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8D115ED6-67A0-4C74-8BD8-6829C912790B}" xr6:coauthVersionLast="36" xr6:coauthVersionMax="47" xr10:uidLastSave="{00000000-0000-0000-0000-000000000000}"/>
  <bookViews>
    <workbookView xWindow="-120" yWindow="-120" windowWidth="29040" windowHeight="15840" xr2:uid="{00000000-000D-0000-FFFF-FFFF00000000}"/>
  </bookViews>
  <sheets>
    <sheet name="支援対象者管理シート" sheetId="2" r:id="rId1"/>
  </sheets>
  <definedNames>
    <definedName name="_xlnm.Print_Area" localSheetId="0">支援対象者管理シート!$A$3:$BM$48</definedName>
    <definedName name="_xlnm.Print_Titles" localSheetId="0">支援対象者管理シート!$4:$5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 i="2" l="1"/>
  <c r="T10" i="2"/>
  <c r="T11" i="2"/>
  <c r="T12" i="2"/>
  <c r="T13" i="2"/>
  <c r="T14" i="2"/>
  <c r="T15" i="2"/>
  <c r="T16" i="2"/>
  <c r="T8" i="2"/>
  <c r="T7" i="2"/>
  <c r="V16" i="2"/>
  <c r="BJ17" i="2" l="1"/>
  <c r="BK17" i="2"/>
  <c r="BH17" i="2"/>
  <c r="BG17" i="2"/>
  <c r="BE17" i="2"/>
  <c r="BD17" i="2"/>
  <c r="N22" i="2" l="1"/>
  <c r="AH17" i="2" l="1"/>
  <c r="AG17" i="2"/>
  <c r="Y7" i="2"/>
  <c r="Y8" i="2"/>
  <c r="Y9" i="2"/>
  <c r="Y10" i="2"/>
  <c r="Y11" i="2"/>
  <c r="Y12" i="2"/>
  <c r="Y13" i="2"/>
  <c r="Y14" i="2"/>
  <c r="Y15" i="2"/>
  <c r="Y16" i="2"/>
  <c r="AC10" i="2"/>
  <c r="Z26" i="2"/>
  <c r="AC26" i="2" l="1"/>
  <c r="AB26" i="2"/>
  <c r="AA26" i="2"/>
  <c r="AC22" i="2"/>
  <c r="AB22" i="2"/>
  <c r="AA22" i="2"/>
  <c r="Z22" i="2"/>
  <c r="V9" i="2"/>
  <c r="AE16" i="2"/>
  <c r="AE15" i="2"/>
  <c r="AE14" i="2"/>
  <c r="AE13" i="2"/>
  <c r="AE12" i="2"/>
  <c r="AE11" i="2"/>
  <c r="AE10" i="2"/>
  <c r="AE9" i="2"/>
  <c r="AE8" i="2"/>
  <c r="AE7" i="2"/>
  <c r="AC16" i="2"/>
  <c r="AC15" i="2"/>
  <c r="AC14" i="2"/>
  <c r="AC13" i="2"/>
  <c r="AC12" i="2"/>
  <c r="AC11" i="2"/>
  <c r="AC9" i="2"/>
  <c r="AC7" i="2"/>
  <c r="AC8" i="2"/>
  <c r="BA8" i="2"/>
  <c r="BB8" i="2" s="1"/>
  <c r="BA10" i="2"/>
  <c r="BB10" i="2" s="1"/>
  <c r="AL38" i="2"/>
  <c r="AK36" i="2"/>
  <c r="AL45" i="2"/>
  <c r="AK45" i="2"/>
  <c r="AL44" i="2"/>
  <c r="AK44" i="2"/>
  <c r="AL43" i="2"/>
  <c r="AK43" i="2"/>
  <c r="AL42" i="2"/>
  <c r="AK42" i="2"/>
  <c r="AL39" i="2"/>
  <c r="AK39" i="2"/>
  <c r="AK38" i="2"/>
  <c r="AL37" i="2"/>
  <c r="AK37" i="2"/>
  <c r="AL36" i="2"/>
  <c r="AJ45" i="2"/>
  <c r="AJ44" i="2"/>
  <c r="AJ43" i="2"/>
  <c r="AJ42" i="2"/>
  <c r="AI45" i="2"/>
  <c r="AI44" i="2"/>
  <c r="AI43" i="2"/>
  <c r="AI42" i="2"/>
  <c r="AJ39" i="2"/>
  <c r="AJ38" i="2"/>
  <c r="AJ37" i="2"/>
  <c r="AJ36" i="2"/>
  <c r="AI39" i="2"/>
  <c r="AI38" i="2"/>
  <c r="AI37" i="2"/>
  <c r="AI36" i="2"/>
  <c r="Z17" i="2"/>
  <c r="V25" i="2"/>
  <c r="V24" i="2"/>
  <c r="V23" i="2"/>
  <c r="V22" i="2"/>
  <c r="U25" i="2"/>
  <c r="U24" i="2"/>
  <c r="U23" i="2"/>
  <c r="U22" i="2"/>
  <c r="N25" i="2"/>
  <c r="N24" i="2"/>
  <c r="N23" i="2"/>
  <c r="O25" i="2"/>
  <c r="O24" i="2"/>
  <c r="O23" i="2"/>
  <c r="O22" i="2"/>
  <c r="Q17" i="2"/>
  <c r="P17" i="2"/>
  <c r="O17" i="2"/>
  <c r="X24" i="2"/>
  <c r="X23" i="2"/>
  <c r="X22" i="2"/>
  <c r="W25" i="2"/>
  <c r="W24" i="2"/>
  <c r="W23" i="2"/>
  <c r="W22" i="2"/>
  <c r="X25" i="2"/>
  <c r="Q25" i="2"/>
  <c r="Q24" i="2"/>
  <c r="Q23" i="2"/>
  <c r="Q22" i="2"/>
  <c r="P23" i="2"/>
  <c r="P24" i="2"/>
  <c r="P25" i="2"/>
  <c r="P22" i="2"/>
  <c r="AC18" i="2" l="1"/>
  <c r="AE17" i="2"/>
  <c r="AH18" i="2" s="1"/>
  <c r="AD22" i="2"/>
  <c r="P26" i="2"/>
  <c r="AC17" i="2"/>
  <c r="AG18" i="2" s="1"/>
  <c r="AD26" i="2"/>
  <c r="AK46" i="2"/>
  <c r="AK40" i="2"/>
  <c r="AL46" i="2"/>
  <c r="AL40" i="2"/>
  <c r="AJ46" i="2"/>
  <c r="AJ40" i="2"/>
  <c r="AI40" i="2"/>
  <c r="AI46" i="2"/>
  <c r="V26" i="2"/>
  <c r="U26" i="2"/>
  <c r="O26" i="2"/>
  <c r="N26" i="2"/>
  <c r="X26" i="2"/>
  <c r="W26" i="2"/>
  <c r="Q26" i="2"/>
  <c r="N27" i="2" l="1"/>
  <c r="U27" i="2"/>
  <c r="AI47" i="2"/>
  <c r="AK47" i="2"/>
  <c r="X16" i="2" l="1"/>
  <c r="V15" i="2"/>
  <c r="X15" i="2" s="1"/>
  <c r="V14" i="2"/>
  <c r="X14" i="2" s="1"/>
  <c r="V13" i="2"/>
  <c r="X13" i="2" s="1"/>
  <c r="V12" i="2"/>
  <c r="X12" i="2" s="1"/>
  <c r="V11" i="2"/>
  <c r="X11" i="2" s="1"/>
  <c r="V10" i="2"/>
  <c r="X10" i="2" s="1"/>
  <c r="V8" i="2"/>
  <c r="X8" i="2" s="1"/>
  <c r="X9" i="2"/>
  <c r="R10" i="2"/>
  <c r="R8" i="2"/>
  <c r="H17" i="2"/>
  <c r="AD17" i="2"/>
  <c r="AB17" i="2"/>
  <c r="AA17" i="2"/>
  <c r="AE18" i="2" s="1"/>
  <c r="BA9" i="2" l="1"/>
  <c r="BB9" i="2" s="1"/>
  <c r="BA11" i="2"/>
  <c r="BB11" i="2" s="1"/>
  <c r="BA12" i="2"/>
  <c r="BB12" i="2" s="1"/>
  <c r="BA13" i="2"/>
  <c r="BB13" i="2" s="1"/>
  <c r="BA14" i="2"/>
  <c r="BB14" i="2" s="1"/>
  <c r="BA15" i="2"/>
  <c r="BB15" i="2" s="1"/>
  <c r="BA16" i="2"/>
  <c r="BB16" i="2" s="1"/>
  <c r="BA7" i="2" l="1"/>
  <c r="BA17" i="2" s="1"/>
  <c r="AN17" i="2"/>
  <c r="AV17" i="2"/>
  <c r="AM17" i="2"/>
  <c r="AU17" i="2"/>
  <c r="AR17" i="2"/>
  <c r="AL17" i="2"/>
  <c r="AK31" i="2" s="1"/>
  <c r="AZ17" i="2"/>
  <c r="AT17" i="2"/>
  <c r="AQ17" i="2"/>
  <c r="AK17" i="2"/>
  <c r="AJ28" i="2" s="1"/>
  <c r="AY17" i="2"/>
  <c r="AS17" i="2"/>
  <c r="AP17" i="2"/>
  <c r="AX17" i="2"/>
  <c r="AO17" i="2"/>
  <c r="AW17" i="2"/>
  <c r="BB7" i="2" l="1"/>
  <c r="BB17" i="2" s="1"/>
  <c r="AL30" i="2"/>
  <c r="AK30" i="2"/>
  <c r="AL29" i="2"/>
  <c r="AL28" i="2"/>
  <c r="AK29" i="2"/>
  <c r="AL31" i="2"/>
  <c r="AK23" i="2"/>
  <c r="AK28" i="2"/>
  <c r="AK25" i="2"/>
  <c r="AK24" i="2"/>
  <c r="AL25" i="2"/>
  <c r="AK26" i="2"/>
  <c r="AL24" i="2"/>
  <c r="AL23" i="2"/>
  <c r="AL26" i="2"/>
  <c r="R16" i="2"/>
  <c r="R15" i="2"/>
  <c r="R14" i="2"/>
  <c r="R13" i="2"/>
  <c r="R12" i="2"/>
  <c r="R11" i="2"/>
  <c r="R9" i="2"/>
  <c r="R7" i="2"/>
  <c r="T17" i="2" l="1"/>
  <c r="V7" i="2"/>
  <c r="V17" i="2" s="1"/>
  <c r="R17" i="2"/>
  <c r="Y17" i="2"/>
  <c r="AI17" i="2"/>
  <c r="AJ17" i="2"/>
  <c r="X7" i="2" l="1"/>
  <c r="X17" i="2" s="1"/>
  <c r="AI23" i="2"/>
  <c r="AJ29" i="2"/>
  <c r="AI28" i="2"/>
  <c r="AI26" i="2"/>
  <c r="AJ30" i="2"/>
  <c r="AI31" i="2"/>
  <c r="AI30" i="2"/>
  <c r="AI29" i="2"/>
  <c r="AJ31" i="2"/>
  <c r="AJ23" i="2"/>
  <c r="AI24" i="2"/>
  <c r="AI25" i="2"/>
  <c r="AJ24" i="2"/>
  <c r="AJ25" i="2"/>
  <c r="AJ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DA265399-BCA1-4EF9-989C-9D834835CD5E}">
      <text>
        <r>
          <rPr>
            <b/>
            <sz val="9"/>
            <color indexed="81"/>
            <rFont val="MS P ゴシック"/>
            <family val="3"/>
            <charset val="128"/>
          </rPr>
          <t>ＬＰガスは1.299を乗じてＡ重油に換算した数値を入力</t>
        </r>
      </text>
    </comment>
    <comment ref="AC10" authorId="0" shapeId="0" xr:uid="{72C49B12-BC38-4C1F-823D-B242CB9DD57D}">
      <text>
        <r>
          <rPr>
            <b/>
            <sz val="9"/>
            <color indexed="81"/>
            <rFont val="MS P ゴシック"/>
            <family val="3"/>
            <charset val="128"/>
          </rPr>
          <t>ＬＮＧは1.560を乗じてＡ重油に換算した数値を入力</t>
        </r>
        <r>
          <rPr>
            <sz val="9"/>
            <color indexed="81"/>
            <rFont val="MS P ゴシック"/>
            <family val="3"/>
            <charset val="128"/>
          </rPr>
          <t xml:space="preserve">
</t>
        </r>
      </text>
    </comment>
    <comment ref="AB11" authorId="0" shapeId="0" xr:uid="{F6F48261-7F7F-41C8-8A81-B58B1CED8369}">
      <text>
        <r>
          <rPr>
            <b/>
            <sz val="9"/>
            <color indexed="81"/>
            <rFont val="MS P ゴシック"/>
            <family val="3"/>
            <charset val="128"/>
          </rPr>
          <t>灯油は0.939を乗じてＡ重油に換算した数値を入力</t>
        </r>
        <r>
          <rPr>
            <sz val="9"/>
            <color indexed="81"/>
            <rFont val="MS P ゴシック"/>
            <family val="3"/>
            <charset val="128"/>
          </rPr>
          <t xml:space="preserve">
</t>
        </r>
      </text>
    </comment>
  </commentList>
</comments>
</file>

<file path=xl/sharedStrings.xml><?xml version="1.0" encoding="utf-8"?>
<sst xmlns="http://schemas.openxmlformats.org/spreadsheetml/2006/main" count="183" uniqueCount="99">
  <si>
    <t>支援対象者名</t>
    <rPh sb="0" eb="5">
      <t>シエンタイショウシャ</t>
    </rPh>
    <rPh sb="5" eb="6">
      <t>メイ</t>
    </rPh>
    <phoneticPr fontId="1"/>
  </si>
  <si>
    <t>氏名</t>
    <rPh sb="0" eb="2">
      <t>シメイ</t>
    </rPh>
    <phoneticPr fontId="1"/>
  </si>
  <si>
    <t>コース</t>
    <phoneticPr fontId="1"/>
  </si>
  <si>
    <t>油種</t>
    <rPh sb="0" eb="2">
      <t>ユシュ</t>
    </rPh>
    <phoneticPr fontId="1"/>
  </si>
  <si>
    <t>現在</t>
    <rPh sb="0" eb="2">
      <t>ゲンザイ</t>
    </rPh>
    <phoneticPr fontId="1"/>
  </si>
  <si>
    <t>目標</t>
    <rPh sb="0" eb="2">
      <t>モクヒョウ</t>
    </rPh>
    <phoneticPr fontId="1"/>
  </si>
  <si>
    <t>170%</t>
  </si>
  <si>
    <t>Ａ重油</t>
    <rPh sb="1" eb="3">
      <t>ジュウユ</t>
    </rPh>
    <phoneticPr fontId="1"/>
  </si>
  <si>
    <t>150%</t>
  </si>
  <si>
    <t>灯油</t>
    <rPh sb="0" eb="2">
      <t>トウユ</t>
    </rPh>
    <phoneticPr fontId="1"/>
  </si>
  <si>
    <t>130%</t>
  </si>
  <si>
    <t>灯油</t>
  </si>
  <si>
    <t>温室面積（a）</t>
    <rPh sb="0" eb="2">
      <t>オンシツ</t>
    </rPh>
    <rPh sb="2" eb="4">
      <t>メンセキ</t>
    </rPh>
    <phoneticPr fontId="1"/>
  </si>
  <si>
    <t>10月～翌5月</t>
    <rPh sb="2" eb="3">
      <t>ガツ</t>
    </rPh>
    <rPh sb="4" eb="5">
      <t>ヨク</t>
    </rPh>
    <rPh sb="6" eb="7">
      <t>ガツ</t>
    </rPh>
    <phoneticPr fontId="1"/>
  </si>
  <si>
    <t>農家
番号</t>
    <rPh sb="0" eb="2">
      <t>ノウカ</t>
    </rPh>
    <rPh sb="3" eb="5">
      <t>バンゴウ</t>
    </rPh>
    <phoneticPr fontId="1"/>
  </si>
  <si>
    <t>支援
対象者
番号</t>
    <rPh sb="0" eb="2">
      <t>シエン</t>
    </rPh>
    <rPh sb="3" eb="6">
      <t>タイショウシャ</t>
    </rPh>
    <rPh sb="7" eb="9">
      <t>バンゴウ</t>
    </rPh>
    <phoneticPr fontId="1"/>
  </si>
  <si>
    <t>住所</t>
    <rPh sb="0" eb="2">
      <t>ジュウショ</t>
    </rPh>
    <phoneticPr fontId="1"/>
  </si>
  <si>
    <t>補助金
所要見込額
（円）</t>
    <rPh sb="0" eb="3">
      <t>ホジョキン</t>
    </rPh>
    <rPh sb="4" eb="6">
      <t>ショヨウ</t>
    </rPh>
    <rPh sb="6" eb="8">
      <t>ミコミ</t>
    </rPh>
    <rPh sb="8" eb="9">
      <t>ガク</t>
    </rPh>
    <rPh sb="11" eb="12">
      <t>エン</t>
    </rPh>
    <phoneticPr fontId="1"/>
  </si>
  <si>
    <t>燃油補填
積立必要額
（円）</t>
    <rPh sb="0" eb="2">
      <t>ネンユ</t>
    </rPh>
    <rPh sb="2" eb="4">
      <t>ホテン</t>
    </rPh>
    <rPh sb="5" eb="7">
      <t>ツミタテ</t>
    </rPh>
    <rPh sb="7" eb="9">
      <t>ヒツヨウ</t>
    </rPh>
    <rPh sb="9" eb="10">
      <t>ガク</t>
    </rPh>
    <rPh sb="12" eb="13">
      <t>エン</t>
    </rPh>
    <phoneticPr fontId="1"/>
  </si>
  <si>
    <t>納付日</t>
    <rPh sb="0" eb="2">
      <t>ノウフ</t>
    </rPh>
    <rPh sb="2" eb="3">
      <t>ビ</t>
    </rPh>
    <phoneticPr fontId="1"/>
  </si>
  <si>
    <t>納付日</t>
    <rPh sb="0" eb="3">
      <t>ノウフビ</t>
    </rPh>
    <phoneticPr fontId="1"/>
  </si>
  <si>
    <t>代表者役職・氏名</t>
    <rPh sb="0" eb="3">
      <t>ダイヒョウシャ</t>
    </rPh>
    <rPh sb="3" eb="5">
      <t>ヤクショク</t>
    </rPh>
    <rPh sb="6" eb="8">
      <t>シメイ</t>
    </rPh>
    <phoneticPr fontId="1"/>
  </si>
  <si>
    <t>郵便番号</t>
    <rPh sb="0" eb="4">
      <t>ユウビンバンゴウ</t>
    </rPh>
    <phoneticPr fontId="1"/>
  </si>
  <si>
    <t>10月</t>
    <rPh sb="2" eb="3">
      <t>ガツ</t>
    </rPh>
    <phoneticPr fontId="1"/>
  </si>
  <si>
    <t>11月</t>
  </si>
  <si>
    <t>12月</t>
  </si>
  <si>
    <t>1月</t>
  </si>
  <si>
    <t>2月</t>
  </si>
  <si>
    <t>3月</t>
  </si>
  <si>
    <t>4月</t>
  </si>
  <si>
    <t>5月</t>
  </si>
  <si>
    <t>6月</t>
  </si>
  <si>
    <t>＜農業者件数＞</t>
  </si>
  <si>
    <t>Ａ重油</t>
  </si>
  <si>
    <t>農家積立金残額</t>
    <rPh sb="0" eb="2">
      <t>ノウカ</t>
    </rPh>
    <rPh sb="2" eb="5">
      <t>ツミタテキン</t>
    </rPh>
    <rPh sb="5" eb="7">
      <t>ザンガク</t>
    </rPh>
    <phoneticPr fontId="1"/>
  </si>
  <si>
    <t>○○振興会</t>
    <rPh sb="2" eb="5">
      <t>シンコウカイ</t>
    </rPh>
    <phoneticPr fontId="1"/>
  </si>
  <si>
    <t>委員長　○○</t>
    <phoneticPr fontId="1"/>
  </si>
  <si>
    <t>〒000-0000</t>
    <phoneticPr fontId="1"/>
  </si>
  <si>
    <t>ＬＰガス</t>
  </si>
  <si>
    <t>ＬＰガス</t>
    <phoneticPr fontId="1"/>
  </si>
  <si>
    <t>R5積立金額
（円）</t>
    <rPh sb="2" eb="4">
      <t>ツミタテ</t>
    </rPh>
    <rPh sb="4" eb="6">
      <t>キンガク</t>
    </rPh>
    <rPh sb="8" eb="9">
      <t>エン</t>
    </rPh>
    <phoneticPr fontId="1"/>
  </si>
  <si>
    <t>ＬＮＧ</t>
    <phoneticPr fontId="1"/>
  </si>
  <si>
    <t>R4末残高
（円）
①</t>
    <rPh sb="2" eb="3">
      <t>マツ</t>
    </rPh>
    <rPh sb="3" eb="5">
      <t>ザンダカ</t>
    </rPh>
    <rPh sb="7" eb="8">
      <t>エン</t>
    </rPh>
    <phoneticPr fontId="1"/>
  </si>
  <si>
    <t>第１回納付
（円）②</t>
    <rPh sb="0" eb="1">
      <t>ダイ</t>
    </rPh>
    <rPh sb="2" eb="3">
      <t>カイ</t>
    </rPh>
    <rPh sb="3" eb="5">
      <t>ノウフ</t>
    </rPh>
    <rPh sb="7" eb="8">
      <t>エン</t>
    </rPh>
    <phoneticPr fontId="1"/>
  </si>
  <si>
    <t>第２回納付
（円）③</t>
    <phoneticPr fontId="1"/>
  </si>
  <si>
    <t>積立金納付額
①+②+③</t>
    <rPh sb="0" eb="3">
      <t>ツミタテキン</t>
    </rPh>
    <rPh sb="3" eb="5">
      <t>ノウフ</t>
    </rPh>
    <rPh sb="5" eb="6">
      <t>ガク</t>
    </rPh>
    <phoneticPr fontId="1"/>
  </si>
  <si>
    <t>R5事業年度　施設園芸セーフティネット構築事業管理シート</t>
    <rPh sb="2" eb="6">
      <t>ジギョウネンド</t>
    </rPh>
    <rPh sb="7" eb="9">
      <t>シセツ</t>
    </rPh>
    <rPh sb="9" eb="11">
      <t>エンゲイ</t>
    </rPh>
    <rPh sb="19" eb="23">
      <t>コウチクジギョウ</t>
    </rPh>
    <rPh sb="23" eb="25">
      <t>カンリ</t>
    </rPh>
    <phoneticPr fontId="1"/>
  </si>
  <si>
    <t>ＬＰガス</t>
    <phoneticPr fontId="1"/>
  </si>
  <si>
    <t>ＬＮＧ</t>
    <phoneticPr fontId="1"/>
  </si>
  <si>
    <t>協議会</t>
    <rPh sb="0" eb="3">
      <t>キョウギカイ</t>
    </rPh>
    <phoneticPr fontId="1"/>
  </si>
  <si>
    <t>○○県</t>
    <rPh sb="2" eb="3">
      <t>ケン</t>
    </rPh>
    <phoneticPr fontId="1"/>
  </si>
  <si>
    <t>計</t>
    <rPh sb="0" eb="1">
      <t>ケイ</t>
    </rPh>
    <phoneticPr fontId="1"/>
  </si>
  <si>
    <t>10月分補填金交付</t>
    <rPh sb="2" eb="3">
      <t>ガツ</t>
    </rPh>
    <rPh sb="3" eb="4">
      <t>ブン</t>
    </rPh>
    <rPh sb="4" eb="7">
      <t>ホテンキン</t>
    </rPh>
    <rPh sb="7" eb="9">
      <t>コウフ</t>
    </rPh>
    <phoneticPr fontId="1"/>
  </si>
  <si>
    <t>11月分補填金交付</t>
    <rPh sb="2" eb="3">
      <t>ガツ</t>
    </rPh>
    <rPh sb="3" eb="4">
      <t>ブン</t>
    </rPh>
    <rPh sb="4" eb="7">
      <t>ホテンキン</t>
    </rPh>
    <rPh sb="7" eb="9">
      <t>コウフ</t>
    </rPh>
    <phoneticPr fontId="1"/>
  </si>
  <si>
    <t>燃料購入
予定数量
（ﾘｯﾄﾙ、㎏、㎥)</t>
    <rPh sb="0" eb="2">
      <t>ネンリョウ</t>
    </rPh>
    <rPh sb="2" eb="4">
      <t>コウニュウ</t>
    </rPh>
    <rPh sb="5" eb="7">
      <t>ヨテイ</t>
    </rPh>
    <rPh sb="7" eb="9">
      <t>スウリョウ</t>
    </rPh>
    <phoneticPr fontId="1"/>
  </si>
  <si>
    <t>計</t>
    <rPh sb="0" eb="1">
      <t>ケイ</t>
    </rPh>
    <phoneticPr fontId="1"/>
  </si>
  <si>
    <t>合計</t>
    <rPh sb="0" eb="2">
      <t>ゴウケイ</t>
    </rPh>
    <phoneticPr fontId="1"/>
  </si>
  <si>
    <t>補填金合計</t>
    <rPh sb="0" eb="3">
      <t>ホテンキン</t>
    </rPh>
    <rPh sb="3" eb="5">
      <t>ゴウケイ</t>
    </rPh>
    <phoneticPr fontId="1"/>
  </si>
  <si>
    <t>＜交付額＞</t>
    <rPh sb="1" eb="4">
      <t>コウフガク</t>
    </rPh>
    <phoneticPr fontId="1"/>
  </si>
  <si>
    <t>小計</t>
    <rPh sb="0" eb="2">
      <t>ショウケイ</t>
    </rPh>
    <phoneticPr fontId="1"/>
  </si>
  <si>
    <t>補填金
交付額</t>
    <rPh sb="0" eb="3">
      <t>ホテンキン</t>
    </rPh>
    <rPh sb="4" eb="7">
      <t>コウフガク</t>
    </rPh>
    <phoneticPr fontId="1"/>
  </si>
  <si>
    <t>補填金交付額
のうち
農家積立金額
（10～6月）</t>
    <rPh sb="0" eb="3">
      <t>ホテンキン</t>
    </rPh>
    <rPh sb="3" eb="5">
      <t>コウフ</t>
    </rPh>
    <rPh sb="5" eb="6">
      <t>ガク</t>
    </rPh>
    <rPh sb="11" eb="13">
      <t>ノウカ</t>
    </rPh>
    <rPh sb="13" eb="16">
      <t>ツミタテキン</t>
    </rPh>
    <rPh sb="16" eb="17">
      <t>ガク</t>
    </rPh>
    <rPh sb="23" eb="24">
      <t>ガツ</t>
    </rPh>
    <phoneticPr fontId="1"/>
  </si>
  <si>
    <t>Ａ重油換算値
（ﾘｯﾄﾙ)</t>
    <rPh sb="0" eb="3">
      <t>アジュウユ</t>
    </rPh>
    <rPh sb="3" eb="5">
      <t>カンザン</t>
    </rPh>
    <rPh sb="5" eb="6">
      <t>チ</t>
    </rPh>
    <phoneticPr fontId="1"/>
  </si>
  <si>
    <t>燃料使用量</t>
    <rPh sb="0" eb="2">
      <t>ネンリョウ</t>
    </rPh>
    <rPh sb="2" eb="5">
      <t>シヨウリョウ</t>
    </rPh>
    <phoneticPr fontId="1"/>
  </si>
  <si>
    <t>現在（ﾘｯﾄﾙ、㎏、㎥)</t>
    <rPh sb="0" eb="2">
      <t>ゲンザイ</t>
    </rPh>
    <phoneticPr fontId="1"/>
  </si>
  <si>
    <t>目標（ﾘｯﾄﾙ、㎏、㎥)</t>
    <rPh sb="0" eb="2">
      <t>モクヒョウ</t>
    </rPh>
    <phoneticPr fontId="1"/>
  </si>
  <si>
    <t>＜燃料使用量：現在値＞</t>
    <rPh sb="1" eb="3">
      <t>ネンリョウ</t>
    </rPh>
    <rPh sb="3" eb="6">
      <t>シヨウリョウ</t>
    </rPh>
    <rPh sb="7" eb="10">
      <t>ゲンザイチ</t>
    </rPh>
    <phoneticPr fontId="1"/>
  </si>
  <si>
    <t>＜燃料使用量：目標＞</t>
    <rPh sb="1" eb="3">
      <t>ネンリョウ</t>
    </rPh>
    <rPh sb="3" eb="6">
      <t>シヨウリョウ</t>
    </rPh>
    <rPh sb="7" eb="9">
      <t>モクヒョウ</t>
    </rPh>
    <phoneticPr fontId="1"/>
  </si>
  <si>
    <t>対象期間</t>
    <rPh sb="0" eb="2">
      <t>タイショウ</t>
    </rPh>
    <rPh sb="2" eb="4">
      <t>キカン</t>
    </rPh>
    <phoneticPr fontId="1"/>
  </si>
  <si>
    <t>＜燃料購入予定数量＞</t>
    <rPh sb="1" eb="3">
      <t>ネンリョウ</t>
    </rPh>
    <rPh sb="3" eb="9">
      <t>コウニュウヨテイスウリョウ</t>
    </rPh>
    <phoneticPr fontId="1"/>
  </si>
  <si>
    <t>＜積立金額＞</t>
    <rPh sb="1" eb="3">
      <t>ツミタテ</t>
    </rPh>
    <rPh sb="3" eb="4">
      <t>キン</t>
    </rPh>
    <rPh sb="4" eb="5">
      <t>ガク</t>
    </rPh>
    <phoneticPr fontId="1"/>
  </si>
  <si>
    <t>購入数量</t>
    <rPh sb="0" eb="2">
      <t>コウニュウ</t>
    </rPh>
    <rPh sb="2" eb="4">
      <t>スウリョウ</t>
    </rPh>
    <phoneticPr fontId="1"/>
  </si>
  <si>
    <t>追加等整理欄</t>
    <rPh sb="0" eb="3">
      <t>ツイカトウ</t>
    </rPh>
    <rPh sb="3" eb="6">
      <t>セイリラン</t>
    </rPh>
    <phoneticPr fontId="1"/>
  </si>
  <si>
    <t>追加</t>
    <rPh sb="0" eb="2">
      <t>ツイカ</t>
    </rPh>
    <phoneticPr fontId="1"/>
  </si>
  <si>
    <t>生産量</t>
    <rPh sb="0" eb="3">
      <t>セイサンリョウ</t>
    </rPh>
    <phoneticPr fontId="1"/>
  </si>
  <si>
    <t>品目</t>
    <rPh sb="0" eb="2">
      <t>ヒンモク</t>
    </rPh>
    <phoneticPr fontId="1"/>
  </si>
  <si>
    <t>現在（㎏）</t>
    <rPh sb="0" eb="2">
      <t>ゲンザイ</t>
    </rPh>
    <phoneticPr fontId="1"/>
  </si>
  <si>
    <t>目標（㎏）</t>
    <rPh sb="0" eb="2">
      <t>モクヒョウ</t>
    </rPh>
    <phoneticPr fontId="1"/>
  </si>
  <si>
    <t>10a当たり</t>
  </si>
  <si>
    <t>単位生産量当たり</t>
  </si>
  <si>
    <t>（記入の留意事項）</t>
    <rPh sb="1" eb="3">
      <t>キニュウ</t>
    </rPh>
    <rPh sb="4" eb="6">
      <t>リュウイ</t>
    </rPh>
    <rPh sb="6" eb="8">
      <t>ジコウ</t>
    </rPh>
    <phoneticPr fontId="16"/>
  </si>
  <si>
    <t>・農家個人ごとの整理番号で整理。</t>
    <rPh sb="1" eb="3">
      <t>ノウカ</t>
    </rPh>
    <rPh sb="3" eb="5">
      <t>コジン</t>
    </rPh>
    <rPh sb="8" eb="10">
      <t>セイリ</t>
    </rPh>
    <rPh sb="10" eb="12">
      <t>バンゴウ</t>
    </rPh>
    <rPh sb="13" eb="15">
      <t>セイリ</t>
    </rPh>
    <phoneticPr fontId="16"/>
  </si>
  <si>
    <t>おくこと。</t>
  </si>
  <si>
    <t>・セーフティネットで複数燃料を対象にする農家は２行にわたって記載。２行目はセーフティネットの当該燃料に係る必要事項のみの記入で可。</t>
    <rPh sb="10" eb="12">
      <t>フクスウ</t>
    </rPh>
    <rPh sb="12" eb="14">
      <t>ネンリョウ</t>
    </rPh>
    <rPh sb="15" eb="17">
      <t>タイショウ</t>
    </rPh>
    <rPh sb="20" eb="22">
      <t>ノウカ</t>
    </rPh>
    <rPh sb="24" eb="25">
      <t>ギョウ</t>
    </rPh>
    <rPh sb="30" eb="32">
      <t>キサイ</t>
    </rPh>
    <rPh sb="34" eb="36">
      <t>ギョウメ</t>
    </rPh>
    <rPh sb="46" eb="48">
      <t>トウガイ</t>
    </rPh>
    <rPh sb="48" eb="50">
      <t>ネンリョウ</t>
    </rPh>
    <rPh sb="51" eb="52">
      <t>カカ</t>
    </rPh>
    <rPh sb="53" eb="55">
      <t>ヒツヨウ</t>
    </rPh>
    <rPh sb="55" eb="57">
      <t>ジコウ</t>
    </rPh>
    <rPh sb="60" eb="62">
      <t>キニュウ</t>
    </rPh>
    <rPh sb="63" eb="64">
      <t>カ</t>
    </rPh>
    <phoneticPr fontId="16"/>
  </si>
  <si>
    <r>
      <t>・「追加等整理欄」は、</t>
    </r>
    <r>
      <rPr>
        <sz val="11"/>
        <color rgb="FFFF0000"/>
        <rFont val="ＭＳ Ｐゴシック"/>
        <family val="3"/>
        <charset val="128"/>
      </rPr>
      <t>４</t>
    </r>
    <r>
      <rPr>
        <sz val="11"/>
        <color theme="1"/>
        <rFont val="ＭＳ Ｐゴシック"/>
        <family val="3"/>
        <charset val="128"/>
      </rPr>
      <t>事業年度中に契約更新済みの支援対象者に、</t>
    </r>
    <r>
      <rPr>
        <sz val="11"/>
        <color rgb="FFFF0000"/>
        <rFont val="ＭＳ Ｐゴシック"/>
        <family val="3"/>
        <charset val="128"/>
      </rPr>
      <t>５</t>
    </r>
    <r>
      <rPr>
        <sz val="11"/>
        <color theme="1"/>
        <rFont val="ＭＳ Ｐゴシック"/>
        <family val="3"/>
        <charset val="128"/>
      </rPr>
      <t>事業年度新規に追加する農家がある場合「追加」と記載。</t>
    </r>
    <r>
      <rPr>
        <sz val="11"/>
        <color theme="1"/>
        <rFont val="游ゴシック"/>
        <family val="2"/>
        <scheme val="minor"/>
      </rPr>
      <t>その他解約等の整理に活用。</t>
    </r>
    <rPh sb="2" eb="4">
      <t>ツイカ</t>
    </rPh>
    <rPh sb="4" eb="5">
      <t>トウ</t>
    </rPh>
    <rPh sb="5" eb="7">
      <t>セイリ</t>
    </rPh>
    <rPh sb="7" eb="8">
      <t>ラン</t>
    </rPh>
    <rPh sb="12" eb="14">
      <t>ジギョウ</t>
    </rPh>
    <rPh sb="14" eb="16">
      <t>ネンド</t>
    </rPh>
    <rPh sb="16" eb="17">
      <t>チュウ</t>
    </rPh>
    <rPh sb="18" eb="20">
      <t>ケイヤク</t>
    </rPh>
    <rPh sb="20" eb="22">
      <t>コウシン</t>
    </rPh>
    <rPh sb="22" eb="23">
      <t>ズ</t>
    </rPh>
    <rPh sb="25" eb="27">
      <t>シエン</t>
    </rPh>
    <rPh sb="27" eb="30">
      <t>タイショウシャ</t>
    </rPh>
    <rPh sb="33" eb="35">
      <t>ジギョウ</t>
    </rPh>
    <rPh sb="35" eb="37">
      <t>ネンド</t>
    </rPh>
    <rPh sb="37" eb="39">
      <t>シンキ</t>
    </rPh>
    <rPh sb="40" eb="42">
      <t>ツイカ</t>
    </rPh>
    <rPh sb="44" eb="46">
      <t>ノウカ</t>
    </rPh>
    <rPh sb="49" eb="51">
      <t>バアイ</t>
    </rPh>
    <rPh sb="52" eb="54">
      <t>ツイカ</t>
    </rPh>
    <rPh sb="56" eb="58">
      <t>キサイ</t>
    </rPh>
    <phoneticPr fontId="16"/>
  </si>
  <si>
    <r>
      <rPr>
        <u/>
        <sz val="11"/>
        <color rgb="FFFF0000"/>
        <rFont val="ＭＳ Ｐゴシック"/>
        <family val="3"/>
        <charset val="128"/>
      </rPr>
      <t>・Ｒ３</t>
    </r>
    <r>
      <rPr>
        <u/>
        <sz val="11"/>
        <color theme="1"/>
        <rFont val="ＭＳ Ｐゴシック"/>
        <family val="3"/>
        <charset val="128"/>
      </rPr>
      <t>又は</t>
    </r>
    <r>
      <rPr>
        <u/>
        <sz val="11"/>
        <color rgb="FFFF0000"/>
        <rFont val="ＭＳ Ｐゴシック"/>
        <family val="3"/>
        <charset val="128"/>
      </rPr>
      <t>Ｒ４</t>
    </r>
    <r>
      <rPr>
        <u/>
        <sz val="11"/>
        <color theme="1"/>
        <rFont val="ＭＳ Ｐゴシック"/>
        <family val="3"/>
        <charset val="128"/>
      </rPr>
      <t>事業年度から参加した農家で離農以外の理由で解約等を行った場合にあっては</t>
    </r>
    <r>
      <rPr>
        <sz val="11"/>
        <color theme="1"/>
        <rFont val="ＭＳ Ｐゴシック"/>
        <family val="3"/>
        <charset val="128"/>
      </rPr>
      <t>、温室面積、燃料使用量及び生産量欄は、</t>
    </r>
    <r>
      <rPr>
        <u/>
        <sz val="11"/>
        <color theme="1"/>
        <rFont val="ＭＳ Ｐゴシック"/>
        <family val="3"/>
        <charset val="128"/>
      </rPr>
      <t>解約前の計数をそのまま残して</t>
    </r>
    <rPh sb="3" eb="4">
      <t>マタ</t>
    </rPh>
    <rPh sb="7" eb="11">
      <t>ジギョウネンド</t>
    </rPh>
    <rPh sb="13" eb="15">
      <t>サンカ</t>
    </rPh>
    <rPh sb="17" eb="19">
      <t>ノウカ</t>
    </rPh>
    <rPh sb="20" eb="22">
      <t>リノウ</t>
    </rPh>
    <rPh sb="22" eb="24">
      <t>イガイ</t>
    </rPh>
    <rPh sb="25" eb="27">
      <t>リユウ</t>
    </rPh>
    <rPh sb="28" eb="30">
      <t>カイヤク</t>
    </rPh>
    <rPh sb="30" eb="31">
      <t>トウ</t>
    </rPh>
    <rPh sb="32" eb="33">
      <t>オコナ</t>
    </rPh>
    <rPh sb="35" eb="37">
      <t>バアイ</t>
    </rPh>
    <rPh sb="43" eb="47">
      <t>オンシツメンセキ</t>
    </rPh>
    <rPh sb="48" eb="53">
      <t>ネンリョウシヨウリョウ</t>
    </rPh>
    <rPh sb="53" eb="54">
      <t>オヨ</t>
    </rPh>
    <rPh sb="55" eb="58">
      <t>セイサンリョウ</t>
    </rPh>
    <rPh sb="58" eb="59">
      <t>ラン</t>
    </rPh>
    <rPh sb="61" eb="64">
      <t>カイヤクマエ</t>
    </rPh>
    <rPh sb="65" eb="67">
      <t>ケイスウ</t>
    </rPh>
    <rPh sb="72" eb="73">
      <t>ノコ</t>
    </rPh>
    <phoneticPr fontId="16"/>
  </si>
  <si>
    <t>目標欄は「０」にすること。</t>
    <phoneticPr fontId="16"/>
  </si>
  <si>
    <r>
      <rPr>
        <u/>
        <sz val="11"/>
        <color theme="1"/>
        <rFont val="ＭＳ Ｐゴシック"/>
        <family val="3"/>
        <charset val="128"/>
      </rPr>
      <t>・離農又は何らかの理由により省エネルギー等対策推進計画から離脱した場合には</t>
    </r>
    <r>
      <rPr>
        <sz val="11"/>
        <color theme="1"/>
        <rFont val="ＭＳ Ｐゴシック"/>
        <family val="3"/>
        <charset val="128"/>
      </rPr>
      <t>、</t>
    </r>
    <r>
      <rPr>
        <b/>
        <u/>
        <sz val="11"/>
        <color theme="1"/>
        <rFont val="ＭＳ Ｐゴシック"/>
        <family val="3"/>
        <charset val="128"/>
      </rPr>
      <t>温室面積及び燃油使用量の現在欄</t>
    </r>
    <r>
      <rPr>
        <sz val="11"/>
        <color theme="1"/>
        <rFont val="ＭＳ Ｐゴシック"/>
        <family val="3"/>
        <charset val="128"/>
      </rPr>
      <t>の計数はそのまま残しておき、</t>
    </r>
    <rPh sb="1" eb="3">
      <t>リノウ</t>
    </rPh>
    <rPh sb="3" eb="4">
      <t>マタ</t>
    </rPh>
    <rPh sb="5" eb="6">
      <t>ナン</t>
    </rPh>
    <rPh sb="9" eb="11">
      <t>リユウ</t>
    </rPh>
    <rPh sb="14" eb="15">
      <t>ショウ</t>
    </rPh>
    <rPh sb="20" eb="21">
      <t>トウ</t>
    </rPh>
    <rPh sb="21" eb="23">
      <t>タイサク</t>
    </rPh>
    <rPh sb="23" eb="25">
      <t>スイシン</t>
    </rPh>
    <rPh sb="25" eb="27">
      <t>ケイカク</t>
    </rPh>
    <rPh sb="29" eb="31">
      <t>リダツ</t>
    </rPh>
    <rPh sb="33" eb="35">
      <t>バアイ</t>
    </rPh>
    <rPh sb="38" eb="40">
      <t>オンシツ</t>
    </rPh>
    <rPh sb="40" eb="42">
      <t>メンセキ</t>
    </rPh>
    <rPh sb="42" eb="43">
      <t>オヨ</t>
    </rPh>
    <rPh sb="44" eb="46">
      <t>ネンユ</t>
    </rPh>
    <rPh sb="46" eb="49">
      <t>シヨウリョウ</t>
    </rPh>
    <rPh sb="50" eb="52">
      <t>ゲンザイ</t>
    </rPh>
    <rPh sb="52" eb="53">
      <t>ラン</t>
    </rPh>
    <phoneticPr fontId="16"/>
  </si>
  <si>
    <t>〇事業年度</t>
    <rPh sb="1" eb="3">
      <t>ジギョウ</t>
    </rPh>
    <rPh sb="3" eb="5">
      <t>ネンド</t>
    </rPh>
    <phoneticPr fontId="1"/>
  </si>
  <si>
    <t>省エネ設備導入計画</t>
    <rPh sb="0" eb="1">
      <t>ショウ</t>
    </rPh>
    <rPh sb="3" eb="5">
      <t>セツビ</t>
    </rPh>
    <rPh sb="5" eb="7">
      <t>ドウニュウ</t>
    </rPh>
    <rPh sb="7" eb="9">
      <t>ケイカク</t>
    </rPh>
    <phoneticPr fontId="1"/>
  </si>
  <si>
    <t>導入設備</t>
    <rPh sb="0" eb="2">
      <t>ドウニュウ</t>
    </rPh>
    <rPh sb="2" eb="4">
      <t>セツビ</t>
    </rPh>
    <phoneticPr fontId="1"/>
  </si>
  <si>
    <t>（参考）省エネ設備導入実績</t>
    <rPh sb="1" eb="3">
      <t>サンコウ</t>
    </rPh>
    <rPh sb="4" eb="5">
      <t>ショウ</t>
    </rPh>
    <rPh sb="7" eb="9">
      <t>セツビ</t>
    </rPh>
    <rPh sb="9" eb="11">
      <t>ドウニュウ</t>
    </rPh>
    <rPh sb="11" eb="13">
      <t>ジッセキ</t>
    </rPh>
    <phoneticPr fontId="1"/>
  </si>
  <si>
    <t>導入台数
（台）</t>
    <rPh sb="0" eb="2">
      <t>ドウニュウ</t>
    </rPh>
    <rPh sb="2" eb="4">
      <t>ダイスウ</t>
    </rPh>
    <rPh sb="6" eb="7">
      <t>ダイ</t>
    </rPh>
    <phoneticPr fontId="1"/>
  </si>
  <si>
    <t>〇事業年度</t>
    <phoneticPr fontId="1"/>
  </si>
  <si>
    <t>面積
（a）</t>
    <rPh sb="0" eb="2">
      <t>メンセキ</t>
    </rPh>
    <phoneticPr fontId="1"/>
  </si>
  <si>
    <t>セーフティ
ネット
Ｒ５申請
（○×）</t>
    <rPh sb="12" eb="14">
      <t>シンセイ</t>
    </rPh>
    <phoneticPr fontId="1"/>
  </si>
  <si>
    <t>分割納付</t>
    <rPh sb="0" eb="2">
      <t>ブンカツ</t>
    </rPh>
    <rPh sb="2" eb="4">
      <t>ノウフ</t>
    </rPh>
    <phoneticPr fontId="1"/>
  </si>
  <si>
    <t>〇</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</si>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</sst>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0_ "/>
    <numFmt numFmtId="178" formatCode="#,##0_ "/>
    <numFmt numFmtId="179" formatCode="#,##0&quot;台&quot;"/>
    <numFmt numFmtId="180" formatCode="#,##0.00&quot;ha&quot;"/>
  </numFmts>
  <fonts count="26">
    <font>
      <sz val="11"/>
      <color theme="1"/>
      <name val="游ゴシック"/>
      <family val="2"/>
      <scheme val="minor"/>
    </font>
    <font>
      <sz val="6"/>
      <name val="游ゴシック"/>
      <family val="3"/>
      <charset val="128"/>
      <scheme val="minor"/>
    </font>
    <font>
      <b/>
      <sz val="14"/>
      <color theme="1"/>
      <name val="游ゴシック"/>
      <family val="3"/>
      <charset val="128"/>
      <scheme val="minor"/>
    </font>
    <font>
      <sz val="11"/>
      <color theme="1"/>
      <name val="游ゴシック"/>
      <family val="2"/>
      <scheme val="minor"/>
    </font>
    <font>
      <sz val="10"/>
      <color theme="1"/>
      <name val="游ゴシック"/>
      <family val="2"/>
      <scheme val="minor"/>
    </font>
    <font>
      <sz val="10"/>
      <color theme="1"/>
      <name val="游ゴシック"/>
      <family val="3"/>
      <charset val="128"/>
      <scheme val="minor"/>
    </font>
    <font>
      <b/>
      <sz val="22"/>
      <color theme="1"/>
      <name val="游ゴシック"/>
      <family val="3"/>
      <charset val="128"/>
      <scheme val="minor"/>
    </font>
    <font>
      <sz val="11"/>
      <name val="游ゴシック"/>
      <family val="2"/>
      <scheme val="minor"/>
    </font>
    <font>
      <sz val="9"/>
      <color indexed="81"/>
      <name val="MS P ゴシック"/>
      <family val="3"/>
      <charset val="128"/>
    </font>
    <font>
      <b/>
      <sz val="9"/>
      <color indexed="81"/>
      <name val="MS P ゴシック"/>
      <family val="3"/>
      <charset val="128"/>
    </font>
    <font>
      <sz val="9"/>
      <color theme="1"/>
      <name val="游ゴシック"/>
      <family val="2"/>
      <scheme val="minor"/>
    </font>
    <font>
      <sz val="11"/>
      <color rgb="FFFF0000"/>
      <name val="游ゴシック"/>
      <family val="2"/>
      <scheme val="minor"/>
    </font>
    <font>
      <sz val="11"/>
      <color rgb="FFC00000"/>
      <name val="游ゴシック"/>
      <family val="2"/>
      <scheme val="minor"/>
    </font>
    <font>
      <sz val="11"/>
      <color rgb="FFC00000"/>
      <name val="游ゴシック"/>
      <family val="3"/>
      <charset val="128"/>
      <scheme val="minor"/>
    </font>
    <font>
      <b/>
      <sz val="11"/>
      <color rgb="FFFF0000"/>
      <name val="游ゴシック"/>
      <family val="3"/>
      <charset val="128"/>
      <scheme val="minor"/>
    </font>
    <font>
      <b/>
      <sz val="11"/>
      <color rgb="FFC00000"/>
      <name val="游ゴシック"/>
      <family val="3"/>
      <charset val="128"/>
      <scheme val="minor"/>
    </font>
    <font>
      <sz val="6"/>
      <name val="ＭＳ Ｐゴシック"/>
      <family val="3"/>
      <charset val="128"/>
    </font>
    <font>
      <sz val="11"/>
      <color theme="1"/>
      <name val="游ゴシック"/>
      <family val="3"/>
      <charset val="128"/>
      <scheme val="minor"/>
    </font>
    <font>
      <sz val="11"/>
      <color rgb="FFFF0000"/>
      <name val="游ゴシック"/>
      <family val="3"/>
      <charset val="128"/>
      <scheme val="minor"/>
    </font>
    <font>
      <sz val="11"/>
      <color theme="1"/>
      <name val="ＭＳ Ｐゴシック"/>
      <family val="3"/>
      <charset val="128"/>
    </font>
    <font>
      <sz val="11"/>
      <color rgb="FFFF0000"/>
      <name val="ＭＳ Ｐゴシック"/>
      <family val="3"/>
      <charset val="128"/>
    </font>
    <font>
      <u/>
      <sz val="11"/>
      <color rgb="FFFF0000"/>
      <name val="ＭＳ Ｐゴシック"/>
      <family val="3"/>
      <charset val="128"/>
    </font>
    <font>
      <u/>
      <sz val="11"/>
      <color theme="1"/>
      <name val="ＭＳ Ｐゴシック"/>
      <family val="3"/>
      <charset val="128"/>
    </font>
    <font>
      <b/>
      <u/>
      <sz val="11"/>
      <color theme="1"/>
      <name val="ＭＳ Ｐゴシック"/>
      <family val="3"/>
      <charset val="128"/>
    </font>
    <font>
      <b/>
      <sz val="11"/>
      <color theme="1"/>
      <name val="游ゴシック"/>
      <family val="3"/>
      <charset val="128"/>
      <scheme val="minor"/>
    </font>
    <font>
      <sz val="11"/>
      <color theme="1" tint="0.14999847407452621"/>
      <name val="游ゴシック"/>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diagonal/>
    </border>
  </borders>
  <cellStyleXfs count="3">
    <xf numFmtId="0" fontId="0"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194">
    <xf numFmtId="0" fontId="0" fillId="0" borderId="0" xfId="0"/>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2" borderId="0" xfId="0" applyFill="1" applyAlignment="1">
      <alignment horizontal="center" vertical="center" shrinkToFit="1"/>
    </xf>
    <xf numFmtId="0" fontId="0" fillId="0" borderId="4" xfId="0" applyBorder="1" applyAlignment="1">
      <alignment horizontal="center" vertical="center" shrinkToFit="1"/>
    </xf>
    <xf numFmtId="9" fontId="0" fillId="0" borderId="0" xfId="0" applyNumberFormat="1" applyAlignment="1">
      <alignment horizontal="center" vertical="center" shrinkToFit="1"/>
    </xf>
    <xf numFmtId="9" fontId="0" fillId="0" borderId="1" xfId="2" applyFont="1" applyBorder="1" applyAlignment="1">
      <alignment horizontal="center" vertical="center" shrinkToFit="1"/>
    </xf>
    <xf numFmtId="0" fontId="0" fillId="0" borderId="0" xfId="0" applyAlignment="1">
      <alignment vertical="center" shrinkToFit="1"/>
    </xf>
    <xf numFmtId="0" fontId="0" fillId="0" borderId="1" xfId="0" applyBorder="1" applyAlignment="1">
      <alignment vertical="center" shrinkToFit="1"/>
    </xf>
    <xf numFmtId="0" fontId="2" fillId="0" borderId="0" xfId="0" applyFont="1" applyAlignment="1">
      <alignment horizontal="center" vertical="center" shrinkToFit="1"/>
    </xf>
    <xf numFmtId="0" fontId="7" fillId="0" borderId="1" xfId="0" applyFont="1" applyBorder="1" applyAlignment="1">
      <alignment horizontal="center" vertical="center" shrinkToFit="1"/>
    </xf>
    <xf numFmtId="38" fontId="0" fillId="0" borderId="6" xfId="1"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2" xfId="0" applyBorder="1" applyAlignment="1">
      <alignment vertical="center" shrinkToFit="1"/>
    </xf>
    <xf numFmtId="38" fontId="0" fillId="0" borderId="0" xfId="1" applyFont="1" applyAlignment="1">
      <alignment vertical="center" shrinkToFit="1"/>
    </xf>
    <xf numFmtId="38" fontId="0" fillId="2" borderId="10" xfId="1" applyFont="1" applyFill="1" applyBorder="1" applyAlignment="1">
      <alignment horizontal="center" vertical="center" shrinkToFit="1"/>
    </xf>
    <xf numFmtId="38" fontId="0" fillId="2" borderId="7" xfId="1" applyFont="1" applyFill="1" applyBorder="1" applyAlignment="1">
      <alignment horizontal="center" vertical="center" shrinkToFit="1"/>
    </xf>
    <xf numFmtId="38" fontId="0" fillId="0" borderId="0" xfId="0" applyNumberFormat="1" applyAlignment="1">
      <alignment horizontal="center" vertical="center" shrinkToFit="1"/>
    </xf>
    <xf numFmtId="0" fontId="6" fillId="0" borderId="0" xfId="0" applyFont="1" applyAlignment="1">
      <alignment horizontal="center" vertical="center" shrinkToFit="1"/>
    </xf>
    <xf numFmtId="0" fontId="0" fillId="0" borderId="6" xfId="0" applyBorder="1" applyAlignment="1">
      <alignment horizontal="center" vertical="center" shrinkToFit="1"/>
    </xf>
    <xf numFmtId="38" fontId="0" fillId="0" borderId="0" xfId="0" applyNumberFormat="1" applyAlignment="1">
      <alignment horizontal="right" vertical="center" shrinkToFit="1"/>
    </xf>
    <xf numFmtId="0" fontId="0" fillId="0" borderId="0" xfId="0" applyAlignment="1">
      <alignment horizontal="right" vertical="center" shrinkToFit="1"/>
    </xf>
    <xf numFmtId="0" fontId="0" fillId="2" borderId="21" xfId="0" applyFill="1" applyBorder="1" applyAlignment="1">
      <alignment horizontal="center" vertical="center" shrinkToFit="1"/>
    </xf>
    <xf numFmtId="0" fontId="0" fillId="2" borderId="21" xfId="0" applyFill="1" applyBorder="1" applyAlignment="1">
      <alignment vertical="center" shrinkToFit="1"/>
    </xf>
    <xf numFmtId="0" fontId="0" fillId="2" borderId="20" xfId="0" applyFill="1" applyBorder="1" applyAlignment="1">
      <alignment horizontal="center" vertical="center" shrinkToFit="1"/>
    </xf>
    <xf numFmtId="9" fontId="0" fillId="2" borderId="31" xfId="2" applyFont="1" applyFill="1" applyBorder="1" applyAlignment="1">
      <alignment horizontal="center" vertical="center" shrinkToFit="1"/>
    </xf>
    <xf numFmtId="0" fontId="0" fillId="0" borderId="26" xfId="0" applyBorder="1" applyAlignment="1">
      <alignment horizontal="center" vertical="center" shrinkToFit="1"/>
    </xf>
    <xf numFmtId="9" fontId="0" fillId="0" borderId="2" xfId="2" applyFont="1" applyBorder="1" applyAlignment="1">
      <alignment horizontal="center" vertical="center" shrinkToFit="1"/>
    </xf>
    <xf numFmtId="0" fontId="10" fillId="0" borderId="1" xfId="0" applyFont="1" applyBorder="1" applyAlignment="1">
      <alignment horizontal="center" vertical="center" wrapText="1" shrinkToFit="1"/>
    </xf>
    <xf numFmtId="0" fontId="12" fillId="0" borderId="0" xfId="0" applyFont="1" applyAlignment="1">
      <alignment horizontal="center" vertical="center" shrinkToFit="1"/>
    </xf>
    <xf numFmtId="9" fontId="13" fillId="0" borderId="0" xfId="2" applyFont="1" applyAlignment="1">
      <alignment horizontal="right" vertical="center" shrinkToFit="1"/>
    </xf>
    <xf numFmtId="0" fontId="13" fillId="0" borderId="0" xfId="0" applyFont="1" applyAlignment="1">
      <alignment horizontal="right" vertical="center" shrinkToFit="1"/>
    </xf>
    <xf numFmtId="38" fontId="13" fillId="0" borderId="0" xfId="1" applyFont="1" applyAlignment="1">
      <alignment vertical="center" shrinkToFit="1"/>
    </xf>
    <xf numFmtId="38" fontId="13" fillId="0" borderId="0" xfId="0" applyNumberFormat="1" applyFont="1" applyAlignment="1">
      <alignment horizontal="right" vertical="center" shrinkToFit="1"/>
    </xf>
    <xf numFmtId="0" fontId="0" fillId="3" borderId="9" xfId="0" applyFill="1" applyBorder="1" applyAlignment="1">
      <alignment horizontal="center" vertical="center" shrinkToFit="1"/>
    </xf>
    <xf numFmtId="0" fontId="0" fillId="3" borderId="27"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29" xfId="0" applyFill="1" applyBorder="1" applyAlignment="1">
      <alignment horizontal="center" vertical="center" shrinkToFit="1"/>
    </xf>
    <xf numFmtId="0" fontId="0" fillId="3" borderId="0" xfId="0" applyFill="1" applyAlignment="1">
      <alignment horizontal="center" vertical="center" shrinkToFit="1"/>
    </xf>
    <xf numFmtId="0" fontId="0" fillId="3" borderId="32" xfId="0" applyFill="1" applyBorder="1" applyAlignment="1">
      <alignment horizontal="center" vertical="center" shrinkToFit="1"/>
    </xf>
    <xf numFmtId="9" fontId="0" fillId="3" borderId="29" xfId="2" applyFont="1" applyFill="1" applyBorder="1" applyAlignment="1">
      <alignment horizontal="center" vertical="center" shrinkToFit="1"/>
    </xf>
    <xf numFmtId="38" fontId="0" fillId="3" borderId="0" xfId="1" applyFont="1" applyFill="1" applyBorder="1" applyAlignment="1">
      <alignment horizontal="center" vertical="center" shrinkToFit="1"/>
    </xf>
    <xf numFmtId="38" fontId="0" fillId="3" borderId="32" xfId="1" applyFont="1" applyFill="1" applyBorder="1" applyAlignment="1">
      <alignment horizontal="center" vertical="center" shrinkToFit="1"/>
    </xf>
    <xf numFmtId="38" fontId="0" fillId="3" borderId="0" xfId="0" applyNumberFormat="1" applyFill="1" applyAlignment="1">
      <alignment horizontal="center" vertical="center" shrinkToFit="1"/>
    </xf>
    <xf numFmtId="38" fontId="0" fillId="3" borderId="32" xfId="0" applyNumberFormat="1" applyFill="1" applyBorder="1" applyAlignment="1">
      <alignment horizontal="center" vertical="center" shrinkToFit="1"/>
    </xf>
    <xf numFmtId="9" fontId="0" fillId="3" borderId="10" xfId="0" applyNumberFormat="1" applyFill="1" applyBorder="1" applyAlignment="1">
      <alignment horizontal="center" vertical="center" shrinkToFit="1"/>
    </xf>
    <xf numFmtId="38" fontId="0" fillId="3" borderId="7" xfId="0" applyNumberFormat="1" applyFill="1" applyBorder="1" applyAlignment="1">
      <alignment horizontal="center" vertical="center" shrinkToFit="1"/>
    </xf>
    <xf numFmtId="0" fontId="0" fillId="3" borderId="7" xfId="0" applyFill="1" applyBorder="1" applyAlignment="1">
      <alignment horizontal="center" vertical="center" shrinkToFit="1"/>
    </xf>
    <xf numFmtId="0" fontId="0" fillId="3" borderId="11" xfId="0" applyFill="1" applyBorder="1" applyAlignment="1">
      <alignment horizontal="center" vertical="center" shrinkToFit="1"/>
    </xf>
    <xf numFmtId="0" fontId="0" fillId="4" borderId="9" xfId="0" applyFill="1" applyBorder="1" applyAlignment="1">
      <alignment horizontal="center" vertical="center" shrinkToFit="1"/>
    </xf>
    <xf numFmtId="0" fontId="0" fillId="4" borderId="27" xfId="0" applyFill="1" applyBorder="1" applyAlignment="1">
      <alignment horizontal="center" vertical="center"/>
    </xf>
    <xf numFmtId="0" fontId="0" fillId="4" borderId="27"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29" xfId="0" applyFill="1" applyBorder="1" applyAlignment="1">
      <alignment horizontal="center" vertical="center" shrinkToFit="1"/>
    </xf>
    <xf numFmtId="0" fontId="0" fillId="4" borderId="0" xfId="0" applyFill="1" applyAlignment="1">
      <alignment horizontal="center" vertical="center" shrinkToFit="1"/>
    </xf>
    <xf numFmtId="0" fontId="0" fillId="4" borderId="32" xfId="0" applyFill="1" applyBorder="1" applyAlignment="1">
      <alignment horizontal="center" vertical="center" shrinkToFit="1"/>
    </xf>
    <xf numFmtId="9" fontId="0" fillId="4" borderId="29" xfId="2" applyFont="1" applyFill="1" applyBorder="1" applyAlignment="1">
      <alignment horizontal="center" vertical="center" shrinkToFit="1"/>
    </xf>
    <xf numFmtId="38" fontId="0" fillId="4" borderId="0" xfId="1" applyFont="1" applyFill="1" applyBorder="1" applyAlignment="1">
      <alignment horizontal="center" vertical="center" shrinkToFit="1"/>
    </xf>
    <xf numFmtId="38" fontId="0" fillId="4" borderId="32" xfId="1" applyFont="1" applyFill="1" applyBorder="1" applyAlignment="1">
      <alignment horizontal="center" vertical="center" shrinkToFit="1"/>
    </xf>
    <xf numFmtId="38" fontId="0" fillId="4" borderId="0" xfId="0" applyNumberFormat="1" applyFill="1" applyAlignment="1">
      <alignment horizontal="center" vertical="center" shrinkToFit="1"/>
    </xf>
    <xf numFmtId="38" fontId="0" fillId="4" borderId="32" xfId="0" applyNumberFormat="1" applyFill="1" applyBorder="1" applyAlignment="1">
      <alignment horizontal="center" vertical="center" shrinkToFit="1"/>
    </xf>
    <xf numFmtId="9" fontId="0" fillId="4" borderId="10" xfId="0" applyNumberFormat="1" applyFill="1" applyBorder="1" applyAlignment="1">
      <alignment horizontal="center" vertical="center" shrinkToFit="1"/>
    </xf>
    <xf numFmtId="38" fontId="0" fillId="4" borderId="7" xfId="0" applyNumberFormat="1" applyFill="1" applyBorder="1" applyAlignment="1">
      <alignment horizontal="center" vertical="center" shrinkToFit="1"/>
    </xf>
    <xf numFmtId="0" fontId="0" fillId="4" borderId="7" xfId="0" applyFill="1" applyBorder="1" applyAlignment="1">
      <alignment horizontal="center" vertical="center" shrinkToFit="1"/>
    </xf>
    <xf numFmtId="0" fontId="0" fillId="4" borderId="11"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27" xfId="0" applyFill="1" applyBorder="1" applyAlignment="1">
      <alignment horizontal="left" vertical="center"/>
    </xf>
    <xf numFmtId="0" fontId="0" fillId="2" borderId="27"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32" xfId="0" applyFill="1" applyBorder="1" applyAlignment="1">
      <alignment horizontal="center" vertical="center" shrinkToFit="1"/>
    </xf>
    <xf numFmtId="38" fontId="0" fillId="2" borderId="11" xfId="0" applyNumberFormat="1" applyFill="1" applyBorder="1" applyAlignment="1">
      <alignment horizontal="center" vertical="center" shrinkToFit="1"/>
    </xf>
    <xf numFmtId="0" fontId="0" fillId="5" borderId="9" xfId="0" applyFill="1" applyBorder="1" applyAlignment="1">
      <alignment horizontal="center" vertical="center" shrinkToFit="1"/>
    </xf>
    <xf numFmtId="0" fontId="0" fillId="5" borderId="27" xfId="0" applyFill="1" applyBorder="1" applyAlignment="1">
      <alignment horizontal="left" vertical="center"/>
    </xf>
    <xf numFmtId="0" fontId="0" fillId="5" borderId="27" xfId="0" applyFill="1" applyBorder="1" applyAlignment="1">
      <alignment horizontal="center" vertical="center" shrinkToFit="1"/>
    </xf>
    <xf numFmtId="0" fontId="0" fillId="5" borderId="8" xfId="0" applyFill="1" applyBorder="1" applyAlignment="1">
      <alignment horizontal="center" vertical="center" shrinkToFit="1"/>
    </xf>
    <xf numFmtId="0" fontId="0" fillId="5" borderId="29" xfId="0" applyFill="1" applyBorder="1" applyAlignment="1">
      <alignment horizontal="center" vertical="center" shrinkToFit="1"/>
    </xf>
    <xf numFmtId="0" fontId="0" fillId="5" borderId="0" xfId="0" applyFill="1" applyAlignment="1">
      <alignment horizontal="center" vertical="center" shrinkToFit="1"/>
    </xf>
    <xf numFmtId="0" fontId="0" fillId="5" borderId="32" xfId="0" applyFill="1" applyBorder="1" applyAlignment="1">
      <alignment horizontal="center" vertical="center" shrinkToFit="1"/>
    </xf>
    <xf numFmtId="38" fontId="0" fillId="5" borderId="10" xfId="1" applyFont="1" applyFill="1" applyBorder="1" applyAlignment="1">
      <alignment horizontal="center" vertical="center" shrinkToFit="1"/>
    </xf>
    <xf numFmtId="38" fontId="0" fillId="5" borderId="7" xfId="1" applyFont="1" applyFill="1" applyBorder="1" applyAlignment="1">
      <alignment horizontal="center" vertical="center" shrinkToFit="1"/>
    </xf>
    <xf numFmtId="38" fontId="0" fillId="5" borderId="11" xfId="0" applyNumberFormat="1" applyFill="1" applyBorder="1" applyAlignment="1">
      <alignment horizontal="center" vertical="center" shrinkToFit="1"/>
    </xf>
    <xf numFmtId="0" fontId="11" fillId="0" borderId="2" xfId="0" applyFont="1" applyBorder="1" applyAlignment="1">
      <alignment horizontal="center" vertical="center" shrinkToFit="1"/>
    </xf>
    <xf numFmtId="0" fontId="10" fillId="0" borderId="9" xfId="0" applyFont="1" applyBorder="1" applyAlignment="1">
      <alignment horizontal="center" vertical="center" wrapText="1" shrinkToFit="1"/>
    </xf>
    <xf numFmtId="38" fontId="12" fillId="2" borderId="40" xfId="1" applyFont="1" applyFill="1" applyBorder="1" applyAlignment="1">
      <alignment horizontal="center" vertical="center" shrinkToFit="1"/>
    </xf>
    <xf numFmtId="38" fontId="7" fillId="2" borderId="40" xfId="1" applyFont="1" applyFill="1" applyBorder="1" applyAlignment="1">
      <alignment horizontal="center" vertical="center" shrinkToFit="1"/>
    </xf>
    <xf numFmtId="0" fontId="0" fillId="3" borderId="1" xfId="0" applyFill="1" applyBorder="1" applyAlignment="1">
      <alignment horizontal="center" vertical="center" shrinkToFit="1"/>
    </xf>
    <xf numFmtId="177" fontId="0" fillId="3" borderId="1" xfId="0" applyNumberFormat="1" applyFill="1" applyBorder="1" applyAlignment="1">
      <alignment horizontal="center" vertical="center" shrinkToFit="1"/>
    </xf>
    <xf numFmtId="178" fontId="17" fillId="3" borderId="1" xfId="1" applyNumberFormat="1" applyFont="1" applyFill="1" applyBorder="1" applyAlignment="1">
      <alignment vertical="center"/>
    </xf>
    <xf numFmtId="0" fontId="0" fillId="0" borderId="0" xfId="0" applyAlignment="1">
      <alignment vertical="center"/>
    </xf>
    <xf numFmtId="0" fontId="19" fillId="0" borderId="0" xfId="0" applyFont="1" applyAlignment="1">
      <alignment vertical="center"/>
    </xf>
    <xf numFmtId="0" fontId="24" fillId="0" borderId="0" xfId="0" applyFont="1" applyAlignment="1">
      <alignment vertical="center"/>
    </xf>
    <xf numFmtId="0" fontId="18" fillId="0" borderId="0" xfId="0" applyFont="1" applyAlignment="1">
      <alignment vertical="center"/>
    </xf>
    <xf numFmtId="178" fontId="17" fillId="0" borderId="42" xfId="1" applyNumberFormat="1" applyFont="1" applyFill="1" applyBorder="1" applyAlignment="1">
      <alignment vertical="center" shrinkToFit="1"/>
    </xf>
    <xf numFmtId="0" fontId="0" fillId="0" borderId="42" xfId="0" applyFill="1" applyBorder="1" applyAlignment="1">
      <alignment horizontal="center" vertical="center" shrinkToFit="1"/>
    </xf>
    <xf numFmtId="0" fontId="0" fillId="0" borderId="0" xfId="0" applyFill="1" applyAlignment="1">
      <alignment horizontal="center" vertical="center" shrinkToFit="1"/>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3" fontId="0" fillId="0" borderId="1" xfId="0" applyNumberFormat="1" applyBorder="1" applyAlignment="1">
      <alignment horizontal="right" vertical="center" shrinkToFit="1"/>
    </xf>
    <xf numFmtId="179" fontId="25" fillId="0" borderId="1" xfId="0" applyNumberFormat="1" applyFont="1" applyFill="1" applyBorder="1" applyAlignment="1">
      <alignment horizontal="right" vertical="center" shrinkToFit="1"/>
    </xf>
    <xf numFmtId="0" fontId="0" fillId="6" borderId="1" xfId="0" applyFill="1" applyBorder="1" applyAlignment="1">
      <alignment horizontal="center" vertical="center" shrinkToFit="1"/>
    </xf>
    <xf numFmtId="0" fontId="25" fillId="6" borderId="1" xfId="0" applyFont="1" applyFill="1" applyBorder="1" applyAlignment="1">
      <alignment horizontal="center" vertical="center" shrinkToFit="1"/>
    </xf>
    <xf numFmtId="179" fontId="25" fillId="6" borderId="1" xfId="0" applyNumberFormat="1" applyFont="1" applyFill="1" applyBorder="1" applyAlignment="1">
      <alignment horizontal="right" vertical="center" shrinkToFit="1"/>
    </xf>
    <xf numFmtId="180" fontId="25" fillId="6" borderId="1" xfId="0" applyNumberFormat="1" applyFont="1" applyFill="1" applyBorder="1" applyAlignment="1">
      <alignment horizontal="right"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2" borderId="31" xfId="0" applyFill="1" applyBorder="1" applyAlignment="1">
      <alignment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wrapText="1" shrinkToFit="1"/>
    </xf>
    <xf numFmtId="0" fontId="0" fillId="0" borderId="2"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2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shrinkToFit="1"/>
    </xf>
    <xf numFmtId="0" fontId="0" fillId="0" borderId="19" xfId="0" applyBorder="1" applyAlignment="1">
      <alignment horizontal="center" vertical="center" wrapText="1" shrinkToFit="1"/>
    </xf>
    <xf numFmtId="0" fontId="0" fillId="0" borderId="35"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4" fillId="0" borderId="2"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12" fillId="0" borderId="0" xfId="0" applyFont="1" applyAlignment="1">
      <alignment horizontal="center" vertical="center" shrinkToFit="1"/>
    </xf>
    <xf numFmtId="0" fontId="0" fillId="0" borderId="0" xfId="0" applyAlignment="1">
      <alignment horizontal="center" vertical="center" shrinkToFit="1"/>
    </xf>
    <xf numFmtId="0" fontId="0" fillId="3" borderId="27" xfId="0" applyFill="1" applyBorder="1" applyAlignment="1">
      <alignment horizontal="center" vertical="center" shrinkToFit="1"/>
    </xf>
    <xf numFmtId="0" fontId="0" fillId="0" borderId="5"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5" xfId="0" applyBorder="1" applyAlignment="1">
      <alignment horizontal="center" vertical="center" wrapText="1" shrinkToFit="1"/>
    </xf>
    <xf numFmtId="0" fontId="0" fillId="3" borderId="1" xfId="0" applyFill="1" applyBorder="1" applyAlignment="1">
      <alignment horizontal="center" vertical="center" shrinkToFit="1"/>
    </xf>
    <xf numFmtId="0" fontId="4"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6" fillId="0" borderId="0" xfId="0" applyFont="1" applyAlignment="1">
      <alignment horizontal="center" vertical="center" shrinkToFit="1"/>
    </xf>
    <xf numFmtId="0" fontId="0" fillId="0" borderId="36" xfId="0" applyBorder="1" applyAlignment="1">
      <alignment horizontal="center" vertical="center" wrapText="1" shrinkToFit="1"/>
    </xf>
    <xf numFmtId="0" fontId="0" fillId="0" borderId="38" xfId="0" applyBorder="1" applyAlignment="1">
      <alignment horizontal="center" vertical="center" shrinkToFit="1"/>
    </xf>
    <xf numFmtId="0" fontId="0" fillId="0" borderId="14" xfId="0" applyBorder="1" applyAlignment="1">
      <alignment horizontal="center" vertical="center" wrapText="1" shrinkToFit="1"/>
    </xf>
    <xf numFmtId="0" fontId="0" fillId="0" borderId="33" xfId="0" applyBorder="1" applyAlignment="1">
      <alignment horizontal="center" vertical="center" wrapText="1" shrinkToFit="1"/>
    </xf>
    <xf numFmtId="0" fontId="0" fillId="0" borderId="34" xfId="0" applyBorder="1" applyAlignment="1">
      <alignment horizontal="center" vertical="center" wrapText="1" shrinkToFit="1"/>
    </xf>
    <xf numFmtId="0" fontId="0" fillId="0" borderId="28" xfId="0" applyBorder="1" applyAlignment="1">
      <alignment horizontal="center" vertical="center" wrapText="1" shrinkToFit="1"/>
    </xf>
    <xf numFmtId="38" fontId="0" fillId="0" borderId="1" xfId="1" applyFont="1" applyBorder="1" applyAlignment="1">
      <alignment horizontal="right" vertical="center" shrinkToFit="1"/>
    </xf>
    <xf numFmtId="38" fontId="0" fillId="0" borderId="5" xfId="1" applyFont="1" applyFill="1" applyBorder="1" applyAlignment="1">
      <alignment horizontal="right" vertical="center" shrinkToFit="1"/>
    </xf>
    <xf numFmtId="38" fontId="0" fillId="0" borderId="18" xfId="1" applyFont="1" applyBorder="1" applyAlignment="1">
      <alignment horizontal="right" vertical="center" shrinkToFit="1"/>
    </xf>
    <xf numFmtId="56" fontId="0" fillId="0" borderId="1" xfId="1" applyNumberFormat="1" applyFont="1" applyFill="1" applyBorder="1" applyAlignment="1">
      <alignment horizontal="right" vertical="center" shrinkToFit="1"/>
    </xf>
    <xf numFmtId="0" fontId="0" fillId="0" borderId="1" xfId="1" applyNumberFormat="1" applyFont="1" applyBorder="1" applyAlignment="1">
      <alignment horizontal="right" vertical="center" shrinkToFit="1"/>
    </xf>
    <xf numFmtId="38" fontId="0" fillId="0" borderId="12" xfId="1" applyFont="1" applyBorder="1" applyAlignment="1">
      <alignment horizontal="right" vertical="center" shrinkToFit="1"/>
    </xf>
    <xf numFmtId="38" fontId="0" fillId="0" borderId="6" xfId="1" applyFont="1" applyBorder="1" applyAlignment="1">
      <alignment horizontal="right" vertical="center" shrinkToFit="1"/>
    </xf>
    <xf numFmtId="40" fontId="0" fillId="0" borderId="1" xfId="1" applyNumberFormat="1" applyFont="1" applyBorder="1" applyAlignment="1">
      <alignment horizontal="right" vertical="center" shrinkToFit="1"/>
    </xf>
    <xf numFmtId="38" fontId="0" fillId="0" borderId="5" xfId="1" applyFont="1" applyBorder="1" applyAlignment="1">
      <alignment horizontal="right" vertical="center" shrinkToFit="1"/>
    </xf>
    <xf numFmtId="38" fontId="14" fillId="0" borderId="1" xfId="1" applyFont="1" applyBorder="1" applyAlignment="1">
      <alignment horizontal="right" vertical="center" shrinkToFit="1"/>
    </xf>
    <xf numFmtId="38" fontId="14" fillId="0" borderId="5" xfId="1" applyFont="1" applyBorder="1" applyAlignment="1">
      <alignment horizontal="right" vertical="center" shrinkToFit="1"/>
    </xf>
    <xf numFmtId="0" fontId="0" fillId="0" borderId="1" xfId="1" applyNumberFormat="1" applyFont="1" applyFill="1" applyBorder="1" applyAlignment="1">
      <alignment horizontal="right" vertical="center" shrinkToFit="1"/>
    </xf>
    <xf numFmtId="38" fontId="15" fillId="0" borderId="1" xfId="1" applyFont="1" applyBorder="1" applyAlignment="1">
      <alignment horizontal="right" vertical="center" shrinkToFit="1"/>
    </xf>
    <xf numFmtId="38" fontId="0" fillId="0" borderId="2" xfId="1" applyFont="1" applyBorder="1" applyAlignment="1">
      <alignment horizontal="right" vertical="center" shrinkToFit="1"/>
    </xf>
    <xf numFmtId="38" fontId="0" fillId="0" borderId="9" xfId="1" applyFont="1" applyFill="1" applyBorder="1" applyAlignment="1">
      <alignment horizontal="right" vertical="center" shrinkToFit="1"/>
    </xf>
    <xf numFmtId="38" fontId="0" fillId="0" borderId="19" xfId="1" applyFont="1" applyBorder="1" applyAlignment="1">
      <alignment horizontal="right" vertical="center" shrinkToFit="1"/>
    </xf>
    <xf numFmtId="0" fontId="0" fillId="0" borderId="2" xfId="1" applyNumberFormat="1" applyFont="1" applyFill="1" applyBorder="1" applyAlignment="1">
      <alignment horizontal="right" vertical="center" shrinkToFit="1"/>
    </xf>
    <xf numFmtId="0" fontId="0" fillId="0" borderId="2" xfId="1" applyNumberFormat="1" applyFont="1" applyBorder="1" applyAlignment="1">
      <alignment horizontal="right" vertical="center" shrinkToFit="1"/>
    </xf>
    <xf numFmtId="38" fontId="0" fillId="0" borderId="13" xfId="1" applyFont="1" applyBorder="1" applyAlignment="1">
      <alignment horizontal="right" vertical="center" shrinkToFit="1"/>
    </xf>
    <xf numFmtId="40" fontId="0" fillId="0" borderId="2" xfId="1" applyNumberFormat="1" applyFont="1" applyBorder="1" applyAlignment="1">
      <alignment horizontal="right" vertical="center" shrinkToFit="1"/>
    </xf>
    <xf numFmtId="38" fontId="0" fillId="2" borderId="21" xfId="1" applyFont="1" applyFill="1" applyBorder="1" applyAlignment="1">
      <alignment horizontal="right" vertical="center" shrinkToFit="1"/>
    </xf>
    <xf numFmtId="38" fontId="0" fillId="2" borderId="24" xfId="1" applyFont="1" applyFill="1" applyBorder="1" applyAlignment="1">
      <alignment horizontal="right" vertical="center" shrinkToFit="1"/>
    </xf>
    <xf numFmtId="38" fontId="0" fillId="2" borderId="30" xfId="1" applyFont="1" applyFill="1" applyBorder="1" applyAlignment="1">
      <alignment horizontal="right" vertical="center" shrinkToFit="1"/>
    </xf>
    <xf numFmtId="0" fontId="0" fillId="2" borderId="21" xfId="1" applyNumberFormat="1" applyFont="1" applyFill="1" applyBorder="1" applyAlignment="1">
      <alignment horizontal="right" vertical="center" shrinkToFit="1"/>
    </xf>
    <xf numFmtId="38" fontId="0" fillId="2" borderId="25" xfId="1" applyFont="1" applyFill="1" applyBorder="1" applyAlignment="1">
      <alignment horizontal="right" vertical="center" shrinkToFit="1"/>
    </xf>
    <xf numFmtId="0" fontId="0" fillId="2" borderId="24" xfId="1" applyNumberFormat="1" applyFont="1" applyFill="1" applyBorder="1" applyAlignment="1">
      <alignment horizontal="right" vertical="center" shrinkToFit="1"/>
    </xf>
    <xf numFmtId="176" fontId="0" fillId="2" borderId="22" xfId="1" applyNumberFormat="1" applyFont="1" applyFill="1" applyBorder="1" applyAlignment="1">
      <alignment horizontal="right" vertical="center" shrinkToFit="1"/>
    </xf>
    <xf numFmtId="38" fontId="0" fillId="2" borderId="31" xfId="1" applyFont="1" applyFill="1" applyBorder="1" applyAlignment="1">
      <alignment horizontal="right" vertical="center" shrinkToFit="1"/>
    </xf>
    <xf numFmtId="40" fontId="0" fillId="2" borderId="39" xfId="1" applyNumberFormat="1" applyFont="1" applyFill="1" applyBorder="1" applyAlignment="1">
      <alignment horizontal="right" vertical="center" shrinkToFit="1"/>
    </xf>
    <xf numFmtId="40" fontId="0" fillId="2" borderId="40" xfId="1" applyNumberFormat="1" applyFont="1" applyFill="1" applyBorder="1" applyAlignment="1">
      <alignment horizontal="right" vertical="center" shrinkToFit="1"/>
    </xf>
    <xf numFmtId="38" fontId="0" fillId="2" borderId="40" xfId="1" applyFont="1" applyFill="1" applyBorder="1" applyAlignment="1">
      <alignment horizontal="right" vertical="center" shrinkToFit="1"/>
    </xf>
    <xf numFmtId="38" fontId="12" fillId="2" borderId="40" xfId="1" applyFont="1" applyFill="1" applyBorder="1" applyAlignment="1">
      <alignment horizontal="right" vertical="center" shrinkToFit="1"/>
    </xf>
    <xf numFmtId="38" fontId="12" fillId="2" borderId="41" xfId="1" applyFont="1" applyFill="1" applyBorder="1" applyAlignment="1">
      <alignment horizontal="right" vertical="center" shrinkToFit="1"/>
    </xf>
    <xf numFmtId="38" fontId="0" fillId="0" borderId="38" xfId="1" applyFont="1" applyBorder="1" applyAlignment="1">
      <alignment horizontal="right" vertical="center" shrinkToFit="1"/>
    </xf>
    <xf numFmtId="40" fontId="0" fillId="0" borderId="6" xfId="1" applyNumberFormat="1" applyFont="1" applyBorder="1" applyAlignment="1">
      <alignment horizontal="right" vertical="center" shrinkToFit="1"/>
    </xf>
    <xf numFmtId="0" fontId="0" fillId="0" borderId="1" xfId="0" applyBorder="1" applyAlignment="1">
      <alignment horizontal="right" vertical="center" shrinkToFit="1"/>
    </xf>
    <xf numFmtId="38" fontId="14" fillId="0" borderId="38" xfId="1" applyFont="1" applyBorder="1" applyAlignment="1">
      <alignment horizontal="right" vertical="center" shrinkToFit="1"/>
    </xf>
    <xf numFmtId="38" fontId="0" fillId="0" borderId="37" xfId="1" applyFont="1" applyBorder="1" applyAlignment="1">
      <alignment horizontal="right" vertical="center" shrinkToFit="1"/>
    </xf>
    <xf numFmtId="40" fontId="0" fillId="0" borderId="8" xfId="1" applyNumberFormat="1" applyFont="1" applyBorder="1" applyAlignment="1">
      <alignment horizontal="right" vertical="center" shrinkToFit="1"/>
    </xf>
    <xf numFmtId="38" fontId="0" fillId="0" borderId="9" xfId="1" applyFont="1" applyBorder="1" applyAlignment="1">
      <alignment horizontal="right" vertical="center" shrinkToFit="1"/>
    </xf>
    <xf numFmtId="40" fontId="0" fillId="2" borderId="31" xfId="1" applyNumberFormat="1" applyFont="1" applyFill="1" applyBorder="1" applyAlignment="1">
      <alignment horizontal="right" vertical="center" shrinkToFit="1"/>
    </xf>
    <xf numFmtId="40" fontId="0" fillId="2" borderId="21" xfId="1" applyNumberFormat="1" applyFont="1" applyFill="1" applyBorder="1" applyAlignment="1">
      <alignment horizontal="right" vertical="center" shrinkToFit="1"/>
    </xf>
    <xf numFmtId="0" fontId="0" fillId="0" borderId="43" xfId="0" applyBorder="1" applyAlignment="1">
      <alignment horizontal="center" vertical="center" wrapText="1" shrinkToFit="1"/>
    </xf>
    <xf numFmtId="38" fontId="0" fillId="0" borderId="1" xfId="1" applyNumberFormat="1" applyFont="1" applyBorder="1" applyAlignment="1">
      <alignment horizontal="right" vertical="center" shrinkToFit="1"/>
    </xf>
    <xf numFmtId="38" fontId="0" fillId="0" borderId="8" xfId="1" applyFont="1" applyBorder="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M47"/>
  <sheetViews>
    <sheetView tabSelected="1" view="pageBreakPreview" topLeftCell="G1" zoomScale="70" zoomScaleNormal="80" zoomScaleSheetLayoutView="70" workbookViewId="0">
      <pane ySplit="5" topLeftCell="A6" activePane="bottomLeft" state="frozen"/>
      <selection pane="bottomLeft" activeCell="S11" sqref="S11"/>
    </sheetView>
  </sheetViews>
  <sheetFormatPr defaultColWidth="9" defaultRowHeight="19.5" customHeight="1"/>
  <cols>
    <col min="1" max="1" width="12.5" style="1" customWidth="1"/>
    <col min="2" max="2" width="7.5" style="1" customWidth="1"/>
    <col min="3" max="3" width="22.5" style="1" customWidth="1"/>
    <col min="4" max="4" width="12.59765625" style="1" customWidth="1"/>
    <col min="5" max="5" width="8.3984375" style="1" customWidth="1"/>
    <col min="6" max="6" width="22.5" style="1" customWidth="1"/>
    <col min="7" max="7" width="12.5" style="1" customWidth="1"/>
    <col min="8" max="9" width="7.5" style="1" customWidth="1"/>
    <col min="10" max="10" width="22.5" style="1" customWidth="1"/>
    <col min="11" max="11" width="22.5" style="8" customWidth="1"/>
    <col min="12" max="12" width="8.69921875" style="8" customWidth="1"/>
    <col min="13" max="14" width="8.69921875" style="1" customWidth="1"/>
    <col min="15" max="18" width="11.19921875" style="1" customWidth="1"/>
    <col min="19" max="19" width="11.19921875" style="110" customWidth="1"/>
    <col min="20" max="20" width="11.19921875" style="1" customWidth="1"/>
    <col min="21" max="21" width="7.5" style="1" customWidth="1"/>
    <col min="22" max="22" width="11.19921875" style="1" customWidth="1"/>
    <col min="23" max="23" width="7.5" style="1" customWidth="1"/>
    <col min="24" max="24" width="12.8984375" style="1" customWidth="1"/>
    <col min="25" max="25" width="11.19921875" style="1" customWidth="1"/>
    <col min="26" max="27" width="8.09765625" style="1" customWidth="1"/>
    <col min="28" max="28" width="9.69921875" style="1" customWidth="1"/>
    <col min="29" max="29" width="12.19921875" style="1" customWidth="1"/>
    <col min="30" max="30" width="9.69921875" style="1" customWidth="1"/>
    <col min="31" max="34" width="13" style="1" customWidth="1"/>
    <col min="35" max="52" width="10.59765625" style="1" customWidth="1"/>
    <col min="53" max="54" width="16.69921875" style="1" customWidth="1"/>
    <col min="55" max="55" width="21.8984375" style="1" customWidth="1"/>
    <col min="56" max="56" width="10.8984375" style="1" customWidth="1"/>
    <col min="57" max="57" width="16.59765625" style="1" customWidth="1"/>
    <col min="58" max="58" width="21.8984375" style="1" customWidth="1"/>
    <col min="59" max="59" width="10.8984375" style="1" customWidth="1"/>
    <col min="60" max="60" width="16.59765625" style="1" customWidth="1"/>
    <col min="61" max="61" width="21.8984375" style="1" customWidth="1"/>
    <col min="62" max="62" width="10.8984375" style="1" customWidth="1"/>
    <col min="63" max="63" width="16.59765625" style="1" customWidth="1"/>
    <col min="64" max="64" width="34.3984375" style="1" customWidth="1"/>
    <col min="65" max="16384" width="9" style="1"/>
  </cols>
  <sheetData>
    <row r="3" spans="1:64" ht="53.25" customHeight="1" thickBot="1">
      <c r="A3" s="142" t="s">
        <v>46</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20"/>
      <c r="AF3" s="20"/>
      <c r="AG3" s="20"/>
      <c r="AH3" s="20"/>
      <c r="AI3" s="10"/>
    </row>
    <row r="4" spans="1:64" ht="28.5" customHeight="1">
      <c r="A4" s="113" t="s">
        <v>49</v>
      </c>
      <c r="B4" s="129" t="s">
        <v>15</v>
      </c>
      <c r="C4" s="119" t="s">
        <v>0</v>
      </c>
      <c r="D4" s="119" t="s">
        <v>21</v>
      </c>
      <c r="E4" s="119" t="s">
        <v>22</v>
      </c>
      <c r="F4" s="119" t="s">
        <v>16</v>
      </c>
      <c r="G4" s="119" t="s">
        <v>68</v>
      </c>
      <c r="H4" s="113" t="s">
        <v>14</v>
      </c>
      <c r="I4" s="113" t="s">
        <v>72</v>
      </c>
      <c r="J4" s="113" t="s">
        <v>1</v>
      </c>
      <c r="K4" s="119" t="s">
        <v>16</v>
      </c>
      <c r="L4" s="113" t="s">
        <v>95</v>
      </c>
      <c r="M4" s="119" t="s">
        <v>2</v>
      </c>
      <c r="N4" s="119" t="s">
        <v>3</v>
      </c>
      <c r="O4" s="113" t="s">
        <v>54</v>
      </c>
      <c r="P4" s="113" t="s">
        <v>40</v>
      </c>
      <c r="Q4" s="137" t="s">
        <v>42</v>
      </c>
      <c r="R4" s="146" t="s">
        <v>18</v>
      </c>
      <c r="S4" s="191"/>
      <c r="T4" s="13"/>
      <c r="U4" s="13"/>
      <c r="V4" s="13"/>
      <c r="W4" s="13"/>
      <c r="X4" s="14"/>
      <c r="Y4" s="124" t="s">
        <v>17</v>
      </c>
      <c r="Z4" s="111" t="s">
        <v>12</v>
      </c>
      <c r="AA4" s="111"/>
      <c r="AB4" s="135" t="s">
        <v>63</v>
      </c>
      <c r="AC4" s="136"/>
      <c r="AD4" s="136"/>
      <c r="AE4" s="136"/>
      <c r="AF4" s="135" t="s">
        <v>74</v>
      </c>
      <c r="AG4" s="136"/>
      <c r="AH4" s="143"/>
      <c r="AI4" s="28" t="s">
        <v>23</v>
      </c>
      <c r="AJ4" s="21"/>
      <c r="AK4" s="127" t="s">
        <v>24</v>
      </c>
      <c r="AL4" s="128"/>
      <c r="AM4" s="127" t="s">
        <v>25</v>
      </c>
      <c r="AN4" s="128"/>
      <c r="AO4" s="127" t="s">
        <v>26</v>
      </c>
      <c r="AP4" s="128"/>
      <c r="AQ4" s="127" t="s">
        <v>27</v>
      </c>
      <c r="AR4" s="128"/>
      <c r="AS4" s="127" t="s">
        <v>28</v>
      </c>
      <c r="AT4" s="128"/>
      <c r="AU4" s="127" t="s">
        <v>29</v>
      </c>
      <c r="AV4" s="128"/>
      <c r="AW4" s="127" t="s">
        <v>30</v>
      </c>
      <c r="AX4" s="128"/>
      <c r="AY4" s="127" t="s">
        <v>31</v>
      </c>
      <c r="AZ4" s="128"/>
      <c r="BA4" s="113" t="s">
        <v>61</v>
      </c>
      <c r="BB4" s="116" t="s">
        <v>34</v>
      </c>
      <c r="BC4" s="112" t="s">
        <v>89</v>
      </c>
      <c r="BD4" s="112"/>
      <c r="BE4" s="112"/>
      <c r="BF4" s="112"/>
      <c r="BG4" s="112"/>
      <c r="BH4" s="112"/>
      <c r="BI4" s="112"/>
      <c r="BJ4" s="112"/>
      <c r="BK4" s="112"/>
      <c r="BL4" s="112"/>
    </row>
    <row r="5" spans="1:64" ht="24.75" customHeight="1">
      <c r="A5" s="114"/>
      <c r="B5" s="130"/>
      <c r="C5" s="120"/>
      <c r="D5" s="120"/>
      <c r="E5" s="120"/>
      <c r="F5" s="120"/>
      <c r="G5" s="120"/>
      <c r="H5" s="114"/>
      <c r="I5" s="114"/>
      <c r="J5" s="114"/>
      <c r="K5" s="120"/>
      <c r="L5" s="114"/>
      <c r="M5" s="120"/>
      <c r="N5" s="120"/>
      <c r="O5" s="114"/>
      <c r="P5" s="114"/>
      <c r="Q5" s="145"/>
      <c r="R5" s="147"/>
      <c r="S5" s="113" t="s">
        <v>96</v>
      </c>
      <c r="T5" s="113" t="s">
        <v>43</v>
      </c>
      <c r="U5" s="113" t="s">
        <v>19</v>
      </c>
      <c r="V5" s="113" t="s">
        <v>44</v>
      </c>
      <c r="W5" s="113" t="s">
        <v>20</v>
      </c>
      <c r="X5" s="137" t="s">
        <v>45</v>
      </c>
      <c r="Y5" s="125"/>
      <c r="Z5" s="119" t="s">
        <v>4</v>
      </c>
      <c r="AA5" s="119" t="s">
        <v>5</v>
      </c>
      <c r="AB5" s="140" t="s">
        <v>64</v>
      </c>
      <c r="AC5" s="21"/>
      <c r="AD5" s="140" t="s">
        <v>65</v>
      </c>
      <c r="AE5" s="28"/>
      <c r="AF5" s="111" t="s">
        <v>75</v>
      </c>
      <c r="AG5" s="111" t="s">
        <v>76</v>
      </c>
      <c r="AH5" s="144" t="s">
        <v>77</v>
      </c>
      <c r="AI5" s="122" t="s">
        <v>71</v>
      </c>
      <c r="AJ5" s="113" t="s">
        <v>60</v>
      </c>
      <c r="AK5" s="122" t="s">
        <v>71</v>
      </c>
      <c r="AL5" s="113" t="s">
        <v>60</v>
      </c>
      <c r="AM5" s="122" t="s">
        <v>71</v>
      </c>
      <c r="AN5" s="113" t="s">
        <v>60</v>
      </c>
      <c r="AO5" s="122" t="s">
        <v>71</v>
      </c>
      <c r="AP5" s="113" t="s">
        <v>60</v>
      </c>
      <c r="AQ5" s="122" t="s">
        <v>71</v>
      </c>
      <c r="AR5" s="113" t="s">
        <v>60</v>
      </c>
      <c r="AS5" s="122" t="s">
        <v>71</v>
      </c>
      <c r="AT5" s="113" t="s">
        <v>60</v>
      </c>
      <c r="AU5" s="122" t="s">
        <v>71</v>
      </c>
      <c r="AV5" s="113" t="s">
        <v>60</v>
      </c>
      <c r="AW5" s="122" t="s">
        <v>71</v>
      </c>
      <c r="AX5" s="113" t="s">
        <v>60</v>
      </c>
      <c r="AY5" s="122" t="s">
        <v>71</v>
      </c>
      <c r="AZ5" s="113" t="s">
        <v>60</v>
      </c>
      <c r="BA5" s="114"/>
      <c r="BB5" s="117"/>
      <c r="BC5" s="112" t="s">
        <v>88</v>
      </c>
      <c r="BD5" s="112"/>
      <c r="BE5" s="112"/>
      <c r="BF5" s="111" t="s">
        <v>93</v>
      </c>
      <c r="BG5" s="111"/>
      <c r="BH5" s="111"/>
      <c r="BI5" s="111" t="s">
        <v>93</v>
      </c>
      <c r="BJ5" s="111"/>
      <c r="BK5" s="111"/>
      <c r="BL5" s="99" t="s">
        <v>91</v>
      </c>
    </row>
    <row r="6" spans="1:64" ht="43.5" customHeight="1">
      <c r="A6" s="115"/>
      <c r="B6" s="131"/>
      <c r="C6" s="121"/>
      <c r="D6" s="121"/>
      <c r="E6" s="121"/>
      <c r="F6" s="121"/>
      <c r="G6" s="121"/>
      <c r="H6" s="115"/>
      <c r="I6" s="115"/>
      <c r="J6" s="115"/>
      <c r="K6" s="121"/>
      <c r="L6" s="115"/>
      <c r="M6" s="121"/>
      <c r="N6" s="121"/>
      <c r="O6" s="115"/>
      <c r="P6" s="115"/>
      <c r="Q6" s="138"/>
      <c r="R6" s="148"/>
      <c r="S6" s="115"/>
      <c r="T6" s="115"/>
      <c r="U6" s="115"/>
      <c r="V6" s="115"/>
      <c r="W6" s="115"/>
      <c r="X6" s="138"/>
      <c r="Y6" s="126"/>
      <c r="Z6" s="121"/>
      <c r="AA6" s="121"/>
      <c r="AB6" s="141"/>
      <c r="AC6" s="30" t="s">
        <v>62</v>
      </c>
      <c r="AD6" s="141"/>
      <c r="AE6" s="85" t="s">
        <v>62</v>
      </c>
      <c r="AF6" s="111"/>
      <c r="AG6" s="111"/>
      <c r="AH6" s="144"/>
      <c r="AI6" s="123"/>
      <c r="AJ6" s="115"/>
      <c r="AK6" s="123"/>
      <c r="AL6" s="115"/>
      <c r="AM6" s="123"/>
      <c r="AN6" s="115"/>
      <c r="AO6" s="123"/>
      <c r="AP6" s="115"/>
      <c r="AQ6" s="123"/>
      <c r="AR6" s="115"/>
      <c r="AS6" s="123"/>
      <c r="AT6" s="115"/>
      <c r="AU6" s="123"/>
      <c r="AV6" s="115"/>
      <c r="AW6" s="123"/>
      <c r="AX6" s="115"/>
      <c r="AY6" s="123"/>
      <c r="AZ6" s="115"/>
      <c r="BA6" s="115"/>
      <c r="BB6" s="118"/>
      <c r="BC6" s="98" t="s">
        <v>90</v>
      </c>
      <c r="BD6" s="98" t="s">
        <v>92</v>
      </c>
      <c r="BE6" s="98" t="s">
        <v>94</v>
      </c>
      <c r="BF6" s="98" t="s">
        <v>90</v>
      </c>
      <c r="BG6" s="98" t="s">
        <v>92</v>
      </c>
      <c r="BH6" s="98" t="s">
        <v>94</v>
      </c>
      <c r="BI6" s="98" t="s">
        <v>90</v>
      </c>
      <c r="BJ6" s="98" t="s">
        <v>92</v>
      </c>
      <c r="BK6" s="98" t="s">
        <v>94</v>
      </c>
      <c r="BL6" s="99"/>
    </row>
    <row r="7" spans="1:64" ht="26.25" customHeight="1">
      <c r="A7" s="3" t="s">
        <v>50</v>
      </c>
      <c r="B7" s="3">
        <v>1</v>
      </c>
      <c r="C7" s="3" t="s">
        <v>35</v>
      </c>
      <c r="D7" s="3" t="s">
        <v>36</v>
      </c>
      <c r="E7" s="3" t="s">
        <v>37</v>
      </c>
      <c r="F7" s="3"/>
      <c r="G7" s="3" t="s">
        <v>13</v>
      </c>
      <c r="H7" s="119">
        <v>1</v>
      </c>
      <c r="I7" s="3"/>
      <c r="J7" s="119"/>
      <c r="K7" s="119"/>
      <c r="L7" s="107"/>
      <c r="M7" s="7">
        <v>1.7</v>
      </c>
      <c r="N7" s="2" t="s">
        <v>7</v>
      </c>
      <c r="O7" s="149">
        <v>55000</v>
      </c>
      <c r="P7" s="149">
        <v>1570201</v>
      </c>
      <c r="Q7" s="150">
        <v>344190</v>
      </c>
      <c r="R7" s="151">
        <f>P7-Q7</f>
        <v>1226011</v>
      </c>
      <c r="S7" s="12" t="s">
        <v>97</v>
      </c>
      <c r="T7" s="192">
        <f>IF(S7="〇",ROUNDUP(R7/2,0),R7)</f>
        <v>613006</v>
      </c>
      <c r="U7" s="152"/>
      <c r="V7" s="149">
        <f>P7-T7-Q7</f>
        <v>613005</v>
      </c>
      <c r="W7" s="153"/>
      <c r="X7" s="154">
        <f>Q7+T7+V7</f>
        <v>1570201</v>
      </c>
      <c r="Y7" s="155">
        <f>P7</f>
        <v>1570201</v>
      </c>
      <c r="Z7" s="156">
        <v>125</v>
      </c>
      <c r="AA7" s="156">
        <v>125</v>
      </c>
      <c r="AB7" s="149">
        <v>52014</v>
      </c>
      <c r="AC7" s="149">
        <f>AB7</f>
        <v>52014</v>
      </c>
      <c r="AD7" s="149">
        <v>43255</v>
      </c>
      <c r="AE7" s="157">
        <f>AD7</f>
        <v>43255</v>
      </c>
      <c r="AF7" s="149"/>
      <c r="AG7" s="149"/>
      <c r="AH7" s="182"/>
      <c r="AI7" s="183">
        <v>1000</v>
      </c>
      <c r="AJ7" s="149">
        <v>20000</v>
      </c>
      <c r="AK7" s="156">
        <v>2000</v>
      </c>
      <c r="AL7" s="149">
        <v>40000</v>
      </c>
      <c r="AM7" s="156"/>
      <c r="AN7" s="149"/>
      <c r="AO7" s="156"/>
      <c r="AP7" s="149"/>
      <c r="AQ7" s="156"/>
      <c r="AR7" s="149"/>
      <c r="AS7" s="156"/>
      <c r="AT7" s="149"/>
      <c r="AU7" s="156"/>
      <c r="AV7" s="149"/>
      <c r="AW7" s="156"/>
      <c r="AX7" s="149"/>
      <c r="AY7" s="156"/>
      <c r="AZ7" s="149"/>
      <c r="BA7" s="149">
        <f>(AJ7+AL7+AN7+AP7+AR7+AT7+AV7+AX7+AZ7)/2</f>
        <v>30000</v>
      </c>
      <c r="BB7" s="157">
        <f>P7-BA7</f>
        <v>1540201</v>
      </c>
      <c r="BC7" s="184"/>
      <c r="BD7" s="100"/>
      <c r="BE7" s="100"/>
      <c r="BF7" s="184"/>
      <c r="BG7" s="184"/>
      <c r="BH7" s="184"/>
      <c r="BI7" s="184"/>
      <c r="BJ7" s="184"/>
      <c r="BK7" s="184"/>
      <c r="BL7" s="184"/>
    </row>
    <row r="8" spans="1:64" ht="26.25" customHeight="1">
      <c r="A8" s="5"/>
      <c r="B8" s="5"/>
      <c r="C8" s="5"/>
      <c r="D8" s="5"/>
      <c r="E8" s="5"/>
      <c r="F8" s="5"/>
      <c r="G8" s="5"/>
      <c r="H8" s="120"/>
      <c r="I8" s="5"/>
      <c r="J8" s="120"/>
      <c r="K8" s="120"/>
      <c r="L8" s="108"/>
      <c r="M8" s="7">
        <v>1.7</v>
      </c>
      <c r="N8" s="2" t="s">
        <v>39</v>
      </c>
      <c r="O8" s="149">
        <v>50000</v>
      </c>
      <c r="P8" s="149">
        <v>1870000</v>
      </c>
      <c r="Q8" s="150">
        <v>100000</v>
      </c>
      <c r="R8" s="151">
        <f>P8-Q8</f>
        <v>1770000</v>
      </c>
      <c r="S8" s="12" t="s">
        <v>98</v>
      </c>
      <c r="T8" s="192">
        <f>IF(S8="〇",ROUNDUP(R8/2,0),R8)</f>
        <v>1770000</v>
      </c>
      <c r="U8" s="152"/>
      <c r="V8" s="149">
        <f>P8-T8-Q8</f>
        <v>0</v>
      </c>
      <c r="W8" s="153"/>
      <c r="X8" s="154">
        <f t="shared" ref="X8:X16" si="0">Q8+T8+V8</f>
        <v>1870000</v>
      </c>
      <c r="Y8" s="155">
        <f t="shared" ref="Y8:Y16" si="1">P8</f>
        <v>1870000</v>
      </c>
      <c r="Z8" s="156"/>
      <c r="AA8" s="156"/>
      <c r="AB8" s="149">
        <v>50000</v>
      </c>
      <c r="AC8" s="158">
        <f>ROUND(AB8*1.299,1)</f>
        <v>64950</v>
      </c>
      <c r="AD8" s="149">
        <v>40000</v>
      </c>
      <c r="AE8" s="159">
        <f>ROUND(AD8*1.299,1)</f>
        <v>51960</v>
      </c>
      <c r="AF8" s="158"/>
      <c r="AG8" s="158"/>
      <c r="AH8" s="185"/>
      <c r="AI8" s="183">
        <v>1000</v>
      </c>
      <c r="AJ8" s="149">
        <v>30000</v>
      </c>
      <c r="AK8" s="156">
        <v>2000</v>
      </c>
      <c r="AL8" s="149">
        <v>60000</v>
      </c>
      <c r="AM8" s="156"/>
      <c r="AN8" s="149"/>
      <c r="AO8" s="156"/>
      <c r="AP8" s="149"/>
      <c r="AQ8" s="156"/>
      <c r="AR8" s="149"/>
      <c r="AS8" s="156"/>
      <c r="AT8" s="149"/>
      <c r="AU8" s="156"/>
      <c r="AV8" s="149"/>
      <c r="AW8" s="156"/>
      <c r="AX8" s="149"/>
      <c r="AY8" s="156"/>
      <c r="AZ8" s="149"/>
      <c r="BA8" s="149">
        <f t="shared" ref="BA8:BA16" si="2">(AJ8+AL8+AN8+AP8+AR8+AT8+AV8+AX8+AZ8)/2</f>
        <v>45000</v>
      </c>
      <c r="BB8" s="157">
        <f t="shared" ref="BB8:BB16" si="3">P8-BA8</f>
        <v>1825000</v>
      </c>
      <c r="BC8" s="184"/>
      <c r="BD8" s="100"/>
      <c r="BE8" s="100"/>
      <c r="BF8" s="184"/>
      <c r="BG8" s="184"/>
      <c r="BH8" s="184"/>
      <c r="BI8" s="184"/>
      <c r="BJ8" s="184"/>
      <c r="BK8" s="184"/>
      <c r="BL8" s="184"/>
    </row>
    <row r="9" spans="1:64" ht="26.25" customHeight="1">
      <c r="A9" s="5"/>
      <c r="B9" s="5"/>
      <c r="C9" s="5"/>
      <c r="D9" s="5"/>
      <c r="E9" s="5"/>
      <c r="F9" s="5"/>
      <c r="G9" s="5"/>
      <c r="H9" s="119">
        <v>2</v>
      </c>
      <c r="I9" s="3"/>
      <c r="J9" s="119"/>
      <c r="K9" s="119"/>
      <c r="L9" s="107"/>
      <c r="M9" s="7">
        <v>1.5</v>
      </c>
      <c r="N9" s="2" t="s">
        <v>7</v>
      </c>
      <c r="O9" s="149">
        <v>23000</v>
      </c>
      <c r="P9" s="149">
        <v>469200</v>
      </c>
      <c r="Q9" s="150">
        <v>57028</v>
      </c>
      <c r="R9" s="151">
        <f t="shared" ref="R9:R16" si="4">P9-Q9</f>
        <v>412172</v>
      </c>
      <c r="S9" s="12" t="s">
        <v>98</v>
      </c>
      <c r="T9" s="192">
        <f t="shared" ref="T9:T16" si="5">IF(S9="〇",ROUNDUP(R9/2,0),R9)</f>
        <v>412172</v>
      </c>
      <c r="U9" s="160"/>
      <c r="V9" s="149">
        <f>P9-T9-Q9</f>
        <v>0</v>
      </c>
      <c r="W9" s="153"/>
      <c r="X9" s="154">
        <f>Q9+T9+V9</f>
        <v>469200</v>
      </c>
      <c r="Y9" s="155">
        <f t="shared" si="1"/>
        <v>469200</v>
      </c>
      <c r="Z9" s="156">
        <v>18</v>
      </c>
      <c r="AA9" s="156">
        <v>18</v>
      </c>
      <c r="AB9" s="149">
        <v>21744</v>
      </c>
      <c r="AC9" s="149">
        <f>AB9</f>
        <v>21744</v>
      </c>
      <c r="AD9" s="149">
        <v>15656</v>
      </c>
      <c r="AE9" s="157">
        <f>AD9</f>
        <v>15656</v>
      </c>
      <c r="AF9" s="149"/>
      <c r="AG9" s="149"/>
      <c r="AH9" s="182"/>
      <c r="AI9" s="183">
        <v>500</v>
      </c>
      <c r="AJ9" s="149">
        <v>10000</v>
      </c>
      <c r="AK9" s="156">
        <v>1000</v>
      </c>
      <c r="AL9" s="149">
        <v>20000</v>
      </c>
      <c r="AM9" s="156"/>
      <c r="AN9" s="149"/>
      <c r="AO9" s="156"/>
      <c r="AP9" s="149"/>
      <c r="AQ9" s="156"/>
      <c r="AR9" s="149"/>
      <c r="AS9" s="156"/>
      <c r="AT9" s="149"/>
      <c r="AU9" s="156"/>
      <c r="AV9" s="149"/>
      <c r="AW9" s="156"/>
      <c r="AX9" s="149"/>
      <c r="AY9" s="156"/>
      <c r="AZ9" s="149"/>
      <c r="BA9" s="149">
        <f t="shared" si="2"/>
        <v>15000</v>
      </c>
      <c r="BB9" s="157">
        <f t="shared" si="3"/>
        <v>454200</v>
      </c>
      <c r="BC9" s="184"/>
      <c r="BD9" s="100"/>
      <c r="BE9" s="100"/>
      <c r="BF9" s="184"/>
      <c r="BG9" s="184"/>
      <c r="BH9" s="184"/>
      <c r="BI9" s="184"/>
      <c r="BJ9" s="184"/>
      <c r="BK9" s="184"/>
      <c r="BL9" s="184"/>
    </row>
    <row r="10" spans="1:64" ht="26.25" customHeight="1">
      <c r="A10" s="5"/>
      <c r="B10" s="5"/>
      <c r="C10" s="5"/>
      <c r="D10" s="5"/>
      <c r="E10" s="5"/>
      <c r="F10" s="5"/>
      <c r="G10" s="5"/>
      <c r="H10" s="120"/>
      <c r="I10" s="5"/>
      <c r="J10" s="120"/>
      <c r="K10" s="120"/>
      <c r="L10" s="108"/>
      <c r="M10" s="7">
        <v>1.5</v>
      </c>
      <c r="N10" s="2" t="s">
        <v>41</v>
      </c>
      <c r="O10" s="149">
        <v>50000</v>
      </c>
      <c r="P10" s="149">
        <v>997500</v>
      </c>
      <c r="Q10" s="150">
        <v>50000</v>
      </c>
      <c r="R10" s="151">
        <f t="shared" si="4"/>
        <v>947500</v>
      </c>
      <c r="S10" s="12" t="s">
        <v>98</v>
      </c>
      <c r="T10" s="192">
        <f t="shared" si="5"/>
        <v>947500</v>
      </c>
      <c r="U10" s="160"/>
      <c r="V10" s="149">
        <f t="shared" ref="V10:V16" si="6">P10-T10-Q10</f>
        <v>0</v>
      </c>
      <c r="W10" s="153"/>
      <c r="X10" s="154">
        <f t="shared" si="0"/>
        <v>997500</v>
      </c>
      <c r="Y10" s="155">
        <f t="shared" si="1"/>
        <v>997500</v>
      </c>
      <c r="Z10" s="156"/>
      <c r="AA10" s="156"/>
      <c r="AB10" s="149">
        <v>50000</v>
      </c>
      <c r="AC10" s="158">
        <f>ROUND(AB10*1.56,1)</f>
        <v>78000</v>
      </c>
      <c r="AD10" s="149">
        <v>40000</v>
      </c>
      <c r="AE10" s="159">
        <f>ROUND(AD10*1.56,1)</f>
        <v>62400</v>
      </c>
      <c r="AF10" s="158"/>
      <c r="AG10" s="158"/>
      <c r="AH10" s="185"/>
      <c r="AI10" s="183">
        <v>500</v>
      </c>
      <c r="AJ10" s="149">
        <v>15000</v>
      </c>
      <c r="AK10" s="156">
        <v>1000</v>
      </c>
      <c r="AL10" s="149">
        <v>30000</v>
      </c>
      <c r="AM10" s="156"/>
      <c r="AN10" s="149"/>
      <c r="AO10" s="156"/>
      <c r="AP10" s="149"/>
      <c r="AQ10" s="156"/>
      <c r="AR10" s="149"/>
      <c r="AS10" s="156"/>
      <c r="AT10" s="149"/>
      <c r="AU10" s="156"/>
      <c r="AV10" s="149"/>
      <c r="AW10" s="156"/>
      <c r="AX10" s="149"/>
      <c r="AY10" s="156"/>
      <c r="AZ10" s="149"/>
      <c r="BA10" s="149">
        <f t="shared" si="2"/>
        <v>22500</v>
      </c>
      <c r="BB10" s="157">
        <f t="shared" si="3"/>
        <v>975000</v>
      </c>
      <c r="BC10" s="184"/>
      <c r="BD10" s="100"/>
      <c r="BE10" s="100"/>
      <c r="BF10" s="184"/>
      <c r="BG10" s="184"/>
      <c r="BH10" s="184"/>
      <c r="BI10" s="184"/>
      <c r="BJ10" s="184"/>
      <c r="BK10" s="184"/>
      <c r="BL10" s="184"/>
    </row>
    <row r="11" spans="1:64" ht="26.25" customHeight="1">
      <c r="A11" s="5"/>
      <c r="B11" s="5"/>
      <c r="C11" s="5"/>
      <c r="D11" s="5"/>
      <c r="E11" s="5"/>
      <c r="F11" s="5"/>
      <c r="G11" s="5"/>
      <c r="H11" s="2">
        <v>3</v>
      </c>
      <c r="I11" s="2"/>
      <c r="J11" s="11"/>
      <c r="K11" s="9"/>
      <c r="L11" s="106"/>
      <c r="M11" s="7">
        <v>1.5</v>
      </c>
      <c r="N11" s="2" t="s">
        <v>9</v>
      </c>
      <c r="O11" s="149">
        <v>28000</v>
      </c>
      <c r="P11" s="149">
        <v>571200</v>
      </c>
      <c r="Q11" s="150">
        <v>0</v>
      </c>
      <c r="R11" s="151">
        <f t="shared" si="4"/>
        <v>571200</v>
      </c>
      <c r="S11" s="12" t="s">
        <v>97</v>
      </c>
      <c r="T11" s="192">
        <f t="shared" si="5"/>
        <v>285600</v>
      </c>
      <c r="U11" s="160"/>
      <c r="V11" s="149">
        <f t="shared" si="6"/>
        <v>285600</v>
      </c>
      <c r="W11" s="153"/>
      <c r="X11" s="154">
        <f t="shared" si="0"/>
        <v>571200</v>
      </c>
      <c r="Y11" s="155">
        <f t="shared" si="1"/>
        <v>571200</v>
      </c>
      <c r="Z11" s="156">
        <v>48</v>
      </c>
      <c r="AA11" s="156">
        <v>48</v>
      </c>
      <c r="AB11" s="161">
        <v>21737</v>
      </c>
      <c r="AC11" s="149">
        <f t="shared" ref="AC11:AE16" si="7">AB11</f>
        <v>21737</v>
      </c>
      <c r="AD11" s="149">
        <v>18675</v>
      </c>
      <c r="AE11" s="157">
        <f t="shared" si="7"/>
        <v>18675</v>
      </c>
      <c r="AF11" s="149"/>
      <c r="AG11" s="149"/>
      <c r="AH11" s="182"/>
      <c r="AI11" s="183">
        <v>1000</v>
      </c>
      <c r="AJ11" s="149">
        <v>25000</v>
      </c>
      <c r="AK11" s="156">
        <v>2000</v>
      </c>
      <c r="AL11" s="149">
        <v>50000</v>
      </c>
      <c r="AM11" s="156"/>
      <c r="AN11" s="149"/>
      <c r="AO11" s="156"/>
      <c r="AP11" s="149"/>
      <c r="AQ11" s="156"/>
      <c r="AR11" s="149"/>
      <c r="AS11" s="156"/>
      <c r="AT11" s="149"/>
      <c r="AU11" s="156"/>
      <c r="AV11" s="149"/>
      <c r="AW11" s="156"/>
      <c r="AX11" s="149"/>
      <c r="AY11" s="156"/>
      <c r="AZ11" s="149"/>
      <c r="BA11" s="149">
        <f t="shared" si="2"/>
        <v>37500</v>
      </c>
      <c r="BB11" s="157">
        <f t="shared" si="3"/>
        <v>533700</v>
      </c>
      <c r="BC11" s="184"/>
      <c r="BD11" s="100"/>
      <c r="BE11" s="100"/>
      <c r="BF11" s="184"/>
      <c r="BG11" s="184"/>
      <c r="BH11" s="184"/>
      <c r="BI11" s="184"/>
      <c r="BJ11" s="184"/>
      <c r="BK11" s="184"/>
      <c r="BL11" s="184"/>
    </row>
    <row r="12" spans="1:64" ht="26.25" customHeight="1">
      <c r="A12" s="5"/>
      <c r="B12" s="5"/>
      <c r="C12" s="5"/>
      <c r="D12" s="5"/>
      <c r="E12" s="5"/>
      <c r="F12" s="5"/>
      <c r="G12" s="5"/>
      <c r="H12" s="2">
        <v>4</v>
      </c>
      <c r="I12" s="2"/>
      <c r="J12" s="2"/>
      <c r="K12" s="9"/>
      <c r="L12" s="106"/>
      <c r="M12" s="7">
        <v>1.7</v>
      </c>
      <c r="N12" s="2" t="s">
        <v>7</v>
      </c>
      <c r="O12" s="149">
        <v>25000</v>
      </c>
      <c r="P12" s="149">
        <v>713700</v>
      </c>
      <c r="Q12" s="150">
        <v>7681</v>
      </c>
      <c r="R12" s="151">
        <f t="shared" si="4"/>
        <v>706019</v>
      </c>
      <c r="S12" s="12" t="s">
        <v>97</v>
      </c>
      <c r="T12" s="192">
        <f t="shared" si="5"/>
        <v>353010</v>
      </c>
      <c r="U12" s="160"/>
      <c r="V12" s="149">
        <f t="shared" si="6"/>
        <v>353009</v>
      </c>
      <c r="W12" s="153"/>
      <c r="X12" s="154">
        <f t="shared" si="0"/>
        <v>713700</v>
      </c>
      <c r="Y12" s="155">
        <f t="shared" si="1"/>
        <v>713700</v>
      </c>
      <c r="Z12" s="156">
        <v>37</v>
      </c>
      <c r="AA12" s="156">
        <v>37</v>
      </c>
      <c r="AB12" s="149">
        <v>23348</v>
      </c>
      <c r="AC12" s="149">
        <f t="shared" si="7"/>
        <v>23348</v>
      </c>
      <c r="AD12" s="149">
        <v>18616</v>
      </c>
      <c r="AE12" s="157">
        <f t="shared" si="7"/>
        <v>18616</v>
      </c>
      <c r="AF12" s="149"/>
      <c r="AG12" s="149"/>
      <c r="AH12" s="182"/>
      <c r="AI12" s="183">
        <v>1000</v>
      </c>
      <c r="AJ12" s="149">
        <v>20000</v>
      </c>
      <c r="AK12" s="156">
        <v>2000</v>
      </c>
      <c r="AL12" s="149">
        <v>40000</v>
      </c>
      <c r="AM12" s="156"/>
      <c r="AN12" s="149"/>
      <c r="AO12" s="156"/>
      <c r="AP12" s="149"/>
      <c r="AQ12" s="156"/>
      <c r="AR12" s="149"/>
      <c r="AS12" s="156"/>
      <c r="AT12" s="149"/>
      <c r="AU12" s="156"/>
      <c r="AV12" s="149"/>
      <c r="AW12" s="156"/>
      <c r="AX12" s="149"/>
      <c r="AY12" s="156"/>
      <c r="AZ12" s="149"/>
      <c r="BA12" s="149">
        <f t="shared" si="2"/>
        <v>30000</v>
      </c>
      <c r="BB12" s="157">
        <f t="shared" si="3"/>
        <v>683700</v>
      </c>
      <c r="BC12" s="184"/>
      <c r="BD12" s="100"/>
      <c r="BE12" s="100"/>
      <c r="BF12" s="184"/>
      <c r="BG12" s="184"/>
      <c r="BH12" s="184"/>
      <c r="BI12" s="184"/>
      <c r="BJ12" s="184"/>
      <c r="BK12" s="184"/>
      <c r="BL12" s="184"/>
    </row>
    <row r="13" spans="1:64" ht="26.25" customHeight="1">
      <c r="A13" s="5"/>
      <c r="B13" s="5"/>
      <c r="C13" s="5"/>
      <c r="D13" s="5"/>
      <c r="E13" s="5"/>
      <c r="F13" s="5"/>
      <c r="G13" s="5"/>
      <c r="H13" s="2">
        <v>5</v>
      </c>
      <c r="I13" s="2"/>
      <c r="J13" s="2"/>
      <c r="K13" s="9"/>
      <c r="L13" s="106"/>
      <c r="M13" s="7">
        <v>1.5</v>
      </c>
      <c r="N13" s="2" t="s">
        <v>7</v>
      </c>
      <c r="O13" s="149">
        <v>15000</v>
      </c>
      <c r="P13" s="149">
        <v>306000</v>
      </c>
      <c r="Q13" s="150">
        <v>23130</v>
      </c>
      <c r="R13" s="151">
        <f t="shared" si="4"/>
        <v>282870</v>
      </c>
      <c r="S13" s="12"/>
      <c r="T13" s="192">
        <f t="shared" si="5"/>
        <v>282870</v>
      </c>
      <c r="U13" s="160"/>
      <c r="V13" s="149">
        <f t="shared" si="6"/>
        <v>0</v>
      </c>
      <c r="W13" s="153"/>
      <c r="X13" s="154">
        <f t="shared" si="0"/>
        <v>306000</v>
      </c>
      <c r="Y13" s="155">
        <f t="shared" si="1"/>
        <v>306000</v>
      </c>
      <c r="Z13" s="156">
        <v>19</v>
      </c>
      <c r="AA13" s="156">
        <v>19</v>
      </c>
      <c r="AB13" s="149">
        <v>13484</v>
      </c>
      <c r="AC13" s="149">
        <f t="shared" si="7"/>
        <v>13484</v>
      </c>
      <c r="AD13" s="149">
        <v>9979</v>
      </c>
      <c r="AE13" s="157">
        <f t="shared" si="7"/>
        <v>9979</v>
      </c>
      <c r="AF13" s="149"/>
      <c r="AG13" s="149"/>
      <c r="AH13" s="182"/>
      <c r="AI13" s="183">
        <v>1000</v>
      </c>
      <c r="AJ13" s="149">
        <v>20000</v>
      </c>
      <c r="AK13" s="156">
        <v>2000</v>
      </c>
      <c r="AL13" s="149">
        <v>40000</v>
      </c>
      <c r="AM13" s="156"/>
      <c r="AN13" s="149"/>
      <c r="AO13" s="156"/>
      <c r="AP13" s="149"/>
      <c r="AQ13" s="156"/>
      <c r="AR13" s="149"/>
      <c r="AS13" s="156"/>
      <c r="AT13" s="149"/>
      <c r="AU13" s="156"/>
      <c r="AV13" s="149"/>
      <c r="AW13" s="156"/>
      <c r="AX13" s="149"/>
      <c r="AY13" s="156"/>
      <c r="AZ13" s="149"/>
      <c r="BA13" s="149">
        <f t="shared" si="2"/>
        <v>30000</v>
      </c>
      <c r="BB13" s="157">
        <f t="shared" si="3"/>
        <v>276000</v>
      </c>
      <c r="BC13" s="184"/>
      <c r="BD13" s="100"/>
      <c r="BE13" s="100"/>
      <c r="BF13" s="184"/>
      <c r="BG13" s="184"/>
      <c r="BH13" s="184"/>
      <c r="BI13" s="184"/>
      <c r="BJ13" s="184"/>
      <c r="BK13" s="184"/>
      <c r="BL13" s="184"/>
    </row>
    <row r="14" spans="1:64" ht="26.25" customHeight="1">
      <c r="A14" s="5"/>
      <c r="B14" s="5"/>
      <c r="C14" s="5"/>
      <c r="D14" s="5"/>
      <c r="E14" s="5"/>
      <c r="F14" s="5"/>
      <c r="G14" s="5"/>
      <c r="H14" s="2">
        <v>6</v>
      </c>
      <c r="I14" s="2"/>
      <c r="J14" s="2"/>
      <c r="K14" s="9"/>
      <c r="L14" s="106"/>
      <c r="M14" s="7">
        <v>1.3</v>
      </c>
      <c r="N14" s="2" t="s">
        <v>7</v>
      </c>
      <c r="O14" s="149">
        <v>25000</v>
      </c>
      <c r="P14" s="149">
        <v>713700</v>
      </c>
      <c r="Q14" s="150">
        <v>99408</v>
      </c>
      <c r="R14" s="151">
        <f t="shared" si="4"/>
        <v>614292</v>
      </c>
      <c r="S14" s="12"/>
      <c r="T14" s="192">
        <f t="shared" si="5"/>
        <v>614292</v>
      </c>
      <c r="U14" s="160"/>
      <c r="V14" s="149">
        <f t="shared" si="6"/>
        <v>0</v>
      </c>
      <c r="W14" s="153"/>
      <c r="X14" s="154">
        <f t="shared" si="0"/>
        <v>713700</v>
      </c>
      <c r="Y14" s="155">
        <f t="shared" si="1"/>
        <v>713700</v>
      </c>
      <c r="Z14" s="156">
        <v>20</v>
      </c>
      <c r="AA14" s="156">
        <v>20</v>
      </c>
      <c r="AB14" s="149">
        <v>23817</v>
      </c>
      <c r="AC14" s="149">
        <f t="shared" si="7"/>
        <v>23817</v>
      </c>
      <c r="AD14" s="149">
        <v>17625</v>
      </c>
      <c r="AE14" s="157">
        <f t="shared" si="7"/>
        <v>17625</v>
      </c>
      <c r="AF14" s="149"/>
      <c r="AG14" s="149"/>
      <c r="AH14" s="182"/>
      <c r="AI14" s="183">
        <v>1000</v>
      </c>
      <c r="AJ14" s="149">
        <v>20000</v>
      </c>
      <c r="AK14" s="156">
        <v>2000</v>
      </c>
      <c r="AL14" s="149">
        <v>40000</v>
      </c>
      <c r="AM14" s="156"/>
      <c r="AN14" s="149"/>
      <c r="AO14" s="156"/>
      <c r="AP14" s="149"/>
      <c r="AQ14" s="156"/>
      <c r="AR14" s="149"/>
      <c r="AS14" s="156"/>
      <c r="AT14" s="149"/>
      <c r="AU14" s="156"/>
      <c r="AV14" s="149"/>
      <c r="AW14" s="156"/>
      <c r="AX14" s="149"/>
      <c r="AY14" s="156"/>
      <c r="AZ14" s="149"/>
      <c r="BA14" s="149">
        <f t="shared" si="2"/>
        <v>30000</v>
      </c>
      <c r="BB14" s="157">
        <f t="shared" si="3"/>
        <v>683700</v>
      </c>
      <c r="BC14" s="184"/>
      <c r="BD14" s="100"/>
      <c r="BE14" s="100"/>
      <c r="BF14" s="184"/>
      <c r="BG14" s="184"/>
      <c r="BH14" s="184"/>
      <c r="BI14" s="184"/>
      <c r="BJ14" s="184"/>
      <c r="BK14" s="184"/>
      <c r="BL14" s="184"/>
    </row>
    <row r="15" spans="1:64" ht="26.25" customHeight="1">
      <c r="A15" s="5"/>
      <c r="B15" s="5"/>
      <c r="C15" s="5"/>
      <c r="D15" s="5"/>
      <c r="E15" s="5"/>
      <c r="F15" s="5"/>
      <c r="G15" s="5"/>
      <c r="H15" s="2">
        <v>7</v>
      </c>
      <c r="I15" s="2"/>
      <c r="J15" s="2"/>
      <c r="K15" s="9"/>
      <c r="L15" s="106"/>
      <c r="M15" s="7">
        <v>1.1499999999999999</v>
      </c>
      <c r="N15" s="2" t="s">
        <v>7</v>
      </c>
      <c r="O15" s="149">
        <v>26000</v>
      </c>
      <c r="P15" s="149">
        <v>742300</v>
      </c>
      <c r="Q15" s="150">
        <v>72670</v>
      </c>
      <c r="R15" s="151">
        <f t="shared" si="4"/>
        <v>669630</v>
      </c>
      <c r="S15" s="12"/>
      <c r="T15" s="192">
        <f t="shared" si="5"/>
        <v>669630</v>
      </c>
      <c r="U15" s="160"/>
      <c r="V15" s="149">
        <f t="shared" si="6"/>
        <v>0</v>
      </c>
      <c r="W15" s="153"/>
      <c r="X15" s="154">
        <f t="shared" si="0"/>
        <v>742300</v>
      </c>
      <c r="Y15" s="155">
        <f t="shared" si="1"/>
        <v>742300</v>
      </c>
      <c r="Z15" s="156">
        <v>24</v>
      </c>
      <c r="AA15" s="156">
        <v>24</v>
      </c>
      <c r="AB15" s="149">
        <v>25317</v>
      </c>
      <c r="AC15" s="149">
        <f t="shared" si="7"/>
        <v>25317</v>
      </c>
      <c r="AD15" s="149">
        <v>18735</v>
      </c>
      <c r="AE15" s="157">
        <f t="shared" si="7"/>
        <v>18735</v>
      </c>
      <c r="AF15" s="149"/>
      <c r="AG15" s="149"/>
      <c r="AH15" s="182"/>
      <c r="AI15" s="183">
        <v>1000</v>
      </c>
      <c r="AJ15" s="149">
        <v>20000</v>
      </c>
      <c r="AK15" s="156">
        <v>2000</v>
      </c>
      <c r="AL15" s="149">
        <v>40000</v>
      </c>
      <c r="AM15" s="156"/>
      <c r="AN15" s="149"/>
      <c r="AO15" s="156"/>
      <c r="AP15" s="149"/>
      <c r="AQ15" s="156"/>
      <c r="AR15" s="149"/>
      <c r="AS15" s="156"/>
      <c r="AT15" s="149"/>
      <c r="AU15" s="156"/>
      <c r="AV15" s="149"/>
      <c r="AW15" s="156"/>
      <c r="AX15" s="149"/>
      <c r="AY15" s="156"/>
      <c r="AZ15" s="149"/>
      <c r="BA15" s="149">
        <f t="shared" si="2"/>
        <v>30000</v>
      </c>
      <c r="BB15" s="157">
        <f t="shared" si="3"/>
        <v>712300</v>
      </c>
      <c r="BC15" s="184"/>
      <c r="BD15" s="100"/>
      <c r="BE15" s="100"/>
      <c r="BF15" s="184"/>
      <c r="BG15" s="184"/>
      <c r="BH15" s="184"/>
      <c r="BI15" s="184"/>
      <c r="BJ15" s="184"/>
      <c r="BK15" s="184"/>
      <c r="BL15" s="184"/>
    </row>
    <row r="16" spans="1:64" ht="26.25" customHeight="1" thickBot="1">
      <c r="A16" s="5"/>
      <c r="B16" s="5"/>
      <c r="C16" s="5"/>
      <c r="D16" s="5"/>
      <c r="E16" s="5"/>
      <c r="F16" s="5"/>
      <c r="G16" s="5"/>
      <c r="H16" s="3">
        <v>8</v>
      </c>
      <c r="I16" s="84" t="s">
        <v>73</v>
      </c>
      <c r="J16" s="3"/>
      <c r="K16" s="15"/>
      <c r="L16" s="107"/>
      <c r="M16" s="29">
        <v>1.5</v>
      </c>
      <c r="N16" s="3" t="s">
        <v>9</v>
      </c>
      <c r="O16" s="162">
        <v>25000</v>
      </c>
      <c r="P16" s="162">
        <v>510000</v>
      </c>
      <c r="Q16" s="163">
        <v>0</v>
      </c>
      <c r="R16" s="164">
        <f t="shared" si="4"/>
        <v>510000</v>
      </c>
      <c r="S16" s="193"/>
      <c r="T16" s="192">
        <f t="shared" si="5"/>
        <v>510000</v>
      </c>
      <c r="U16" s="165"/>
      <c r="V16" s="162">
        <f>P16-T16-Q16</f>
        <v>0</v>
      </c>
      <c r="W16" s="166"/>
      <c r="X16" s="167">
        <f t="shared" si="0"/>
        <v>510000</v>
      </c>
      <c r="Y16" s="155">
        <f t="shared" si="1"/>
        <v>510000</v>
      </c>
      <c r="Z16" s="168">
        <v>20</v>
      </c>
      <c r="AA16" s="168">
        <v>20</v>
      </c>
      <c r="AB16" s="162">
        <v>23580</v>
      </c>
      <c r="AC16" s="149">
        <f t="shared" si="7"/>
        <v>23580</v>
      </c>
      <c r="AD16" s="162">
        <v>16990</v>
      </c>
      <c r="AE16" s="157">
        <f t="shared" si="7"/>
        <v>16990</v>
      </c>
      <c r="AF16" s="162"/>
      <c r="AG16" s="162"/>
      <c r="AH16" s="186"/>
      <c r="AI16" s="187">
        <v>1000</v>
      </c>
      <c r="AJ16" s="162">
        <v>25000</v>
      </c>
      <c r="AK16" s="168">
        <v>2000</v>
      </c>
      <c r="AL16" s="162">
        <v>50000</v>
      </c>
      <c r="AM16" s="168"/>
      <c r="AN16" s="162"/>
      <c r="AO16" s="168"/>
      <c r="AP16" s="162"/>
      <c r="AQ16" s="168"/>
      <c r="AR16" s="162"/>
      <c r="AS16" s="168"/>
      <c r="AT16" s="162"/>
      <c r="AU16" s="168"/>
      <c r="AV16" s="162"/>
      <c r="AW16" s="168"/>
      <c r="AX16" s="162"/>
      <c r="AY16" s="168"/>
      <c r="AZ16" s="162"/>
      <c r="BA16" s="162">
        <f t="shared" si="2"/>
        <v>37500</v>
      </c>
      <c r="BB16" s="188">
        <f t="shared" si="3"/>
        <v>472500</v>
      </c>
      <c r="BC16" s="184"/>
      <c r="BD16" s="100"/>
      <c r="BE16" s="100"/>
      <c r="BF16" s="184"/>
      <c r="BG16" s="184"/>
      <c r="BH16" s="184"/>
      <c r="BI16" s="184"/>
      <c r="BJ16" s="184"/>
      <c r="BK16" s="184"/>
      <c r="BL16" s="101"/>
    </row>
    <row r="17" spans="1:65" s="4" customFormat="1" ht="26.25" customHeight="1" thickBot="1">
      <c r="A17" s="26" t="s">
        <v>51</v>
      </c>
      <c r="B17" s="25"/>
      <c r="C17" s="25"/>
      <c r="D17" s="25"/>
      <c r="E17" s="25"/>
      <c r="F17" s="25"/>
      <c r="G17" s="25"/>
      <c r="H17" s="24">
        <f>COUNTA(H7:H16)</f>
        <v>8</v>
      </c>
      <c r="I17" s="24"/>
      <c r="J17" s="25"/>
      <c r="K17" s="25"/>
      <c r="L17" s="109"/>
      <c r="M17" s="27"/>
      <c r="N17" s="24"/>
      <c r="O17" s="169">
        <f>SUM(O7:O16)</f>
        <v>322000</v>
      </c>
      <c r="P17" s="170">
        <f t="shared" ref="P17:T17" si="8">SUM(P7:P16)</f>
        <v>8463801</v>
      </c>
      <c r="Q17" s="170">
        <f t="shared" si="8"/>
        <v>754107</v>
      </c>
      <c r="R17" s="171">
        <f t="shared" si="8"/>
        <v>7709694</v>
      </c>
      <c r="S17" s="169"/>
      <c r="T17" s="169">
        <f t="shared" si="8"/>
        <v>6458080</v>
      </c>
      <c r="U17" s="172"/>
      <c r="V17" s="173">
        <f>SUM(V7:V16)</f>
        <v>1251614</v>
      </c>
      <c r="W17" s="174"/>
      <c r="X17" s="175">
        <f>SUM(X7:X16)</f>
        <v>8463801</v>
      </c>
      <c r="Y17" s="176">
        <f t="shared" ref="Y17:AZ17" si="9">SUM(Y7:Y16)</f>
        <v>8463801</v>
      </c>
      <c r="Z17" s="177">
        <f>SUM(Z7:Z16)</f>
        <v>311</v>
      </c>
      <c r="AA17" s="178">
        <f t="shared" si="9"/>
        <v>311</v>
      </c>
      <c r="AB17" s="179">
        <f t="shared" si="9"/>
        <v>305041</v>
      </c>
      <c r="AC17" s="180">
        <f t="shared" si="9"/>
        <v>347991</v>
      </c>
      <c r="AD17" s="179">
        <f t="shared" si="9"/>
        <v>239531</v>
      </c>
      <c r="AE17" s="181">
        <f t="shared" si="9"/>
        <v>273891</v>
      </c>
      <c r="AF17" s="86"/>
      <c r="AG17" s="87">
        <f>SUM(AG7:AG16)</f>
        <v>0</v>
      </c>
      <c r="AH17" s="87">
        <f>SUM(AH7:AH16)</f>
        <v>0</v>
      </c>
      <c r="AI17" s="189">
        <f t="shared" si="9"/>
        <v>9000</v>
      </c>
      <c r="AJ17" s="169">
        <f t="shared" si="9"/>
        <v>205000</v>
      </c>
      <c r="AK17" s="190">
        <f t="shared" si="9"/>
        <v>18000</v>
      </c>
      <c r="AL17" s="169">
        <f t="shared" si="9"/>
        <v>410000</v>
      </c>
      <c r="AM17" s="190">
        <f t="shared" si="9"/>
        <v>0</v>
      </c>
      <c r="AN17" s="169">
        <f t="shared" si="9"/>
        <v>0</v>
      </c>
      <c r="AO17" s="190">
        <f t="shared" si="9"/>
        <v>0</v>
      </c>
      <c r="AP17" s="169">
        <f t="shared" si="9"/>
        <v>0</v>
      </c>
      <c r="AQ17" s="190">
        <f t="shared" si="9"/>
        <v>0</v>
      </c>
      <c r="AR17" s="169">
        <f t="shared" si="9"/>
        <v>0</v>
      </c>
      <c r="AS17" s="190">
        <f t="shared" si="9"/>
        <v>0</v>
      </c>
      <c r="AT17" s="169">
        <f t="shared" si="9"/>
        <v>0</v>
      </c>
      <c r="AU17" s="190">
        <f t="shared" si="9"/>
        <v>0</v>
      </c>
      <c r="AV17" s="169">
        <f t="shared" si="9"/>
        <v>0</v>
      </c>
      <c r="AW17" s="190">
        <f t="shared" si="9"/>
        <v>0</v>
      </c>
      <c r="AX17" s="169">
        <f t="shared" si="9"/>
        <v>0</v>
      </c>
      <c r="AY17" s="190">
        <f t="shared" si="9"/>
        <v>0</v>
      </c>
      <c r="AZ17" s="169">
        <f t="shared" si="9"/>
        <v>0</v>
      </c>
      <c r="BA17" s="169">
        <f>SUM(BA7:BA16)</f>
        <v>307500</v>
      </c>
      <c r="BB17" s="170">
        <f>SUM(BB7:BB16)</f>
        <v>8156301</v>
      </c>
      <c r="BC17" s="103"/>
      <c r="BD17" s="104">
        <f t="shared" ref="BD17" si="10">SUM(BD7:BD16)</f>
        <v>0</v>
      </c>
      <c r="BE17" s="105">
        <f>SUM(BE7:BE16)*0.01</f>
        <v>0</v>
      </c>
      <c r="BF17" s="102"/>
      <c r="BG17" s="104">
        <f t="shared" ref="BG17" si="11">SUM(BG7:BG16)</f>
        <v>0</v>
      </c>
      <c r="BH17" s="105">
        <f>SUM(BH7:BH16)*0.01</f>
        <v>0</v>
      </c>
      <c r="BI17" s="102"/>
      <c r="BJ17" s="104">
        <f>SUM(BJ7:BJ16)</f>
        <v>0</v>
      </c>
      <c r="BK17" s="105">
        <f>SUM(BK7:BK16)*0.01</f>
        <v>0</v>
      </c>
      <c r="BL17" s="102"/>
      <c r="BM17" s="97"/>
    </row>
    <row r="18" spans="1:65" ht="28.5" customHeight="1">
      <c r="Z18" s="139" t="s">
        <v>78</v>
      </c>
      <c r="AA18" s="139"/>
      <c r="AB18" s="95"/>
      <c r="AC18" s="90">
        <f>IF(Z17=0,0,AC17/$Z17*0.1)*100</f>
        <v>11189.421221864954</v>
      </c>
      <c r="AD18" s="96"/>
      <c r="AE18" s="90">
        <f>IF(AA17=0,0,AE17/$AA17*0.1)*100</f>
        <v>8806.7845659163995</v>
      </c>
      <c r="AF18" s="88" t="s">
        <v>79</v>
      </c>
      <c r="AG18" s="89">
        <f>AG17/AC17</f>
        <v>0</v>
      </c>
      <c r="AH18" s="89">
        <f>AH17/AE17</f>
        <v>0</v>
      </c>
    </row>
    <row r="20" spans="1:65" ht="19.5" customHeight="1">
      <c r="A20" s="91" t="s">
        <v>80</v>
      </c>
      <c r="C20" s="91"/>
      <c r="M20" s="36"/>
      <c r="N20" s="134" t="s">
        <v>70</v>
      </c>
      <c r="O20" s="134"/>
      <c r="P20" s="37"/>
      <c r="Q20" s="38"/>
      <c r="T20" s="51"/>
      <c r="U20" s="52" t="s">
        <v>69</v>
      </c>
      <c r="V20" s="53"/>
      <c r="W20" s="53"/>
      <c r="X20" s="54"/>
      <c r="Z20" s="67"/>
      <c r="AA20" s="68" t="s">
        <v>66</v>
      </c>
      <c r="AB20" s="69"/>
      <c r="AC20" s="69"/>
      <c r="AD20" s="70"/>
      <c r="AE20" s="31"/>
      <c r="AF20" s="31"/>
      <c r="AG20" s="31"/>
      <c r="AH20" s="31"/>
      <c r="AI20" s="132" t="s">
        <v>52</v>
      </c>
      <c r="AJ20" s="132"/>
      <c r="AK20" s="133" t="s">
        <v>53</v>
      </c>
      <c r="AL20" s="133"/>
      <c r="AM20" s="133"/>
      <c r="AN20" s="133"/>
    </row>
    <row r="21" spans="1:65" ht="19.5" customHeight="1">
      <c r="A21" s="91" t="s">
        <v>81</v>
      </c>
      <c r="B21" s="91"/>
      <c r="C21" s="91"/>
      <c r="M21" s="39"/>
      <c r="N21" s="40" t="s">
        <v>7</v>
      </c>
      <c r="O21" s="40" t="s">
        <v>9</v>
      </c>
      <c r="P21" s="40" t="s">
        <v>47</v>
      </c>
      <c r="Q21" s="41" t="s">
        <v>48</v>
      </c>
      <c r="T21" s="55"/>
      <c r="U21" s="56" t="s">
        <v>7</v>
      </c>
      <c r="V21" s="56" t="s">
        <v>9</v>
      </c>
      <c r="W21" s="56" t="s">
        <v>47</v>
      </c>
      <c r="X21" s="57" t="s">
        <v>48</v>
      </c>
      <c r="Z21" s="71" t="s">
        <v>7</v>
      </c>
      <c r="AA21" s="4" t="s">
        <v>9</v>
      </c>
      <c r="AB21" s="4" t="s">
        <v>39</v>
      </c>
      <c r="AC21" s="4" t="s">
        <v>41</v>
      </c>
      <c r="AD21" s="72" t="s">
        <v>56</v>
      </c>
      <c r="AE21" s="31"/>
      <c r="AF21" s="31"/>
      <c r="AG21" s="31"/>
      <c r="AH21" s="31"/>
      <c r="AI21" s="132" t="s">
        <v>32</v>
      </c>
      <c r="AJ21" s="132"/>
      <c r="AK21" s="133" t="s">
        <v>32</v>
      </c>
      <c r="AL21" s="133"/>
      <c r="AM21" s="133"/>
      <c r="AN21" s="133"/>
    </row>
    <row r="22" spans="1:65" ht="19.5" customHeight="1">
      <c r="A22" s="91" t="s">
        <v>83</v>
      </c>
      <c r="B22" s="91"/>
      <c r="C22" s="91"/>
      <c r="M22" s="42">
        <v>1.1499999999999999</v>
      </c>
      <c r="N22" s="43">
        <f>SUMIFS($P$7:$P$16,$N$7:$N$16,$N$21,$M$7:$M$16,$M$22)</f>
        <v>742300</v>
      </c>
      <c r="O22" s="43">
        <f>SUMIFS($P$7:$P$16,$N$7:$N$16,$O$21,$M$7:$M$16,$M$22)</f>
        <v>0</v>
      </c>
      <c r="P22" s="43">
        <f>SUMIFS($P$7:$P$16,$N$7:$N$16,$P$21,$M$7:$M$16,$M$22)</f>
        <v>0</v>
      </c>
      <c r="Q22" s="44">
        <f>SUMIFS($P$7:$P$16,$N$7:$N$16,$Q$21,$M$7:$M$16,$M$22)</f>
        <v>0</v>
      </c>
      <c r="T22" s="58">
        <v>1.1499999999999999</v>
      </c>
      <c r="U22" s="59">
        <f>SUMIFS($O$7:$O$16,$N$7:$N$16,$N$21,$M$7:$M$16,$M$22)</f>
        <v>26000</v>
      </c>
      <c r="V22" s="59">
        <f>SUMIFS($O$7:$O$16,$N$7:$N$16,$O$21,$M$7:$M$16,$M$22)</f>
        <v>0</v>
      </c>
      <c r="W22" s="59">
        <f>SUMIFS($O$7:$O$16,$N$7:$N$16,$P$21,$M$7:$M$16,$M$22)</f>
        <v>0</v>
      </c>
      <c r="X22" s="60">
        <f>SUMIFS($O$7:$O$16,$N$7:$N$16,$Q$21,$M$7:$M$16,$M$22)</f>
        <v>0</v>
      </c>
      <c r="Z22" s="17">
        <f>SUMIFS($AB$7:$AB$16,$N$7:$N$16,$N$21)</f>
        <v>159724</v>
      </c>
      <c r="AA22" s="18">
        <f>SUMIFS($AB$7:$AB$16,$N$7:$N$16,$O$21)</f>
        <v>45317</v>
      </c>
      <c r="AB22" s="18">
        <f>SUMIFS($AB$7:$AB$16,$N$7:$N$16,$P$21)</f>
        <v>50000</v>
      </c>
      <c r="AC22" s="18">
        <f>SUMIFS($AB$7:$AB$16,$N$7:$N$16,$Q$21)</f>
        <v>50000</v>
      </c>
      <c r="AD22" s="73">
        <f>SUM(Z22:AC22)</f>
        <v>305041</v>
      </c>
      <c r="AF22" s="32"/>
      <c r="AG22" s="32"/>
      <c r="AH22" s="32">
        <v>1.1499999999999999</v>
      </c>
      <c r="AI22" s="31" t="s">
        <v>7</v>
      </c>
      <c r="AJ22" s="31" t="s">
        <v>9</v>
      </c>
      <c r="AK22" s="1" t="s">
        <v>33</v>
      </c>
      <c r="AL22" s="1" t="s">
        <v>11</v>
      </c>
    </row>
    <row r="23" spans="1:65" ht="19.5" customHeight="1">
      <c r="A23" s="91" t="s">
        <v>84</v>
      </c>
      <c r="B23" s="91"/>
      <c r="C23" s="91"/>
      <c r="M23" s="42" t="s">
        <v>10</v>
      </c>
      <c r="N23" s="43">
        <f>SUMIFS($P$7:$P$16,$N$7:$N$16,$N$21,$M$7:$M$16,$M$23)</f>
        <v>713700</v>
      </c>
      <c r="O23" s="43">
        <f>SUMIFS($P$7:$P$16,$N$7:$N$16,$O$21,$M$7:$M$16,$M$23)</f>
        <v>0</v>
      </c>
      <c r="P23" s="43">
        <f>SUMIFS($P$7:$P$16,$N$7:$N$16,$P$21,$M$7:$M$16,$M$23)</f>
        <v>0</v>
      </c>
      <c r="Q23" s="44">
        <f>SUMIFS($P$7:$P$16,$N$7:$N$16,$Q$21,$M$7:$M$16,$M$23)</f>
        <v>0</v>
      </c>
      <c r="T23" s="58" t="s">
        <v>10</v>
      </c>
      <c r="U23" s="59">
        <f>SUMIFS($O$7:$O$16,$N$7:$N$16,$N$21,$M$7:$M$16,$M$23)</f>
        <v>25000</v>
      </c>
      <c r="V23" s="59">
        <f>SUMIFS($O$7:$O$16,$N$7:$N$16,$O$21,$M$7:$M$16,$M$23)</f>
        <v>0</v>
      </c>
      <c r="W23" s="59">
        <f>SUMIFS($O$7:$O$16,$N$7:$N$16,$P$21,$M$7:$M$16,$M$23)</f>
        <v>0</v>
      </c>
      <c r="X23" s="60">
        <f>SUMIFS($O$7:$O$16,$N$7:$N$16,$Q$21,$M$7:$M$16,$M$23)</f>
        <v>0</v>
      </c>
      <c r="Z23" s="19"/>
      <c r="AF23" s="32"/>
      <c r="AG23" s="32"/>
      <c r="AH23" s="32" t="s">
        <v>10</v>
      </c>
      <c r="AI23" s="31">
        <f>COUNTIFS(AJ7:AJ17,"&lt;&gt;0",$N$7:$N$17,$AI$22,$M$7:$M$17,$AH$22)</f>
        <v>1</v>
      </c>
      <c r="AJ23" s="31">
        <f>COUNTIFS(AJ7:AJ17,"&lt;&gt;0",$N$7:$N$17,$AJ$22,$M$7:$M$17,$AH$22)</f>
        <v>0</v>
      </c>
      <c r="AK23" s="1">
        <f>COUNTIFS(AL7:AL17,"&lt;&gt;0",$N$7:$N$17,$AI$22,$M$7:$M$17,$AH$22)</f>
        <v>1</v>
      </c>
      <c r="AL23" s="1">
        <f>COUNTIFS(AL7:AL17,"&lt;&gt;0",$N$7:$N$17,$AJ$22,$M$7:$M$17,$AH$22)</f>
        <v>0</v>
      </c>
    </row>
    <row r="24" spans="1:65" ht="19.5" customHeight="1">
      <c r="A24" s="92" t="s">
        <v>85</v>
      </c>
      <c r="B24" s="91"/>
      <c r="C24" s="91"/>
      <c r="M24" s="42" t="s">
        <v>8</v>
      </c>
      <c r="N24" s="43">
        <f>SUMIFS($P$7:$P$16,$N$7:$N$16,$N$21,$M$7:$M$16,$M$24)</f>
        <v>775200</v>
      </c>
      <c r="O24" s="43">
        <f>SUMIFS($P$7:$P$16,$N$7:$N$16,$O$21,$M$7:$M$16,$M$24)</f>
        <v>1081200</v>
      </c>
      <c r="P24" s="43">
        <f>SUMIFS($P$7:$P$16,$N$7:$N$16,$P$21,$M$7:$M$16,$M$24)</f>
        <v>0</v>
      </c>
      <c r="Q24" s="44">
        <f>SUMIFS($P$7:$P$16,$N$7:$N$16,$Q$21,$M$7:$M$16,$M$24)</f>
        <v>997500</v>
      </c>
      <c r="T24" s="58" t="s">
        <v>8</v>
      </c>
      <c r="U24" s="59">
        <f>SUMIFS($O$7:$O$16,$N$7:$N$16,$N$21,$M$7:$M$16,$M$24)</f>
        <v>38000</v>
      </c>
      <c r="V24" s="59">
        <f>SUMIFS($O$7:$O$16,$N$7:$N$16,$O$21,$M$7:$M$16,$M$24)</f>
        <v>53000</v>
      </c>
      <c r="W24" s="59">
        <f>SUMIFS($O$7:$O$16,$N$7:$N$16,$P$21,$M$7:$M$16,$M$24)</f>
        <v>0</v>
      </c>
      <c r="X24" s="60">
        <f>SUMIFS($O$7:$O$16,$N$7:$N$16,$Q$21,$M$7:$M$16,$M$24)</f>
        <v>50000</v>
      </c>
      <c r="Z24" s="74"/>
      <c r="AA24" s="75" t="s">
        <v>67</v>
      </c>
      <c r="AB24" s="76"/>
      <c r="AC24" s="76"/>
      <c r="AD24" s="77"/>
      <c r="AF24" s="32"/>
      <c r="AG24" s="32"/>
      <c r="AH24" s="32" t="s">
        <v>8</v>
      </c>
      <c r="AI24" s="31">
        <f>COUNTIFS(AJ7:AJ17,"&lt;&gt;0",$N$7:$N$17,$AI$22,$M$7:$M$17,$AH$23)</f>
        <v>1</v>
      </c>
      <c r="AJ24" s="31">
        <f>COUNTIFS(AJ7:AJ17,"&lt;&gt;0",$N$7:$N$17,$AJ$22,$M$7:$M$17,$AH$23)</f>
        <v>0</v>
      </c>
      <c r="AK24" s="1">
        <f>COUNTIFS(AL7:AL17,"&lt;&gt;0",$N$7:$N$17,$AI$22,$M$7:$M$17,$AH$23)</f>
        <v>1</v>
      </c>
      <c r="AL24" s="1">
        <f>COUNTIFS(AL7:AL17,"&lt;&gt;0",$N$7:$N$17,$AJ$22,$M$7:$M$17,$AH$23)</f>
        <v>0</v>
      </c>
    </row>
    <row r="25" spans="1:65" ht="19.5" customHeight="1">
      <c r="A25" s="92" t="s">
        <v>82</v>
      </c>
      <c r="B25" s="91"/>
      <c r="C25" s="91"/>
      <c r="M25" s="42" t="s">
        <v>6</v>
      </c>
      <c r="N25" s="43">
        <f>SUMIFS($P$7:$P$16,$N$7:$N$16,$N$21,$M$7:$M$16,$M$25)</f>
        <v>2283901</v>
      </c>
      <c r="O25" s="43">
        <f>SUMIFS($P$7:$P$16,$N$7:$N$16,$O$21,$M$7:$M$16,$M$25)</f>
        <v>0</v>
      </c>
      <c r="P25" s="43">
        <f>SUMIFS($P$7:$P$16,$N$7:$N$16,$P$21,$M$7:$M$16,$M$25)</f>
        <v>1870000</v>
      </c>
      <c r="Q25" s="44">
        <f>SUMIFS($P$7:$P$16,$N$7:$N$16,$Q$21,$M$7:$M$16,$M$25)</f>
        <v>0</v>
      </c>
      <c r="T25" s="58" t="s">
        <v>6</v>
      </c>
      <c r="U25" s="59">
        <f>SUMIFS($O$7:$O$16,$N$7:$N$16,$N$21,$M$7:$M$16,$M$25)</f>
        <v>80000</v>
      </c>
      <c r="V25" s="59">
        <f>SUMIFS($P$7:$P$16,$N$7:$N$16,$O$21,$M$7:$M$16,$M$25)</f>
        <v>0</v>
      </c>
      <c r="W25" s="59">
        <f>SUMIFS($O$7:$O$16,$N$7:$N$16,$P$21,$M$7:$M$16,$M$25)</f>
        <v>50000</v>
      </c>
      <c r="X25" s="60">
        <f>SUMIFS($P$7:$P$16,$N$7:$N$16,$Q$21,$M$7:$M$16,$M$25)</f>
        <v>0</v>
      </c>
      <c r="Z25" s="78" t="s">
        <v>7</v>
      </c>
      <c r="AA25" s="79" t="s">
        <v>9</v>
      </c>
      <c r="AB25" s="79" t="s">
        <v>39</v>
      </c>
      <c r="AC25" s="79" t="s">
        <v>41</v>
      </c>
      <c r="AD25" s="80" t="s">
        <v>56</v>
      </c>
      <c r="AF25" s="32"/>
      <c r="AG25" s="32"/>
      <c r="AH25" s="32" t="s">
        <v>6</v>
      </c>
      <c r="AI25" s="31">
        <f>COUNTIFS(AJ7:AJ17,"&lt;&gt;0",$N$7:$N$17,$AI$22,$M$7:$M$17,$AH$24)</f>
        <v>2</v>
      </c>
      <c r="AJ25" s="31">
        <f>COUNTIFS(AJ7:AJ17,"&lt;&gt;0",$N$7:$N$17,$AJ$22,$M$7:$M$17,$AH$24)</f>
        <v>2</v>
      </c>
      <c r="AK25" s="1">
        <f>COUNTIFS(AL7:AL17,"&lt;&gt;0",$N$7:$N$17,$AI$22,$M$7:$M$17,$AH$24)</f>
        <v>2</v>
      </c>
      <c r="AL25" s="1">
        <f>COUNTIFS(AL7:AL17,"&lt;&gt;0",$N$7:$N$17,$AJ$22,$M$7:$M$17,$AH$24)</f>
        <v>2</v>
      </c>
    </row>
    <row r="26" spans="1:65" ht="19.5" customHeight="1">
      <c r="A26" s="92" t="s">
        <v>87</v>
      </c>
      <c r="B26" s="91"/>
      <c r="C26" s="91"/>
      <c r="M26" s="39" t="s">
        <v>59</v>
      </c>
      <c r="N26" s="45">
        <f>SUM(N22:N25)</f>
        <v>4515101</v>
      </c>
      <c r="O26" s="45">
        <f>SUM(O22:O25)</f>
        <v>1081200</v>
      </c>
      <c r="P26" s="45">
        <f>SUM(P22:P25)</f>
        <v>1870000</v>
      </c>
      <c r="Q26" s="46">
        <f>SUM(Q22:Q25)</f>
        <v>997500</v>
      </c>
      <c r="R26" s="19"/>
      <c r="S26" s="19"/>
      <c r="T26" s="55" t="s">
        <v>59</v>
      </c>
      <c r="U26" s="61">
        <f>SUM(U22:U25)</f>
        <v>169000</v>
      </c>
      <c r="V26" s="61">
        <f>SUM(V22:V25)</f>
        <v>53000</v>
      </c>
      <c r="W26" s="61">
        <f>SUM(W22:W25)</f>
        <v>50000</v>
      </c>
      <c r="X26" s="62">
        <f>SUM(X22:X25)</f>
        <v>50000</v>
      </c>
      <c r="Z26" s="81">
        <f>SUMIFS($AD$7:$AD$16,$N$7:$N$16,$N$21)</f>
        <v>123866</v>
      </c>
      <c r="AA26" s="82">
        <f>SUMIFS($AD$7:$AD$16,$N$7:$N$16,$O$21)</f>
        <v>35665</v>
      </c>
      <c r="AB26" s="82">
        <f>SUMIFS($AD$7:$AD$16,$N$7:$N$16,$P$21)</f>
        <v>40000</v>
      </c>
      <c r="AC26" s="82">
        <f>SUMIFS($AD$7:$AD$16,$N$7:$N$16,$Q$21)</f>
        <v>40000</v>
      </c>
      <c r="AD26" s="83">
        <f>SUM(Z26:AC26)</f>
        <v>239531</v>
      </c>
      <c r="AF26" s="33"/>
      <c r="AG26" s="33"/>
      <c r="AH26" s="33"/>
      <c r="AI26" s="31">
        <f>COUNTIFS(AJ7:AJ17,"&lt;&gt;0",$N$7:$N$17,$AI$22,$M$7:$M$17,$AH$25)</f>
        <v>2</v>
      </c>
      <c r="AJ26" s="31">
        <f>COUNTIFS(AJ7:AJ17,"&lt;&gt;0",$N$7:$N$17,$AJ$22,$M$7:$M$17,$AH$25)</f>
        <v>0</v>
      </c>
      <c r="AK26" s="1">
        <f>COUNTIFS(AL7:AL17,"&lt;&gt;0",$N$7:$N$17,$AI$22,$M$7:$M$17,$AH$25)</f>
        <v>2</v>
      </c>
      <c r="AL26" s="1">
        <f>COUNTIFS(AL7:AL17,"&lt;&gt;0",$N$7:$N$17,$AJ$22,$M$7:$M$17,$AH$25)</f>
        <v>0</v>
      </c>
    </row>
    <row r="27" spans="1:65" ht="19.5" customHeight="1">
      <c r="A27" s="93" t="s">
        <v>86</v>
      </c>
      <c r="B27" s="93"/>
      <c r="C27" s="93"/>
      <c r="M27" s="47" t="s">
        <v>56</v>
      </c>
      <c r="N27" s="48">
        <f>SUM(N26:Q26)</f>
        <v>8463801</v>
      </c>
      <c r="O27" s="49"/>
      <c r="P27" s="49"/>
      <c r="Q27" s="50"/>
      <c r="T27" s="63" t="s">
        <v>56</v>
      </c>
      <c r="U27" s="64">
        <f>SUM(U26:X26)</f>
        <v>322000</v>
      </c>
      <c r="V27" s="65"/>
      <c r="W27" s="65"/>
      <c r="X27" s="66"/>
      <c r="AF27" s="32"/>
      <c r="AG27" s="32"/>
      <c r="AH27" s="32">
        <v>1.1499999999999999</v>
      </c>
      <c r="AI27" s="31" t="s">
        <v>38</v>
      </c>
      <c r="AJ27" s="31" t="s">
        <v>48</v>
      </c>
      <c r="AK27" s="1" t="s">
        <v>38</v>
      </c>
      <c r="AL27" s="1" t="s">
        <v>48</v>
      </c>
    </row>
    <row r="28" spans="1:65" ht="19.5" customHeight="1">
      <c r="A28" s="91"/>
      <c r="B28" s="91"/>
      <c r="C28" s="91"/>
      <c r="M28" s="6"/>
      <c r="AF28" s="32"/>
      <c r="AG28" s="32"/>
      <c r="AH28" s="32" t="s">
        <v>10</v>
      </c>
      <c r="AI28" s="31">
        <f>COUNTIFS(AJ7:AJ17,"&lt;&gt;0",$N$7:$N$17,$AI$27,$M$7:$M$17,$AH$22)</f>
        <v>0</v>
      </c>
      <c r="AJ28" s="31">
        <f>COUNTIFS(AK7:AK17,"&lt;&gt;0",$N$7:$N$17,$AJ$27,$M$7:$M$17,$AH$22)</f>
        <v>0</v>
      </c>
      <c r="AK28" s="1">
        <f>COUNTIFS(AL7:AL17,"&lt;&gt;0",$N$7:$N$17,$AI$27,$M$7:$M$17,$AH$22)</f>
        <v>0</v>
      </c>
      <c r="AL28" s="1">
        <f>COUNTIFS(AL7:AL17,"&lt;&gt;0",$N$7:$N$17,$AJ$27,$M$7:$M$17,$AH$22)</f>
        <v>0</v>
      </c>
    </row>
    <row r="29" spans="1:65" ht="19.5" customHeight="1">
      <c r="A29" s="94"/>
      <c r="B29" s="91"/>
      <c r="C29" s="91"/>
      <c r="M29" s="6"/>
      <c r="AF29" s="32"/>
      <c r="AG29" s="32"/>
      <c r="AH29" s="32" t="s">
        <v>8</v>
      </c>
      <c r="AI29" s="31">
        <f>COUNTIFS(AJ7:AJ17,"&lt;&gt;0",$N$7:$N$17,$AI$27,$M$7:$M$17,$AH$23)</f>
        <v>0</v>
      </c>
      <c r="AJ29" s="31">
        <f>COUNTIFS(AJ7:AJ17,"&lt;&gt;0",$N$7:$N$17,$AJ$27,$M$7:$M$17,$AH$23)</f>
        <v>0</v>
      </c>
      <c r="AK29" s="1">
        <f>COUNTIFS(AL7:AL17,"&lt;&gt;0",$N$7:$N$17,$AI$27,$M$7:$M$17,$AH$23)</f>
        <v>0</v>
      </c>
      <c r="AL29" s="1">
        <f>COUNTIFS(AL7:AL17,"&lt;&gt;0",$N$7:$N$17,$AJ$27,$M$7:$M$17,$AH$23)</f>
        <v>0</v>
      </c>
    </row>
    <row r="30" spans="1:65" ht="19.5" customHeight="1">
      <c r="A30" s="94"/>
      <c r="B30" s="91"/>
      <c r="C30" s="91"/>
      <c r="M30" s="6"/>
      <c r="AF30" s="32"/>
      <c r="AG30" s="32"/>
      <c r="AH30" s="32" t="s">
        <v>6</v>
      </c>
      <c r="AI30" s="31">
        <f>COUNTIFS(AJ7:AJ17,"&lt;&gt;0",$N$7:$N$17,$AI$27,$M$7:$M$17,$AH$24)</f>
        <v>0</v>
      </c>
      <c r="AJ30" s="31">
        <f>COUNTIFS(AJ7:AJ17,"&lt;&gt;0",$N$7:$N$17,$AJ$27,$M$7:$M$17,$AH$24)</f>
        <v>1</v>
      </c>
      <c r="AK30" s="1">
        <f>COUNTIFS(AL7:AL17,"&lt;&gt;0",$N$7:$N$17,$AI$27,$M$7:$M$17,$AH$24)</f>
        <v>0</v>
      </c>
      <c r="AL30" s="1">
        <f>COUNTIFS(AL7:AL17,"&lt;&gt;0",$N$7:$N$17,$AJ$27,$M$7:$M$17,$AH$24)</f>
        <v>1</v>
      </c>
    </row>
    <row r="31" spans="1:65" ht="19.5" customHeight="1">
      <c r="A31" s="91"/>
      <c r="B31" s="94"/>
      <c r="C31" s="91"/>
      <c r="M31" s="6"/>
      <c r="AF31" s="33"/>
      <c r="AG31" s="33"/>
      <c r="AH31" s="33"/>
      <c r="AI31" s="31">
        <f>COUNTIFS(AJ7:AJ17,"&lt;&gt;0",$N$7:$N$17,$AI$27,$M$7:$M$17,$AH$25)</f>
        <v>1</v>
      </c>
      <c r="AJ31" s="31">
        <f>COUNTIFS(AJ7:AJ17,"&lt;&gt;0",$N$7:$N$17,$AJ$27,$M$7:$M$17,$AH$25)</f>
        <v>0</v>
      </c>
      <c r="AK31" s="1">
        <f>COUNTIFS(AL7:AL17,"&lt;&gt;0",$N$7:$N$17,$AI$27,$M$7:$M$17,$AH$25)</f>
        <v>1</v>
      </c>
      <c r="AL31" s="1">
        <f>COUNTIFS(AL7:AL17,"&lt;&gt;0",$N$7:$N$17,$AJ$27,$M$7:$M$17,$AH$25)</f>
        <v>0</v>
      </c>
    </row>
    <row r="32" spans="1:65" ht="19.5" customHeight="1">
      <c r="AF32" s="33"/>
      <c r="AG32" s="33"/>
      <c r="AH32" s="33"/>
      <c r="AI32" s="31"/>
      <c r="AJ32" s="31"/>
    </row>
    <row r="33" spans="31:40" ht="19.5" customHeight="1">
      <c r="AF33" s="33"/>
      <c r="AG33" s="33"/>
      <c r="AH33" s="33"/>
      <c r="AI33" s="31"/>
      <c r="AJ33" s="31"/>
    </row>
    <row r="34" spans="31:40" ht="19.5" customHeight="1">
      <c r="AF34" s="33"/>
      <c r="AG34" s="33"/>
      <c r="AH34" s="33"/>
      <c r="AI34" s="132" t="s">
        <v>58</v>
      </c>
      <c r="AJ34" s="132"/>
      <c r="AK34" s="133" t="s">
        <v>58</v>
      </c>
      <c r="AL34" s="133"/>
      <c r="AM34" s="133"/>
      <c r="AN34" s="133"/>
    </row>
    <row r="35" spans="31:40" ht="19.5" customHeight="1">
      <c r="AF35" s="32"/>
      <c r="AG35" s="32"/>
      <c r="AH35" s="32">
        <v>1.1499999999999999</v>
      </c>
      <c r="AI35" s="31" t="s">
        <v>7</v>
      </c>
      <c r="AJ35" s="31" t="s">
        <v>9</v>
      </c>
      <c r="AK35" s="1" t="s">
        <v>7</v>
      </c>
      <c r="AL35" s="1" t="s">
        <v>9</v>
      </c>
    </row>
    <row r="36" spans="31:40" ht="19.5" customHeight="1">
      <c r="AF36" s="32"/>
      <c r="AG36" s="32"/>
      <c r="AH36" s="32" t="s">
        <v>10</v>
      </c>
      <c r="AI36" s="34">
        <f>SUMIFS(AJ7:AJ17,$N$7:$N$17,$AI$35,$M$7:$M$17,$AH$35)</f>
        <v>20000</v>
      </c>
      <c r="AJ36" s="34">
        <f>SUMIFS(AJ7:AJ17,$N$7:$N$17,$AJ$35,$M$7:$M$17,$AH$35)</f>
        <v>0</v>
      </c>
      <c r="AK36" s="16">
        <f>SUMIFS(AL7:AL17,$N$7:$N$17,$AI$35,$M$7:$M$17,$AH$35)</f>
        <v>40000</v>
      </c>
      <c r="AL36" s="16">
        <f>SUMIFS(AL7:AL17,$N$7:$N$17,$AJ$35,$M$7:$M$17,$AH$35)</f>
        <v>0</v>
      </c>
    </row>
    <row r="37" spans="31:40" ht="19.5" customHeight="1">
      <c r="AF37" s="32"/>
      <c r="AG37" s="32"/>
      <c r="AH37" s="32" t="s">
        <v>8</v>
      </c>
      <c r="AI37" s="34">
        <f>SUMIFS(AJ7:AJ17,$N$7:$N$17,$AI$35,$M$7:$M$17,$AH$36)</f>
        <v>20000</v>
      </c>
      <c r="AJ37" s="34">
        <f>SUMIFS(AJ7:AJ17,$N$7:$N$17,$AJ$35,$M$7:$M$17,$AH$36)</f>
        <v>0</v>
      </c>
      <c r="AK37" s="16">
        <f>SUMIFS(AL7:AL17,$N$7:$N$17,$AI$35,$M$7:$M$17,$AH$36)</f>
        <v>40000</v>
      </c>
      <c r="AL37" s="16">
        <f>SUMIFS(AL7:AL17,$N$7:$N$17,$AJ$35,$M$7:$M$17,$AH$36)</f>
        <v>0</v>
      </c>
    </row>
    <row r="38" spans="31:40" ht="19.5" customHeight="1">
      <c r="AF38" s="32"/>
      <c r="AG38" s="32"/>
      <c r="AH38" s="32" t="s">
        <v>6</v>
      </c>
      <c r="AI38" s="34">
        <f>SUMIFS(AJ7:AJ17,$N$7:$N$17,$AI$35,$M$7:$M$17,$AH$37)</f>
        <v>30000</v>
      </c>
      <c r="AJ38" s="34">
        <f>SUMIFS(AJ7:AJ17,$N$7:$N$17,$AJ$35,$M$7:$M$17,$AH$37)</f>
        <v>50000</v>
      </c>
      <c r="AK38" s="16">
        <f>SUMIFS(AL7:AL17,$N$7:$N$17,$AI$35,$M$7:$M$17,$AH$37)</f>
        <v>60000</v>
      </c>
      <c r="AL38" s="16">
        <f>SUMIFS(AL7:AL17,$N$7:$N$17,$AJ$35,$M$7:$M$17,$AH$37)</f>
        <v>100000</v>
      </c>
    </row>
    <row r="39" spans="31:40" ht="19.5" customHeight="1">
      <c r="AF39" s="33"/>
      <c r="AG39" s="33"/>
      <c r="AH39" s="33" t="s">
        <v>55</v>
      </c>
      <c r="AI39" s="34">
        <f>SUMIFS(AJ7:AJ17,$N$7:$N$17,$AI$35,$M$7:$M$17,$AH$38)</f>
        <v>40000</v>
      </c>
      <c r="AJ39" s="34">
        <f>SUMIFS(AJ7:AJ17,$N$7:$N$17,$AJ$35,$M$7:$M$17,$AH$38)</f>
        <v>0</v>
      </c>
      <c r="AK39" s="16">
        <f>SUMIFS(AL7:AL17,$N$7:$N$17,$AI$35,$M$7:$M$17,$AH$38)</f>
        <v>80000</v>
      </c>
      <c r="AL39" s="16">
        <f>SUMIFS(AL7:AL17,$N$7:$N$17,$AJ$35,$M$7:$M$17,$AH$38)</f>
        <v>0</v>
      </c>
    </row>
    <row r="40" spans="31:40" ht="19.5" customHeight="1">
      <c r="AF40" s="33"/>
      <c r="AG40" s="33"/>
      <c r="AH40" s="33"/>
      <c r="AI40" s="35">
        <f>SUM(AI36:AI39)</f>
        <v>110000</v>
      </c>
      <c r="AJ40" s="35">
        <f>SUM(AJ36:AJ39)</f>
        <v>50000</v>
      </c>
      <c r="AK40" s="22">
        <f>SUM(AK36:AK39)</f>
        <v>220000</v>
      </c>
      <c r="AL40" s="22">
        <f>SUM(AL36:AL39)</f>
        <v>100000</v>
      </c>
    </row>
    <row r="41" spans="31:40" ht="19.5" customHeight="1">
      <c r="AF41" s="32"/>
      <c r="AG41" s="32"/>
      <c r="AH41" s="32">
        <v>1.1499999999999999</v>
      </c>
      <c r="AI41" s="31" t="s">
        <v>38</v>
      </c>
      <c r="AJ41" s="31" t="s">
        <v>41</v>
      </c>
      <c r="AK41" s="1" t="s">
        <v>38</v>
      </c>
      <c r="AL41" s="1" t="s">
        <v>41</v>
      </c>
    </row>
    <row r="42" spans="31:40" ht="19.5" customHeight="1">
      <c r="AF42" s="32"/>
      <c r="AG42" s="32"/>
      <c r="AH42" s="32" t="s">
        <v>10</v>
      </c>
      <c r="AI42" s="34">
        <f>SUMIFS(AJ13:AJ23,$N$7:$N$17,$AI$41,$M$7:$M$17,$AH$35)</f>
        <v>0</v>
      </c>
      <c r="AJ42" s="34">
        <f>SUMIFS(AJ13:AJ23,$N$7:$N$17,$AJ$41,$M$7:$M$17,$AH$35)</f>
        <v>0</v>
      </c>
      <c r="AK42" s="16">
        <f>SUMIFS(AL13:AL23,$N$7:$N$17,$AI$41,$M$7:$M$17,$AH$35)</f>
        <v>0</v>
      </c>
      <c r="AL42" s="16">
        <f>SUMIFS(AL13:AL23,$N$7:$N$17,$AJ$41,$M$7:$M$17,$AH$35)</f>
        <v>0</v>
      </c>
    </row>
    <row r="43" spans="31:40" ht="19.5" customHeight="1">
      <c r="AF43" s="32"/>
      <c r="AG43" s="32"/>
      <c r="AH43" s="32" t="s">
        <v>8</v>
      </c>
      <c r="AI43" s="34">
        <f>SUMIFS(AJ13:AJ23,$N$7:$N$17,$AI$41,$M$7:$M$17,$AH$36)</f>
        <v>0</v>
      </c>
      <c r="AJ43" s="34">
        <f>SUMIFS(AJ13:AJ23,$N$7:$N$17,$AJ$41,$M$7:$M$17,$AH$36)</f>
        <v>0</v>
      </c>
      <c r="AK43" s="16">
        <f>SUMIFS(AL13:AL23,$N$7:$N$17,$AI$41,$M$7:$M$17,$AH$36)</f>
        <v>0</v>
      </c>
      <c r="AL43" s="16">
        <f>SUMIFS(AL13:AL23,$N$7:$N$17,$AJ$41,$M$7:$M$17,$AH$36)</f>
        <v>0</v>
      </c>
    </row>
    <row r="44" spans="31:40" ht="19.5" customHeight="1">
      <c r="AF44" s="32"/>
      <c r="AG44" s="32"/>
      <c r="AH44" s="32" t="s">
        <v>6</v>
      </c>
      <c r="AI44" s="34">
        <f>SUMIFS(AJ13:AJ23,$N$7:$N$17,$AI$41,$M$7:$M$17,$AH$37)</f>
        <v>0</v>
      </c>
      <c r="AJ44" s="34">
        <f>SUMIFS(AJ13:AJ23,$N$7:$N$17,$AJ$41,$M$7:$M$17,$AH$37)</f>
        <v>25000</v>
      </c>
      <c r="AK44" s="16">
        <f>SUMIFS(AL13:AL23,$N$7:$N$17,$AI$41,$M$7:$M$17,$AH$37)</f>
        <v>0</v>
      </c>
      <c r="AL44" s="16">
        <f>SUMIFS(AL13:AL23,$N$7:$N$17,$AJ$41,$M$7:$M$17,$AH$37)</f>
        <v>50000</v>
      </c>
    </row>
    <row r="45" spans="31:40" ht="19.5" customHeight="1">
      <c r="AF45" s="33"/>
      <c r="AG45" s="33"/>
      <c r="AH45" s="33" t="s">
        <v>55</v>
      </c>
      <c r="AI45" s="34">
        <f>SUMIFS(AJ13:AJ23,$N$7:$N$17,$AI$41,$M$7:$M$17,$AH$38)</f>
        <v>20000</v>
      </c>
      <c r="AJ45" s="34">
        <f>SUMIFS(AJ13:AJ23,$N$7:$N$17,$AJ$41,$M$7:$M$17,$AH$38)</f>
        <v>0</v>
      </c>
      <c r="AK45" s="16">
        <f>SUMIFS(AL13:AL23,$N$7:$N$17,$AI$41,$M$7:$M$17,$AH$38)</f>
        <v>40000</v>
      </c>
      <c r="AL45" s="16">
        <f>SUMIFS(AL13:AL23,$N$7:$N$17,$AJ$41,$M$7:$M$17,$AH$38)</f>
        <v>0</v>
      </c>
    </row>
    <row r="46" spans="31:40" ht="19.5" customHeight="1">
      <c r="AF46" s="33"/>
      <c r="AG46" s="33"/>
      <c r="AH46" s="33" t="s">
        <v>57</v>
      </c>
      <c r="AI46" s="35">
        <f>SUM(AI42:AI45)</f>
        <v>20000</v>
      </c>
      <c r="AJ46" s="35">
        <f>SUM(AJ42:AJ45)</f>
        <v>25000</v>
      </c>
      <c r="AK46" s="22">
        <f>SUM(AK42:AK45)</f>
        <v>40000</v>
      </c>
      <c r="AL46" s="22">
        <f>SUM(AL42:AL45)</f>
        <v>50000</v>
      </c>
    </row>
    <row r="47" spans="31:40" ht="19.5" customHeight="1">
      <c r="AE47" s="31"/>
      <c r="AF47" s="31"/>
      <c r="AG47" s="31"/>
      <c r="AH47" s="31"/>
      <c r="AI47" s="35">
        <f>AI40+AJ40+AI46+AJ46</f>
        <v>205000</v>
      </c>
      <c r="AJ47" s="33"/>
      <c r="AK47" s="22">
        <f>AK40+AL40+AK46+AL46</f>
        <v>410000</v>
      </c>
      <c r="AL47" s="23"/>
    </row>
  </sheetData>
  <mergeCells count="85">
    <mergeCell ref="S5:S6"/>
    <mergeCell ref="L4:L6"/>
    <mergeCell ref="A3:AD3"/>
    <mergeCell ref="J4:J6"/>
    <mergeCell ref="AF4:AH4"/>
    <mergeCell ref="AF5:AF6"/>
    <mergeCell ref="AG5:AG6"/>
    <mergeCell ref="AH5:AH6"/>
    <mergeCell ref="K4:K6"/>
    <mergeCell ref="M4:M6"/>
    <mergeCell ref="N4:N6"/>
    <mergeCell ref="O4:O6"/>
    <mergeCell ref="P4:P6"/>
    <mergeCell ref="Q4:Q6"/>
    <mergeCell ref="R4:R6"/>
    <mergeCell ref="T5:T6"/>
    <mergeCell ref="U5:U6"/>
    <mergeCell ref="V5:V6"/>
    <mergeCell ref="AM34:AN34"/>
    <mergeCell ref="AM21:AN21"/>
    <mergeCell ref="AB4:AE4"/>
    <mergeCell ref="Z4:AA4"/>
    <mergeCell ref="W5:W6"/>
    <mergeCell ref="X5:X6"/>
    <mergeCell ref="Z5:Z6"/>
    <mergeCell ref="AA5:AA6"/>
    <mergeCell ref="AM4:AN4"/>
    <mergeCell ref="Z18:AA18"/>
    <mergeCell ref="AB5:AB6"/>
    <mergeCell ref="AD5:AD6"/>
    <mergeCell ref="AM5:AM6"/>
    <mergeCell ref="AN5:AN6"/>
    <mergeCell ref="N20:O20"/>
    <mergeCell ref="AI34:AJ34"/>
    <mergeCell ref="AI20:AJ20"/>
    <mergeCell ref="AK34:AL34"/>
    <mergeCell ref="H7:H8"/>
    <mergeCell ref="J7:J8"/>
    <mergeCell ref="K7:K8"/>
    <mergeCell ref="H9:H10"/>
    <mergeCell ref="J9:J10"/>
    <mergeCell ref="K9:K10"/>
    <mergeCell ref="AK20:AL20"/>
    <mergeCell ref="AK21:AL21"/>
    <mergeCell ref="AX5:AX6"/>
    <mergeCell ref="AY5:AY6"/>
    <mergeCell ref="AZ5:AZ6"/>
    <mergeCell ref="AI21:AJ21"/>
    <mergeCell ref="AK4:AL4"/>
    <mergeCell ref="AM20:AN20"/>
    <mergeCell ref="AY4:AZ4"/>
    <mergeCell ref="AS4:AT4"/>
    <mergeCell ref="AU4:AV4"/>
    <mergeCell ref="AO4:AP4"/>
    <mergeCell ref="AQ4:AR4"/>
    <mergeCell ref="AI5:AI6"/>
    <mergeCell ref="AJ5:AJ6"/>
    <mergeCell ref="AK5:AK6"/>
    <mergeCell ref="AL5:AL6"/>
    <mergeCell ref="A4:A6"/>
    <mergeCell ref="B4:B6"/>
    <mergeCell ref="C4:C6"/>
    <mergeCell ref="D4:D6"/>
    <mergeCell ref="E4:E6"/>
    <mergeCell ref="F4:F6"/>
    <mergeCell ref="G4:G6"/>
    <mergeCell ref="H4:H6"/>
    <mergeCell ref="I4:I6"/>
    <mergeCell ref="BC5:BE5"/>
    <mergeCell ref="AT5:AT6"/>
    <mergeCell ref="AU5:AU6"/>
    <mergeCell ref="AV5:AV6"/>
    <mergeCell ref="AW5:AW6"/>
    <mergeCell ref="Y4:Y6"/>
    <mergeCell ref="AO5:AO6"/>
    <mergeCell ref="AP5:AP6"/>
    <mergeCell ref="AQ5:AQ6"/>
    <mergeCell ref="AR5:AR6"/>
    <mergeCell ref="AS5:AS6"/>
    <mergeCell ref="AW4:AX4"/>
    <mergeCell ref="BF5:BH5"/>
    <mergeCell ref="BC4:BL4"/>
    <mergeCell ref="BI5:BK5"/>
    <mergeCell ref="BA4:BA6"/>
    <mergeCell ref="BB4:BB6"/>
  </mergeCells>
  <phoneticPr fontId="1"/>
  <dataValidations count="4">
    <dataValidation type="list" allowBlank="1" showInputMessage="1" showErrorMessage="1" sqref="L9 L11:L16 L7" xr:uid="{052672D7-D206-4D85-AD22-09064F10EE94}">
      <formula1>"○,×"</formula1>
    </dataValidation>
    <dataValidation type="list" allowBlank="1" showInputMessage="1" showErrorMessage="1" sqref="M7:M16" xr:uid="{D20C79C8-91CC-4C43-9963-2A3F44601E07}">
      <formula1>"115％,130％,150％,170％"</formula1>
    </dataValidation>
    <dataValidation type="list" allowBlank="1" showInputMessage="1" showErrorMessage="1" sqref="N7:N16" xr:uid="{28A0D8A6-704C-43E5-9BD7-E396932128B0}">
      <formula1>"Ａ重油,灯油,ＬＰガス,ＬＮＧ"</formula1>
    </dataValidation>
    <dataValidation type="list" allowBlank="1" showInputMessage="1" showErrorMessage="1" sqref="S7:S16" xr:uid="{C6E8BB61-5F5D-4AA3-999E-774EC3B290E5}">
      <formula1>"〇,✕"</formula1>
    </dataValidation>
  </dataValidations>
  <pageMargins left="0.31496062992125984" right="0.31496062992125984" top="0.74803149606299213" bottom="0.55118110236220474" header="0.31496062992125984" footer="0.31496062992125984"/>
  <pageSetup paperSize="8" scale="57" fitToWidth="0" fitToHeight="0" orientation="landscape" r:id="rId1"/>
  <headerFooter>
    <oddHeader>&amp;L別紙１</oddHeader>
  </headerFooter>
  <colBreaks count="2" manualBreakCount="2">
    <brk id="25" min="2" max="47" man="1"/>
    <brk id="54" min="2" max="4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支援対象者管理シート</vt:lpstr>
      <vt:lpstr>支援対象者管理シート!Print_Area</vt:lpstr>
      <vt:lpstr>支援対象者管理シート!Print_Titles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2023-06-01T01:59:46Z</dcterms:modified>
</cp:coreProperties>
</file>