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7965" activeTab="4"/>
  </bookViews>
  <sheets>
    <sheet name="予算総額" sheetId="1" r:id="rId1"/>
    <sheet name="予算総額 （合算あり）" sheetId="2" state="hidden" r:id="rId2"/>
    <sheet name="○歳入" sheetId="3" r:id="rId3"/>
    <sheet name="○性質別歳出" sheetId="4" r:id="rId4"/>
    <sheet name="○目的別歳出" sheetId="5" r:id="rId5"/>
  </sheets>
  <externalReferences>
    <externalReference r:id="rId8"/>
  </externalReferences>
  <definedNames>
    <definedName name="_xlnm.Print_Area" localSheetId="2">'○歳入'!$A$1:$I$36</definedName>
    <definedName name="_xlnm.Print_Area" localSheetId="3">'○性質別歳出'!$A$1:$K$38</definedName>
    <definedName name="_xlnm.Print_Area" localSheetId="4">'○目的別歳出'!$A$1:$I$27</definedName>
    <definedName name="_xlnm.Print_Area" localSheetId="0">'予算総額'!$A$1:$N$46</definedName>
    <definedName name="_xlnm.Print_Area" localSheetId="1">'予算総額 （合算あり）'!$A$1:$N$45</definedName>
    <definedName name="_xlnm.Print_Titles" localSheetId="0">'予算総額'!$4:$4</definedName>
    <definedName name="_xlnm.Print_Titles" localSheetId="1">'予算総額 （合算あり）'!$4:$4</definedName>
    <definedName name="前年度数値等">#REF!</definedName>
  </definedNames>
  <calcPr fullCalcOnLoad="1"/>
</workbook>
</file>

<file path=xl/sharedStrings.xml><?xml version="1.0" encoding="utf-8"?>
<sst xmlns="http://schemas.openxmlformats.org/spreadsheetml/2006/main" count="302" uniqueCount="174">
  <si>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</si>
  <si>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</si>
  <si>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</si>
  <si>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</si>
  <si>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</si>
  <si>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</si>
  <si>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</si>
  <si>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</si>
  <si>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</si>
  <si>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</si>
  <si>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</si>
  <si>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</si>
  <si>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</si>
  <si>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</si>
  <si>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</si>
  <si>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</si>
  <si>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</si>
  <si>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</si>
  <si>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</si>
  <si>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</si>
  <si>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</si>
  <si>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</si>
  <si>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</si>
  <si>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</si>
  <si>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</si>
  <si>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</si>
  <si>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</si>
  <si>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</si>
  <si>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</si>
  <si>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</si>
  <si>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</si>
  <si>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</si>
  <si>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</si>
  <si>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</si>
  <si>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</si>
  <si>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</si>
  <si>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</si>
  <si>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</si>
  <si>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</si>
  <si>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</si>
  <si>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</si>
  <si>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</si>
  <si>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</si>
  <si>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</si>
  <si>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</si>
  <si>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</si>
  <si>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</si>
  <si>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</si>
  <si>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</si>
  <si>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</si>
  <si>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</si>
  <si>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</si>
  <si>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</si>
  <si>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</si>
  <si>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</si>
  <si>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</si>
  <si>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</si>
  <si>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</si>
  <si>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</si>
  <si>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</si>
  <si>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</si>
  <si>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</si>
  <si>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</si>
  <si>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</si>
  <si>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</si>
  <si>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</si>
  <si>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</si>
  <si>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</si>
  <si>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</si>
  <si>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</si>
  <si>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</si>
  <si>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</si>
  <si>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</si>
  <si>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</si>
  <si>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</si>
  <si>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</si>
  <si>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</si>
  <si>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</si>
  <si>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</si>
  <si>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</si>
  <si>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</si>
  <si>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</si>
  <si>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</si>
  <si>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</si>
  <si>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</si>
  <si>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</si>
  <si>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</si>
  <si>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</si>
  <si>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</si>
  <si>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</si>
  <si>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</si>
  <si>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</si>
  <si>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震災復興特別交付税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</si>
  <si>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</si>
  <si>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</si>
  <si>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</si>
  <si>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</si>
  <si>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</si>
  <si>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</si>
  <si>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</si>
  <si>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</si>
  <si>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</si>
  <si>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</si>
  <si>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</si>
  <si>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</si>
  <si>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歳　入　合　計</t>
  </si>
  <si>
    <t>３．歳出（性質別）</t>
  </si>
  <si>
    <t>人件費</t>
  </si>
  <si>
    <t>うち職員給</t>
  </si>
  <si>
    <t>うち退職手当</t>
  </si>
  <si>
    <t>扶助費</t>
  </si>
  <si>
    <t>うち生活保護費</t>
  </si>
  <si>
    <t>公債費</t>
  </si>
  <si>
    <t>元金</t>
  </si>
  <si>
    <t>利子</t>
  </si>
  <si>
    <t>義務的経費合計　（A)</t>
  </si>
  <si>
    <t>普通建設事業費</t>
  </si>
  <si>
    <t>国庫補助事業費</t>
  </si>
  <si>
    <t>国直轄事業負担金</t>
  </si>
  <si>
    <t>単独事業費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</si>
  <si>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</si>
  <si>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</si>
  <si>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</si>
  <si>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</si>
  <si>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</si>
  <si>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</si>
  <si>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</si>
  <si>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</si>
  <si>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</si>
  <si>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</si>
  <si>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</si>
  <si>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</si>
  <si>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</si>
  <si>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</si>
  <si>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</si>
  <si>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</si>
  <si>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</si>
  <si>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</si>
  <si>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</si>
  <si>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平成26年度
当初予算額</t>
  </si>
  <si>
    <t>（単位：千円、％）</t>
  </si>
  <si>
    <t>※１</t>
  </si>
  <si>
    <t>議会費</t>
  </si>
  <si>
    <t>総務費</t>
  </si>
  <si>
    <t>民生費</t>
  </si>
  <si>
    <t>うち生活保護費</t>
  </si>
  <si>
    <t>衛生費</t>
  </si>
  <si>
    <t>労働費</t>
  </si>
  <si>
    <t>農林水産業費</t>
  </si>
  <si>
    <t>商工費</t>
  </si>
  <si>
    <t>土木費</t>
  </si>
  <si>
    <t>消防費</t>
  </si>
  <si>
    <t>教育費</t>
  </si>
  <si>
    <t>災害復旧費</t>
  </si>
  <si>
    <t>公債費</t>
  </si>
  <si>
    <t>諸支出金</t>
  </si>
  <si>
    <t>予備費</t>
  </si>
  <si>
    <t xml:space="preserve"> </t>
  </si>
  <si>
    <t>平成27年度
当初予算額</t>
  </si>
  <si>
    <r>
      <t>平成２７年度一般会計当初予算の状況</t>
    </r>
    <r>
      <rPr>
        <sz val="14"/>
        <rFont val="ＭＳ Ｐゴシック"/>
        <family val="3"/>
      </rPr>
      <t xml:space="preserve"> (※吉川市を除く)</t>
    </r>
  </si>
  <si>
    <t>※骨格予算を編成した吉川市を除く。なお、参考までに吉川市の年度開始時の一般会計予算の予算規模は以下のとおりです。</t>
  </si>
  <si>
    <t>市町村名</t>
  </si>
  <si>
    <t>全市町村</t>
  </si>
  <si>
    <t>平成28年度
当初予算額</t>
  </si>
  <si>
    <r>
      <t>平成28</t>
    </r>
    <r>
      <rPr>
        <sz val="11"/>
        <rFont val="ＭＳ Ｐゴシック"/>
        <family val="3"/>
      </rPr>
      <t>年度</t>
    </r>
  </si>
  <si>
    <t>うち建設地方債</t>
  </si>
  <si>
    <t>うち臨時財政対策債</t>
  </si>
  <si>
    <t>うち借換債</t>
  </si>
  <si>
    <t>平成29年度
当初予算額</t>
  </si>
  <si>
    <t>平成29度</t>
  </si>
  <si>
    <t>平成28年度</t>
  </si>
  <si>
    <r>
      <t>平成29</t>
    </r>
    <r>
      <rPr>
        <sz val="11"/>
        <rFont val="ＭＳ Ｐゴシック"/>
        <family val="3"/>
      </rPr>
      <t>年度</t>
    </r>
  </si>
  <si>
    <t>　「その他税交付金等」は、利子割交付金、配当割交付金、分離課税所得割交付金、道府県民税所得割臨時交付金、株式等譲渡所得割交付金、ゴルフ場利用税交付金、特別地方消費税交付金、自動車取得税交付金、軽油引取税交付金、国有提供施設等所在市町村助成交付金及び交通安全対策特別交付金の合計額である。</t>
  </si>
  <si>
    <t>平成２９年度一般会計当初予算の状況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</si>
</sst>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 numFmtId="182" formatCode="#,##0.000000000000000000000000000000;&quot;▲ &quot;#,##0.000000000000000000000000000000"/>
    <numFmt numFmtId="183" formatCode="#,##0.00;&quot;▲ &quot;#,##0.00"/>
    <numFmt numFmtId="184" formatCode="#,##0.000;&quot;▲ &quot;#,##0.000"/>
    <numFmt numFmtId="185" formatCode="#,##0.0000;&quot;▲ &quot;#,##0.0000"/>
    <numFmt numFmtId="186" formatCode="#,##0.00000;&quot;▲ &quot;#,##0.00000"/>
    <numFmt numFmtId="187" formatCode="#,##0.000000;&quot;▲ &quot;#,##0.000000"/>
  </numFmts>
  <fonts count="44">
    <font>
      <sz val="11"/>
      <name val="ＭＳ Ｐゴシック"/>
      <family val="3"/>
    </font>
    <font>
      <sz val="11"/>
      <color indexed="8"/>
      <name val="ＭＳ Ｐゴシック"/>
      <family val="3"/>
    </font>
    <font>
      <sz val="20"/>
      <name val="ＭＳ Ｐゴシック"/>
      <family val="3"/>
    </font>
    <font>
      <sz val="14"/>
      <name val="ＭＳ Ｐゴシック"/>
      <family val="3"/>
    </font>
    <font>
      <sz val="6"/>
      <name val="ＭＳ Ｐゴシック"/>
      <family val="3"/>
    </font>
    <font>
      <sz val="1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Ｐゴシック"/>
      <family val="3"/>
    </font>
    <font>
      <sz val="8"/>
      <name val="ＭＳ Ｐゴシック"/>
      <family val="3"/>
    </font>
    <font>
      <sz val="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color indexed="63"/>
      </left>
      <right style="medium"/>
      <top>
        <color indexed="63"/>
      </top>
      <bottom>
        <color indexed="63"/>
      </bottom>
    </border>
    <border>
      <left style="thin"/>
      <right style="medium"/>
      <top style="thin"/>
      <bottom style="dotted"/>
    </border>
    <border>
      <left style="medium"/>
      <right style="thin"/>
      <top style="thin"/>
      <bottom style="dotted"/>
    </border>
    <border>
      <left>
        <color indexed="63"/>
      </left>
      <right style="medium"/>
      <top style="thin"/>
      <bottom style="dotted"/>
    </border>
    <border>
      <left style="thin"/>
      <right style="medium"/>
      <top style="dotted"/>
      <bottom style="dotted"/>
    </border>
    <border>
      <left style="medium"/>
      <right style="thin"/>
      <top style="dotted"/>
      <bottom style="dotted"/>
    </border>
    <border>
      <left>
        <color indexed="63"/>
      </left>
      <right style="medium"/>
      <top style="dotted"/>
      <bottom style="dotted"/>
    </border>
    <border>
      <left style="thin"/>
      <right style="medium"/>
      <top style="dotted"/>
      <bottom style="thin"/>
    </border>
    <border>
      <left style="medium"/>
      <right style="thin"/>
      <top style="dotted"/>
      <bottom style="thin"/>
    </border>
    <border>
      <left>
        <color indexed="63"/>
      </left>
      <right style="medium"/>
      <top style="dotted"/>
      <bottom style="thin"/>
    </border>
    <border>
      <left style="thin"/>
      <right style="medium"/>
      <top style="dotted"/>
      <bottom>
        <color indexed="63"/>
      </bottom>
    </border>
    <border>
      <left style="medium"/>
      <right style="thin"/>
      <top>
        <color indexed="63"/>
      </top>
      <bottom style="dotted"/>
    </border>
    <border>
      <left style="thin"/>
      <right style="medium"/>
      <top>
        <color indexed="63"/>
      </top>
      <bottom style="dotted"/>
    </border>
    <border>
      <left>
        <color indexed="63"/>
      </left>
      <right style="medium"/>
      <top>
        <color indexed="63"/>
      </top>
      <bottom style="dotted"/>
    </border>
    <border>
      <left style="medium"/>
      <right style="thin"/>
      <top>
        <color indexed="63"/>
      </top>
      <bottom style="double"/>
    </border>
    <border>
      <left style="thin"/>
      <right style="medium"/>
      <top style="dotted"/>
      <bottom style="double"/>
    </border>
    <border>
      <left style="medium"/>
      <right style="thin"/>
      <top style="dotted"/>
      <bottom style="double"/>
    </border>
    <border>
      <left>
        <color indexed="63"/>
      </left>
      <right style="medium"/>
      <top style="dotted"/>
      <bottom style="double"/>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dotted"/>
    </border>
    <border>
      <left>
        <color indexed="63"/>
      </left>
      <right>
        <color indexed="63"/>
      </right>
      <top style="thin"/>
      <bottom style="dotted"/>
    </border>
    <border>
      <left style="medium"/>
      <right style="thin"/>
      <top style="thin"/>
      <bottom style="hair"/>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style="medium"/>
      <right style="thin"/>
      <top style="hair"/>
      <bottom style="thin"/>
    </border>
    <border>
      <left>
        <color indexed="63"/>
      </left>
      <right style="thin"/>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style="thin"/>
      <top>
        <color indexed="63"/>
      </top>
      <bottom style="medium"/>
    </border>
    <border>
      <left>
        <color indexed="63"/>
      </left>
      <right style="thin"/>
      <top style="thin"/>
      <bottom style="thin"/>
    </border>
    <border>
      <left style="medium"/>
      <right>
        <color indexed="63"/>
      </right>
      <top>
        <color indexed="63"/>
      </top>
      <bottom>
        <color indexed="63"/>
      </bottom>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dotted"/>
      <bottom>
        <color indexed="63"/>
      </bottom>
    </border>
    <border>
      <left>
        <color indexed="63"/>
      </left>
      <right style="thin"/>
      <top style="dotted"/>
      <bottom>
        <color indexed="63"/>
      </botto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style="thin"/>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style="medium"/>
      <bottom>
        <color indexed="63"/>
      </bottom>
    </border>
    <border>
      <left style="thin"/>
      <right style="medium"/>
      <top style="medium"/>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s>
  <cellStyleXfs count="148">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8"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8"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44" borderId="1" applyNumberFormat="0" applyAlignment="0" applyProtection="0"/>
    <xf numFmtId="0" fontId="9" fillId="45" borderId="2" applyNumberFormat="0" applyAlignment="0" applyProtection="0"/>
    <xf numFmtId="0" fontId="9" fillId="45" borderId="2" applyNumberFormat="0" applyAlignment="0" applyProtection="0"/>
    <xf numFmtId="0" fontId="31"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27"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3"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4" fillId="51" borderId="7" applyNumberFormat="0" applyAlignment="0" applyProtection="0"/>
    <xf numFmtId="0" fontId="13" fillId="52" borderId="8" applyNumberFormat="0" applyAlignment="0" applyProtection="0"/>
    <xf numFmtId="0" fontId="13" fillId="52" borderId="8" applyNumberFormat="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38" fontId="0" fillId="0" borderId="0" applyFont="0" applyFill="0" applyBorder="0" applyAlignment="0" applyProtection="0"/>
    <xf numFmtId="0" fontId="36"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37"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38"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40"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53" borderId="7" applyNumberFormat="0" applyAlignment="0" applyProtection="0"/>
    <xf numFmtId="0" fontId="21" fillId="13" borderId="8" applyNumberFormat="0" applyAlignment="0" applyProtection="0"/>
    <xf numFmtId="0" fontId="21" fillId="13" borderId="8" applyNumberFormat="0" applyAlignment="0" applyProtection="0"/>
    <xf numFmtId="0" fontId="6" fillId="0" borderId="0">
      <alignment vertical="center"/>
      <protection/>
    </xf>
    <xf numFmtId="0" fontId="0" fillId="0" borderId="0">
      <alignment/>
      <protection/>
    </xf>
    <xf numFmtId="0" fontId="22" fillId="0" borderId="0">
      <alignment/>
      <protection/>
    </xf>
    <xf numFmtId="0" fontId="43" fillId="54"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cellStyleXfs>
  <cellXfs count="296">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176" fontId="5" fillId="0" borderId="0" xfId="113" applyNumberFormat="1" applyFont="1" applyFill="1" applyAlignment="1">
      <alignment vertical="center"/>
    </xf>
    <xf numFmtId="177" fontId="5" fillId="0" borderId="0" xfId="0" applyNumberFormat="1" applyFont="1" applyFill="1" applyAlignment="1">
      <alignment vertical="center"/>
    </xf>
    <xf numFmtId="176" fontId="5" fillId="0" borderId="0" xfId="0" applyNumberFormat="1"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Alignment="1">
      <alignmen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3"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178" fontId="6" fillId="0" borderId="26" xfId="0" applyNumberFormat="1" applyFont="1" applyFill="1" applyBorder="1" applyAlignment="1">
      <alignment vertical="center"/>
    </xf>
    <xf numFmtId="178" fontId="6" fillId="0" borderId="28" xfId="0" applyNumberFormat="1" applyFont="1" applyFill="1" applyBorder="1" applyAlignment="1">
      <alignment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179" fontId="6" fillId="0" borderId="31" xfId="0" applyNumberFormat="1" applyFont="1" applyFill="1" applyBorder="1" applyAlignment="1">
      <alignment vertical="center"/>
    </xf>
    <xf numFmtId="180" fontId="6" fillId="0" borderId="32" xfId="0" applyNumberFormat="1" applyFont="1" applyFill="1" applyBorder="1" applyAlignment="1">
      <alignment horizontal="right" vertical="center"/>
    </xf>
    <xf numFmtId="0" fontId="6" fillId="0" borderId="33" xfId="0"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35" xfId="0" applyFont="1" applyFill="1" applyBorder="1" applyAlignment="1">
      <alignment vertical="center"/>
    </xf>
    <xf numFmtId="0" fontId="6" fillId="0" borderId="36" xfId="0" applyFont="1" applyFill="1" applyBorder="1" applyAlignment="1">
      <alignment vertical="center"/>
    </xf>
    <xf numFmtId="178" fontId="6" fillId="0" borderId="37" xfId="0" applyNumberFormat="1" applyFont="1" applyFill="1" applyBorder="1" applyAlignment="1">
      <alignment vertical="center"/>
    </xf>
    <xf numFmtId="178" fontId="6" fillId="0" borderId="38" xfId="0" applyNumberFormat="1" applyFont="1" applyFill="1" applyBorder="1" applyAlignment="1">
      <alignment vertical="center"/>
    </xf>
    <xf numFmtId="179" fontId="6" fillId="0" borderId="38" xfId="0" applyNumberFormat="1" applyFont="1" applyFill="1" applyBorder="1" applyAlignment="1">
      <alignment vertical="center"/>
    </xf>
    <xf numFmtId="180" fontId="6" fillId="0" borderId="36"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vertical="center"/>
    </xf>
    <xf numFmtId="181" fontId="6" fillId="0" borderId="0" xfId="0" applyNumberFormat="1"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178" fontId="6" fillId="0" borderId="41" xfId="0" applyNumberFormat="1" applyFont="1" applyFill="1" applyBorder="1" applyAlignment="1">
      <alignment vertical="center"/>
    </xf>
    <xf numFmtId="178" fontId="6" fillId="0" borderId="42" xfId="0" applyNumberFormat="1" applyFont="1" applyFill="1" applyBorder="1" applyAlignment="1">
      <alignment vertical="center"/>
    </xf>
    <xf numFmtId="179" fontId="6" fillId="0" borderId="42" xfId="0" applyNumberFormat="1" applyFont="1" applyFill="1" applyBorder="1" applyAlignment="1">
      <alignment vertical="center"/>
    </xf>
    <xf numFmtId="180" fontId="6" fillId="0" borderId="43" xfId="0" applyNumberFormat="1" applyFont="1" applyFill="1" applyBorder="1" applyAlignment="1">
      <alignment horizontal="right" vertical="center"/>
    </xf>
    <xf numFmtId="0" fontId="6" fillId="0" borderId="0" xfId="0" applyFont="1" applyFill="1" applyAlignment="1">
      <alignment vertical="top"/>
    </xf>
    <xf numFmtId="0" fontId="0" fillId="0" borderId="0" xfId="0" applyFill="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6" fillId="0"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0" fillId="0" borderId="47" xfId="0" applyFill="1" applyBorder="1" applyAlignment="1">
      <alignment vertical="center"/>
    </xf>
    <xf numFmtId="0" fontId="6" fillId="0" borderId="0" xfId="0" applyFont="1" applyFill="1" applyAlignment="1">
      <alignment horizontal="left" vertical="center" wrapText="1"/>
    </xf>
    <xf numFmtId="0" fontId="0" fillId="0" borderId="0" xfId="0" applyFill="1" applyAlignment="1">
      <alignment horizontal="center" vertical="center"/>
    </xf>
    <xf numFmtId="0" fontId="24" fillId="0" borderId="0" xfId="0" applyFont="1" applyFill="1" applyAlignment="1">
      <alignment vertical="center"/>
    </xf>
    <xf numFmtId="176" fontId="24" fillId="0" borderId="0" xfId="113" applyNumberFormat="1" applyFont="1" applyFill="1" applyAlignment="1">
      <alignment vertical="center"/>
    </xf>
    <xf numFmtId="177" fontId="24" fillId="0" borderId="0" xfId="0" applyNumberFormat="1" applyFont="1" applyFill="1" applyAlignment="1">
      <alignment vertical="center"/>
    </xf>
    <xf numFmtId="176" fontId="24" fillId="0" borderId="0" xfId="0" applyNumberFormat="1" applyFont="1" applyFill="1" applyAlignment="1">
      <alignment vertical="center"/>
    </xf>
    <xf numFmtId="177" fontId="0" fillId="0" borderId="0" xfId="0" applyNumberFormat="1" applyFont="1" applyFill="1" applyAlignment="1">
      <alignment horizontal="right" vertical="center"/>
    </xf>
    <xf numFmtId="176" fontId="0" fillId="0" borderId="48" xfId="113"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9" fontId="0" fillId="0" borderId="50" xfId="113" applyNumberFormat="1" applyFont="1" applyFill="1" applyBorder="1" applyAlignment="1">
      <alignment vertical="center"/>
    </xf>
    <xf numFmtId="180" fontId="0" fillId="0" borderId="51" xfId="0" applyNumberFormat="1" applyFont="1" applyFill="1" applyBorder="1" applyAlignment="1">
      <alignment vertical="center"/>
    </xf>
    <xf numFmtId="179" fontId="0" fillId="0" borderId="50" xfId="0" applyNumberFormat="1" applyFont="1" applyFill="1" applyBorder="1" applyAlignment="1">
      <alignment vertical="center"/>
    </xf>
    <xf numFmtId="0" fontId="0" fillId="0" borderId="50" xfId="0" applyFill="1" applyBorder="1" applyAlignment="1">
      <alignment vertical="center"/>
    </xf>
    <xf numFmtId="0" fontId="0" fillId="0" borderId="52" xfId="0" applyFill="1" applyBorder="1" applyAlignment="1">
      <alignment vertical="center"/>
    </xf>
    <xf numFmtId="179" fontId="0" fillId="0" borderId="53" xfId="113" applyNumberFormat="1" applyFont="1" applyFill="1" applyBorder="1" applyAlignment="1">
      <alignment vertical="center"/>
    </xf>
    <xf numFmtId="180" fontId="0" fillId="0" borderId="54" xfId="0" applyNumberFormat="1" applyFont="1" applyFill="1" applyBorder="1" applyAlignment="1">
      <alignment vertical="center"/>
    </xf>
    <xf numFmtId="0" fontId="0" fillId="0" borderId="55" xfId="0" applyFill="1" applyBorder="1" applyAlignment="1">
      <alignment vertical="center"/>
    </xf>
    <xf numFmtId="179" fontId="0" fillId="0" borderId="56" xfId="113" applyNumberFormat="1" applyFont="1" applyFill="1" applyBorder="1" applyAlignment="1">
      <alignment vertical="center"/>
    </xf>
    <xf numFmtId="180" fontId="0" fillId="0" borderId="57" xfId="0" applyNumberFormat="1" applyFont="1" applyFill="1" applyBorder="1" applyAlignment="1">
      <alignment vertical="center"/>
    </xf>
    <xf numFmtId="0" fontId="0" fillId="0" borderId="58" xfId="0" applyFill="1" applyBorder="1" applyAlignment="1">
      <alignment vertical="center"/>
    </xf>
    <xf numFmtId="179" fontId="0" fillId="0" borderId="59" xfId="113" applyNumberFormat="1" applyFont="1" applyFill="1" applyBorder="1" applyAlignment="1">
      <alignment vertical="center"/>
    </xf>
    <xf numFmtId="180" fontId="0" fillId="0" borderId="60" xfId="0" applyNumberFormat="1" applyFont="1" applyFill="1" applyBorder="1" applyAlignment="1">
      <alignment vertical="center"/>
    </xf>
    <xf numFmtId="179" fontId="0" fillId="0" borderId="33" xfId="113" applyNumberFormat="1" applyFont="1" applyFill="1" applyBorder="1" applyAlignment="1">
      <alignment vertical="center"/>
    </xf>
    <xf numFmtId="180" fontId="0" fillId="0" borderId="32" xfId="0" applyNumberFormat="1" applyFont="1" applyFill="1" applyBorder="1" applyAlignment="1">
      <alignment vertical="center"/>
    </xf>
    <xf numFmtId="179" fontId="0" fillId="0" borderId="33" xfId="0" applyNumberFormat="1" applyFont="1" applyFill="1" applyBorder="1" applyAlignment="1">
      <alignment vertical="center"/>
    </xf>
    <xf numFmtId="179" fontId="0" fillId="0" borderId="29" xfId="113" applyNumberFormat="1" applyFont="1" applyFill="1" applyBorder="1" applyAlignment="1">
      <alignment vertical="center"/>
    </xf>
    <xf numFmtId="0" fontId="0" fillId="0" borderId="61" xfId="0" applyFill="1" applyBorder="1" applyAlignment="1">
      <alignment vertical="center"/>
    </xf>
    <xf numFmtId="0" fontId="0" fillId="0" borderId="26" xfId="0" applyFill="1" applyBorder="1" applyAlignment="1">
      <alignment vertical="center"/>
    </xf>
    <xf numFmtId="0" fontId="0" fillId="0" borderId="50" xfId="0" applyFill="1" applyBorder="1" applyAlignment="1">
      <alignment vertical="center" shrinkToFit="1"/>
    </xf>
    <xf numFmtId="0" fontId="0" fillId="0" borderId="52" xfId="0" applyFill="1" applyBorder="1" applyAlignment="1">
      <alignment vertical="center" shrinkToFit="1"/>
    </xf>
    <xf numFmtId="0" fontId="0" fillId="0" borderId="55" xfId="0" applyFill="1" applyBorder="1" applyAlignment="1">
      <alignment vertical="center" shrinkToFit="1"/>
    </xf>
    <xf numFmtId="179" fontId="0" fillId="0" borderId="62" xfId="113" applyNumberFormat="1" applyFont="1" applyFill="1" applyBorder="1" applyAlignment="1">
      <alignment vertical="center"/>
    </xf>
    <xf numFmtId="5" fontId="0" fillId="0" borderId="50" xfId="0" applyNumberFormat="1" applyFont="1" applyFill="1" applyBorder="1" applyAlignment="1">
      <alignment vertical="center" shrinkToFit="1"/>
    </xf>
    <xf numFmtId="5" fontId="0" fillId="0" borderId="52" xfId="0" applyNumberFormat="1" applyFill="1" applyBorder="1" applyAlignment="1">
      <alignment vertical="center" shrinkToFit="1"/>
    </xf>
    <xf numFmtId="5" fontId="0" fillId="0" borderId="63" xfId="0" applyNumberFormat="1" applyFill="1" applyBorder="1" applyAlignment="1">
      <alignment vertical="center" shrinkToFit="1"/>
    </xf>
    <xf numFmtId="180" fontId="0" fillId="0" borderId="64" xfId="0" applyNumberFormat="1" applyFont="1" applyFill="1" applyBorder="1" applyAlignment="1">
      <alignment vertical="center"/>
    </xf>
    <xf numFmtId="5" fontId="0" fillId="0" borderId="65" xfId="0" applyNumberFormat="1" applyFont="1" applyFill="1" applyBorder="1" applyAlignment="1">
      <alignment vertical="center" shrinkToFit="1"/>
    </xf>
    <xf numFmtId="5" fontId="0" fillId="0" borderId="66" xfId="0" applyNumberFormat="1" applyFill="1" applyBorder="1" applyAlignment="1">
      <alignment vertical="center" shrinkToFit="1"/>
    </xf>
    <xf numFmtId="179" fontId="0" fillId="0" borderId="67" xfId="113" applyNumberFormat="1" applyFont="1" applyFill="1" applyBorder="1" applyAlignment="1">
      <alignment vertical="center"/>
    </xf>
    <xf numFmtId="180" fontId="0" fillId="0" borderId="68" xfId="0" applyNumberFormat="1" applyFont="1" applyFill="1" applyBorder="1" applyAlignment="1">
      <alignment vertical="center"/>
    </xf>
    <xf numFmtId="179" fontId="0" fillId="0" borderId="65" xfId="113" applyNumberFormat="1" applyFont="1" applyFill="1" applyBorder="1" applyAlignment="1">
      <alignment vertical="center"/>
    </xf>
    <xf numFmtId="179" fontId="0" fillId="0" borderId="35" xfId="113" applyNumberFormat="1" applyFont="1" applyFill="1" applyBorder="1" applyAlignment="1">
      <alignment vertical="center"/>
    </xf>
    <xf numFmtId="180" fontId="0" fillId="0" borderId="69" xfId="0" applyNumberFormat="1" applyFont="1" applyFill="1" applyBorder="1" applyAlignment="1">
      <alignment vertical="center"/>
    </xf>
    <xf numFmtId="179" fontId="0" fillId="0" borderId="37" xfId="0" applyNumberFormat="1" applyFont="1" applyFill="1" applyBorder="1" applyAlignment="1">
      <alignment vertical="center"/>
    </xf>
    <xf numFmtId="0" fontId="0" fillId="0" borderId="0" xfId="0" applyAlignment="1">
      <alignment vertical="center"/>
    </xf>
    <xf numFmtId="0" fontId="3" fillId="0" borderId="0" xfId="143" applyFont="1" applyFill="1" applyAlignment="1">
      <alignment vertical="center"/>
      <protection/>
    </xf>
    <xf numFmtId="0" fontId="24" fillId="0" borderId="0" xfId="143" applyFont="1" applyFill="1" applyAlignment="1">
      <alignment vertical="center"/>
      <protection/>
    </xf>
    <xf numFmtId="176" fontId="24" fillId="0" borderId="0" xfId="115" applyNumberFormat="1" applyFont="1" applyFill="1" applyAlignment="1">
      <alignment vertical="center"/>
    </xf>
    <xf numFmtId="177" fontId="24" fillId="0" borderId="0" xfId="143" applyNumberFormat="1" applyFont="1" applyFill="1" applyAlignment="1">
      <alignment vertical="center"/>
      <protection/>
    </xf>
    <xf numFmtId="176" fontId="24" fillId="0" borderId="0" xfId="143" applyNumberFormat="1" applyFont="1" applyFill="1" applyAlignment="1">
      <alignment vertical="center"/>
      <protection/>
    </xf>
    <xf numFmtId="0" fontId="5" fillId="0" borderId="0" xfId="143" applyFont="1" applyFill="1" applyAlignment="1">
      <alignment vertical="center"/>
      <protection/>
    </xf>
    <xf numFmtId="177" fontId="0" fillId="0" borderId="0" xfId="143" applyNumberFormat="1" applyFont="1" applyFill="1" applyAlignment="1">
      <alignment horizontal="right" vertical="center"/>
      <protection/>
    </xf>
    <xf numFmtId="176" fontId="27" fillId="0" borderId="48" xfId="115" applyNumberFormat="1" applyFont="1" applyFill="1" applyBorder="1" applyAlignment="1">
      <alignment horizontal="center" vertical="center"/>
    </xf>
    <xf numFmtId="177" fontId="0" fillId="0" borderId="49" xfId="143" applyNumberFormat="1" applyFont="1" applyFill="1" applyBorder="1" applyAlignment="1">
      <alignment horizontal="center" vertical="center"/>
      <protection/>
    </xf>
    <xf numFmtId="0" fontId="0" fillId="0" borderId="70" xfId="143" applyFont="1" applyFill="1" applyBorder="1" applyAlignment="1">
      <alignment vertical="center"/>
      <protection/>
    </xf>
    <xf numFmtId="0" fontId="0" fillId="0" borderId="71" xfId="143" applyBorder="1" applyAlignment="1">
      <alignment/>
      <protection/>
    </xf>
    <xf numFmtId="0" fontId="0" fillId="0" borderId="72" xfId="143" applyBorder="1" applyAlignment="1">
      <alignment vertical="center"/>
      <protection/>
    </xf>
    <xf numFmtId="179" fontId="27" fillId="0" borderId="20" xfId="115" applyNumberFormat="1" applyFont="1" applyFill="1" applyBorder="1" applyAlignment="1">
      <alignment vertical="center"/>
    </xf>
    <xf numFmtId="180" fontId="0" fillId="0" borderId="72" xfId="143" applyNumberFormat="1" applyFont="1" applyFill="1" applyBorder="1" applyAlignment="1">
      <alignment vertical="center"/>
      <protection/>
    </xf>
    <xf numFmtId="179" fontId="0" fillId="0" borderId="73" xfId="143" applyNumberFormat="1" applyFont="1" applyFill="1" applyBorder="1" applyAlignment="1">
      <alignment vertical="center"/>
      <protection/>
    </xf>
    <xf numFmtId="180" fontId="0" fillId="0" borderId="72" xfId="143" applyNumberFormat="1" applyFont="1" applyFill="1" applyBorder="1" applyAlignment="1">
      <alignment horizontal="right" vertical="center"/>
      <protection/>
    </xf>
    <xf numFmtId="0" fontId="0" fillId="0" borderId="50" xfId="143" applyFont="1" applyFill="1" applyBorder="1" applyAlignment="1">
      <alignment vertical="center"/>
      <protection/>
    </xf>
    <xf numFmtId="0" fontId="0" fillId="0" borderId="74" xfId="143" applyFill="1" applyBorder="1" applyAlignment="1">
      <alignment vertical="center"/>
      <protection/>
    </xf>
    <xf numFmtId="0" fontId="0" fillId="0" borderId="75" xfId="143" applyFill="1" applyBorder="1" applyAlignment="1">
      <alignment vertical="center"/>
      <protection/>
    </xf>
    <xf numFmtId="0" fontId="0" fillId="0" borderId="54" xfId="143" applyFill="1" applyBorder="1" applyAlignment="1">
      <alignment vertical="center"/>
      <protection/>
    </xf>
    <xf numFmtId="179" fontId="27" fillId="0" borderId="53" xfId="115" applyNumberFormat="1" applyFont="1" applyFill="1" applyBorder="1" applyAlignment="1">
      <alignment vertical="center"/>
    </xf>
    <xf numFmtId="180" fontId="0" fillId="0" borderId="54" xfId="143" applyNumberFormat="1" applyFont="1" applyFill="1" applyBorder="1" applyAlignment="1">
      <alignment vertical="center"/>
      <protection/>
    </xf>
    <xf numFmtId="179" fontId="27" fillId="0" borderId="76" xfId="115" applyNumberFormat="1" applyFont="1" applyFill="1" applyBorder="1" applyAlignment="1">
      <alignment vertical="center"/>
    </xf>
    <xf numFmtId="179" fontId="27" fillId="0" borderId="77" xfId="115" applyNumberFormat="1" applyFont="1" applyFill="1" applyBorder="1" applyAlignment="1">
      <alignment vertical="center"/>
    </xf>
    <xf numFmtId="180" fontId="0" fillId="0" borderId="54" xfId="143" applyNumberFormat="1" applyFont="1" applyFill="1" applyBorder="1" applyAlignment="1">
      <alignment horizontal="right" vertical="center"/>
      <protection/>
    </xf>
    <xf numFmtId="0" fontId="0" fillId="0" borderId="26" xfId="143" applyFont="1" applyFill="1" applyBorder="1" applyAlignment="1">
      <alignment vertical="center"/>
      <protection/>
    </xf>
    <xf numFmtId="0" fontId="0" fillId="0" borderId="78" xfId="143" applyFill="1" applyBorder="1" applyAlignment="1">
      <alignment vertical="center"/>
      <protection/>
    </xf>
    <xf numFmtId="0" fontId="0" fillId="0" borderId="79" xfId="143" applyFill="1" applyBorder="1" applyAlignment="1">
      <alignment vertical="center"/>
      <protection/>
    </xf>
    <xf numFmtId="0" fontId="0" fillId="0" borderId="60" xfId="143" applyFill="1" applyBorder="1" applyAlignment="1">
      <alignment vertical="center"/>
      <protection/>
    </xf>
    <xf numFmtId="179" fontId="27" fillId="0" borderId="59" xfId="115" applyNumberFormat="1" applyFont="1" applyFill="1" applyBorder="1" applyAlignment="1">
      <alignment vertical="center"/>
    </xf>
    <xf numFmtId="180" fontId="0" fillId="0" borderId="60" xfId="143" applyNumberFormat="1" applyFont="1" applyFill="1" applyBorder="1" applyAlignment="1">
      <alignment vertical="center"/>
      <protection/>
    </xf>
    <xf numFmtId="179" fontId="27" fillId="0" borderId="80" xfId="115" applyNumberFormat="1" applyFont="1" applyFill="1" applyBorder="1" applyAlignment="1">
      <alignment vertical="center"/>
    </xf>
    <xf numFmtId="179" fontId="27" fillId="0" borderId="81" xfId="115" applyNumberFormat="1" applyFont="1" applyFill="1" applyBorder="1" applyAlignment="1">
      <alignment vertical="center"/>
    </xf>
    <xf numFmtId="180" fontId="0" fillId="0" borderId="60" xfId="143" applyNumberFormat="1" applyFont="1" applyFill="1" applyBorder="1" applyAlignment="1">
      <alignment horizontal="right" vertical="center"/>
      <protection/>
    </xf>
    <xf numFmtId="0" fontId="0" fillId="0" borderId="82" xfId="143" applyFont="1" applyFill="1" applyBorder="1" applyAlignment="1">
      <alignment vertical="center"/>
      <protection/>
    </xf>
    <xf numFmtId="0" fontId="0" fillId="0" borderId="83" xfId="143" applyBorder="1" applyAlignment="1">
      <alignment vertical="center"/>
      <protection/>
    </xf>
    <xf numFmtId="0" fontId="0" fillId="0" borderId="84" xfId="143" applyBorder="1" applyAlignment="1">
      <alignment vertical="center"/>
      <protection/>
    </xf>
    <xf numFmtId="179" fontId="27" fillId="0" borderId="29" xfId="115" applyNumberFormat="1" applyFont="1" applyFill="1" applyBorder="1" applyAlignment="1">
      <alignment vertical="center"/>
    </xf>
    <xf numFmtId="180" fontId="0" fillId="0" borderId="32" xfId="143" applyNumberFormat="1" applyFont="1" applyFill="1" applyBorder="1" applyAlignment="1">
      <alignment vertical="center"/>
      <protection/>
    </xf>
    <xf numFmtId="179" fontId="0" fillId="0" borderId="31" xfId="143" applyNumberFormat="1" applyFont="1" applyFill="1" applyBorder="1" applyAlignment="1">
      <alignment vertical="center"/>
      <protection/>
    </xf>
    <xf numFmtId="180" fontId="0" fillId="0" borderId="32" xfId="143" applyNumberFormat="1" applyFont="1" applyFill="1" applyBorder="1" applyAlignment="1">
      <alignment horizontal="right" vertical="center"/>
      <protection/>
    </xf>
    <xf numFmtId="0" fontId="0" fillId="0" borderId="65" xfId="143" applyFont="1" applyFill="1" applyBorder="1" applyAlignment="1">
      <alignment vertical="center"/>
      <protection/>
    </xf>
    <xf numFmtId="0" fontId="0" fillId="0" borderId="85" xfId="143" applyFill="1" applyBorder="1" applyAlignment="1">
      <alignment vertical="center"/>
      <protection/>
    </xf>
    <xf numFmtId="0" fontId="0" fillId="0" borderId="86" xfId="143" applyFill="1" applyBorder="1" applyAlignment="1">
      <alignment vertical="center"/>
      <protection/>
    </xf>
    <xf numFmtId="0" fontId="0" fillId="0" borderId="68" xfId="143" applyFill="1" applyBorder="1" applyAlignment="1">
      <alignment vertical="center"/>
      <protection/>
    </xf>
    <xf numFmtId="179" fontId="27" fillId="0" borderId="67" xfId="115" applyNumberFormat="1" applyFont="1" applyFill="1" applyBorder="1" applyAlignment="1">
      <alignment vertical="center"/>
    </xf>
    <xf numFmtId="180" fontId="0" fillId="0" borderId="68" xfId="143" applyNumberFormat="1" applyFont="1" applyFill="1" applyBorder="1" applyAlignment="1">
      <alignment vertical="center"/>
      <protection/>
    </xf>
    <xf numFmtId="179" fontId="27" fillId="0" borderId="87" xfId="115" applyNumberFormat="1" applyFont="1" applyFill="1" applyBorder="1" applyAlignment="1">
      <alignment vertical="center"/>
    </xf>
    <xf numFmtId="180" fontId="0" fillId="0" borderId="68" xfId="143" applyNumberFormat="1" applyFont="1" applyFill="1" applyBorder="1" applyAlignment="1">
      <alignment horizontal="right" vertical="center"/>
      <protection/>
    </xf>
    <xf numFmtId="0" fontId="0" fillId="0" borderId="46" xfId="143" applyFill="1" applyBorder="1" applyAlignment="1">
      <alignment vertical="center"/>
      <protection/>
    </xf>
    <xf numFmtId="0" fontId="0" fillId="0" borderId="19" xfId="143" applyFill="1" applyBorder="1" applyAlignment="1">
      <alignment vertical="center"/>
      <protection/>
    </xf>
    <xf numFmtId="0" fontId="0" fillId="0" borderId="47" xfId="143" applyFill="1" applyBorder="1" applyAlignment="1">
      <alignment vertical="center"/>
      <protection/>
    </xf>
    <xf numFmtId="179" fontId="27" fillId="0" borderId="23" xfId="115" applyNumberFormat="1" applyFont="1" applyFill="1" applyBorder="1" applyAlignment="1">
      <alignment vertical="center"/>
    </xf>
    <xf numFmtId="180" fontId="0" fillId="0" borderId="47" xfId="143" applyNumberFormat="1" applyFont="1" applyFill="1" applyBorder="1" applyAlignment="1">
      <alignment vertical="center"/>
      <protection/>
    </xf>
    <xf numFmtId="179" fontId="27" fillId="0" borderId="88" xfId="115" applyNumberFormat="1" applyFont="1" applyFill="1" applyBorder="1" applyAlignment="1">
      <alignment vertical="center"/>
    </xf>
    <xf numFmtId="180" fontId="0" fillId="0" borderId="47" xfId="143" applyNumberFormat="1" applyFont="1" applyFill="1" applyBorder="1" applyAlignment="1">
      <alignment horizontal="right" vertical="center"/>
      <protection/>
    </xf>
    <xf numFmtId="0" fontId="0" fillId="0" borderId="32" xfId="143" applyBorder="1" applyAlignment="1">
      <alignment vertical="center"/>
      <protection/>
    </xf>
    <xf numFmtId="180" fontId="0" fillId="0" borderId="84" xfId="143" applyNumberFormat="1" applyFont="1" applyFill="1" applyBorder="1" applyAlignment="1">
      <alignment vertical="center"/>
      <protection/>
    </xf>
    <xf numFmtId="179" fontId="0" fillId="0" borderId="89" xfId="143" applyNumberFormat="1" applyFont="1" applyFill="1" applyBorder="1" applyAlignment="1">
      <alignment vertical="center"/>
      <protection/>
    </xf>
    <xf numFmtId="180" fontId="0" fillId="0" borderId="84" xfId="143" applyNumberFormat="1" applyFont="1" applyFill="1" applyBorder="1" applyAlignment="1">
      <alignment horizontal="right" vertical="center"/>
      <protection/>
    </xf>
    <xf numFmtId="0" fontId="0" fillId="0" borderId="90" xfId="143" applyFont="1" applyFill="1" applyBorder="1" applyAlignment="1">
      <alignment vertical="center"/>
      <protection/>
    </xf>
    <xf numFmtId="0" fontId="24" fillId="0" borderId="75" xfId="143" applyFont="1" applyFill="1" applyBorder="1" applyAlignment="1">
      <alignment vertical="center"/>
      <protection/>
    </xf>
    <xf numFmtId="179" fontId="27" fillId="0" borderId="56" xfId="115" applyNumberFormat="1" applyFont="1" applyFill="1" applyBorder="1" applyAlignment="1">
      <alignment vertical="center"/>
    </xf>
    <xf numFmtId="180" fontId="0" fillId="0" borderId="57" xfId="143" applyNumberFormat="1" applyFont="1" applyFill="1" applyBorder="1" applyAlignment="1">
      <alignment vertical="center"/>
      <protection/>
    </xf>
    <xf numFmtId="179" fontId="27" fillId="0" borderId="91" xfId="115" applyNumberFormat="1" applyFont="1" applyFill="1" applyBorder="1" applyAlignment="1">
      <alignment vertical="center"/>
    </xf>
    <xf numFmtId="180" fontId="0" fillId="0" borderId="57" xfId="143" applyNumberFormat="1" applyFont="1" applyFill="1" applyBorder="1" applyAlignment="1">
      <alignment horizontal="right" vertical="center"/>
      <protection/>
    </xf>
    <xf numFmtId="0" fontId="0" fillId="0" borderId="92" xfId="143" applyFill="1" applyBorder="1" applyAlignment="1">
      <alignment vertical="center"/>
      <protection/>
    </xf>
    <xf numFmtId="0" fontId="24" fillId="0" borderId="93" xfId="143" applyFont="1" applyFill="1" applyBorder="1" applyAlignment="1">
      <alignment vertical="center"/>
      <protection/>
    </xf>
    <xf numFmtId="0" fontId="0" fillId="0" borderId="57" xfId="143" applyFill="1" applyBorder="1" applyAlignment="1">
      <alignment vertical="center"/>
      <protection/>
    </xf>
    <xf numFmtId="0" fontId="24" fillId="0" borderId="79" xfId="143" applyFont="1" applyFill="1" applyBorder="1" applyAlignment="1">
      <alignment vertical="center"/>
      <protection/>
    </xf>
    <xf numFmtId="0" fontId="0" fillId="0" borderId="93" xfId="143" applyFill="1" applyBorder="1" applyAlignment="1">
      <alignment vertical="center"/>
      <protection/>
    </xf>
    <xf numFmtId="0" fontId="0" fillId="0" borderId="94" xfId="143" applyFill="1" applyBorder="1" applyAlignment="1">
      <alignment vertical="center"/>
      <protection/>
    </xf>
    <xf numFmtId="0" fontId="0" fillId="0" borderId="95" xfId="143" applyFill="1" applyBorder="1" applyAlignment="1">
      <alignment vertical="center"/>
      <protection/>
    </xf>
    <xf numFmtId="0" fontId="0" fillId="0" borderId="96" xfId="143" applyFill="1" applyBorder="1" applyAlignment="1">
      <alignment vertical="center"/>
      <protection/>
    </xf>
    <xf numFmtId="179" fontId="27" fillId="0" borderId="97" xfId="115" applyNumberFormat="1" applyFont="1" applyFill="1" applyBorder="1" applyAlignment="1">
      <alignment vertical="center"/>
    </xf>
    <xf numFmtId="180" fontId="0" fillId="0" borderId="96" xfId="143" applyNumberFormat="1" applyFont="1" applyFill="1" applyBorder="1" applyAlignment="1">
      <alignment vertical="center"/>
      <protection/>
    </xf>
    <xf numFmtId="179" fontId="27" fillId="0" borderId="98" xfId="115" applyNumberFormat="1" applyFont="1" applyFill="1" applyBorder="1" applyAlignment="1">
      <alignment vertical="center"/>
    </xf>
    <xf numFmtId="180" fontId="0" fillId="0" borderId="96" xfId="143" applyNumberFormat="1" applyFont="1" applyFill="1" applyBorder="1" applyAlignment="1">
      <alignment horizontal="right" vertical="center"/>
      <protection/>
    </xf>
    <xf numFmtId="0" fontId="0" fillId="0" borderId="35" xfId="143" applyFill="1" applyBorder="1" applyAlignment="1">
      <alignment vertical="center"/>
      <protection/>
    </xf>
    <xf numFmtId="0" fontId="0" fillId="0" borderId="99" xfId="143" applyFill="1" applyBorder="1" applyAlignment="1">
      <alignment vertical="center"/>
      <protection/>
    </xf>
    <xf numFmtId="0" fontId="0" fillId="0" borderId="36" xfId="143" applyFill="1" applyBorder="1" applyAlignment="1">
      <alignment vertical="center"/>
      <protection/>
    </xf>
    <xf numFmtId="179" fontId="27" fillId="0" borderId="37" xfId="115" applyNumberFormat="1" applyFont="1" applyFill="1" applyBorder="1" applyAlignment="1">
      <alignment vertical="center"/>
    </xf>
    <xf numFmtId="180" fontId="0" fillId="0" borderId="36" xfId="143" applyNumberFormat="1" applyFont="1" applyFill="1" applyBorder="1" applyAlignment="1">
      <alignment vertical="center"/>
      <protection/>
    </xf>
    <xf numFmtId="179" fontId="27" fillId="0" borderId="100" xfId="115" applyNumberFormat="1" applyFont="1" applyFill="1" applyBorder="1" applyAlignment="1">
      <alignment vertical="center"/>
    </xf>
    <xf numFmtId="180" fontId="0" fillId="0" borderId="36" xfId="143" applyNumberFormat="1" applyFont="1" applyFill="1" applyBorder="1" applyAlignment="1">
      <alignment horizontal="right" vertical="center"/>
      <protection/>
    </xf>
    <xf numFmtId="0" fontId="0" fillId="0" borderId="101" xfId="143" applyFont="1" applyFill="1" applyBorder="1" applyAlignment="1">
      <alignment vertical="center"/>
      <protection/>
    </xf>
    <xf numFmtId="0" fontId="0" fillId="0" borderId="102" xfId="143" applyBorder="1" applyAlignment="1">
      <alignment vertical="center"/>
      <protection/>
    </xf>
    <xf numFmtId="0" fontId="0" fillId="0" borderId="103" xfId="143" applyBorder="1" applyAlignment="1">
      <alignment vertical="center"/>
      <protection/>
    </xf>
    <xf numFmtId="179" fontId="27" fillId="0" borderId="104" xfId="115" applyNumberFormat="1" applyFont="1" applyFill="1" applyBorder="1" applyAlignment="1">
      <alignment vertical="center"/>
    </xf>
    <xf numFmtId="0" fontId="0" fillId="0" borderId="105" xfId="143" applyFont="1" applyFill="1" applyBorder="1" applyAlignment="1">
      <alignment vertical="center"/>
      <protection/>
    </xf>
    <xf numFmtId="0" fontId="0" fillId="0" borderId="106" xfId="143" applyBorder="1" applyAlignment="1">
      <alignment vertical="center"/>
      <protection/>
    </xf>
    <xf numFmtId="5" fontId="0" fillId="0" borderId="105" xfId="143" applyNumberFormat="1" applyFont="1" applyFill="1" applyBorder="1" applyAlignment="1">
      <alignment horizontal="left" vertical="center"/>
      <protection/>
    </xf>
    <xf numFmtId="5" fontId="0" fillId="0" borderId="107" xfId="143" applyNumberFormat="1" applyFont="1" applyFill="1" applyBorder="1" applyAlignment="1">
      <alignment horizontal="left" vertical="center"/>
      <protection/>
    </xf>
    <xf numFmtId="0" fontId="0" fillId="0" borderId="108" xfId="143" applyBorder="1" applyAlignment="1">
      <alignment vertical="center"/>
      <protection/>
    </xf>
    <xf numFmtId="179" fontId="27" fillId="0" borderId="33" xfId="115" applyNumberFormat="1" applyFont="1" applyFill="1" applyBorder="1" applyAlignment="1">
      <alignment vertical="center"/>
    </xf>
    <xf numFmtId="0" fontId="0" fillId="0" borderId="19" xfId="143" applyBorder="1" applyAlignment="1">
      <alignment vertical="center"/>
      <protection/>
    </xf>
    <xf numFmtId="0" fontId="0" fillId="0" borderId="47" xfId="143" applyBorder="1" applyAlignment="1">
      <alignment vertical="center"/>
      <protection/>
    </xf>
    <xf numFmtId="179" fontId="0" fillId="0" borderId="46" xfId="115" applyNumberFormat="1" applyFont="1" applyFill="1" applyBorder="1" applyAlignment="1">
      <alignment vertical="center"/>
    </xf>
    <xf numFmtId="180" fontId="0" fillId="0" borderId="24" xfId="143" applyNumberFormat="1" applyFont="1" applyFill="1" applyBorder="1" applyAlignment="1">
      <alignment vertical="center"/>
      <protection/>
    </xf>
    <xf numFmtId="179" fontId="0" fillId="0" borderId="88" xfId="143" applyNumberFormat="1" applyFont="1" applyFill="1" applyBorder="1" applyAlignment="1">
      <alignment vertical="center"/>
      <protection/>
    </xf>
    <xf numFmtId="0" fontId="0" fillId="0" borderId="0" xfId="143" applyFill="1" applyAlignment="1">
      <alignment vertical="center"/>
      <protection/>
    </xf>
    <xf numFmtId="179" fontId="24" fillId="0" borderId="0" xfId="143" applyNumberFormat="1" applyFont="1" applyFill="1" applyAlignment="1">
      <alignment vertical="center"/>
      <protection/>
    </xf>
    <xf numFmtId="0" fontId="6" fillId="0" borderId="0" xfId="143" applyFont="1" applyFill="1" applyAlignment="1">
      <alignment vertical="center"/>
      <protection/>
    </xf>
    <xf numFmtId="0" fontId="0" fillId="0" borderId="0" xfId="143" applyFont="1" applyFill="1" applyAlignment="1">
      <alignment vertical="center"/>
      <protection/>
    </xf>
    <xf numFmtId="177" fontId="0" fillId="0" borderId="0" xfId="143" applyNumberFormat="1" applyFont="1" applyFill="1" applyAlignment="1">
      <alignment vertical="center"/>
      <protection/>
    </xf>
    <xf numFmtId="176" fontId="0" fillId="0" borderId="0" xfId="143" applyNumberFormat="1" applyFont="1" applyFill="1" applyAlignment="1">
      <alignment vertical="center"/>
      <protection/>
    </xf>
    <xf numFmtId="180" fontId="0" fillId="0" borderId="51" xfId="143" applyNumberFormat="1" applyFont="1" applyFill="1" applyBorder="1" applyAlignment="1">
      <alignment vertical="center"/>
      <protection/>
    </xf>
    <xf numFmtId="179" fontId="0" fillId="0" borderId="109" xfId="143" applyNumberFormat="1" applyFont="1" applyFill="1" applyBorder="1" applyAlignment="1">
      <alignment vertical="center"/>
      <protection/>
    </xf>
    <xf numFmtId="180" fontId="0" fillId="0" borderId="51" xfId="143" applyNumberFormat="1" applyFont="1" applyFill="1" applyBorder="1" applyAlignment="1">
      <alignment horizontal="right" vertical="center"/>
      <protection/>
    </xf>
    <xf numFmtId="0" fontId="0" fillId="0" borderId="52" xfId="143" applyFill="1" applyBorder="1" applyAlignment="1">
      <alignment vertical="center"/>
      <protection/>
    </xf>
    <xf numFmtId="180" fontId="0" fillId="0" borderId="69" xfId="143" applyNumberFormat="1" applyFont="1" applyFill="1" applyBorder="1" applyAlignment="1">
      <alignment vertical="center"/>
      <protection/>
    </xf>
    <xf numFmtId="179" fontId="0" fillId="0" borderId="100" xfId="143" applyNumberFormat="1" applyFont="1" applyFill="1" applyBorder="1" applyAlignment="1">
      <alignment vertical="center"/>
      <protection/>
    </xf>
    <xf numFmtId="0" fontId="24" fillId="0" borderId="0" xfId="143" applyFont="1" applyFill="1" applyAlignment="1">
      <alignment horizontal="center" vertical="center"/>
      <protection/>
    </xf>
    <xf numFmtId="176" fontId="27" fillId="0" borderId="0" xfId="115" applyNumberFormat="1" applyFont="1" applyFill="1" applyAlignment="1">
      <alignment vertical="center"/>
    </xf>
    <xf numFmtId="179" fontId="27" fillId="0" borderId="50" xfId="115" applyNumberFormat="1" applyFont="1" applyFill="1" applyBorder="1" applyAlignment="1">
      <alignment vertical="center"/>
    </xf>
    <xf numFmtId="179" fontId="0" fillId="0" borderId="35" xfId="115" applyNumberFormat="1" applyFont="1" applyFill="1" applyBorder="1" applyAlignment="1">
      <alignment vertical="center"/>
    </xf>
    <xf numFmtId="0" fontId="0" fillId="0" borderId="110" xfId="143" applyFill="1" applyBorder="1" applyAlignment="1">
      <alignment vertical="center"/>
      <protection/>
    </xf>
    <xf numFmtId="0" fontId="0" fillId="0" borderId="111" xfId="143" applyFill="1" applyBorder="1" applyAlignment="1">
      <alignment vertical="center"/>
      <protection/>
    </xf>
    <xf numFmtId="0" fontId="0" fillId="0" borderId="112" xfId="143" applyFill="1" applyBorder="1" applyAlignment="1">
      <alignment vertical="center"/>
      <protection/>
    </xf>
    <xf numFmtId="180" fontId="0" fillId="0" borderId="112" xfId="143" applyNumberFormat="1" applyFont="1" applyFill="1" applyBorder="1" applyAlignment="1">
      <alignment vertical="center"/>
      <protection/>
    </xf>
    <xf numFmtId="179" fontId="27" fillId="0" borderId="113" xfId="115" applyNumberFormat="1" applyFont="1" applyFill="1" applyBorder="1" applyAlignment="1">
      <alignment vertical="center"/>
    </xf>
    <xf numFmtId="180" fontId="0" fillId="0" borderId="112" xfId="143" applyNumberFormat="1" applyFont="1" applyFill="1" applyBorder="1" applyAlignment="1">
      <alignment horizontal="right" vertical="center"/>
      <protection/>
    </xf>
    <xf numFmtId="0" fontId="6" fillId="0" borderId="23" xfId="0" applyFont="1" applyFill="1" applyBorder="1" applyAlignment="1">
      <alignment horizontal="center" vertical="center"/>
    </xf>
    <xf numFmtId="0" fontId="6" fillId="0" borderId="25" xfId="0" applyFont="1" applyFill="1" applyBorder="1" applyAlignment="1">
      <alignment vertical="center"/>
    </xf>
    <xf numFmtId="178" fontId="6" fillId="0" borderId="50" xfId="0" applyNumberFormat="1" applyFont="1" applyFill="1" applyBorder="1" applyAlignment="1">
      <alignment vertical="center"/>
    </xf>
    <xf numFmtId="178" fontId="6" fillId="0" borderId="114" xfId="0" applyNumberFormat="1" applyFont="1" applyFill="1" applyBorder="1" applyAlignment="1">
      <alignment vertical="center"/>
    </xf>
    <xf numFmtId="180" fontId="6" fillId="0" borderId="69" xfId="0" applyNumberFormat="1" applyFont="1" applyFill="1" applyBorder="1" applyAlignment="1">
      <alignment horizontal="right" vertical="center"/>
    </xf>
    <xf numFmtId="0" fontId="0" fillId="0" borderId="0" xfId="0" applyFill="1" applyBorder="1" applyAlignment="1">
      <alignment horizontal="right" vertical="top" wrapText="1"/>
    </xf>
    <xf numFmtId="0" fontId="0" fillId="0" borderId="71" xfId="0" applyFill="1" applyBorder="1" applyAlignment="1">
      <alignment horizontal="right" vertical="top" wrapText="1"/>
    </xf>
    <xf numFmtId="0" fontId="0" fillId="0" borderId="0" xfId="0" applyAlignment="1">
      <alignment vertical="top"/>
    </xf>
    <xf numFmtId="57" fontId="24" fillId="0" borderId="0" xfId="143" applyNumberFormat="1" applyFont="1" applyFill="1" applyAlignment="1">
      <alignment vertical="center"/>
      <protection/>
    </xf>
    <xf numFmtId="57" fontId="24" fillId="0" borderId="0" xfId="0" applyNumberFormat="1" applyFont="1" applyFill="1" applyAlignment="1">
      <alignment vertical="center"/>
    </xf>
    <xf numFmtId="178" fontId="6" fillId="0" borderId="43" xfId="0" applyNumberFormat="1" applyFont="1" applyFill="1" applyBorder="1" applyAlignment="1">
      <alignment vertical="center"/>
    </xf>
    <xf numFmtId="178" fontId="6" fillId="0" borderId="115" xfId="0" applyNumberFormat="1" applyFont="1" applyFill="1" applyBorder="1" applyAlignment="1">
      <alignment vertical="center"/>
    </xf>
    <xf numFmtId="0" fontId="0" fillId="0" borderId="116" xfId="0" applyFill="1" applyBorder="1" applyAlignment="1">
      <alignment vertical="center" shrinkToFit="1"/>
    </xf>
    <xf numFmtId="178" fontId="0" fillId="0" borderId="116" xfId="0" applyNumberFormat="1" applyFill="1" applyBorder="1" applyAlignment="1">
      <alignment vertical="center" shrinkToFit="1"/>
    </xf>
    <xf numFmtId="179" fontId="6" fillId="0" borderId="116" xfId="0" applyNumberFormat="1" applyFont="1" applyFill="1" applyBorder="1" applyAlignment="1">
      <alignment vertical="center" shrinkToFit="1"/>
    </xf>
    <xf numFmtId="180" fontId="6" fillId="0" borderId="116" xfId="0" applyNumberFormat="1" applyFont="1" applyFill="1" applyBorder="1" applyAlignment="1">
      <alignment horizontal="right" vertical="center" shrinkToFit="1"/>
    </xf>
    <xf numFmtId="180" fontId="0" fillId="0" borderId="60" xfId="0" applyNumberFormat="1" applyFont="1" applyFill="1" applyBorder="1" applyAlignment="1">
      <alignment horizontal="right" vertical="center"/>
    </xf>
    <xf numFmtId="0" fontId="25" fillId="0" borderId="0" xfId="0" applyFont="1" applyFill="1" applyAlignment="1">
      <alignment vertical="center"/>
    </xf>
    <xf numFmtId="0" fontId="6" fillId="0" borderId="0" xfId="0" applyFont="1" applyAlignment="1">
      <alignment vertical="center" wrapText="1"/>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26" fillId="0" borderId="117" xfId="0" applyFont="1" applyFill="1" applyBorder="1" applyAlignment="1">
      <alignment horizontal="center" vertical="center" wrapText="1"/>
    </xf>
    <xf numFmtId="0" fontId="26" fillId="0" borderId="115" xfId="0" applyFont="1" applyFill="1" applyBorder="1" applyAlignment="1">
      <alignment horizontal="center" vertical="center" wrapText="1"/>
    </xf>
    <xf numFmtId="0" fontId="26" fillId="0" borderId="118"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0" fillId="0" borderId="71" xfId="0" applyBorder="1" applyAlignment="1">
      <alignment vertical="top" wrapText="1"/>
    </xf>
    <xf numFmtId="0" fontId="0" fillId="0" borderId="0" xfId="0" applyBorder="1" applyAlignment="1">
      <alignment vertical="top" wrapText="1"/>
    </xf>
    <xf numFmtId="0" fontId="0" fillId="0" borderId="105" xfId="0" applyFont="1" applyFill="1" applyBorder="1" applyAlignment="1">
      <alignment vertical="center" shrinkToFit="1"/>
    </xf>
    <xf numFmtId="0" fontId="0" fillId="0" borderId="84" xfId="0" applyBorder="1" applyAlignment="1">
      <alignment vertical="center" shrinkToFit="1"/>
    </xf>
    <xf numFmtId="5" fontId="0" fillId="0" borderId="82" xfId="0" applyNumberFormat="1" applyFont="1" applyFill="1" applyBorder="1" applyAlignment="1">
      <alignment vertical="center" shrinkToFit="1"/>
    </xf>
    <xf numFmtId="0" fontId="0" fillId="0" borderId="35" xfId="0" applyFill="1" applyBorder="1" applyAlignment="1">
      <alignment vertical="center" shrinkToFit="1"/>
    </xf>
    <xf numFmtId="0" fontId="0" fillId="0" borderId="36" xfId="0" applyBorder="1" applyAlignment="1">
      <alignment vertical="center" shrinkToFit="1"/>
    </xf>
    <xf numFmtId="0" fontId="0" fillId="0" borderId="82" xfId="0" applyFont="1" applyFill="1" applyBorder="1" applyAlignment="1">
      <alignment vertical="center" shrinkToFit="1"/>
    </xf>
    <xf numFmtId="0" fontId="0" fillId="0" borderId="105" xfId="0" applyFill="1" applyBorder="1" applyAlignment="1">
      <alignment vertical="center" shrinkToFit="1"/>
    </xf>
    <xf numFmtId="0" fontId="0" fillId="0" borderId="70" xfId="0" applyFont="1" applyFill="1" applyBorder="1" applyAlignment="1">
      <alignment horizontal="center" vertical="center"/>
    </xf>
    <xf numFmtId="0" fontId="0" fillId="0" borderId="72" xfId="0" applyBorder="1" applyAlignment="1">
      <alignment horizontal="center" vertical="center"/>
    </xf>
    <xf numFmtId="0" fontId="0" fillId="0" borderId="46" xfId="0" applyFont="1" applyFill="1" applyBorder="1" applyAlignment="1">
      <alignment horizontal="center" vertical="center"/>
    </xf>
    <xf numFmtId="0" fontId="0" fillId="0" borderId="47" xfId="0" applyBorder="1" applyAlignment="1">
      <alignment horizontal="center" vertical="center"/>
    </xf>
    <xf numFmtId="177" fontId="0" fillId="0" borderId="101" xfId="0" applyNumberFormat="1" applyFill="1" applyBorder="1" applyAlignment="1">
      <alignment horizontal="center" vertical="center"/>
    </xf>
    <xf numFmtId="177" fontId="0" fillId="0" borderId="103"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wrapText="1"/>
    </xf>
    <xf numFmtId="176" fontId="0" fillId="0" borderId="48"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wrapText="1"/>
    </xf>
    <xf numFmtId="177" fontId="0" fillId="0" borderId="47" xfId="0" applyNumberFormat="1" applyFont="1" applyFill="1" applyBorder="1" applyAlignment="1">
      <alignment horizontal="center" vertical="center"/>
    </xf>
    <xf numFmtId="0" fontId="0" fillId="0" borderId="70" xfId="0" applyFont="1" applyFill="1" applyBorder="1" applyAlignment="1">
      <alignment vertical="center" shrinkToFit="1"/>
    </xf>
    <xf numFmtId="0" fontId="0" fillId="0" borderId="103" xfId="0" applyBorder="1" applyAlignment="1">
      <alignment vertical="center" shrinkToFit="1"/>
    </xf>
    <xf numFmtId="0" fontId="0" fillId="0" borderId="70" xfId="143" applyFont="1" applyFill="1" applyBorder="1" applyAlignment="1">
      <alignment horizontal="center" vertical="center"/>
      <protection/>
    </xf>
    <xf numFmtId="0" fontId="0" fillId="0" borderId="71" xfId="143" applyFont="1" applyFill="1" applyBorder="1" applyAlignment="1">
      <alignment horizontal="center" vertical="center"/>
      <protection/>
    </xf>
    <xf numFmtId="0" fontId="0" fillId="0" borderId="72" xfId="143" applyFont="1" applyFill="1" applyBorder="1" applyAlignment="1">
      <alignment horizontal="center" vertical="center"/>
      <protection/>
    </xf>
    <xf numFmtId="0" fontId="0" fillId="0" borderId="46" xfId="143" applyFont="1" applyFill="1" applyBorder="1" applyAlignment="1">
      <alignment horizontal="center" vertical="center"/>
      <protection/>
    </xf>
    <xf numFmtId="0" fontId="0" fillId="0" borderId="19" xfId="143" applyFont="1" applyFill="1" applyBorder="1" applyAlignment="1">
      <alignment horizontal="center" vertical="center"/>
      <protection/>
    </xf>
    <xf numFmtId="0" fontId="0" fillId="0" borderId="47" xfId="143" applyFont="1" applyFill="1" applyBorder="1" applyAlignment="1">
      <alignment horizontal="center" vertical="center"/>
      <protection/>
    </xf>
    <xf numFmtId="177" fontId="0" fillId="0" borderId="101" xfId="143" applyNumberFormat="1" applyFont="1" applyFill="1" applyBorder="1" applyAlignment="1">
      <alignment horizontal="center" vertical="center"/>
      <protection/>
    </xf>
    <xf numFmtId="177" fontId="0" fillId="0" borderId="103" xfId="143" applyNumberFormat="1" applyFont="1" applyFill="1" applyBorder="1" applyAlignment="1">
      <alignment horizontal="center" vertical="center"/>
      <protection/>
    </xf>
    <xf numFmtId="176" fontId="0" fillId="0" borderId="119" xfId="143" applyNumberFormat="1" applyFont="1" applyFill="1" applyBorder="1" applyAlignment="1">
      <alignment horizontal="center" vertical="center" wrapText="1"/>
      <protection/>
    </xf>
    <xf numFmtId="176" fontId="0" fillId="0" borderId="120" xfId="143" applyNumberFormat="1" applyFont="1" applyFill="1" applyBorder="1" applyAlignment="1">
      <alignment horizontal="center" vertical="center"/>
      <protection/>
    </xf>
    <xf numFmtId="177" fontId="0" fillId="0" borderId="72" xfId="143" applyNumberFormat="1" applyFont="1" applyFill="1" applyBorder="1" applyAlignment="1">
      <alignment horizontal="center" vertical="center" wrapText="1"/>
      <protection/>
    </xf>
    <xf numFmtId="177" fontId="0" fillId="0" borderId="47" xfId="143" applyNumberFormat="1" applyFont="1" applyFill="1" applyBorder="1" applyAlignment="1">
      <alignment horizontal="center" vertical="center"/>
      <protection/>
    </xf>
    <xf numFmtId="0" fontId="0" fillId="0" borderId="107" xfId="143" applyFont="1" applyFill="1" applyBorder="1" applyAlignment="1">
      <alignment vertical="center"/>
      <protection/>
    </xf>
    <xf numFmtId="0" fontId="0" fillId="0" borderId="121" xfId="143" applyBorder="1" applyAlignment="1">
      <alignment vertical="center"/>
      <protection/>
    </xf>
    <xf numFmtId="0" fontId="0" fillId="0" borderId="35" xfId="143" applyFill="1" applyBorder="1" applyAlignment="1">
      <alignment horizontal="left" vertical="center"/>
      <protection/>
    </xf>
    <xf numFmtId="0" fontId="0" fillId="0" borderId="36" xfId="143" applyBorder="1" applyAlignment="1">
      <alignment horizontal="left" vertical="center"/>
      <protection/>
    </xf>
    <xf numFmtId="0" fontId="0" fillId="0" borderId="105" xfId="143" applyFont="1" applyFill="1" applyBorder="1" applyAlignment="1">
      <alignment vertical="center"/>
      <protection/>
    </xf>
    <xf numFmtId="0" fontId="0" fillId="0" borderId="84" xfId="143" applyBorder="1" applyAlignment="1">
      <alignment vertical="center"/>
      <protection/>
    </xf>
    <xf numFmtId="0" fontId="0" fillId="0" borderId="82" xfId="143" applyFont="1" applyFill="1" applyBorder="1" applyAlignment="1">
      <alignment vertical="center"/>
      <protection/>
    </xf>
    <xf numFmtId="0" fontId="0" fillId="0" borderId="105" xfId="143" applyFont="1" applyFill="1" applyBorder="1" applyAlignment="1">
      <alignment vertical="center"/>
      <protection/>
    </xf>
    <xf numFmtId="0" fontId="0" fillId="0" borderId="72" xfId="143" applyBorder="1" applyAlignment="1">
      <alignment horizontal="center" vertical="center"/>
      <protection/>
    </xf>
    <xf numFmtId="0" fontId="0" fillId="0" borderId="47" xfId="143" applyBorder="1" applyAlignment="1">
      <alignment horizontal="center" vertical="center"/>
      <protection/>
    </xf>
    <xf numFmtId="0" fontId="0" fillId="0" borderId="101" xfId="143" applyFont="1" applyFill="1" applyBorder="1" applyAlignment="1">
      <alignment vertical="center"/>
      <protection/>
    </xf>
    <xf numFmtId="0" fontId="0" fillId="0" borderId="103" xfId="143" applyBorder="1" applyAlignment="1">
      <alignment vertical="center"/>
      <protection/>
    </xf>
  </cellXfs>
  <cellStyles count="13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桁区切り 2" xfId="115"/>
    <cellStyle name="見出し 1" xfId="116"/>
    <cellStyle name="見出し 1 2" xfId="117"/>
    <cellStyle name="見出し 1 3" xfId="118"/>
    <cellStyle name="見出し 2" xfId="119"/>
    <cellStyle name="見出し 2 2" xfId="120"/>
    <cellStyle name="見出し 2 3" xfId="121"/>
    <cellStyle name="見出し 3" xfId="122"/>
    <cellStyle name="見出し 3 2" xfId="123"/>
    <cellStyle name="見出し 3 3" xfId="124"/>
    <cellStyle name="見出し 4" xfId="125"/>
    <cellStyle name="見出し 4 2" xfId="126"/>
    <cellStyle name="見出し 4 3" xfId="127"/>
    <cellStyle name="集計" xfId="128"/>
    <cellStyle name="集計 2" xfId="129"/>
    <cellStyle name="集計 3" xfId="130"/>
    <cellStyle name="出力" xfId="131"/>
    <cellStyle name="出力 2" xfId="132"/>
    <cellStyle name="出力 3" xfId="133"/>
    <cellStyle name="説明文" xfId="134"/>
    <cellStyle name="説明文 2" xfId="135"/>
    <cellStyle name="説明文 3" xfId="136"/>
    <cellStyle name="Currency [0]" xfId="137"/>
    <cellStyle name="Currency" xfId="138"/>
    <cellStyle name="入力" xfId="139"/>
    <cellStyle name="入力 2" xfId="140"/>
    <cellStyle name="入力 3" xfId="141"/>
    <cellStyle name="標準 2" xfId="142"/>
    <cellStyle name="標準 3" xfId="143"/>
    <cellStyle name="未定義" xfId="144"/>
    <cellStyle name="良い" xfId="145"/>
    <cellStyle name="良い 2" xfId="146"/>
    <cellStyle name="良い 3"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6"/>
  <sheetViews>
    <sheetView view="pageBreakPreview" zoomScaleSheetLayoutView="100" zoomScalePageLayoutView="0" workbookViewId="0" topLeftCell="A20">
      <selection activeCell="F47" sqref="F47"/>
    </sheetView>
  </sheetViews>
  <sheetFormatPr defaultColWidth="9.00390625" defaultRowHeight="13.5"/>
  <cols>
    <col min="1" max="1" width="1.37890625" style="2" customWidth="1"/>
    <col min="2" max="2" width="5.625" style="58"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173</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168</v>
      </c>
      <c r="E4" s="15" t="s">
        <v>163</v>
      </c>
      <c r="F4" s="15" t="s">
        <v>4</v>
      </c>
      <c r="G4" s="16" t="s">
        <v>5</v>
      </c>
      <c r="H4" s="17"/>
      <c r="I4" s="12" t="s">
        <v>2</v>
      </c>
      <c r="J4" s="13" t="s">
        <v>3</v>
      </c>
      <c r="K4" s="14" t="s">
        <v>168</v>
      </c>
      <c r="L4" s="15" t="s">
        <v>163</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530100000</v>
      </c>
      <c r="E6" s="26">
        <v>468920000</v>
      </c>
      <c r="F6" s="29">
        <f>+D6-E6</f>
        <v>61180000</v>
      </c>
      <c r="G6" s="30">
        <f>ROUND(+F6/E6*100,1)</f>
        <v>13</v>
      </c>
      <c r="H6" s="9"/>
      <c r="I6" s="23">
        <v>41</v>
      </c>
      <c r="J6" s="24" t="s">
        <v>11</v>
      </c>
      <c r="K6" s="25">
        <v>10890000</v>
      </c>
      <c r="L6" s="26">
        <v>11366000</v>
      </c>
      <c r="M6" s="29">
        <f>+K6-L6</f>
        <v>-476000</v>
      </c>
      <c r="N6" s="30">
        <f>ROUND(+M6/L6*100,1)</f>
        <v>-4.2</v>
      </c>
      <c r="O6" s="9"/>
    </row>
    <row r="7" spans="1:15" ht="12.75" customHeight="1">
      <c r="A7" s="9"/>
      <c r="B7" s="27">
        <v>2</v>
      </c>
      <c r="C7" s="28" t="s">
        <v>12</v>
      </c>
      <c r="D7" s="25">
        <v>110990000</v>
      </c>
      <c r="E7" s="26">
        <v>110960000</v>
      </c>
      <c r="F7" s="29">
        <f aca="true" t="shared" si="0" ref="F7:F45">+D7-E7</f>
        <v>30000</v>
      </c>
      <c r="G7" s="30">
        <f aca="true" t="shared" si="1" ref="G7:G45">ROUND(+F7/E7*100,1)</f>
        <v>0</v>
      </c>
      <c r="H7" s="9"/>
      <c r="I7" s="27">
        <v>42</v>
      </c>
      <c r="J7" s="28" t="s">
        <v>13</v>
      </c>
      <c r="K7" s="25">
        <v>12241635</v>
      </c>
      <c r="L7" s="26">
        <v>11900689</v>
      </c>
      <c r="M7" s="29">
        <f aca="true" t="shared" si="2" ref="M7:M28">+K7-L7</f>
        <v>340946</v>
      </c>
      <c r="N7" s="30">
        <f aca="true" t="shared" si="3" ref="N7:N28">ROUND(+M7/L7*100,1)</f>
        <v>2.9</v>
      </c>
      <c r="O7" s="9"/>
    </row>
    <row r="8" spans="1:15" ht="12.75" customHeight="1">
      <c r="A8" s="9"/>
      <c r="B8" s="27">
        <v>3</v>
      </c>
      <c r="C8" s="28" t="s">
        <v>14</v>
      </c>
      <c r="D8" s="25">
        <v>64300000</v>
      </c>
      <c r="E8" s="26">
        <v>63600000</v>
      </c>
      <c r="F8" s="29">
        <f t="shared" si="0"/>
        <v>700000</v>
      </c>
      <c r="G8" s="30">
        <f t="shared" si="1"/>
        <v>1.1</v>
      </c>
      <c r="H8" s="9"/>
      <c r="I8" s="27">
        <v>43</v>
      </c>
      <c r="J8" s="28" t="s">
        <v>15</v>
      </c>
      <c r="K8" s="25">
        <v>9337000</v>
      </c>
      <c r="L8" s="26">
        <v>10148000</v>
      </c>
      <c r="M8" s="29">
        <f t="shared" si="2"/>
        <v>-811000</v>
      </c>
      <c r="N8" s="30">
        <f t="shared" si="3"/>
        <v>-8</v>
      </c>
      <c r="O8" s="9"/>
    </row>
    <row r="9" spans="1:15" ht="12.75" customHeight="1">
      <c r="A9" s="9"/>
      <c r="B9" s="27">
        <v>4</v>
      </c>
      <c r="C9" s="28" t="s">
        <v>16</v>
      </c>
      <c r="D9" s="25">
        <v>191620000</v>
      </c>
      <c r="E9" s="26">
        <v>186220000</v>
      </c>
      <c r="F9" s="29">
        <f t="shared" si="0"/>
        <v>5400000</v>
      </c>
      <c r="G9" s="30">
        <f t="shared" si="1"/>
        <v>2.9</v>
      </c>
      <c r="H9" s="9"/>
      <c r="I9" s="27">
        <v>44</v>
      </c>
      <c r="J9" s="28" t="s">
        <v>17</v>
      </c>
      <c r="K9" s="25">
        <v>4128000</v>
      </c>
      <c r="L9" s="26">
        <v>4008000</v>
      </c>
      <c r="M9" s="29">
        <f t="shared" si="2"/>
        <v>120000</v>
      </c>
      <c r="N9" s="30">
        <f t="shared" si="3"/>
        <v>3</v>
      </c>
      <c r="O9" s="9"/>
    </row>
    <row r="10" spans="1:15" ht="12.75" customHeight="1">
      <c r="A10" s="9"/>
      <c r="B10" s="27">
        <v>5</v>
      </c>
      <c r="C10" s="28" t="s">
        <v>18</v>
      </c>
      <c r="D10" s="25">
        <v>25210000</v>
      </c>
      <c r="E10" s="26">
        <v>25850000</v>
      </c>
      <c r="F10" s="29">
        <f t="shared" si="0"/>
        <v>-640000</v>
      </c>
      <c r="G10" s="30">
        <f t="shared" si="1"/>
        <v>-2.5</v>
      </c>
      <c r="H10" s="9"/>
      <c r="I10" s="27">
        <v>45</v>
      </c>
      <c r="J10" s="28" t="s">
        <v>19</v>
      </c>
      <c r="K10" s="25">
        <v>5430000</v>
      </c>
      <c r="L10" s="26">
        <v>5517000</v>
      </c>
      <c r="M10" s="29">
        <f t="shared" si="2"/>
        <v>-87000</v>
      </c>
      <c r="N10" s="30">
        <f t="shared" si="3"/>
        <v>-1.6</v>
      </c>
      <c r="O10" s="9"/>
    </row>
    <row r="11" spans="1:15" ht="12.75" customHeight="1">
      <c r="A11" s="9"/>
      <c r="B11" s="27">
        <v>6</v>
      </c>
      <c r="C11" s="28" t="s">
        <v>20</v>
      </c>
      <c r="D11" s="25">
        <v>30140000</v>
      </c>
      <c r="E11" s="26">
        <v>31250000</v>
      </c>
      <c r="F11" s="29">
        <f t="shared" si="0"/>
        <v>-1110000</v>
      </c>
      <c r="G11" s="30">
        <f t="shared" si="1"/>
        <v>-3.6</v>
      </c>
      <c r="H11" s="9"/>
      <c r="I11" s="27">
        <v>46</v>
      </c>
      <c r="J11" s="28" t="s">
        <v>21</v>
      </c>
      <c r="K11" s="25">
        <v>5879000</v>
      </c>
      <c r="L11" s="26">
        <v>6068000</v>
      </c>
      <c r="M11" s="29">
        <f t="shared" si="2"/>
        <v>-189000</v>
      </c>
      <c r="N11" s="30">
        <f t="shared" si="3"/>
        <v>-3.1</v>
      </c>
      <c r="O11" s="9"/>
    </row>
    <row r="12" spans="1:15" ht="12.75" customHeight="1">
      <c r="A12" s="9"/>
      <c r="B12" s="27">
        <v>7</v>
      </c>
      <c r="C12" s="28" t="s">
        <v>22</v>
      </c>
      <c r="D12" s="25">
        <v>96940000</v>
      </c>
      <c r="E12" s="26">
        <v>98950000</v>
      </c>
      <c r="F12" s="29">
        <f t="shared" si="0"/>
        <v>-2010000</v>
      </c>
      <c r="G12" s="30">
        <f t="shared" si="1"/>
        <v>-2</v>
      </c>
      <c r="H12" s="9"/>
      <c r="I12" s="27">
        <v>47</v>
      </c>
      <c r="J12" s="28" t="s">
        <v>23</v>
      </c>
      <c r="K12" s="25">
        <v>8860000</v>
      </c>
      <c r="L12" s="26">
        <v>9055000</v>
      </c>
      <c r="M12" s="29">
        <f t="shared" si="2"/>
        <v>-195000</v>
      </c>
      <c r="N12" s="30">
        <f t="shared" si="3"/>
        <v>-2.2</v>
      </c>
      <c r="O12" s="9"/>
    </row>
    <row r="13" spans="1:15" ht="12.75" customHeight="1">
      <c r="A13" s="9"/>
      <c r="B13" s="27">
        <v>8</v>
      </c>
      <c r="C13" s="28" t="s">
        <v>24</v>
      </c>
      <c r="D13" s="25">
        <v>32800000</v>
      </c>
      <c r="E13" s="26">
        <v>30550000</v>
      </c>
      <c r="F13" s="29">
        <f t="shared" si="0"/>
        <v>2250000</v>
      </c>
      <c r="G13" s="30">
        <f t="shared" si="1"/>
        <v>7.4</v>
      </c>
      <c r="H13" s="9"/>
      <c r="I13" s="27">
        <v>48</v>
      </c>
      <c r="J13" s="28" t="s">
        <v>25</v>
      </c>
      <c r="K13" s="25">
        <v>6680000</v>
      </c>
      <c r="L13" s="26">
        <v>6631000</v>
      </c>
      <c r="M13" s="29">
        <f t="shared" si="2"/>
        <v>49000</v>
      </c>
      <c r="N13" s="30">
        <f t="shared" si="3"/>
        <v>0.7</v>
      </c>
      <c r="O13" s="9"/>
    </row>
    <row r="14" spans="1:15" ht="12.75" customHeight="1">
      <c r="A14" s="9"/>
      <c r="B14" s="27">
        <v>9</v>
      </c>
      <c r="C14" s="28" t="s">
        <v>26</v>
      </c>
      <c r="D14" s="25">
        <v>36715000</v>
      </c>
      <c r="E14" s="26">
        <v>38840000</v>
      </c>
      <c r="F14" s="29">
        <f t="shared" si="0"/>
        <v>-2125000</v>
      </c>
      <c r="G14" s="30">
        <f t="shared" si="1"/>
        <v>-5.5</v>
      </c>
      <c r="H14" s="9"/>
      <c r="I14" s="27">
        <v>49</v>
      </c>
      <c r="J14" s="28" t="s">
        <v>27</v>
      </c>
      <c r="K14" s="25">
        <v>6270000</v>
      </c>
      <c r="L14" s="26">
        <v>6000000</v>
      </c>
      <c r="M14" s="29">
        <f t="shared" si="2"/>
        <v>270000</v>
      </c>
      <c r="N14" s="30">
        <f t="shared" si="3"/>
        <v>4.5</v>
      </c>
      <c r="O14" s="9"/>
    </row>
    <row r="15" spans="1:15" ht="12.75" customHeight="1">
      <c r="A15" s="9"/>
      <c r="B15" s="27">
        <v>10</v>
      </c>
      <c r="C15" s="28" t="s">
        <v>28</v>
      </c>
      <c r="D15" s="25">
        <v>28373000</v>
      </c>
      <c r="E15" s="26">
        <v>29714000</v>
      </c>
      <c r="F15" s="29">
        <f t="shared" si="0"/>
        <v>-1341000</v>
      </c>
      <c r="G15" s="30">
        <f t="shared" si="1"/>
        <v>-4.5</v>
      </c>
      <c r="H15" s="9"/>
      <c r="I15" s="27">
        <v>50</v>
      </c>
      <c r="J15" s="28" t="s">
        <v>29</v>
      </c>
      <c r="K15" s="25">
        <v>4836000</v>
      </c>
      <c r="L15" s="26">
        <v>6054000</v>
      </c>
      <c r="M15" s="29">
        <f t="shared" si="2"/>
        <v>-1218000</v>
      </c>
      <c r="N15" s="30">
        <f t="shared" si="3"/>
        <v>-20.1</v>
      </c>
      <c r="O15" s="9"/>
    </row>
    <row r="16" spans="1:15" ht="12.75" customHeight="1">
      <c r="A16" s="9"/>
      <c r="B16" s="27">
        <v>11</v>
      </c>
      <c r="C16" s="28" t="s">
        <v>30</v>
      </c>
      <c r="D16" s="25">
        <v>29600000</v>
      </c>
      <c r="E16" s="26">
        <v>29370000</v>
      </c>
      <c r="F16" s="29">
        <f t="shared" si="0"/>
        <v>230000</v>
      </c>
      <c r="G16" s="30">
        <f t="shared" si="1"/>
        <v>0.8</v>
      </c>
      <c r="H16" s="9"/>
      <c r="I16" s="27">
        <v>51</v>
      </c>
      <c r="J16" s="28" t="s">
        <v>31</v>
      </c>
      <c r="K16" s="25">
        <v>5223871</v>
      </c>
      <c r="L16" s="26">
        <v>5247762</v>
      </c>
      <c r="M16" s="29">
        <f t="shared" si="2"/>
        <v>-23891</v>
      </c>
      <c r="N16" s="30">
        <f t="shared" si="3"/>
        <v>-0.5</v>
      </c>
      <c r="O16" s="9"/>
    </row>
    <row r="17" spans="1:15" ht="12.75" customHeight="1">
      <c r="A17" s="9"/>
      <c r="B17" s="27">
        <v>12</v>
      </c>
      <c r="C17" s="28" t="s">
        <v>32</v>
      </c>
      <c r="D17" s="25">
        <v>70390000</v>
      </c>
      <c r="E17" s="26">
        <v>69980000</v>
      </c>
      <c r="F17" s="29">
        <f t="shared" si="0"/>
        <v>410000</v>
      </c>
      <c r="G17" s="30">
        <f t="shared" si="1"/>
        <v>0.6</v>
      </c>
      <c r="H17" s="9"/>
      <c r="I17" s="27">
        <v>52</v>
      </c>
      <c r="J17" s="28" t="s">
        <v>33</v>
      </c>
      <c r="K17" s="25">
        <v>3400000</v>
      </c>
      <c r="L17" s="26">
        <v>3667000</v>
      </c>
      <c r="M17" s="29">
        <f t="shared" si="2"/>
        <v>-267000</v>
      </c>
      <c r="N17" s="30">
        <f t="shared" si="3"/>
        <v>-7.3</v>
      </c>
      <c r="O17" s="9"/>
    </row>
    <row r="18" spans="1:15" ht="12.75" customHeight="1">
      <c r="A18" s="9"/>
      <c r="B18" s="27">
        <v>13</v>
      </c>
      <c r="C18" s="28" t="s">
        <v>34</v>
      </c>
      <c r="D18" s="25">
        <v>43016000</v>
      </c>
      <c r="E18" s="26">
        <v>44480000</v>
      </c>
      <c r="F18" s="29">
        <f t="shared" si="0"/>
        <v>-1464000</v>
      </c>
      <c r="G18" s="30">
        <f t="shared" si="1"/>
        <v>-3.3</v>
      </c>
      <c r="H18" s="9"/>
      <c r="I18" s="27">
        <v>53</v>
      </c>
      <c r="J18" s="28" t="s">
        <v>35</v>
      </c>
      <c r="K18" s="25">
        <v>4073300</v>
      </c>
      <c r="L18" s="26">
        <v>3960000</v>
      </c>
      <c r="M18" s="29">
        <f t="shared" si="2"/>
        <v>113300</v>
      </c>
      <c r="N18" s="30">
        <f t="shared" si="3"/>
        <v>2.9</v>
      </c>
      <c r="O18" s="9"/>
    </row>
    <row r="19" spans="1:15" ht="12.75" customHeight="1">
      <c r="A19" s="9"/>
      <c r="B19" s="27">
        <v>14</v>
      </c>
      <c r="C19" s="28" t="s">
        <v>36</v>
      </c>
      <c r="D19" s="25">
        <v>17920000</v>
      </c>
      <c r="E19" s="26">
        <v>17930000</v>
      </c>
      <c r="F19" s="29">
        <f t="shared" si="0"/>
        <v>-10000</v>
      </c>
      <c r="G19" s="30">
        <f t="shared" si="1"/>
        <v>-0.1</v>
      </c>
      <c r="H19" s="9"/>
      <c r="I19" s="27">
        <v>54</v>
      </c>
      <c r="J19" s="28" t="s">
        <v>37</v>
      </c>
      <c r="K19" s="25">
        <v>3209109</v>
      </c>
      <c r="L19" s="26">
        <v>3166914</v>
      </c>
      <c r="M19" s="29">
        <f t="shared" si="2"/>
        <v>42195</v>
      </c>
      <c r="N19" s="30">
        <f t="shared" si="3"/>
        <v>1.3</v>
      </c>
      <c r="O19" s="9"/>
    </row>
    <row r="20" spans="1:15" ht="12.75" customHeight="1">
      <c r="A20" s="9"/>
      <c r="B20" s="27">
        <v>15</v>
      </c>
      <c r="C20" s="28" t="s">
        <v>38</v>
      </c>
      <c r="D20" s="25">
        <v>35150000</v>
      </c>
      <c r="E20" s="26">
        <v>34688000</v>
      </c>
      <c r="F20" s="29">
        <f t="shared" si="0"/>
        <v>462000</v>
      </c>
      <c r="G20" s="30">
        <f t="shared" si="1"/>
        <v>1.3</v>
      </c>
      <c r="H20" s="9"/>
      <c r="I20" s="27">
        <v>55</v>
      </c>
      <c r="J20" s="28" t="s">
        <v>39</v>
      </c>
      <c r="K20" s="25">
        <v>7194000</v>
      </c>
      <c r="L20" s="26">
        <v>7284000</v>
      </c>
      <c r="M20" s="29">
        <f t="shared" si="2"/>
        <v>-90000</v>
      </c>
      <c r="N20" s="30">
        <f t="shared" si="3"/>
        <v>-1.2</v>
      </c>
      <c r="O20" s="9"/>
    </row>
    <row r="21" spans="1:15" ht="12.75" customHeight="1">
      <c r="A21" s="9"/>
      <c r="B21" s="27">
        <v>16</v>
      </c>
      <c r="C21" s="28" t="s">
        <v>40</v>
      </c>
      <c r="D21" s="25">
        <v>45952490</v>
      </c>
      <c r="E21" s="26">
        <v>48128626</v>
      </c>
      <c r="F21" s="29">
        <f t="shared" si="0"/>
        <v>-2176136</v>
      </c>
      <c r="G21" s="30">
        <f t="shared" si="1"/>
        <v>-4.5</v>
      </c>
      <c r="H21" s="9"/>
      <c r="I21" s="27">
        <v>56</v>
      </c>
      <c r="J21" s="28" t="s">
        <v>41</v>
      </c>
      <c r="K21" s="25">
        <v>1850000</v>
      </c>
      <c r="L21" s="26">
        <v>2100000</v>
      </c>
      <c r="M21" s="29">
        <f t="shared" si="2"/>
        <v>-250000</v>
      </c>
      <c r="N21" s="30">
        <f t="shared" si="3"/>
        <v>-11.9</v>
      </c>
      <c r="O21" s="9"/>
    </row>
    <row r="22" spans="1:15" ht="12.75" customHeight="1">
      <c r="A22" s="9"/>
      <c r="B22" s="27">
        <v>17</v>
      </c>
      <c r="C22" s="28" t="s">
        <v>42</v>
      </c>
      <c r="D22" s="25">
        <v>62710000</v>
      </c>
      <c r="E22" s="26">
        <v>62140000</v>
      </c>
      <c r="F22" s="29">
        <f t="shared" si="0"/>
        <v>570000</v>
      </c>
      <c r="G22" s="30">
        <f t="shared" si="1"/>
        <v>0.9</v>
      </c>
      <c r="H22" s="9"/>
      <c r="I22" s="27">
        <v>57</v>
      </c>
      <c r="J22" s="28" t="s">
        <v>43</v>
      </c>
      <c r="K22" s="25">
        <v>4336986</v>
      </c>
      <c r="L22" s="26">
        <v>4502164</v>
      </c>
      <c r="M22" s="29">
        <f t="shared" si="2"/>
        <v>-165178</v>
      </c>
      <c r="N22" s="30">
        <f t="shared" si="3"/>
        <v>-3.7</v>
      </c>
      <c r="O22" s="9"/>
    </row>
    <row r="23" spans="1:15" ht="12.75" customHeight="1">
      <c r="A23" s="9"/>
      <c r="B23" s="27">
        <v>18</v>
      </c>
      <c r="C23" s="28" t="s">
        <v>44</v>
      </c>
      <c r="D23" s="25">
        <v>73613000</v>
      </c>
      <c r="E23" s="26">
        <v>71484000</v>
      </c>
      <c r="F23" s="29">
        <f t="shared" si="0"/>
        <v>2129000</v>
      </c>
      <c r="G23" s="30">
        <f t="shared" si="1"/>
        <v>3</v>
      </c>
      <c r="H23" s="9"/>
      <c r="I23" s="27">
        <v>58</v>
      </c>
      <c r="J23" s="28" t="s">
        <v>45</v>
      </c>
      <c r="K23" s="25">
        <v>6809200</v>
      </c>
      <c r="L23" s="26">
        <v>6923750</v>
      </c>
      <c r="M23" s="29">
        <f t="shared" si="2"/>
        <v>-114550</v>
      </c>
      <c r="N23" s="30">
        <f t="shared" si="3"/>
        <v>-1.7</v>
      </c>
      <c r="O23" s="9"/>
    </row>
    <row r="24" spans="1:15" ht="12.75" customHeight="1">
      <c r="A24" s="9"/>
      <c r="B24" s="27">
        <v>19</v>
      </c>
      <c r="C24" s="28" t="s">
        <v>46</v>
      </c>
      <c r="D24" s="25">
        <v>90400000</v>
      </c>
      <c r="E24" s="26">
        <v>88400000</v>
      </c>
      <c r="F24" s="29">
        <f t="shared" si="0"/>
        <v>2000000</v>
      </c>
      <c r="G24" s="30">
        <f t="shared" si="1"/>
        <v>2.3</v>
      </c>
      <c r="H24" s="9"/>
      <c r="I24" s="27">
        <v>59</v>
      </c>
      <c r="J24" s="28" t="s">
        <v>47</v>
      </c>
      <c r="K24" s="25">
        <v>8364900</v>
      </c>
      <c r="L24" s="26">
        <v>8834500</v>
      </c>
      <c r="M24" s="29">
        <f t="shared" si="2"/>
        <v>-469600</v>
      </c>
      <c r="N24" s="30">
        <f t="shared" si="3"/>
        <v>-5.3</v>
      </c>
      <c r="O24" s="9"/>
    </row>
    <row r="25" spans="1:15" ht="12.75" customHeight="1">
      <c r="A25" s="9"/>
      <c r="B25" s="27">
        <v>20</v>
      </c>
      <c r="C25" s="28" t="s">
        <v>48</v>
      </c>
      <c r="D25" s="25">
        <v>23690000</v>
      </c>
      <c r="E25" s="26">
        <v>23260000</v>
      </c>
      <c r="F25" s="29">
        <f t="shared" si="0"/>
        <v>430000</v>
      </c>
      <c r="G25" s="30">
        <f t="shared" si="1"/>
        <v>1.8</v>
      </c>
      <c r="H25" s="9"/>
      <c r="I25" s="27">
        <v>60</v>
      </c>
      <c r="J25" s="28" t="s">
        <v>49</v>
      </c>
      <c r="K25" s="25">
        <v>10663437</v>
      </c>
      <c r="L25" s="26">
        <v>11577676</v>
      </c>
      <c r="M25" s="29">
        <f t="shared" si="2"/>
        <v>-914239</v>
      </c>
      <c r="N25" s="30">
        <f t="shared" si="3"/>
        <v>-7.9</v>
      </c>
      <c r="O25" s="9"/>
    </row>
    <row r="26" spans="1:15" ht="12.75" customHeight="1">
      <c r="A26" s="9"/>
      <c r="B26" s="27">
        <v>21</v>
      </c>
      <c r="C26" s="28" t="s">
        <v>50</v>
      </c>
      <c r="D26" s="25">
        <v>50030000</v>
      </c>
      <c r="E26" s="26">
        <v>47253000</v>
      </c>
      <c r="F26" s="29">
        <f t="shared" si="0"/>
        <v>2777000</v>
      </c>
      <c r="G26" s="30">
        <f t="shared" si="1"/>
        <v>5.9</v>
      </c>
      <c r="H26" s="9"/>
      <c r="I26" s="27">
        <v>61</v>
      </c>
      <c r="J26" s="28" t="s">
        <v>137</v>
      </c>
      <c r="K26" s="25">
        <v>9514000</v>
      </c>
      <c r="L26" s="26">
        <v>9394078</v>
      </c>
      <c r="M26" s="29">
        <f t="shared" si="2"/>
        <v>119922</v>
      </c>
      <c r="N26" s="30">
        <f t="shared" si="3"/>
        <v>1.3</v>
      </c>
      <c r="O26" s="9"/>
    </row>
    <row r="27" spans="1:15" ht="12.75" customHeight="1">
      <c r="A27" s="9"/>
      <c r="B27" s="27">
        <v>22</v>
      </c>
      <c r="C27" s="28" t="s">
        <v>51</v>
      </c>
      <c r="D27" s="25">
        <v>40710000</v>
      </c>
      <c r="E27" s="26">
        <v>40367000</v>
      </c>
      <c r="F27" s="29">
        <f t="shared" si="0"/>
        <v>343000</v>
      </c>
      <c r="G27" s="30">
        <f t="shared" si="1"/>
        <v>0.8</v>
      </c>
      <c r="H27" s="9"/>
      <c r="I27" s="27">
        <v>62</v>
      </c>
      <c r="J27" s="28" t="s">
        <v>52</v>
      </c>
      <c r="K27" s="25">
        <v>11813000</v>
      </c>
      <c r="L27" s="26">
        <v>12538000</v>
      </c>
      <c r="M27" s="29">
        <f t="shared" si="2"/>
        <v>-725000</v>
      </c>
      <c r="N27" s="30">
        <f t="shared" si="3"/>
        <v>-5.8</v>
      </c>
      <c r="O27" s="9"/>
    </row>
    <row r="28" spans="1:15" ht="12.75" customHeight="1" thickBot="1">
      <c r="A28" s="9"/>
      <c r="B28" s="27">
        <v>23</v>
      </c>
      <c r="C28" s="28" t="s">
        <v>138</v>
      </c>
      <c r="D28" s="25">
        <v>39470000</v>
      </c>
      <c r="E28" s="26">
        <v>38250000</v>
      </c>
      <c r="F28" s="29">
        <f t="shared" si="0"/>
        <v>1220000</v>
      </c>
      <c r="G28" s="30">
        <f t="shared" si="1"/>
        <v>3.2</v>
      </c>
      <c r="H28" s="9"/>
      <c r="I28" s="31">
        <v>63</v>
      </c>
      <c r="J28" s="32" t="s">
        <v>53</v>
      </c>
      <c r="K28" s="25">
        <v>8026000</v>
      </c>
      <c r="L28" s="26">
        <v>8139000</v>
      </c>
      <c r="M28" s="29">
        <f t="shared" si="2"/>
        <v>-113000</v>
      </c>
      <c r="N28" s="30">
        <f t="shared" si="3"/>
        <v>-1.4</v>
      </c>
      <c r="O28" s="9"/>
    </row>
    <row r="29" spans="1:15" ht="12.75" customHeight="1" thickBot="1" thickTop="1">
      <c r="A29" s="9"/>
      <c r="B29" s="27">
        <v>24</v>
      </c>
      <c r="C29" s="28" t="s">
        <v>54</v>
      </c>
      <c r="D29" s="25">
        <v>23228000</v>
      </c>
      <c r="E29" s="26">
        <v>22111000</v>
      </c>
      <c r="F29" s="29">
        <f t="shared" si="0"/>
        <v>1117000</v>
      </c>
      <c r="G29" s="30">
        <f t="shared" si="1"/>
        <v>5.1</v>
      </c>
      <c r="H29" s="9"/>
      <c r="I29" s="33" t="s">
        <v>55</v>
      </c>
      <c r="J29" s="34"/>
      <c r="K29" s="35">
        <f>SUM(K6:K28)</f>
        <v>159029438</v>
      </c>
      <c r="L29" s="36">
        <f>SUM(L6:L28)</f>
        <v>164082533</v>
      </c>
      <c r="M29" s="37">
        <f>K29-L29</f>
        <v>-5053095</v>
      </c>
      <c r="N29" s="38">
        <f>ROUND(+M29/L29*100,1)</f>
        <v>-3.1</v>
      </c>
      <c r="O29" s="9"/>
    </row>
    <row r="30" spans="1:14" ht="12.75" customHeight="1" thickBot="1">
      <c r="A30" s="9"/>
      <c r="B30" s="27">
        <v>25</v>
      </c>
      <c r="C30" s="28" t="s">
        <v>56</v>
      </c>
      <c r="D30" s="25">
        <v>24535000</v>
      </c>
      <c r="E30" s="26">
        <v>24525000</v>
      </c>
      <c r="F30" s="29">
        <f t="shared" si="0"/>
        <v>10000</v>
      </c>
      <c r="G30" s="30">
        <f t="shared" si="1"/>
        <v>0</v>
      </c>
      <c r="H30" s="9"/>
      <c r="I30" s="39"/>
      <c r="J30" s="40"/>
      <c r="K30" s="41"/>
      <c r="L30" s="41"/>
      <c r="M30" s="41"/>
      <c r="N30" s="42"/>
    </row>
    <row r="31" spans="1:14" ht="12.75" customHeight="1" thickBot="1">
      <c r="A31" s="9"/>
      <c r="B31" s="27">
        <v>26</v>
      </c>
      <c r="C31" s="28" t="s">
        <v>57</v>
      </c>
      <c r="D31" s="25">
        <v>49948000</v>
      </c>
      <c r="E31" s="26">
        <v>47411000</v>
      </c>
      <c r="F31" s="29">
        <f t="shared" si="0"/>
        <v>2537000</v>
      </c>
      <c r="G31" s="30">
        <f t="shared" si="1"/>
        <v>5.4</v>
      </c>
      <c r="H31" s="9"/>
      <c r="I31" s="43" t="s">
        <v>58</v>
      </c>
      <c r="J31" s="44"/>
      <c r="K31" s="45">
        <f>+D46+K29</f>
        <v>2409109748</v>
      </c>
      <c r="L31" s="46">
        <f>+E46+L29</f>
        <v>2328469202</v>
      </c>
      <c r="M31" s="47">
        <f>K31-L31</f>
        <v>80640546</v>
      </c>
      <c r="N31" s="48">
        <f>ROUND(+M31/L31*100,1)</f>
        <v>3.5</v>
      </c>
    </row>
    <row r="32" spans="1:14" ht="12.75" customHeight="1">
      <c r="A32" s="9"/>
      <c r="B32" s="27">
        <v>27</v>
      </c>
      <c r="C32" s="28" t="s">
        <v>59</v>
      </c>
      <c r="D32" s="25">
        <v>26831000</v>
      </c>
      <c r="E32" s="26">
        <v>24792000</v>
      </c>
      <c r="F32" s="29">
        <f t="shared" si="0"/>
        <v>2039000</v>
      </c>
      <c r="G32" s="30">
        <f t="shared" si="1"/>
        <v>8.2</v>
      </c>
      <c r="H32" s="9"/>
      <c r="I32" s="9"/>
      <c r="J32" s="9"/>
      <c r="K32" s="9"/>
      <c r="L32" s="9"/>
      <c r="M32" s="9"/>
      <c r="N32" s="9"/>
    </row>
    <row r="33" spans="1:14" ht="12.75" customHeight="1">
      <c r="A33" s="9"/>
      <c r="B33" s="27">
        <v>28</v>
      </c>
      <c r="C33" s="28" t="s">
        <v>60</v>
      </c>
      <c r="D33" s="25">
        <v>49150000</v>
      </c>
      <c r="E33" s="26">
        <v>46874000</v>
      </c>
      <c r="F33" s="29">
        <f t="shared" si="0"/>
        <v>2276000</v>
      </c>
      <c r="G33" s="30">
        <f t="shared" si="1"/>
        <v>4.9</v>
      </c>
      <c r="H33" s="9"/>
      <c r="I33" s="241"/>
      <c r="J33" s="241"/>
      <c r="K33" s="241"/>
      <c r="L33" s="241"/>
      <c r="M33" s="241"/>
      <c r="N33" s="241"/>
    </row>
    <row r="34" spans="1:16" ht="12.75" customHeight="1">
      <c r="A34" s="9"/>
      <c r="B34" s="27">
        <v>29</v>
      </c>
      <c r="C34" s="28" t="s">
        <v>61</v>
      </c>
      <c r="D34" s="25">
        <v>19527900</v>
      </c>
      <c r="E34" s="26">
        <v>19560000</v>
      </c>
      <c r="F34" s="29">
        <f>+D34-E34</f>
        <v>-32100</v>
      </c>
      <c r="G34" s="30">
        <f t="shared" si="1"/>
        <v>-0.2</v>
      </c>
      <c r="H34" s="9"/>
      <c r="I34" s="50"/>
      <c r="J34" s="49"/>
      <c r="K34" s="49"/>
      <c r="L34" s="49"/>
      <c r="M34" s="49"/>
      <c r="N34" s="49"/>
      <c r="P34" s="9"/>
    </row>
    <row r="35" spans="1:8" ht="12.75" customHeight="1">
      <c r="A35" s="9"/>
      <c r="B35" s="27">
        <v>30</v>
      </c>
      <c r="C35" s="28" t="s">
        <v>62</v>
      </c>
      <c r="D35" s="25">
        <v>28450000</v>
      </c>
      <c r="E35" s="26">
        <v>27080000</v>
      </c>
      <c r="F35" s="29">
        <f t="shared" si="0"/>
        <v>1370000</v>
      </c>
      <c r="G35" s="30">
        <f t="shared" si="1"/>
        <v>5.1</v>
      </c>
      <c r="H35" s="9"/>
    </row>
    <row r="36" spans="1:8" ht="12.75" customHeight="1">
      <c r="A36" s="9"/>
      <c r="B36" s="27">
        <v>31</v>
      </c>
      <c r="C36" s="28" t="s">
        <v>63</v>
      </c>
      <c r="D36" s="25">
        <v>34029169</v>
      </c>
      <c r="E36" s="26">
        <v>33727689</v>
      </c>
      <c r="F36" s="29">
        <f t="shared" si="0"/>
        <v>301480</v>
      </c>
      <c r="G36" s="30">
        <f t="shared" si="1"/>
        <v>0.9</v>
      </c>
      <c r="H36" s="9"/>
    </row>
    <row r="37" spans="1:8" ht="12.75" customHeight="1">
      <c r="A37" s="9"/>
      <c r="B37" s="27">
        <v>32</v>
      </c>
      <c r="C37" s="28" t="s">
        <v>64</v>
      </c>
      <c r="D37" s="25">
        <v>45910000</v>
      </c>
      <c r="E37" s="26">
        <v>45620000</v>
      </c>
      <c r="F37" s="29">
        <f t="shared" si="0"/>
        <v>290000</v>
      </c>
      <c r="G37" s="30">
        <f t="shared" si="1"/>
        <v>0.6</v>
      </c>
      <c r="H37" s="9"/>
    </row>
    <row r="38" spans="1:8" ht="12.75" customHeight="1">
      <c r="A38" s="9"/>
      <c r="B38" s="27">
        <v>33</v>
      </c>
      <c r="C38" s="28" t="s">
        <v>65</v>
      </c>
      <c r="D38" s="25">
        <v>17050000</v>
      </c>
      <c r="E38" s="26">
        <v>16870000</v>
      </c>
      <c r="F38" s="29">
        <f t="shared" si="0"/>
        <v>180000</v>
      </c>
      <c r="G38" s="30">
        <f t="shared" si="1"/>
        <v>1.1</v>
      </c>
      <c r="H38" s="9"/>
    </row>
    <row r="39" spans="1:8" ht="12.75" customHeight="1">
      <c r="A39" s="9"/>
      <c r="B39" s="27">
        <v>34</v>
      </c>
      <c r="C39" s="28" t="s">
        <v>66</v>
      </c>
      <c r="D39" s="25">
        <v>28210000</v>
      </c>
      <c r="E39" s="26">
        <v>29227000</v>
      </c>
      <c r="F39" s="29">
        <f t="shared" si="0"/>
        <v>-1017000</v>
      </c>
      <c r="G39" s="30">
        <f t="shared" si="1"/>
        <v>-3.5</v>
      </c>
      <c r="H39" s="9"/>
    </row>
    <row r="40" spans="1:8" ht="12.75" customHeight="1">
      <c r="A40" s="9"/>
      <c r="B40" s="27">
        <v>35</v>
      </c>
      <c r="C40" s="28" t="s">
        <v>67</v>
      </c>
      <c r="D40" s="25">
        <v>16660000</v>
      </c>
      <c r="E40" s="26">
        <v>16950000</v>
      </c>
      <c r="F40" s="29">
        <f t="shared" si="0"/>
        <v>-290000</v>
      </c>
      <c r="G40" s="30">
        <f t="shared" si="1"/>
        <v>-1.7</v>
      </c>
      <c r="H40" s="9"/>
    </row>
    <row r="41" spans="1:14" ht="12.75" customHeight="1">
      <c r="A41" s="9"/>
      <c r="B41" s="27">
        <v>36</v>
      </c>
      <c r="C41" s="28" t="s">
        <v>68</v>
      </c>
      <c r="D41" s="25">
        <v>19990000</v>
      </c>
      <c r="E41" s="26">
        <v>19465000</v>
      </c>
      <c r="F41" s="29">
        <f t="shared" si="0"/>
        <v>525000</v>
      </c>
      <c r="G41" s="30">
        <f t="shared" si="1"/>
        <v>2.7</v>
      </c>
      <c r="H41" s="9"/>
      <c r="I41" s="51"/>
      <c r="J41" s="51"/>
      <c r="K41" s="51"/>
      <c r="L41" s="51"/>
      <c r="M41" s="51"/>
      <c r="N41" s="9"/>
    </row>
    <row r="42" spans="1:14" ht="12.75" customHeight="1">
      <c r="A42" s="9"/>
      <c r="B42" s="27">
        <v>37</v>
      </c>
      <c r="C42" s="28" t="s">
        <v>69</v>
      </c>
      <c r="D42" s="25">
        <v>18050000</v>
      </c>
      <c r="E42" s="26">
        <v>18030000</v>
      </c>
      <c r="F42" s="29">
        <f t="shared" si="0"/>
        <v>20000</v>
      </c>
      <c r="G42" s="30">
        <f t="shared" si="1"/>
        <v>0.1</v>
      </c>
      <c r="H42" s="9"/>
      <c r="J42" s="9"/>
      <c r="K42" s="9"/>
      <c r="L42" s="9"/>
      <c r="M42" s="9"/>
      <c r="N42" s="9"/>
    </row>
    <row r="43" spans="1:14" ht="12.75" customHeight="1">
      <c r="A43" s="9"/>
      <c r="B43" s="27">
        <v>38</v>
      </c>
      <c r="C43" s="28" t="s">
        <v>70</v>
      </c>
      <c r="D43" s="25">
        <v>25747000</v>
      </c>
      <c r="E43" s="26">
        <v>20327000</v>
      </c>
      <c r="F43" s="29">
        <f>+D43-E43</f>
        <v>5420000</v>
      </c>
      <c r="G43" s="30">
        <f>ROUND(+F43/E43*100,1)</f>
        <v>26.7</v>
      </c>
      <c r="H43" s="9"/>
      <c r="I43" s="9"/>
      <c r="L43" s="9"/>
      <c r="M43" s="9"/>
      <c r="N43" s="9"/>
    </row>
    <row r="44" spans="1:14" ht="12.75" customHeight="1">
      <c r="A44" s="9"/>
      <c r="B44" s="27">
        <v>39</v>
      </c>
      <c r="C44" s="28" t="s">
        <v>71</v>
      </c>
      <c r="D44" s="25">
        <v>37924751</v>
      </c>
      <c r="E44" s="26">
        <v>36726354</v>
      </c>
      <c r="F44" s="29">
        <f t="shared" si="0"/>
        <v>1198397</v>
      </c>
      <c r="G44" s="30">
        <f t="shared" si="1"/>
        <v>3.3</v>
      </c>
      <c r="H44" s="9"/>
      <c r="L44" s="9"/>
      <c r="M44" s="9"/>
      <c r="N44" s="9"/>
    </row>
    <row r="45" spans="1:8" ht="12.75" customHeight="1" thickBot="1">
      <c r="A45" s="9"/>
      <c r="B45" s="53">
        <v>40</v>
      </c>
      <c r="C45" s="54" t="s">
        <v>72</v>
      </c>
      <c r="D45" s="226">
        <v>15000000</v>
      </c>
      <c r="E45" s="227">
        <v>14506000</v>
      </c>
      <c r="F45" s="29">
        <f t="shared" si="0"/>
        <v>494000</v>
      </c>
      <c r="G45" s="30">
        <f t="shared" si="1"/>
        <v>3.4</v>
      </c>
      <c r="H45" s="9"/>
    </row>
    <row r="46" spans="1:8" ht="12.75" customHeight="1" thickBot="1" thickTop="1">
      <c r="A46" s="9"/>
      <c r="B46" s="55" t="s">
        <v>73</v>
      </c>
      <c r="C46" s="56"/>
      <c r="D46" s="35">
        <f>SUM(D6:D45)</f>
        <v>2250080310</v>
      </c>
      <c r="E46" s="36">
        <f>SUM(E6:E45)</f>
        <v>2164386669</v>
      </c>
      <c r="F46" s="37">
        <f>D46-E46</f>
        <v>85693641</v>
      </c>
      <c r="G46" s="228">
        <f>ROUND(+F46/E46*100,1)</f>
        <v>4</v>
      </c>
      <c r="H46" s="57"/>
    </row>
    <row r="47" ht="15" customHeight="1"/>
    <row r="48" ht="30"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I33:N33"/>
  </mergeCells>
  <printOptions horizontalCentered="1"/>
  <pageMargins left="0.3937007874015748" right="0.3937007874015748" top="0.3937007874015748" bottom="0.1968503937007874" header="0.5118110236220472" footer="0"/>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31">
      <selection activeCell="E55" sqref="E55"/>
    </sheetView>
  </sheetViews>
  <sheetFormatPr defaultColWidth="9.00390625" defaultRowHeight="13.5"/>
  <cols>
    <col min="1" max="1" width="1.37890625" style="2" customWidth="1"/>
    <col min="2" max="2" width="5.625" style="58"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159</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158</v>
      </c>
      <c r="E4" s="15" t="s">
        <v>139</v>
      </c>
      <c r="F4" s="15" t="s">
        <v>4</v>
      </c>
      <c r="G4" s="16" t="s">
        <v>5</v>
      </c>
      <c r="H4" s="17"/>
      <c r="I4" s="12" t="s">
        <v>2</v>
      </c>
      <c r="J4" s="13" t="s">
        <v>3</v>
      </c>
      <c r="K4" s="14" t="s">
        <v>158</v>
      </c>
      <c r="L4" s="15" t="s">
        <v>139</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456000000</v>
      </c>
      <c r="E6" s="26">
        <v>464900000</v>
      </c>
      <c r="F6" s="29">
        <f>+D6-E6</f>
        <v>-8900000</v>
      </c>
      <c r="G6" s="30">
        <f>ROUND(+F6/E6*100,1)</f>
        <v>-1.9</v>
      </c>
      <c r="H6" s="9"/>
      <c r="I6" s="23">
        <v>41</v>
      </c>
      <c r="J6" s="24" t="s">
        <v>11</v>
      </c>
      <c r="K6" s="25">
        <v>11368000</v>
      </c>
      <c r="L6" s="26">
        <v>11430000</v>
      </c>
      <c r="M6" s="29">
        <f>+K6-L6</f>
        <v>-62000</v>
      </c>
      <c r="N6" s="30">
        <f>ROUND(+M6/L6*100,1)</f>
        <v>-0.5</v>
      </c>
      <c r="O6" s="9"/>
    </row>
    <row r="7" spans="1:15" ht="12.75" customHeight="1">
      <c r="A7" s="9"/>
      <c r="B7" s="27">
        <v>2</v>
      </c>
      <c r="C7" s="28" t="s">
        <v>12</v>
      </c>
      <c r="D7" s="25">
        <v>110430000</v>
      </c>
      <c r="E7" s="26">
        <v>112080000</v>
      </c>
      <c r="F7" s="29">
        <f aca="true" t="shared" si="0" ref="F7:F44">+D7-E7</f>
        <v>-1650000</v>
      </c>
      <c r="G7" s="30">
        <f aca="true" t="shared" si="1" ref="G7:G44">ROUND(+F7/E7*100,1)</f>
        <v>-1.5</v>
      </c>
      <c r="H7" s="9"/>
      <c r="I7" s="27">
        <v>42</v>
      </c>
      <c r="J7" s="28" t="s">
        <v>13</v>
      </c>
      <c r="K7" s="25">
        <v>12250825</v>
      </c>
      <c r="L7" s="26">
        <v>14977485</v>
      </c>
      <c r="M7" s="29">
        <f aca="true" t="shared" si="2" ref="M7:M28">+K7-L7</f>
        <v>-2726660</v>
      </c>
      <c r="N7" s="30">
        <f aca="true" t="shared" si="3" ref="N7:N28">ROUND(+M7/L7*100,1)</f>
        <v>-18.2</v>
      </c>
      <c r="O7" s="9"/>
    </row>
    <row r="8" spans="1:15" ht="12.75" customHeight="1">
      <c r="A8" s="9"/>
      <c r="B8" s="27">
        <v>3</v>
      </c>
      <c r="C8" s="28" t="s">
        <v>14</v>
      </c>
      <c r="D8" s="25">
        <v>64600000</v>
      </c>
      <c r="E8" s="26">
        <v>60300000</v>
      </c>
      <c r="F8" s="29">
        <f t="shared" si="0"/>
        <v>4300000</v>
      </c>
      <c r="G8" s="30">
        <f t="shared" si="1"/>
        <v>7.1</v>
      </c>
      <c r="H8" s="9"/>
      <c r="I8" s="27">
        <v>43</v>
      </c>
      <c r="J8" s="28" t="s">
        <v>15</v>
      </c>
      <c r="K8" s="25">
        <v>9943000</v>
      </c>
      <c r="L8" s="26">
        <v>9186000</v>
      </c>
      <c r="M8" s="29">
        <f t="shared" si="2"/>
        <v>757000</v>
      </c>
      <c r="N8" s="30">
        <f t="shared" si="3"/>
        <v>8.2</v>
      </c>
      <c r="O8" s="9"/>
    </row>
    <row r="9" spans="1:15" ht="12.75" customHeight="1">
      <c r="A9" s="9"/>
      <c r="B9" s="27">
        <v>4</v>
      </c>
      <c r="C9" s="28" t="s">
        <v>16</v>
      </c>
      <c r="D9" s="25">
        <v>176180000</v>
      </c>
      <c r="E9" s="26">
        <v>173230000</v>
      </c>
      <c r="F9" s="29">
        <f t="shared" si="0"/>
        <v>2950000</v>
      </c>
      <c r="G9" s="30">
        <f t="shared" si="1"/>
        <v>1.7</v>
      </c>
      <c r="H9" s="9"/>
      <c r="I9" s="27">
        <v>44</v>
      </c>
      <c r="J9" s="28" t="s">
        <v>17</v>
      </c>
      <c r="K9" s="25">
        <v>4002000</v>
      </c>
      <c r="L9" s="26">
        <v>3859000</v>
      </c>
      <c r="M9" s="29">
        <f t="shared" si="2"/>
        <v>143000</v>
      </c>
      <c r="N9" s="30">
        <f t="shared" si="3"/>
        <v>3.7</v>
      </c>
      <c r="O9" s="9"/>
    </row>
    <row r="10" spans="1:15" ht="12.75" customHeight="1">
      <c r="A10" s="9"/>
      <c r="B10" s="27">
        <v>5</v>
      </c>
      <c r="C10" s="28" t="s">
        <v>18</v>
      </c>
      <c r="D10" s="25">
        <v>25880000</v>
      </c>
      <c r="E10" s="26">
        <v>25860000</v>
      </c>
      <c r="F10" s="29">
        <f t="shared" si="0"/>
        <v>20000</v>
      </c>
      <c r="G10" s="30">
        <f t="shared" si="1"/>
        <v>0.1</v>
      </c>
      <c r="H10" s="9"/>
      <c r="I10" s="27">
        <v>45</v>
      </c>
      <c r="J10" s="28" t="s">
        <v>19</v>
      </c>
      <c r="K10" s="25">
        <v>5564000</v>
      </c>
      <c r="L10" s="26">
        <v>5372000</v>
      </c>
      <c r="M10" s="29">
        <f t="shared" si="2"/>
        <v>192000</v>
      </c>
      <c r="N10" s="30">
        <f t="shared" si="3"/>
        <v>3.6</v>
      </c>
      <c r="O10" s="9"/>
    </row>
    <row r="11" spans="1:15" ht="12.75" customHeight="1">
      <c r="A11" s="9"/>
      <c r="B11" s="27">
        <v>6</v>
      </c>
      <c r="C11" s="28" t="s">
        <v>20</v>
      </c>
      <c r="D11" s="25">
        <v>27907000</v>
      </c>
      <c r="E11" s="26">
        <v>27887000</v>
      </c>
      <c r="F11" s="29">
        <f t="shared" si="0"/>
        <v>20000</v>
      </c>
      <c r="G11" s="30">
        <f t="shared" si="1"/>
        <v>0.1</v>
      </c>
      <c r="H11" s="9"/>
      <c r="I11" s="27">
        <v>46</v>
      </c>
      <c r="J11" s="28" t="s">
        <v>21</v>
      </c>
      <c r="K11" s="25">
        <v>5936000</v>
      </c>
      <c r="L11" s="26">
        <v>5925000</v>
      </c>
      <c r="M11" s="29">
        <f t="shared" si="2"/>
        <v>11000</v>
      </c>
      <c r="N11" s="30">
        <f t="shared" si="3"/>
        <v>0.2</v>
      </c>
      <c r="O11" s="9"/>
    </row>
    <row r="12" spans="1:15" ht="12.75" customHeight="1">
      <c r="A12" s="9"/>
      <c r="B12" s="27">
        <v>7</v>
      </c>
      <c r="C12" s="28" t="s">
        <v>22</v>
      </c>
      <c r="D12" s="25">
        <v>92750000</v>
      </c>
      <c r="E12" s="26">
        <v>91826000</v>
      </c>
      <c r="F12" s="29">
        <f t="shared" si="0"/>
        <v>924000</v>
      </c>
      <c r="G12" s="30">
        <f t="shared" si="1"/>
        <v>1</v>
      </c>
      <c r="H12" s="9"/>
      <c r="I12" s="27">
        <v>47</v>
      </c>
      <c r="J12" s="28" t="s">
        <v>23</v>
      </c>
      <c r="K12" s="25">
        <v>9093000</v>
      </c>
      <c r="L12" s="26">
        <v>9790000</v>
      </c>
      <c r="M12" s="29">
        <f t="shared" si="2"/>
        <v>-697000</v>
      </c>
      <c r="N12" s="30">
        <f t="shared" si="3"/>
        <v>-7.1</v>
      </c>
      <c r="O12" s="9"/>
    </row>
    <row r="13" spans="1:15" ht="12.75" customHeight="1">
      <c r="A13" s="9"/>
      <c r="B13" s="27">
        <v>8</v>
      </c>
      <c r="C13" s="28" t="s">
        <v>24</v>
      </c>
      <c r="D13" s="25">
        <v>28500000</v>
      </c>
      <c r="E13" s="26">
        <v>28000000</v>
      </c>
      <c r="F13" s="29">
        <f t="shared" si="0"/>
        <v>500000</v>
      </c>
      <c r="G13" s="30">
        <f t="shared" si="1"/>
        <v>1.8</v>
      </c>
      <c r="H13" s="9"/>
      <c r="I13" s="27">
        <v>48</v>
      </c>
      <c r="J13" s="28" t="s">
        <v>25</v>
      </c>
      <c r="K13" s="25">
        <v>8007000</v>
      </c>
      <c r="L13" s="26">
        <v>7619000</v>
      </c>
      <c r="M13" s="29">
        <f t="shared" si="2"/>
        <v>388000</v>
      </c>
      <c r="N13" s="30">
        <f t="shared" si="3"/>
        <v>5.1</v>
      </c>
      <c r="O13" s="9"/>
    </row>
    <row r="14" spans="1:15" ht="12.75" customHeight="1">
      <c r="A14" s="9"/>
      <c r="B14" s="27">
        <v>9</v>
      </c>
      <c r="C14" s="28" t="s">
        <v>26</v>
      </c>
      <c r="D14" s="25">
        <v>37166000</v>
      </c>
      <c r="E14" s="26">
        <v>35743000</v>
      </c>
      <c r="F14" s="29">
        <f t="shared" si="0"/>
        <v>1423000</v>
      </c>
      <c r="G14" s="30">
        <f t="shared" si="1"/>
        <v>4</v>
      </c>
      <c r="H14" s="9"/>
      <c r="I14" s="27">
        <v>49</v>
      </c>
      <c r="J14" s="28" t="s">
        <v>27</v>
      </c>
      <c r="K14" s="25">
        <v>6340000</v>
      </c>
      <c r="L14" s="26">
        <v>7300000</v>
      </c>
      <c r="M14" s="29">
        <f t="shared" si="2"/>
        <v>-960000</v>
      </c>
      <c r="N14" s="30">
        <f t="shared" si="3"/>
        <v>-13.2</v>
      </c>
      <c r="O14" s="9"/>
    </row>
    <row r="15" spans="1:15" ht="12.75" customHeight="1">
      <c r="A15" s="9"/>
      <c r="B15" s="27">
        <v>10</v>
      </c>
      <c r="C15" s="28" t="s">
        <v>28</v>
      </c>
      <c r="D15" s="25">
        <v>29740000</v>
      </c>
      <c r="E15" s="26">
        <v>30757000</v>
      </c>
      <c r="F15" s="29">
        <f t="shared" si="0"/>
        <v>-1017000</v>
      </c>
      <c r="G15" s="30">
        <f t="shared" si="1"/>
        <v>-3.3</v>
      </c>
      <c r="H15" s="9"/>
      <c r="I15" s="27">
        <v>50</v>
      </c>
      <c r="J15" s="28" t="s">
        <v>29</v>
      </c>
      <c r="K15" s="25">
        <v>4429000</v>
      </c>
      <c r="L15" s="26">
        <v>4942000</v>
      </c>
      <c r="M15" s="29">
        <f t="shared" si="2"/>
        <v>-513000</v>
      </c>
      <c r="N15" s="30">
        <f t="shared" si="3"/>
        <v>-10.4</v>
      </c>
      <c r="O15" s="9"/>
    </row>
    <row r="16" spans="1:15" ht="12.75" customHeight="1">
      <c r="A16" s="9"/>
      <c r="B16" s="27">
        <v>11</v>
      </c>
      <c r="C16" s="28" t="s">
        <v>30</v>
      </c>
      <c r="D16" s="25">
        <v>28850000</v>
      </c>
      <c r="E16" s="26">
        <v>27670000</v>
      </c>
      <c r="F16" s="29">
        <f t="shared" si="0"/>
        <v>1180000</v>
      </c>
      <c r="G16" s="30">
        <f t="shared" si="1"/>
        <v>4.3</v>
      </c>
      <c r="H16" s="9"/>
      <c r="I16" s="27">
        <v>51</v>
      </c>
      <c r="J16" s="28" t="s">
        <v>31</v>
      </c>
      <c r="K16" s="25">
        <v>5177622</v>
      </c>
      <c r="L16" s="26">
        <v>5130809</v>
      </c>
      <c r="M16" s="29">
        <f t="shared" si="2"/>
        <v>46813</v>
      </c>
      <c r="N16" s="30">
        <f t="shared" si="3"/>
        <v>0.9</v>
      </c>
      <c r="O16" s="9"/>
    </row>
    <row r="17" spans="1:15" ht="12.75" customHeight="1">
      <c r="A17" s="9"/>
      <c r="B17" s="27">
        <v>12</v>
      </c>
      <c r="C17" s="28" t="s">
        <v>32</v>
      </c>
      <c r="D17" s="25">
        <v>70330000</v>
      </c>
      <c r="E17" s="26">
        <v>64790000</v>
      </c>
      <c r="F17" s="29">
        <f t="shared" si="0"/>
        <v>5540000</v>
      </c>
      <c r="G17" s="30">
        <f t="shared" si="1"/>
        <v>8.6</v>
      </c>
      <c r="H17" s="9"/>
      <c r="I17" s="27">
        <v>52</v>
      </c>
      <c r="J17" s="28" t="s">
        <v>33</v>
      </c>
      <c r="K17" s="25">
        <v>3609000</v>
      </c>
      <c r="L17" s="26">
        <v>3463000</v>
      </c>
      <c r="M17" s="29">
        <f t="shared" si="2"/>
        <v>146000</v>
      </c>
      <c r="N17" s="30">
        <f t="shared" si="3"/>
        <v>4.2</v>
      </c>
      <c r="O17" s="9"/>
    </row>
    <row r="18" spans="1:15" ht="12.75" customHeight="1">
      <c r="A18" s="9"/>
      <c r="B18" s="27">
        <v>13</v>
      </c>
      <c r="C18" s="28" t="s">
        <v>34</v>
      </c>
      <c r="D18" s="25">
        <v>44850000</v>
      </c>
      <c r="E18" s="26">
        <v>45930000</v>
      </c>
      <c r="F18" s="29">
        <f t="shared" si="0"/>
        <v>-1080000</v>
      </c>
      <c r="G18" s="30">
        <f t="shared" si="1"/>
        <v>-2.4</v>
      </c>
      <c r="H18" s="9"/>
      <c r="I18" s="27">
        <v>53</v>
      </c>
      <c r="J18" s="28" t="s">
        <v>35</v>
      </c>
      <c r="K18" s="25">
        <v>3962000</v>
      </c>
      <c r="L18" s="26">
        <v>4110100</v>
      </c>
      <c r="M18" s="29">
        <f t="shared" si="2"/>
        <v>-148100</v>
      </c>
      <c r="N18" s="30">
        <f t="shared" si="3"/>
        <v>-3.6</v>
      </c>
      <c r="O18" s="9"/>
    </row>
    <row r="19" spans="1:15" ht="12.75" customHeight="1">
      <c r="A19" s="9"/>
      <c r="B19" s="27">
        <v>14</v>
      </c>
      <c r="C19" s="28" t="s">
        <v>36</v>
      </c>
      <c r="D19" s="25">
        <v>17800000</v>
      </c>
      <c r="E19" s="26">
        <v>16590000</v>
      </c>
      <c r="F19" s="29">
        <f t="shared" si="0"/>
        <v>1210000</v>
      </c>
      <c r="G19" s="30">
        <f t="shared" si="1"/>
        <v>7.3</v>
      </c>
      <c r="H19" s="9"/>
      <c r="I19" s="27">
        <v>54</v>
      </c>
      <c r="J19" s="28" t="s">
        <v>37</v>
      </c>
      <c r="K19" s="25">
        <v>3256558</v>
      </c>
      <c r="L19" s="26">
        <v>3261693</v>
      </c>
      <c r="M19" s="29">
        <f t="shared" si="2"/>
        <v>-5135</v>
      </c>
      <c r="N19" s="30">
        <f t="shared" si="3"/>
        <v>-0.2</v>
      </c>
      <c r="O19" s="9"/>
    </row>
    <row r="20" spans="1:15" ht="12.75" customHeight="1">
      <c r="A20" s="9"/>
      <c r="B20" s="27">
        <v>15</v>
      </c>
      <c r="C20" s="28" t="s">
        <v>38</v>
      </c>
      <c r="D20" s="25">
        <v>36786000</v>
      </c>
      <c r="E20" s="26">
        <v>37985000</v>
      </c>
      <c r="F20" s="29">
        <f t="shared" si="0"/>
        <v>-1199000</v>
      </c>
      <c r="G20" s="30">
        <f t="shared" si="1"/>
        <v>-3.2</v>
      </c>
      <c r="H20" s="9"/>
      <c r="I20" s="27">
        <v>55</v>
      </c>
      <c r="J20" s="28" t="s">
        <v>39</v>
      </c>
      <c r="K20" s="25">
        <v>7180000</v>
      </c>
      <c r="L20" s="26">
        <v>7830000</v>
      </c>
      <c r="M20" s="29">
        <f t="shared" si="2"/>
        <v>-650000</v>
      </c>
      <c r="N20" s="30">
        <f t="shared" si="3"/>
        <v>-8.3</v>
      </c>
      <c r="O20" s="9"/>
    </row>
    <row r="21" spans="1:15" ht="12.75" customHeight="1">
      <c r="A21" s="9"/>
      <c r="B21" s="27">
        <v>16</v>
      </c>
      <c r="C21" s="28" t="s">
        <v>40</v>
      </c>
      <c r="D21" s="25">
        <v>46639913</v>
      </c>
      <c r="E21" s="26">
        <v>49089252</v>
      </c>
      <c r="F21" s="29">
        <f t="shared" si="0"/>
        <v>-2449339</v>
      </c>
      <c r="G21" s="30">
        <f t="shared" si="1"/>
        <v>-5</v>
      </c>
      <c r="H21" s="9"/>
      <c r="I21" s="27">
        <v>56</v>
      </c>
      <c r="J21" s="28" t="s">
        <v>41</v>
      </c>
      <c r="K21" s="25">
        <v>1810000</v>
      </c>
      <c r="L21" s="26">
        <v>1750000</v>
      </c>
      <c r="M21" s="29">
        <f t="shared" si="2"/>
        <v>60000</v>
      </c>
      <c r="N21" s="30">
        <f t="shared" si="3"/>
        <v>3.4</v>
      </c>
      <c r="O21" s="9"/>
    </row>
    <row r="22" spans="1:15" ht="12.75" customHeight="1">
      <c r="A22" s="9"/>
      <c r="B22" s="27">
        <v>17</v>
      </c>
      <c r="C22" s="28" t="s">
        <v>42</v>
      </c>
      <c r="D22" s="25">
        <v>60650000</v>
      </c>
      <c r="E22" s="26">
        <v>57770000</v>
      </c>
      <c r="F22" s="29">
        <f t="shared" si="0"/>
        <v>2880000</v>
      </c>
      <c r="G22" s="30">
        <f t="shared" si="1"/>
        <v>5</v>
      </c>
      <c r="H22" s="9"/>
      <c r="I22" s="27">
        <v>57</v>
      </c>
      <c r="J22" s="28" t="s">
        <v>43</v>
      </c>
      <c r="K22" s="25">
        <v>4472186</v>
      </c>
      <c r="L22" s="26">
        <v>4412225</v>
      </c>
      <c r="M22" s="29">
        <f t="shared" si="2"/>
        <v>59961</v>
      </c>
      <c r="N22" s="30">
        <f t="shared" si="3"/>
        <v>1.4</v>
      </c>
      <c r="O22" s="9"/>
    </row>
    <row r="23" spans="1:15" ht="12.75" customHeight="1">
      <c r="A23" s="9"/>
      <c r="B23" s="27">
        <v>18</v>
      </c>
      <c r="C23" s="28" t="s">
        <v>44</v>
      </c>
      <c r="D23" s="25">
        <v>70338000</v>
      </c>
      <c r="E23" s="26">
        <v>67502000</v>
      </c>
      <c r="F23" s="29">
        <f t="shared" si="0"/>
        <v>2836000</v>
      </c>
      <c r="G23" s="30">
        <f t="shared" si="1"/>
        <v>4.2</v>
      </c>
      <c r="H23" s="9"/>
      <c r="I23" s="27">
        <v>58</v>
      </c>
      <c r="J23" s="28" t="s">
        <v>45</v>
      </c>
      <c r="K23" s="25">
        <v>5790000</v>
      </c>
      <c r="L23" s="26">
        <v>5594000</v>
      </c>
      <c r="M23" s="29">
        <f t="shared" si="2"/>
        <v>196000</v>
      </c>
      <c r="N23" s="30">
        <f t="shared" si="3"/>
        <v>3.5</v>
      </c>
      <c r="O23" s="9"/>
    </row>
    <row r="24" spans="1:15" ht="12.75" customHeight="1">
      <c r="A24" s="9"/>
      <c r="B24" s="27">
        <v>19</v>
      </c>
      <c r="C24" s="28" t="s">
        <v>46</v>
      </c>
      <c r="D24" s="25">
        <v>89900000</v>
      </c>
      <c r="E24" s="26">
        <v>86200000</v>
      </c>
      <c r="F24" s="29">
        <f t="shared" si="0"/>
        <v>3700000</v>
      </c>
      <c r="G24" s="30">
        <f t="shared" si="1"/>
        <v>4.3</v>
      </c>
      <c r="H24" s="9"/>
      <c r="I24" s="27">
        <v>59</v>
      </c>
      <c r="J24" s="28" t="s">
        <v>47</v>
      </c>
      <c r="K24" s="25">
        <v>8220995</v>
      </c>
      <c r="L24" s="26">
        <v>7750900</v>
      </c>
      <c r="M24" s="29">
        <f t="shared" si="2"/>
        <v>470095</v>
      </c>
      <c r="N24" s="30">
        <f t="shared" si="3"/>
        <v>6.1</v>
      </c>
      <c r="O24" s="9"/>
    </row>
    <row r="25" spans="1:15" ht="12.75" customHeight="1">
      <c r="A25" s="9"/>
      <c r="B25" s="27">
        <v>20</v>
      </c>
      <c r="C25" s="28" t="s">
        <v>48</v>
      </c>
      <c r="D25" s="25">
        <v>22640000</v>
      </c>
      <c r="E25" s="26">
        <v>21900000</v>
      </c>
      <c r="F25" s="29">
        <f t="shared" si="0"/>
        <v>740000</v>
      </c>
      <c r="G25" s="30">
        <f t="shared" si="1"/>
        <v>3.4</v>
      </c>
      <c r="H25" s="9"/>
      <c r="I25" s="27">
        <v>60</v>
      </c>
      <c r="J25" s="28" t="s">
        <v>49</v>
      </c>
      <c r="K25" s="25">
        <v>11696504</v>
      </c>
      <c r="L25" s="26">
        <v>10605415</v>
      </c>
      <c r="M25" s="29">
        <f t="shared" si="2"/>
        <v>1091089</v>
      </c>
      <c r="N25" s="30">
        <f t="shared" si="3"/>
        <v>10.3</v>
      </c>
      <c r="O25" s="9"/>
    </row>
    <row r="26" spans="1:15" ht="12.75" customHeight="1">
      <c r="A26" s="9"/>
      <c r="B26" s="27">
        <v>21</v>
      </c>
      <c r="C26" s="28" t="s">
        <v>50</v>
      </c>
      <c r="D26" s="25">
        <v>47920000</v>
      </c>
      <c r="E26" s="26">
        <v>50000000</v>
      </c>
      <c r="F26" s="29">
        <f t="shared" si="0"/>
        <v>-2080000</v>
      </c>
      <c r="G26" s="30">
        <f t="shared" si="1"/>
        <v>-4.2</v>
      </c>
      <c r="H26" s="9"/>
      <c r="I26" s="27">
        <v>61</v>
      </c>
      <c r="J26" s="28" t="s">
        <v>137</v>
      </c>
      <c r="K26" s="25">
        <v>8900400</v>
      </c>
      <c r="L26" s="26">
        <v>9062400</v>
      </c>
      <c r="M26" s="29">
        <f t="shared" si="2"/>
        <v>-162000</v>
      </c>
      <c r="N26" s="30">
        <f t="shared" si="3"/>
        <v>-1.8</v>
      </c>
      <c r="O26" s="9"/>
    </row>
    <row r="27" spans="1:15" ht="12.75" customHeight="1">
      <c r="A27" s="9"/>
      <c r="B27" s="27">
        <v>22</v>
      </c>
      <c r="C27" s="28" t="s">
        <v>51</v>
      </c>
      <c r="D27" s="25">
        <v>39100000</v>
      </c>
      <c r="E27" s="26">
        <v>37580000</v>
      </c>
      <c r="F27" s="29">
        <f t="shared" si="0"/>
        <v>1520000</v>
      </c>
      <c r="G27" s="30">
        <f t="shared" si="1"/>
        <v>4</v>
      </c>
      <c r="H27" s="9"/>
      <c r="I27" s="27">
        <v>62</v>
      </c>
      <c r="J27" s="28" t="s">
        <v>52</v>
      </c>
      <c r="K27" s="25">
        <v>12824000</v>
      </c>
      <c r="L27" s="26">
        <v>11880000</v>
      </c>
      <c r="M27" s="29">
        <f t="shared" si="2"/>
        <v>944000</v>
      </c>
      <c r="N27" s="30">
        <f t="shared" si="3"/>
        <v>7.9</v>
      </c>
      <c r="O27" s="9"/>
    </row>
    <row r="28" spans="1:15" ht="12.75" customHeight="1" thickBot="1">
      <c r="A28" s="9"/>
      <c r="B28" s="27">
        <v>23</v>
      </c>
      <c r="C28" s="28" t="s">
        <v>138</v>
      </c>
      <c r="D28" s="25">
        <v>36950000</v>
      </c>
      <c r="E28" s="26">
        <v>35810000</v>
      </c>
      <c r="F28" s="29">
        <f t="shared" si="0"/>
        <v>1140000</v>
      </c>
      <c r="G28" s="30">
        <f t="shared" si="1"/>
        <v>3.2</v>
      </c>
      <c r="H28" s="9"/>
      <c r="I28" s="31">
        <v>63</v>
      </c>
      <c r="J28" s="32" t="s">
        <v>53</v>
      </c>
      <c r="K28" s="25">
        <v>8137000</v>
      </c>
      <c r="L28" s="26">
        <v>7845000</v>
      </c>
      <c r="M28" s="29">
        <f t="shared" si="2"/>
        <v>292000</v>
      </c>
      <c r="N28" s="30">
        <f t="shared" si="3"/>
        <v>3.7</v>
      </c>
      <c r="O28" s="9"/>
    </row>
    <row r="29" spans="1:15" ht="12.75" customHeight="1" thickBot="1" thickTop="1">
      <c r="A29" s="9"/>
      <c r="B29" s="27">
        <v>24</v>
      </c>
      <c r="C29" s="28" t="s">
        <v>54</v>
      </c>
      <c r="D29" s="25">
        <v>21719000</v>
      </c>
      <c r="E29" s="26">
        <v>20954000</v>
      </c>
      <c r="F29" s="29">
        <f t="shared" si="0"/>
        <v>765000</v>
      </c>
      <c r="G29" s="30">
        <f t="shared" si="1"/>
        <v>3.7</v>
      </c>
      <c r="H29" s="9"/>
      <c r="I29" s="33" t="s">
        <v>55</v>
      </c>
      <c r="J29" s="34"/>
      <c r="K29" s="35">
        <f>SUM(K6:K28)</f>
        <v>161969090</v>
      </c>
      <c r="L29" s="36">
        <f>SUM(L6:L28)</f>
        <v>163096027</v>
      </c>
      <c r="M29" s="37">
        <f>K29-L29</f>
        <v>-1126937</v>
      </c>
      <c r="N29" s="38">
        <f>ROUND(+M29/L29*100,1)</f>
        <v>-0.7</v>
      </c>
      <c r="O29" s="9"/>
    </row>
    <row r="30" spans="1:14" ht="12.75" customHeight="1" thickBot="1">
      <c r="A30" s="9"/>
      <c r="B30" s="27">
        <v>25</v>
      </c>
      <c r="C30" s="28" t="s">
        <v>56</v>
      </c>
      <c r="D30" s="25">
        <v>26809000</v>
      </c>
      <c r="E30" s="26">
        <v>22756000</v>
      </c>
      <c r="F30" s="29">
        <f t="shared" si="0"/>
        <v>4053000</v>
      </c>
      <c r="G30" s="30">
        <f t="shared" si="1"/>
        <v>17.8</v>
      </c>
      <c r="H30" s="9"/>
      <c r="I30" s="39"/>
      <c r="J30" s="40"/>
      <c r="K30" s="41"/>
      <c r="L30" s="41"/>
      <c r="M30" s="41"/>
      <c r="N30" s="42"/>
    </row>
    <row r="31" spans="1:14" ht="12.75" customHeight="1" thickBot="1">
      <c r="A31" s="9"/>
      <c r="B31" s="27">
        <v>26</v>
      </c>
      <c r="C31" s="28" t="s">
        <v>57</v>
      </c>
      <c r="D31" s="25">
        <v>45440000</v>
      </c>
      <c r="E31" s="26">
        <v>46735000</v>
      </c>
      <c r="F31" s="29">
        <f t="shared" si="0"/>
        <v>-1295000</v>
      </c>
      <c r="G31" s="30">
        <f t="shared" si="1"/>
        <v>-2.8</v>
      </c>
      <c r="H31" s="9"/>
      <c r="I31" s="43" t="s">
        <v>58</v>
      </c>
      <c r="J31" s="44"/>
      <c r="K31" s="45">
        <f>+D45+K29</f>
        <v>2277149380</v>
      </c>
      <c r="L31" s="46">
        <f>+E45+L29</f>
        <v>2238413768</v>
      </c>
      <c r="M31" s="47">
        <f>K31-L31</f>
        <v>38735612</v>
      </c>
      <c r="N31" s="48">
        <f>ROUND(+M31/L31*100,1)</f>
        <v>1.7</v>
      </c>
    </row>
    <row r="32" spans="1:14" ht="12.75" customHeight="1">
      <c r="A32" s="9"/>
      <c r="B32" s="27">
        <v>27</v>
      </c>
      <c r="C32" s="28" t="s">
        <v>59</v>
      </c>
      <c r="D32" s="25">
        <v>22896000</v>
      </c>
      <c r="E32" s="26">
        <v>21120000</v>
      </c>
      <c r="F32" s="29">
        <f t="shared" si="0"/>
        <v>1776000</v>
      </c>
      <c r="G32" s="30">
        <f t="shared" si="1"/>
        <v>8.4</v>
      </c>
      <c r="H32" s="9"/>
      <c r="I32" s="9"/>
      <c r="J32" s="9"/>
      <c r="K32" s="9"/>
      <c r="L32" s="9"/>
      <c r="M32" s="9"/>
      <c r="N32" s="9"/>
    </row>
    <row r="33" spans="1:14" ht="12.75" customHeight="1">
      <c r="A33" s="9"/>
      <c r="B33" s="27">
        <v>28</v>
      </c>
      <c r="C33" s="28" t="s">
        <v>60</v>
      </c>
      <c r="D33" s="25">
        <v>56594000</v>
      </c>
      <c r="E33" s="26">
        <v>46527000</v>
      </c>
      <c r="F33" s="29">
        <f t="shared" si="0"/>
        <v>10067000</v>
      </c>
      <c r="G33" s="30">
        <f t="shared" si="1"/>
        <v>21.6</v>
      </c>
      <c r="H33" s="9"/>
      <c r="I33" s="241"/>
      <c r="J33" s="241"/>
      <c r="K33" s="241"/>
      <c r="L33" s="241"/>
      <c r="M33" s="241"/>
      <c r="N33" s="241"/>
    </row>
    <row r="34" spans="1:14" ht="12.75" customHeight="1">
      <c r="A34" s="9"/>
      <c r="B34" s="27">
        <v>29</v>
      </c>
      <c r="C34" s="28" t="s">
        <v>61</v>
      </c>
      <c r="D34" s="25">
        <v>19245000</v>
      </c>
      <c r="E34" s="26">
        <v>20480000</v>
      </c>
      <c r="F34" s="29">
        <f t="shared" si="0"/>
        <v>-1235000</v>
      </c>
      <c r="G34" s="30">
        <f t="shared" si="1"/>
        <v>-6</v>
      </c>
      <c r="H34" s="9"/>
      <c r="I34" s="50"/>
      <c r="J34" s="49"/>
      <c r="K34" s="49"/>
      <c r="L34" s="49"/>
      <c r="M34" s="49"/>
      <c r="N34" s="49"/>
    </row>
    <row r="35" spans="1:14" ht="12.75" customHeight="1">
      <c r="A35" s="9"/>
      <c r="B35" s="27">
        <v>30</v>
      </c>
      <c r="C35" s="28" t="s">
        <v>62</v>
      </c>
      <c r="D35" s="25">
        <v>29100000</v>
      </c>
      <c r="E35" s="26">
        <v>26530000</v>
      </c>
      <c r="F35" s="29">
        <f t="shared" si="0"/>
        <v>2570000</v>
      </c>
      <c r="G35" s="30">
        <f t="shared" si="1"/>
        <v>9.7</v>
      </c>
      <c r="H35" s="9"/>
      <c r="I35" s="242" t="s">
        <v>160</v>
      </c>
      <c r="J35" s="242"/>
      <c r="K35" s="242"/>
      <c r="L35" s="242"/>
      <c r="M35" s="242"/>
      <c r="N35" s="242"/>
    </row>
    <row r="36" spans="1:14" ht="12.75" customHeight="1" thickBot="1">
      <c r="A36" s="9"/>
      <c r="B36" s="27">
        <v>31</v>
      </c>
      <c r="C36" s="28" t="s">
        <v>63</v>
      </c>
      <c r="D36" s="25">
        <v>32460802</v>
      </c>
      <c r="E36" s="26">
        <v>32449013</v>
      </c>
      <c r="F36" s="29">
        <f t="shared" si="0"/>
        <v>11789</v>
      </c>
      <c r="G36" s="30">
        <f t="shared" si="1"/>
        <v>0</v>
      </c>
      <c r="H36" s="9"/>
      <c r="I36" s="242"/>
      <c r="J36" s="242"/>
      <c r="K36" s="242"/>
      <c r="L36" s="242"/>
      <c r="M36" s="242"/>
      <c r="N36" s="242"/>
    </row>
    <row r="37" spans="1:14" ht="12.75" customHeight="1">
      <c r="A37" s="9"/>
      <c r="B37" s="27">
        <v>32</v>
      </c>
      <c r="C37" s="28" t="s">
        <v>64</v>
      </c>
      <c r="D37" s="25">
        <v>45100000</v>
      </c>
      <c r="E37" s="26">
        <v>41430000</v>
      </c>
      <c r="F37" s="29">
        <f t="shared" si="0"/>
        <v>3670000</v>
      </c>
      <c r="G37" s="30">
        <f t="shared" si="1"/>
        <v>8.9</v>
      </c>
      <c r="H37" s="9"/>
      <c r="I37" s="243" t="s">
        <v>2</v>
      </c>
      <c r="J37" s="245" t="s">
        <v>161</v>
      </c>
      <c r="K37" s="247" t="s">
        <v>158</v>
      </c>
      <c r="L37" s="249" t="s">
        <v>139</v>
      </c>
      <c r="M37" s="51"/>
      <c r="N37" s="9"/>
    </row>
    <row r="38" spans="1:14" ht="12.75" customHeight="1" thickBot="1">
      <c r="A38" s="9"/>
      <c r="B38" s="27">
        <v>33</v>
      </c>
      <c r="C38" s="28" t="s">
        <v>65</v>
      </c>
      <c r="D38" s="25">
        <v>19350000</v>
      </c>
      <c r="E38" s="26">
        <v>16500000</v>
      </c>
      <c r="F38" s="29">
        <f t="shared" si="0"/>
        <v>2850000</v>
      </c>
      <c r="G38" s="30">
        <f t="shared" si="1"/>
        <v>17.3</v>
      </c>
      <c r="H38" s="9"/>
      <c r="I38" s="244"/>
      <c r="J38" s="246"/>
      <c r="K38" s="248"/>
      <c r="L38" s="250"/>
      <c r="M38" s="51"/>
      <c r="N38" s="9"/>
    </row>
    <row r="39" spans="1:14" ht="12.75" customHeight="1" thickBot="1">
      <c r="A39" s="9"/>
      <c r="B39" s="27">
        <v>34</v>
      </c>
      <c r="C39" s="28" t="s">
        <v>66</v>
      </c>
      <c r="D39" s="25">
        <v>29397000</v>
      </c>
      <c r="E39" s="26">
        <v>26687000</v>
      </c>
      <c r="F39" s="29">
        <f t="shared" si="0"/>
        <v>2710000</v>
      </c>
      <c r="G39" s="30">
        <f t="shared" si="1"/>
        <v>10.2</v>
      </c>
      <c r="H39" s="9"/>
      <c r="I39" s="224">
        <v>38</v>
      </c>
      <c r="J39" s="225" t="s">
        <v>70</v>
      </c>
      <c r="K39" s="235">
        <v>19494000</v>
      </c>
      <c r="L39" s="234">
        <v>18800000</v>
      </c>
      <c r="M39" s="51"/>
      <c r="N39" s="9"/>
    </row>
    <row r="40" spans="1:14" ht="12.75" customHeight="1">
      <c r="A40" s="9"/>
      <c r="B40" s="27">
        <v>35</v>
      </c>
      <c r="C40" s="28" t="s">
        <v>67</v>
      </c>
      <c r="D40" s="25">
        <v>16200000</v>
      </c>
      <c r="E40" s="26">
        <v>15610000</v>
      </c>
      <c r="F40" s="29">
        <f t="shared" si="0"/>
        <v>590000</v>
      </c>
      <c r="G40" s="30">
        <f t="shared" si="1"/>
        <v>3.8</v>
      </c>
      <c r="H40" s="9"/>
      <c r="I40" s="50"/>
      <c r="J40" s="51"/>
      <c r="K40" s="52"/>
      <c r="L40" s="51"/>
      <c r="M40" s="51"/>
      <c r="N40" s="9"/>
    </row>
    <row r="41" spans="1:14" ht="12.75" customHeight="1">
      <c r="A41" s="9"/>
      <c r="B41" s="27">
        <v>36</v>
      </c>
      <c r="C41" s="28" t="s">
        <v>68</v>
      </c>
      <c r="D41" s="25">
        <v>19433278</v>
      </c>
      <c r="E41" s="26">
        <v>18570000</v>
      </c>
      <c r="F41" s="29">
        <f t="shared" si="0"/>
        <v>863278</v>
      </c>
      <c r="G41" s="30">
        <f t="shared" si="1"/>
        <v>4.6</v>
      </c>
      <c r="H41" s="9"/>
      <c r="I41" s="51"/>
      <c r="J41" s="51"/>
      <c r="K41" s="51"/>
      <c r="L41" s="51"/>
      <c r="M41" s="51"/>
      <c r="N41" s="9"/>
    </row>
    <row r="42" spans="1:14" ht="12.75" customHeight="1">
      <c r="A42" s="9"/>
      <c r="B42" s="27">
        <v>37</v>
      </c>
      <c r="C42" s="28" t="s">
        <v>69</v>
      </c>
      <c r="D42" s="25">
        <v>18460000</v>
      </c>
      <c r="E42" s="26">
        <v>17440000</v>
      </c>
      <c r="F42" s="29">
        <f t="shared" si="0"/>
        <v>1020000</v>
      </c>
      <c r="G42" s="30">
        <f t="shared" si="1"/>
        <v>5.8</v>
      </c>
      <c r="H42" s="9"/>
      <c r="I42" s="9"/>
      <c r="J42" s="9"/>
      <c r="K42" s="9"/>
      <c r="L42" s="9"/>
      <c r="M42" s="9"/>
      <c r="N42" s="9"/>
    </row>
    <row r="43" spans="1:14" ht="12.75" customHeight="1">
      <c r="A43" s="9"/>
      <c r="B43" s="27">
        <v>39</v>
      </c>
      <c r="C43" s="28" t="s">
        <v>71</v>
      </c>
      <c r="D43" s="25">
        <v>38061297</v>
      </c>
      <c r="E43" s="26">
        <v>39567476</v>
      </c>
      <c r="F43" s="29">
        <f t="shared" si="0"/>
        <v>-1506179</v>
      </c>
      <c r="G43" s="30">
        <f t="shared" si="1"/>
        <v>-3.8</v>
      </c>
      <c r="H43" s="9"/>
      <c r="I43" s="9"/>
      <c r="J43" s="9"/>
      <c r="K43" s="9"/>
      <c r="L43" s="9"/>
      <c r="M43" s="9"/>
      <c r="N43" s="9"/>
    </row>
    <row r="44" spans="1:8" ht="12.75" customHeight="1" thickBot="1">
      <c r="A44" s="9"/>
      <c r="B44" s="53">
        <v>40</v>
      </c>
      <c r="C44" s="54" t="s">
        <v>72</v>
      </c>
      <c r="D44" s="226">
        <v>13008000</v>
      </c>
      <c r="E44" s="227">
        <v>12563000</v>
      </c>
      <c r="F44" s="29">
        <f t="shared" si="0"/>
        <v>445000</v>
      </c>
      <c r="G44" s="30">
        <f t="shared" si="1"/>
        <v>3.5</v>
      </c>
      <c r="H44" s="9"/>
    </row>
    <row r="45" spans="1:8" ht="12.75" customHeight="1" thickBot="1" thickTop="1">
      <c r="A45" s="9"/>
      <c r="B45" s="55" t="s">
        <v>73</v>
      </c>
      <c r="C45" s="56"/>
      <c r="D45" s="35">
        <f>SUM(D6:D44)</f>
        <v>2115180290</v>
      </c>
      <c r="E45" s="36">
        <f>SUM(E6:E44)</f>
        <v>2075317741</v>
      </c>
      <c r="F45" s="37">
        <f>D45-E45</f>
        <v>39862549</v>
      </c>
      <c r="G45" s="228">
        <f>ROUND(+F45/E45*100,1)</f>
        <v>1.9</v>
      </c>
      <c r="H45" s="57"/>
    </row>
    <row r="46" ht="15" customHeight="1"/>
    <row r="47" ht="30" customHeight="1"/>
    <row r="48" spans="10:14" ht="15" customHeight="1">
      <c r="J48" s="236"/>
      <c r="K48" s="236" t="s">
        <v>158</v>
      </c>
      <c r="L48" s="236" t="s">
        <v>139</v>
      </c>
      <c r="M48" s="236" t="s">
        <v>4</v>
      </c>
      <c r="N48" s="236" t="s">
        <v>5</v>
      </c>
    </row>
    <row r="49" spans="10:14" ht="15" customHeight="1">
      <c r="J49" s="236" t="s">
        <v>162</v>
      </c>
      <c r="K49" s="237">
        <f>K31+K39</f>
        <v>2296643380</v>
      </c>
      <c r="L49" s="237">
        <f>L31+L39</f>
        <v>2257213768</v>
      </c>
      <c r="M49" s="238">
        <f>K49-L49</f>
        <v>39429612</v>
      </c>
      <c r="N49" s="239">
        <f>ROUND(+M49/L49*100,1)</f>
        <v>1.7</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6">
    <mergeCell ref="I33:N33"/>
    <mergeCell ref="I35:N36"/>
    <mergeCell ref="I37:I38"/>
    <mergeCell ref="J37:J38"/>
    <mergeCell ref="K37:K38"/>
    <mergeCell ref="L37:L38"/>
  </mergeCells>
  <printOptions horizontalCentered="1"/>
  <pageMargins left="0.3937007874015748" right="0.3937007874015748" top="0.3937007874015748" bottom="0.1968503937007874" header="0.5118110236220472" footer="0"/>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N35"/>
  <sheetViews>
    <sheetView view="pageBreakPreview" zoomScaleSheetLayoutView="100" zoomScalePageLayoutView="0" workbookViewId="0" topLeftCell="A1">
      <pane xSplit="3" ySplit="5" topLeftCell="D22" activePane="bottomRight" state="frozen"/>
      <selection pane="topLeft" activeCell="K18" sqref="K18"/>
      <selection pane="topRight" activeCell="K18" sqref="K18"/>
      <selection pane="bottomLeft" activeCell="K18" sqref="K18"/>
      <selection pane="bottomRight" activeCell="D31" sqref="D31"/>
    </sheetView>
  </sheetViews>
  <sheetFormatPr defaultColWidth="9.00390625" defaultRowHeight="13.5"/>
  <cols>
    <col min="1" max="1" width="2.00390625" style="59" customWidth="1"/>
    <col min="2" max="2" width="5.625" style="59" customWidth="1"/>
    <col min="3" max="3" width="36.00390625" style="59" customWidth="1"/>
    <col min="4" max="4" width="20.00390625" style="59" customWidth="1"/>
    <col min="5" max="5" width="10.625" style="59" customWidth="1"/>
    <col min="6" max="6" width="20.00390625" style="60" customWidth="1"/>
    <col min="7" max="7" width="10.625" style="61" customWidth="1"/>
    <col min="8" max="8" width="20.00390625" style="62" customWidth="1"/>
    <col min="9" max="9" width="12.125" style="61" customWidth="1"/>
    <col min="10" max="10" width="7.875" style="59" customWidth="1"/>
    <col min="11" max="16384" width="9.00390625" style="59" customWidth="1"/>
  </cols>
  <sheetData>
    <row r="1" spans="1:14" ht="21" customHeight="1">
      <c r="A1" s="3" t="s">
        <v>74</v>
      </c>
      <c r="N1" s="233"/>
    </row>
    <row r="2" ht="3" customHeight="1">
      <c r="A2" s="4"/>
    </row>
    <row r="3" ht="13.5" customHeight="1" thickBot="1">
      <c r="I3" s="63" t="s">
        <v>140</v>
      </c>
    </row>
    <row r="4" spans="2:9" ht="17.25" customHeight="1">
      <c r="B4" s="260" t="s">
        <v>75</v>
      </c>
      <c r="C4" s="261"/>
      <c r="D4" s="264" t="s">
        <v>169</v>
      </c>
      <c r="E4" s="265"/>
      <c r="F4" s="264" t="s">
        <v>170</v>
      </c>
      <c r="G4" s="265"/>
      <c r="H4" s="266" t="s">
        <v>76</v>
      </c>
      <c r="I4" s="268" t="s">
        <v>77</v>
      </c>
    </row>
    <row r="5" spans="2:9" ht="17.25" customHeight="1" thickBot="1">
      <c r="B5" s="262"/>
      <c r="C5" s="263"/>
      <c r="D5" s="64" t="s">
        <v>78</v>
      </c>
      <c r="E5" s="65" t="s">
        <v>79</v>
      </c>
      <c r="F5" s="64" t="s">
        <v>80</v>
      </c>
      <c r="G5" s="65" t="s">
        <v>79</v>
      </c>
      <c r="H5" s="267"/>
      <c r="I5" s="269"/>
    </row>
    <row r="6" spans="2:9" ht="17.25" customHeight="1">
      <c r="B6" s="270" t="s">
        <v>81</v>
      </c>
      <c r="C6" s="271"/>
      <c r="D6" s="66">
        <v>1094177610</v>
      </c>
      <c r="E6" s="67">
        <f>ROUND(D6/D$33*100,1)</f>
        <v>45.4</v>
      </c>
      <c r="F6" s="66">
        <v>1079446480</v>
      </c>
      <c r="G6" s="67">
        <f>ROUND(F6/F$33*100,1)</f>
        <v>46.4</v>
      </c>
      <c r="H6" s="68">
        <f>+D6-F6</f>
        <v>14731130</v>
      </c>
      <c r="I6" s="67">
        <f>IF(AND(OR(F6=0,F6=""),OR(D6="",D6=0)),"-",IF(AND(D6&gt;0,OR(F6=0,F6="")),"皆増",IF(AND(F6&gt;0,OR(D6="",D6=0)),"皆減",ROUND(H6/F6*100,1))))</f>
        <v>1.4</v>
      </c>
    </row>
    <row r="7" spans="2:9" ht="17.25" customHeight="1">
      <c r="B7" s="69"/>
      <c r="C7" s="70" t="s">
        <v>82</v>
      </c>
      <c r="D7" s="71">
        <v>441865813</v>
      </c>
      <c r="E7" s="72">
        <f>ROUND(D7/D$33*100,1)</f>
        <v>18.3</v>
      </c>
      <c r="F7" s="71">
        <v>433608059</v>
      </c>
      <c r="G7" s="72">
        <f aca="true" t="shared" si="0" ref="G7:G32">ROUND(F7/F$33*100,1)</f>
        <v>18.6</v>
      </c>
      <c r="H7" s="71">
        <f>+D7-F7</f>
        <v>8257754</v>
      </c>
      <c r="I7" s="72">
        <f>IF(AND(OR(F7=0,F7=""),OR(D7="",D7=0)),"-",IF(AND(D7&gt;0,OR(F7=0,F7="")),"皆増",IF(AND(F7&gt;0,OR(D7="",D7=0)),"皆減",ROUND(H7/F7*100,1))))</f>
        <v>1.9</v>
      </c>
    </row>
    <row r="8" spans="2:9" ht="17.25" customHeight="1">
      <c r="B8" s="69"/>
      <c r="C8" s="73" t="s">
        <v>83</v>
      </c>
      <c r="D8" s="74">
        <v>70799995</v>
      </c>
      <c r="E8" s="75">
        <f>ROUND(D8/D$33*100,1)</f>
        <v>2.9</v>
      </c>
      <c r="F8" s="74">
        <v>71756370</v>
      </c>
      <c r="G8" s="75">
        <f t="shared" si="0"/>
        <v>3.1</v>
      </c>
      <c r="H8" s="74">
        <f>+D8-F8</f>
        <v>-956375</v>
      </c>
      <c r="I8" s="75">
        <f>IF(AND(OR(F8=0,F8=""),OR(D8="",D8=0)),"-",IF(AND(D8&gt;0,OR(F8=0,F8="")),"皆増",IF(AND(F8&gt;0,OR(D8="",D8=0)),"皆減",ROUND(H8/F8*100,1))))</f>
        <v>-1.3</v>
      </c>
    </row>
    <row r="9" spans="2:9" ht="17.25" customHeight="1">
      <c r="B9" s="69"/>
      <c r="C9" s="76" t="s">
        <v>84</v>
      </c>
      <c r="D9" s="77">
        <v>446341263</v>
      </c>
      <c r="E9" s="78">
        <f>ROUND(D9/D$33*100,1)</f>
        <v>18.5</v>
      </c>
      <c r="F9" s="77">
        <v>440020367</v>
      </c>
      <c r="G9" s="78">
        <f t="shared" si="0"/>
        <v>18.9</v>
      </c>
      <c r="H9" s="77">
        <f>+D9-F9</f>
        <v>6320896</v>
      </c>
      <c r="I9" s="78">
        <f>IF(AND(OR(F9=0,F9=""),OR(D9="",D9=0)),"-",IF(AND(D9&gt;0,OR(F9=0,F9="")),"皆増",IF(AND(F9&gt;0,OR(D9="",D9=0)),"皆減",ROUND(H9/F9*100,1))))</f>
        <v>1.4</v>
      </c>
    </row>
    <row r="10" spans="2:9" ht="17.25" customHeight="1">
      <c r="B10" s="253" t="s">
        <v>85</v>
      </c>
      <c r="C10" s="254"/>
      <c r="D10" s="79">
        <v>16328431</v>
      </c>
      <c r="E10" s="80">
        <f aca="true" t="shared" si="1" ref="E10:E32">ROUND(D10/D$33*100,1)</f>
        <v>0.7</v>
      </c>
      <c r="F10" s="79">
        <v>16259242</v>
      </c>
      <c r="G10" s="80">
        <f t="shared" si="0"/>
        <v>0.7</v>
      </c>
      <c r="H10" s="81">
        <f aca="true" t="shared" si="2" ref="H10:H33">+D10-F10</f>
        <v>69189</v>
      </c>
      <c r="I10" s="80">
        <f aca="true" t="shared" si="3" ref="I10:I33">IF(AND(OR(F10=0,F10=""),OR(D10="",D10=0)),"-",IF(AND(D10&gt;0,OR(F10=0,F10="")),"皆増",IF(AND(F10&gt;0,OR(D10="",D10=0)),"皆減",ROUND(H10/F10*100,1))))</f>
        <v>0.4</v>
      </c>
    </row>
    <row r="11" spans="2:9" ht="17.25" customHeight="1">
      <c r="B11" s="253" t="s">
        <v>86</v>
      </c>
      <c r="C11" s="254"/>
      <c r="D11" s="82">
        <v>105476350</v>
      </c>
      <c r="E11" s="80">
        <f t="shared" si="1"/>
        <v>4.4</v>
      </c>
      <c r="F11" s="82">
        <v>107718400</v>
      </c>
      <c r="G11" s="80">
        <f t="shared" si="0"/>
        <v>4.6</v>
      </c>
      <c r="H11" s="81">
        <f t="shared" si="2"/>
        <v>-2242050</v>
      </c>
      <c r="I11" s="80">
        <f t="shared" si="3"/>
        <v>-2.1</v>
      </c>
    </row>
    <row r="12" spans="2:9" ht="17.25" customHeight="1">
      <c r="B12" s="259" t="s">
        <v>87</v>
      </c>
      <c r="C12" s="254"/>
      <c r="D12" s="82">
        <v>56589334</v>
      </c>
      <c r="E12" s="80">
        <f t="shared" si="1"/>
        <v>2.3</v>
      </c>
      <c r="F12" s="82">
        <v>28126844</v>
      </c>
      <c r="G12" s="80">
        <f t="shared" si="0"/>
        <v>1.2</v>
      </c>
      <c r="H12" s="81">
        <f>+D12-F12</f>
        <v>28462490</v>
      </c>
      <c r="I12" s="80">
        <f>IF(AND(OR(F12=0,F12=""),OR(D12="",D12=0)),"-",IF(AND(D12&gt;0,OR(F12=0,F12="")),"皆増",IF(AND(F12&gt;0,OR(D12="",D12=0)),"皆減",ROUND(H12/F12*100,1))))</f>
        <v>101.2</v>
      </c>
    </row>
    <row r="13" spans="2:9" ht="17.25" customHeight="1">
      <c r="B13" s="253" t="s">
        <v>88</v>
      </c>
      <c r="C13" s="254"/>
      <c r="D13" s="82">
        <v>5657789</v>
      </c>
      <c r="E13" s="80">
        <f t="shared" si="1"/>
        <v>0.2</v>
      </c>
      <c r="F13" s="82">
        <v>5328450</v>
      </c>
      <c r="G13" s="80">
        <f t="shared" si="0"/>
        <v>0.2</v>
      </c>
      <c r="H13" s="81">
        <f t="shared" si="2"/>
        <v>329339</v>
      </c>
      <c r="I13" s="80">
        <f t="shared" si="3"/>
        <v>6.2</v>
      </c>
    </row>
    <row r="14" spans="2:9" ht="17.25" customHeight="1">
      <c r="B14" s="258" t="s">
        <v>89</v>
      </c>
      <c r="C14" s="254"/>
      <c r="D14" s="82">
        <v>140398600</v>
      </c>
      <c r="E14" s="80">
        <f t="shared" si="1"/>
        <v>5.8</v>
      </c>
      <c r="F14" s="82">
        <v>142962875</v>
      </c>
      <c r="G14" s="80">
        <f t="shared" si="0"/>
        <v>6.1</v>
      </c>
      <c r="H14" s="81">
        <f t="shared" si="2"/>
        <v>-2564275</v>
      </c>
      <c r="I14" s="80">
        <f t="shared" si="3"/>
        <v>-1.8</v>
      </c>
    </row>
    <row r="15" spans="2:9" ht="17.25" customHeight="1">
      <c r="B15" s="69"/>
      <c r="C15" s="70" t="s">
        <v>90</v>
      </c>
      <c r="D15" s="71">
        <v>126147000</v>
      </c>
      <c r="E15" s="72">
        <f t="shared" si="1"/>
        <v>5.2</v>
      </c>
      <c r="F15" s="71">
        <v>128541000</v>
      </c>
      <c r="G15" s="72">
        <f t="shared" si="0"/>
        <v>5.5</v>
      </c>
      <c r="H15" s="71">
        <f>+D15-F15</f>
        <v>-2394000</v>
      </c>
      <c r="I15" s="72">
        <f>IF(AND(OR(F15=0,F15=""),OR(D15="",D15=0)),"-",IF(AND(D15&gt;0,OR(F15=0,F15="")),"皆増",IF(AND(F15&gt;0,OR(D15="",D15=0)),"皆減",ROUND(H15/F15*100,1))))</f>
        <v>-1.9</v>
      </c>
    </row>
    <row r="16" spans="2:9" ht="17.25" customHeight="1">
      <c r="B16" s="69"/>
      <c r="C16" s="83" t="s">
        <v>91</v>
      </c>
      <c r="D16" s="74">
        <v>14251600</v>
      </c>
      <c r="E16" s="75">
        <f t="shared" si="1"/>
        <v>0.6</v>
      </c>
      <c r="F16" s="74">
        <v>14406700</v>
      </c>
      <c r="G16" s="75">
        <f t="shared" si="0"/>
        <v>0.6</v>
      </c>
      <c r="H16" s="74">
        <f>+D16-F16</f>
        <v>-155100</v>
      </c>
      <c r="I16" s="75">
        <f>IF(AND(OR(F16=0,F16=""),OR(D16="",D16=0)),"-",IF(AND(D16&gt;0,OR(F16=0,F16="")),"皆増",IF(AND(F16&gt;0,OR(D16="",D16=0)),"皆減",ROUND(H16/F16*100,1))))</f>
        <v>-1.1</v>
      </c>
    </row>
    <row r="17" spans="2:9" ht="17.25" customHeight="1">
      <c r="B17" s="84"/>
      <c r="C17" s="76" t="s">
        <v>92</v>
      </c>
      <c r="D17" s="77">
        <v>0</v>
      </c>
      <c r="E17" s="78">
        <f t="shared" si="1"/>
        <v>0</v>
      </c>
      <c r="F17" s="77">
        <v>15175</v>
      </c>
      <c r="G17" s="78">
        <f t="shared" si="0"/>
        <v>0</v>
      </c>
      <c r="H17" s="77">
        <f>+D17-F17</f>
        <v>-15175</v>
      </c>
      <c r="I17" s="240" t="str">
        <f>IF(AND(OR(F17=0,F17=""),OR(D17="",D17=0)),"-",IF(AND(D17&gt;0,OR(F17=0,F17="")),"皆増",IF(AND(F17&gt;0,OR(D17="",D17=0)),"皆減",ROUND(H17/F17*100,1))))</f>
        <v>皆減</v>
      </c>
    </row>
    <row r="18" spans="2:9" ht="17.25" customHeight="1">
      <c r="B18" s="253" t="s">
        <v>93</v>
      </c>
      <c r="C18" s="254"/>
      <c r="D18" s="82">
        <v>28288065</v>
      </c>
      <c r="E18" s="80">
        <f t="shared" si="1"/>
        <v>1.2</v>
      </c>
      <c r="F18" s="82">
        <v>27851530</v>
      </c>
      <c r="G18" s="80">
        <f t="shared" si="0"/>
        <v>1.2</v>
      </c>
      <c r="H18" s="81">
        <f t="shared" si="2"/>
        <v>436535</v>
      </c>
      <c r="I18" s="80">
        <f t="shared" si="3"/>
        <v>1.6</v>
      </c>
    </row>
    <row r="19" spans="2:9" ht="17.25" customHeight="1">
      <c r="B19" s="253" t="s">
        <v>94</v>
      </c>
      <c r="C19" s="254"/>
      <c r="D19" s="82">
        <v>35781350</v>
      </c>
      <c r="E19" s="80">
        <f t="shared" si="1"/>
        <v>1.5</v>
      </c>
      <c r="F19" s="82">
        <v>36024931</v>
      </c>
      <c r="G19" s="80">
        <f t="shared" si="0"/>
        <v>1.5</v>
      </c>
      <c r="H19" s="81">
        <f t="shared" si="2"/>
        <v>-243581</v>
      </c>
      <c r="I19" s="80">
        <f t="shared" si="3"/>
        <v>-0.7</v>
      </c>
    </row>
    <row r="20" spans="2:9" ht="17.25" customHeight="1">
      <c r="B20" s="258" t="s">
        <v>95</v>
      </c>
      <c r="C20" s="254"/>
      <c r="D20" s="82">
        <v>382699436</v>
      </c>
      <c r="E20" s="80">
        <f t="shared" si="1"/>
        <v>15.9</v>
      </c>
      <c r="F20" s="82">
        <v>366821741</v>
      </c>
      <c r="G20" s="80">
        <f t="shared" si="0"/>
        <v>15.8</v>
      </c>
      <c r="H20" s="81">
        <f t="shared" si="2"/>
        <v>15877695</v>
      </c>
      <c r="I20" s="80">
        <f t="shared" si="3"/>
        <v>4.3</v>
      </c>
    </row>
    <row r="21" spans="2:9" ht="17.25" customHeight="1">
      <c r="B21" s="85"/>
      <c r="C21" s="86" t="s">
        <v>96</v>
      </c>
      <c r="D21" s="71">
        <v>42105641</v>
      </c>
      <c r="E21" s="72">
        <f t="shared" si="1"/>
        <v>1.7</v>
      </c>
      <c r="F21" s="71">
        <v>39096084</v>
      </c>
      <c r="G21" s="72">
        <f t="shared" si="0"/>
        <v>1.7</v>
      </c>
      <c r="H21" s="71">
        <f t="shared" si="2"/>
        <v>3009557</v>
      </c>
      <c r="I21" s="72">
        <f t="shared" si="3"/>
        <v>7.7</v>
      </c>
    </row>
    <row r="22" spans="2:9" ht="17.25" customHeight="1">
      <c r="B22" s="85"/>
      <c r="C22" s="87" t="s">
        <v>97</v>
      </c>
      <c r="D22" s="74">
        <v>340593795</v>
      </c>
      <c r="E22" s="75">
        <f t="shared" si="1"/>
        <v>14.1</v>
      </c>
      <c r="F22" s="88">
        <v>327725657</v>
      </c>
      <c r="G22" s="75">
        <f t="shared" si="0"/>
        <v>14.1</v>
      </c>
      <c r="H22" s="74">
        <f t="shared" si="2"/>
        <v>12868138</v>
      </c>
      <c r="I22" s="75">
        <f t="shared" si="3"/>
        <v>3.9</v>
      </c>
    </row>
    <row r="23" spans="2:9" ht="17.25" customHeight="1">
      <c r="B23" s="253" t="s">
        <v>98</v>
      </c>
      <c r="C23" s="254"/>
      <c r="D23" s="82">
        <v>129956348</v>
      </c>
      <c r="E23" s="80">
        <f t="shared" si="1"/>
        <v>5.4</v>
      </c>
      <c r="F23" s="82">
        <v>126902752</v>
      </c>
      <c r="G23" s="80">
        <f t="shared" si="0"/>
        <v>5.5</v>
      </c>
      <c r="H23" s="81">
        <f t="shared" si="2"/>
        <v>3053596</v>
      </c>
      <c r="I23" s="80">
        <f t="shared" si="3"/>
        <v>2.4</v>
      </c>
    </row>
    <row r="24" spans="2:9" ht="17.25" customHeight="1">
      <c r="B24" s="253" t="s">
        <v>99</v>
      </c>
      <c r="C24" s="254"/>
      <c r="D24" s="82">
        <v>5962636</v>
      </c>
      <c r="E24" s="80">
        <f t="shared" si="1"/>
        <v>0.2</v>
      </c>
      <c r="F24" s="82">
        <v>5870820</v>
      </c>
      <c r="G24" s="80">
        <f t="shared" si="0"/>
        <v>0.3</v>
      </c>
      <c r="H24" s="81">
        <f t="shared" si="2"/>
        <v>91816</v>
      </c>
      <c r="I24" s="80">
        <f t="shared" si="3"/>
        <v>1.6</v>
      </c>
    </row>
    <row r="25" spans="2:9" ht="17.25" customHeight="1">
      <c r="B25" s="253" t="s">
        <v>100</v>
      </c>
      <c r="C25" s="254"/>
      <c r="D25" s="82">
        <v>2173486</v>
      </c>
      <c r="E25" s="80">
        <f t="shared" si="1"/>
        <v>0.1</v>
      </c>
      <c r="F25" s="82">
        <v>1613448</v>
      </c>
      <c r="G25" s="80">
        <f t="shared" si="0"/>
        <v>0.1</v>
      </c>
      <c r="H25" s="81">
        <f t="shared" si="2"/>
        <v>560038</v>
      </c>
      <c r="I25" s="80">
        <f t="shared" si="3"/>
        <v>34.7</v>
      </c>
    </row>
    <row r="26" spans="2:9" ht="17.25" customHeight="1">
      <c r="B26" s="253" t="s">
        <v>101</v>
      </c>
      <c r="C26" s="254"/>
      <c r="D26" s="82">
        <v>94701964</v>
      </c>
      <c r="E26" s="80">
        <f t="shared" si="1"/>
        <v>3.9</v>
      </c>
      <c r="F26" s="82">
        <v>80560896</v>
      </c>
      <c r="G26" s="80">
        <f t="shared" si="0"/>
        <v>3.5</v>
      </c>
      <c r="H26" s="81">
        <f t="shared" si="2"/>
        <v>14141068</v>
      </c>
      <c r="I26" s="80">
        <f t="shared" si="3"/>
        <v>17.6</v>
      </c>
    </row>
    <row r="27" spans="2:9" ht="17.25" customHeight="1">
      <c r="B27" s="253" t="s">
        <v>102</v>
      </c>
      <c r="C27" s="254"/>
      <c r="D27" s="82">
        <v>27200310</v>
      </c>
      <c r="E27" s="80">
        <f t="shared" si="1"/>
        <v>1.1</v>
      </c>
      <c r="F27" s="82">
        <v>25947996</v>
      </c>
      <c r="G27" s="80">
        <f t="shared" si="0"/>
        <v>1.1</v>
      </c>
      <c r="H27" s="81">
        <f t="shared" si="2"/>
        <v>1252314</v>
      </c>
      <c r="I27" s="80">
        <f t="shared" si="3"/>
        <v>4.8</v>
      </c>
    </row>
    <row r="28" spans="2:9" ht="17.25" customHeight="1">
      <c r="B28" s="253" t="s">
        <v>103</v>
      </c>
      <c r="C28" s="254"/>
      <c r="D28" s="82">
        <v>70930904</v>
      </c>
      <c r="E28" s="80">
        <f t="shared" si="1"/>
        <v>2.9</v>
      </c>
      <c r="F28" s="82">
        <v>72513024</v>
      </c>
      <c r="G28" s="80">
        <f t="shared" si="0"/>
        <v>3.1</v>
      </c>
      <c r="H28" s="81">
        <f t="shared" si="2"/>
        <v>-1582120</v>
      </c>
      <c r="I28" s="80">
        <f t="shared" si="3"/>
        <v>-2.2</v>
      </c>
    </row>
    <row r="29" spans="2:9" ht="17.25" customHeight="1">
      <c r="B29" s="255" t="s">
        <v>104</v>
      </c>
      <c r="C29" s="254"/>
      <c r="D29" s="82">
        <v>212787135</v>
      </c>
      <c r="E29" s="80">
        <f t="shared" si="1"/>
        <v>8.8</v>
      </c>
      <c r="F29" s="82">
        <v>204519773</v>
      </c>
      <c r="G29" s="80">
        <f t="shared" si="0"/>
        <v>8.8</v>
      </c>
      <c r="H29" s="81">
        <f t="shared" si="2"/>
        <v>8267362</v>
      </c>
      <c r="I29" s="80">
        <f t="shared" si="3"/>
        <v>4</v>
      </c>
    </row>
    <row r="30" spans="2:9" ht="17.25" customHeight="1">
      <c r="B30" s="89"/>
      <c r="C30" s="90" t="s">
        <v>165</v>
      </c>
      <c r="D30" s="71">
        <v>133644102</v>
      </c>
      <c r="E30" s="72">
        <f t="shared" si="1"/>
        <v>5.5</v>
      </c>
      <c r="F30" s="71">
        <v>129081201</v>
      </c>
      <c r="G30" s="72">
        <f t="shared" si="0"/>
        <v>5.5</v>
      </c>
      <c r="H30" s="71">
        <f>+D30-F30</f>
        <v>4562901</v>
      </c>
      <c r="I30" s="72">
        <f>IF(AND(OR(F30=0,F30=""),OR(D30="",D30=0)),"-",IF(AND(D30&gt;0,OR(F30=0,F30="")),"皆増",IF(AND(F30&gt;0,OR(D30="",D30=0)),"皆減",ROUND(H30/F30*100,1))))</f>
        <v>3.5</v>
      </c>
    </row>
    <row r="31" spans="2:9" ht="17.25" customHeight="1">
      <c r="B31" s="89"/>
      <c r="C31" s="91" t="s">
        <v>166</v>
      </c>
      <c r="D31" s="88">
        <v>78475833</v>
      </c>
      <c r="E31" s="92">
        <f t="shared" si="1"/>
        <v>3.3</v>
      </c>
      <c r="F31" s="88">
        <v>74619372</v>
      </c>
      <c r="G31" s="92">
        <f t="shared" si="0"/>
        <v>3.2</v>
      </c>
      <c r="H31" s="88">
        <f>+D31-F31</f>
        <v>3856461</v>
      </c>
      <c r="I31" s="92">
        <f>IF(AND(OR(F31=0,F31=""),OR(D31="",D31=0)),"-",IF(AND(D31&gt;0,OR(F31=0,F31="")),"皆増",IF(AND(F31&gt;0,OR(D31="",D31=0)),"皆減",ROUND(H31/F31*100,1))))</f>
        <v>5.2</v>
      </c>
    </row>
    <row r="32" spans="2:9" ht="17.25" customHeight="1" thickBot="1">
      <c r="B32" s="93"/>
      <c r="C32" s="94" t="s">
        <v>167</v>
      </c>
      <c r="D32" s="95">
        <v>667200</v>
      </c>
      <c r="E32" s="96">
        <f t="shared" si="1"/>
        <v>0</v>
      </c>
      <c r="F32" s="97">
        <v>401500</v>
      </c>
      <c r="G32" s="96">
        <f t="shared" si="0"/>
        <v>0</v>
      </c>
      <c r="H32" s="95">
        <f>+D32-F32</f>
        <v>265700</v>
      </c>
      <c r="I32" s="96">
        <f t="shared" si="3"/>
        <v>66.2</v>
      </c>
    </row>
    <row r="33" spans="2:9" ht="17.25" customHeight="1" thickBot="1" thickTop="1">
      <c r="B33" s="256" t="s">
        <v>105</v>
      </c>
      <c r="C33" s="257"/>
      <c r="D33" s="98">
        <f>SUM(D6,D10:D14,D18:D20,D23:D29)</f>
        <v>2409109748</v>
      </c>
      <c r="E33" s="99">
        <f>D33/D$33*100</f>
        <v>100</v>
      </c>
      <c r="F33" s="98">
        <f>SUM(F6,F10:F14,F18:F20,F23:F29)</f>
        <v>2328469202</v>
      </c>
      <c r="G33" s="99">
        <f>F33/F$33*100</f>
        <v>100</v>
      </c>
      <c r="H33" s="100">
        <f t="shared" si="2"/>
        <v>80640546</v>
      </c>
      <c r="I33" s="99">
        <f t="shared" si="3"/>
        <v>3.5</v>
      </c>
    </row>
    <row r="34" spans="2:10" ht="31.5" customHeight="1">
      <c r="B34" s="230" t="s">
        <v>141</v>
      </c>
      <c r="C34" s="251" t="s">
        <v>172</v>
      </c>
      <c r="D34" s="251"/>
      <c r="E34" s="251"/>
      <c r="F34" s="251"/>
      <c r="G34" s="251"/>
      <c r="H34" s="251"/>
      <c r="I34" s="251"/>
      <c r="J34" s="9"/>
    </row>
    <row r="35" spans="2:9" ht="14.25">
      <c r="B35" s="229"/>
      <c r="C35" s="252"/>
      <c r="D35" s="252"/>
      <c r="E35" s="252"/>
      <c r="F35" s="252"/>
      <c r="G35" s="252"/>
      <c r="H35" s="252"/>
      <c r="I35" s="252"/>
    </row>
  </sheetData>
  <sheetProtection/>
  <mergeCells count="23">
    <mergeCell ref="B4:C5"/>
    <mergeCell ref="D4:E4"/>
    <mergeCell ref="F4:G4"/>
    <mergeCell ref="H4:H5"/>
    <mergeCell ref="I4:I5"/>
    <mergeCell ref="B6:C6"/>
    <mergeCell ref="B26:C26"/>
    <mergeCell ref="B10:C10"/>
    <mergeCell ref="B11:C11"/>
    <mergeCell ref="B12:C12"/>
    <mergeCell ref="B13:C13"/>
    <mergeCell ref="B14:C14"/>
    <mergeCell ref="B18:C18"/>
    <mergeCell ref="C34:I35"/>
    <mergeCell ref="B27:C27"/>
    <mergeCell ref="B28:C28"/>
    <mergeCell ref="B29:C29"/>
    <mergeCell ref="B33:C33"/>
    <mergeCell ref="B19:C19"/>
    <mergeCell ref="B20:C20"/>
    <mergeCell ref="B23:C23"/>
    <mergeCell ref="B24:C24"/>
    <mergeCell ref="B25:C25"/>
  </mergeCells>
  <printOptions horizontalCentered="1"/>
  <pageMargins left="0.3937007874015748" right="0.3937007874015748" top="0.7874015748031497" bottom="0.3937007874015748" header="0.5118110236220472"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N41"/>
  <sheetViews>
    <sheetView view="pageBreakPreview" zoomScaleNormal="75" zoomScaleSheetLayoutView="100" zoomScalePageLayoutView="0" workbookViewId="0" topLeftCell="A13">
      <selection activeCell="F28" sqref="F28"/>
    </sheetView>
  </sheetViews>
  <sheetFormatPr defaultColWidth="9.00390625" defaultRowHeight="13.5"/>
  <cols>
    <col min="1" max="1" width="1.75390625" style="103" customWidth="1"/>
    <col min="2" max="2" width="5.625" style="103" customWidth="1"/>
    <col min="3" max="4" width="3.625" style="103" customWidth="1"/>
    <col min="5" max="5" width="25.625" style="103" customWidth="1"/>
    <col min="6" max="6" width="20.625" style="103" customWidth="1"/>
    <col min="7" max="7" width="11.625" style="103" customWidth="1"/>
    <col min="8" max="8" width="20.625" style="104" customWidth="1"/>
    <col min="9" max="9" width="11.625" style="105" customWidth="1"/>
    <col min="10" max="10" width="20.625" style="106" customWidth="1"/>
    <col min="11" max="11" width="11.625" style="105" customWidth="1"/>
    <col min="12" max="12" width="1.00390625" style="103" customWidth="1"/>
    <col min="13" max="16384" width="9.00390625" style="103" customWidth="1"/>
  </cols>
  <sheetData>
    <row r="1" spans="1:14" ht="21" customHeight="1">
      <c r="A1" s="102" t="s">
        <v>106</v>
      </c>
      <c r="N1" s="232"/>
    </row>
    <row r="2" ht="5.25" customHeight="1">
      <c r="A2" s="107"/>
    </row>
    <row r="3" ht="15.75" customHeight="1" thickBot="1">
      <c r="K3" s="108" t="s">
        <v>140</v>
      </c>
    </row>
    <row r="4" spans="2:11" ht="16.5" customHeight="1">
      <c r="B4" s="272" t="s">
        <v>75</v>
      </c>
      <c r="C4" s="273"/>
      <c r="D4" s="273"/>
      <c r="E4" s="274"/>
      <c r="F4" s="278" t="s">
        <v>171</v>
      </c>
      <c r="G4" s="279"/>
      <c r="H4" s="278" t="s">
        <v>164</v>
      </c>
      <c r="I4" s="279"/>
      <c r="J4" s="280" t="s">
        <v>76</v>
      </c>
      <c r="K4" s="282" t="s">
        <v>77</v>
      </c>
    </row>
    <row r="5" spans="2:11" ht="16.5" customHeight="1" thickBot="1">
      <c r="B5" s="275"/>
      <c r="C5" s="276"/>
      <c r="D5" s="276"/>
      <c r="E5" s="277"/>
      <c r="F5" s="109" t="s">
        <v>78</v>
      </c>
      <c r="G5" s="110" t="s">
        <v>79</v>
      </c>
      <c r="H5" s="109" t="s">
        <v>80</v>
      </c>
      <c r="I5" s="110" t="s">
        <v>79</v>
      </c>
      <c r="J5" s="281"/>
      <c r="K5" s="283"/>
    </row>
    <row r="6" spans="2:11" ht="15" customHeight="1">
      <c r="B6" s="111" t="s">
        <v>107</v>
      </c>
      <c r="C6" s="112"/>
      <c r="D6" s="112"/>
      <c r="E6" s="113"/>
      <c r="F6" s="114">
        <v>441143842</v>
      </c>
      <c r="G6" s="115">
        <f aca="true" t="shared" si="0" ref="G6:G35">ROUND(F6/F$36*100,1)</f>
        <v>18.3</v>
      </c>
      <c r="H6" s="114">
        <v>395287711</v>
      </c>
      <c r="I6" s="115">
        <f aca="true" t="shared" si="1" ref="I6:I35">ROUND(H6/H$36*100,1)</f>
        <v>17</v>
      </c>
      <c r="J6" s="116">
        <f>+F6-H6</f>
        <v>45856131</v>
      </c>
      <c r="K6" s="117">
        <f aca="true" t="shared" si="2" ref="K6:K36">IF(AND(OR(H6=0,H6=""),OR(F6="",F6=0)),"-",IF(AND(F6&gt;0,OR(H6=0,H6="")),"皆増",IF(AND(H6&gt;0,OR(F6="",F6=0)),"皆減",ROUND(J6/H6*100,1))))</f>
        <v>11.6</v>
      </c>
    </row>
    <row r="7" spans="2:11" ht="15" customHeight="1">
      <c r="B7" s="118"/>
      <c r="C7" s="119" t="s">
        <v>108</v>
      </c>
      <c r="D7" s="120"/>
      <c r="E7" s="121"/>
      <c r="F7" s="122">
        <v>311921297</v>
      </c>
      <c r="G7" s="123">
        <f>ROUND(F7/F$36*100,1)</f>
        <v>12.9</v>
      </c>
      <c r="H7" s="124">
        <v>275284104</v>
      </c>
      <c r="I7" s="123">
        <f t="shared" si="1"/>
        <v>11.8</v>
      </c>
      <c r="J7" s="125">
        <f aca="true" t="shared" si="3" ref="J7:J36">+F7-H7</f>
        <v>36637193</v>
      </c>
      <c r="K7" s="126">
        <f t="shared" si="2"/>
        <v>13.3</v>
      </c>
    </row>
    <row r="8" spans="2:11" ht="15" customHeight="1">
      <c r="B8" s="127"/>
      <c r="C8" s="128" t="s">
        <v>109</v>
      </c>
      <c r="D8" s="129"/>
      <c r="E8" s="130"/>
      <c r="F8" s="131">
        <v>32981655</v>
      </c>
      <c r="G8" s="132">
        <f t="shared" si="0"/>
        <v>1.4</v>
      </c>
      <c r="H8" s="133">
        <v>32852389</v>
      </c>
      <c r="I8" s="132">
        <f t="shared" si="1"/>
        <v>1.4</v>
      </c>
      <c r="J8" s="134">
        <f t="shared" si="3"/>
        <v>129266</v>
      </c>
      <c r="K8" s="135">
        <f t="shared" si="2"/>
        <v>0.4</v>
      </c>
    </row>
    <row r="9" spans="2:11" ht="15" customHeight="1">
      <c r="B9" s="136" t="s">
        <v>110</v>
      </c>
      <c r="C9" s="137"/>
      <c r="D9" s="137"/>
      <c r="E9" s="138"/>
      <c r="F9" s="139">
        <v>588978136</v>
      </c>
      <c r="G9" s="140">
        <f t="shared" si="0"/>
        <v>24.4</v>
      </c>
      <c r="H9" s="139">
        <v>574323792</v>
      </c>
      <c r="I9" s="140">
        <f t="shared" si="1"/>
        <v>24.7</v>
      </c>
      <c r="J9" s="141">
        <f t="shared" si="3"/>
        <v>14654344</v>
      </c>
      <c r="K9" s="142">
        <f t="shared" si="2"/>
        <v>2.6</v>
      </c>
    </row>
    <row r="10" spans="2:11" ht="15" customHeight="1">
      <c r="B10" s="118"/>
      <c r="C10" s="218" t="s">
        <v>111</v>
      </c>
      <c r="D10" s="219"/>
      <c r="E10" s="220"/>
      <c r="F10" s="124">
        <v>162564562</v>
      </c>
      <c r="G10" s="221">
        <f t="shared" si="0"/>
        <v>6.7</v>
      </c>
      <c r="H10" s="124">
        <v>159924193</v>
      </c>
      <c r="I10" s="221">
        <f t="shared" si="1"/>
        <v>6.9</v>
      </c>
      <c r="J10" s="222">
        <f t="shared" si="3"/>
        <v>2640369</v>
      </c>
      <c r="K10" s="223">
        <f t="shared" si="2"/>
        <v>1.7</v>
      </c>
    </row>
    <row r="11" spans="2:11" ht="15" customHeight="1">
      <c r="B11" s="136" t="s">
        <v>112</v>
      </c>
      <c r="C11" s="137"/>
      <c r="D11" s="137"/>
      <c r="E11" s="138"/>
      <c r="F11" s="139">
        <v>211800173</v>
      </c>
      <c r="G11" s="140">
        <f t="shared" si="0"/>
        <v>8.8</v>
      </c>
      <c r="H11" s="139">
        <v>205255600</v>
      </c>
      <c r="I11" s="140">
        <f t="shared" si="1"/>
        <v>8.8</v>
      </c>
      <c r="J11" s="141">
        <f>+F11-H11</f>
        <v>6544573</v>
      </c>
      <c r="K11" s="142">
        <f t="shared" si="2"/>
        <v>3.2</v>
      </c>
    </row>
    <row r="12" spans="2:11" ht="15" customHeight="1">
      <c r="B12" s="118"/>
      <c r="C12" s="119" t="s">
        <v>113</v>
      </c>
      <c r="D12" s="120"/>
      <c r="E12" s="121"/>
      <c r="F12" s="122">
        <v>194589666</v>
      </c>
      <c r="G12" s="123">
        <f t="shared" si="0"/>
        <v>8.1</v>
      </c>
      <c r="H12" s="122">
        <v>184871116</v>
      </c>
      <c r="I12" s="123">
        <f t="shared" si="1"/>
        <v>7.9</v>
      </c>
      <c r="J12" s="125">
        <f t="shared" si="3"/>
        <v>9718550</v>
      </c>
      <c r="K12" s="126">
        <f t="shared" si="2"/>
        <v>5.3</v>
      </c>
    </row>
    <row r="13" spans="2:11" ht="15" customHeight="1" thickBot="1">
      <c r="B13" s="143"/>
      <c r="C13" s="144" t="s">
        <v>114</v>
      </c>
      <c r="D13" s="145"/>
      <c r="E13" s="146"/>
      <c r="F13" s="147">
        <v>17210507</v>
      </c>
      <c r="G13" s="148">
        <f t="shared" si="0"/>
        <v>0.7</v>
      </c>
      <c r="H13" s="147">
        <v>20384484</v>
      </c>
      <c r="I13" s="148">
        <f t="shared" si="1"/>
        <v>0.9</v>
      </c>
      <c r="J13" s="149">
        <f t="shared" si="3"/>
        <v>-3173977</v>
      </c>
      <c r="K13" s="150">
        <f t="shared" si="2"/>
        <v>-15.6</v>
      </c>
    </row>
    <row r="14" spans="2:11" ht="15" customHeight="1" thickBot="1" thickTop="1">
      <c r="B14" s="151" t="s">
        <v>115</v>
      </c>
      <c r="C14" s="152"/>
      <c r="D14" s="152"/>
      <c r="E14" s="153"/>
      <c r="F14" s="154">
        <f>SUM(F6,F9,F11)</f>
        <v>1241922151</v>
      </c>
      <c r="G14" s="155">
        <f t="shared" si="0"/>
        <v>51.6</v>
      </c>
      <c r="H14" s="154">
        <f>SUM(H6,H9,H11)</f>
        <v>1174867103</v>
      </c>
      <c r="I14" s="155">
        <f t="shared" si="1"/>
        <v>50.5</v>
      </c>
      <c r="J14" s="156">
        <f>+F14-H14</f>
        <v>67055048</v>
      </c>
      <c r="K14" s="157">
        <f t="shared" si="2"/>
        <v>5.7</v>
      </c>
    </row>
    <row r="15" spans="2:11" ht="15" customHeight="1">
      <c r="B15" s="136" t="s">
        <v>116</v>
      </c>
      <c r="C15" s="137"/>
      <c r="D15" s="137"/>
      <c r="E15" s="158"/>
      <c r="F15" s="139">
        <v>261446866</v>
      </c>
      <c r="G15" s="159">
        <f t="shared" si="0"/>
        <v>10.9</v>
      </c>
      <c r="H15" s="139">
        <v>251616970</v>
      </c>
      <c r="I15" s="159">
        <f t="shared" si="1"/>
        <v>10.8</v>
      </c>
      <c r="J15" s="160">
        <f t="shared" si="3"/>
        <v>9829896</v>
      </c>
      <c r="K15" s="161">
        <f t="shared" si="2"/>
        <v>3.9</v>
      </c>
    </row>
    <row r="16" spans="2:11" ht="15" customHeight="1">
      <c r="B16" s="162"/>
      <c r="C16" s="119" t="s">
        <v>117</v>
      </c>
      <c r="D16" s="163"/>
      <c r="E16" s="121"/>
      <c r="F16" s="164">
        <v>88073391</v>
      </c>
      <c r="G16" s="165">
        <f t="shared" si="0"/>
        <v>3.7</v>
      </c>
      <c r="H16" s="164">
        <v>85918441</v>
      </c>
      <c r="I16" s="165">
        <f t="shared" si="1"/>
        <v>3.7</v>
      </c>
      <c r="J16" s="166">
        <f t="shared" si="3"/>
        <v>2154950</v>
      </c>
      <c r="K16" s="167">
        <f t="shared" si="2"/>
        <v>2.5</v>
      </c>
    </row>
    <row r="17" spans="2:11" ht="15" customHeight="1">
      <c r="B17" s="162"/>
      <c r="C17" s="168" t="s">
        <v>118</v>
      </c>
      <c r="D17" s="169"/>
      <c r="E17" s="170"/>
      <c r="F17" s="164">
        <v>550000</v>
      </c>
      <c r="G17" s="165">
        <f t="shared" si="0"/>
        <v>0</v>
      </c>
      <c r="H17" s="164">
        <v>400000</v>
      </c>
      <c r="I17" s="165">
        <f t="shared" si="1"/>
        <v>0</v>
      </c>
      <c r="J17" s="166">
        <f t="shared" si="3"/>
        <v>150000</v>
      </c>
      <c r="K17" s="167">
        <f t="shared" si="2"/>
        <v>37.5</v>
      </c>
    </row>
    <row r="18" spans="2:11" ht="15" customHeight="1">
      <c r="B18" s="162"/>
      <c r="C18" s="128" t="s">
        <v>119</v>
      </c>
      <c r="D18" s="171"/>
      <c r="E18" s="130"/>
      <c r="F18" s="131">
        <v>172823475</v>
      </c>
      <c r="G18" s="132">
        <f t="shared" si="0"/>
        <v>7.2</v>
      </c>
      <c r="H18" s="131">
        <v>165298529</v>
      </c>
      <c r="I18" s="132">
        <f t="shared" si="1"/>
        <v>7.1</v>
      </c>
      <c r="J18" s="134">
        <f t="shared" si="3"/>
        <v>7524946</v>
      </c>
      <c r="K18" s="135">
        <f t="shared" si="2"/>
        <v>4.6</v>
      </c>
    </row>
    <row r="19" spans="2:11" ht="15" customHeight="1">
      <c r="B19" s="136" t="s">
        <v>120</v>
      </c>
      <c r="C19" s="137"/>
      <c r="D19" s="137"/>
      <c r="E19" s="138"/>
      <c r="F19" s="139">
        <v>2304</v>
      </c>
      <c r="G19" s="140">
        <f t="shared" si="0"/>
        <v>0</v>
      </c>
      <c r="H19" s="139">
        <v>1012301</v>
      </c>
      <c r="I19" s="140">
        <f t="shared" si="1"/>
        <v>0</v>
      </c>
      <c r="J19" s="141">
        <f t="shared" si="3"/>
        <v>-1009997</v>
      </c>
      <c r="K19" s="142">
        <f t="shared" si="2"/>
        <v>-99.8</v>
      </c>
    </row>
    <row r="20" spans="2:11" ht="15" customHeight="1">
      <c r="B20" s="118"/>
      <c r="C20" s="119" t="s">
        <v>117</v>
      </c>
      <c r="D20" s="120"/>
      <c r="E20" s="121"/>
      <c r="F20" s="122">
        <v>65</v>
      </c>
      <c r="G20" s="123">
        <f t="shared" si="0"/>
        <v>0</v>
      </c>
      <c r="H20" s="122">
        <v>55</v>
      </c>
      <c r="I20" s="123">
        <f t="shared" si="1"/>
        <v>0</v>
      </c>
      <c r="J20" s="125">
        <f t="shared" si="3"/>
        <v>10</v>
      </c>
      <c r="K20" s="126">
        <f t="shared" si="2"/>
        <v>18.2</v>
      </c>
    </row>
    <row r="21" spans="2:11" ht="15" customHeight="1">
      <c r="B21" s="118"/>
      <c r="C21" s="168" t="s">
        <v>118</v>
      </c>
      <c r="D21" s="172"/>
      <c r="E21" s="170"/>
      <c r="F21" s="164">
        <v>0</v>
      </c>
      <c r="G21" s="165">
        <f t="shared" si="0"/>
        <v>0</v>
      </c>
      <c r="H21" s="164">
        <v>0</v>
      </c>
      <c r="I21" s="165">
        <f t="shared" si="1"/>
        <v>0</v>
      </c>
      <c r="J21" s="166">
        <f t="shared" si="3"/>
        <v>0</v>
      </c>
      <c r="K21" s="167" t="str">
        <f t="shared" si="2"/>
        <v>-</v>
      </c>
    </row>
    <row r="22" spans="2:11" ht="15" customHeight="1" thickBot="1">
      <c r="B22" s="118"/>
      <c r="C22" s="173" t="s">
        <v>119</v>
      </c>
      <c r="D22" s="174"/>
      <c r="E22" s="175"/>
      <c r="F22" s="176">
        <v>2239</v>
      </c>
      <c r="G22" s="177">
        <f t="shared" si="0"/>
        <v>0</v>
      </c>
      <c r="H22" s="176">
        <v>1012246</v>
      </c>
      <c r="I22" s="177">
        <f t="shared" si="1"/>
        <v>0</v>
      </c>
      <c r="J22" s="178">
        <f t="shared" si="3"/>
        <v>-1010007</v>
      </c>
      <c r="K22" s="179">
        <f t="shared" si="2"/>
        <v>-99.8</v>
      </c>
    </row>
    <row r="23" spans="2:11" ht="15" customHeight="1" thickBot="1" thickTop="1">
      <c r="B23" s="180" t="s">
        <v>121</v>
      </c>
      <c r="C23" s="181"/>
      <c r="D23" s="181"/>
      <c r="E23" s="182"/>
      <c r="F23" s="183">
        <f>SUM(F15,F19)</f>
        <v>261449170</v>
      </c>
      <c r="G23" s="184">
        <f t="shared" si="0"/>
        <v>10.9</v>
      </c>
      <c r="H23" s="183">
        <f>SUM(H15,H19)</f>
        <v>252629271</v>
      </c>
      <c r="I23" s="184">
        <f t="shared" si="1"/>
        <v>10.8</v>
      </c>
      <c r="J23" s="185">
        <f t="shared" si="3"/>
        <v>8819899</v>
      </c>
      <c r="K23" s="186">
        <f t="shared" si="2"/>
        <v>3.5</v>
      </c>
    </row>
    <row r="24" spans="2:11" ht="15" customHeight="1">
      <c r="B24" s="187" t="s">
        <v>122</v>
      </c>
      <c r="C24" s="188"/>
      <c r="D24" s="188"/>
      <c r="E24" s="189"/>
      <c r="F24" s="190">
        <v>385646806</v>
      </c>
      <c r="G24" s="115">
        <f t="shared" si="0"/>
        <v>16</v>
      </c>
      <c r="H24" s="190">
        <v>386355720</v>
      </c>
      <c r="I24" s="115">
        <f t="shared" si="1"/>
        <v>16.6</v>
      </c>
      <c r="J24" s="116">
        <f t="shared" si="3"/>
        <v>-708914</v>
      </c>
      <c r="K24" s="117">
        <f t="shared" si="2"/>
        <v>-0.2</v>
      </c>
    </row>
    <row r="25" spans="2:11" ht="15" customHeight="1">
      <c r="B25" s="191" t="s">
        <v>123</v>
      </c>
      <c r="C25" s="192"/>
      <c r="D25" s="192"/>
      <c r="E25" s="138"/>
      <c r="F25" s="139">
        <v>22303818</v>
      </c>
      <c r="G25" s="140">
        <f t="shared" si="0"/>
        <v>0.9</v>
      </c>
      <c r="H25" s="139">
        <v>22449670</v>
      </c>
      <c r="I25" s="140">
        <f t="shared" si="1"/>
        <v>1</v>
      </c>
      <c r="J25" s="141">
        <f t="shared" si="3"/>
        <v>-145852</v>
      </c>
      <c r="K25" s="142">
        <f t="shared" si="2"/>
        <v>-0.6</v>
      </c>
    </row>
    <row r="26" spans="2:11" ht="15" customHeight="1">
      <c r="B26" s="191" t="s">
        <v>124</v>
      </c>
      <c r="C26" s="192"/>
      <c r="D26" s="192"/>
      <c r="E26" s="138"/>
      <c r="F26" s="139">
        <v>214672839</v>
      </c>
      <c r="G26" s="140">
        <f t="shared" si="0"/>
        <v>8.9</v>
      </c>
      <c r="H26" s="139">
        <v>211709427</v>
      </c>
      <c r="I26" s="140">
        <f t="shared" si="1"/>
        <v>9.1</v>
      </c>
      <c r="J26" s="141">
        <f t="shared" si="3"/>
        <v>2963412</v>
      </c>
      <c r="K26" s="142">
        <f t="shared" si="2"/>
        <v>1.4</v>
      </c>
    </row>
    <row r="27" spans="2:11" ht="15" customHeight="1">
      <c r="B27" s="136" t="s">
        <v>125</v>
      </c>
      <c r="C27" s="137"/>
      <c r="D27" s="137"/>
      <c r="E27" s="138"/>
      <c r="F27" s="139">
        <v>8108290</v>
      </c>
      <c r="G27" s="140">
        <f t="shared" si="0"/>
        <v>0.3</v>
      </c>
      <c r="H27" s="139">
        <v>7127519</v>
      </c>
      <c r="I27" s="140">
        <f t="shared" si="1"/>
        <v>0.3</v>
      </c>
      <c r="J27" s="141">
        <f t="shared" si="3"/>
        <v>980771</v>
      </c>
      <c r="K27" s="142">
        <f t="shared" si="2"/>
        <v>13.8</v>
      </c>
    </row>
    <row r="28" spans="2:11" ht="15" customHeight="1">
      <c r="B28" s="118"/>
      <c r="C28" s="119" t="s">
        <v>126</v>
      </c>
      <c r="D28" s="120"/>
      <c r="E28" s="121"/>
      <c r="F28" s="122">
        <v>1006622</v>
      </c>
      <c r="G28" s="123">
        <f t="shared" si="0"/>
        <v>0</v>
      </c>
      <c r="H28" s="122">
        <v>750624</v>
      </c>
      <c r="I28" s="123">
        <f t="shared" si="1"/>
        <v>0</v>
      </c>
      <c r="J28" s="125">
        <f t="shared" si="3"/>
        <v>255998</v>
      </c>
      <c r="K28" s="126">
        <f t="shared" si="2"/>
        <v>34.1</v>
      </c>
    </row>
    <row r="29" spans="2:11" ht="15" customHeight="1">
      <c r="B29" s="118"/>
      <c r="C29" s="168" t="s">
        <v>127</v>
      </c>
      <c r="D29" s="172"/>
      <c r="E29" s="170"/>
      <c r="F29" s="164">
        <v>386295</v>
      </c>
      <c r="G29" s="165">
        <f t="shared" si="0"/>
        <v>0</v>
      </c>
      <c r="H29" s="164">
        <v>399355</v>
      </c>
      <c r="I29" s="165">
        <f t="shared" si="1"/>
        <v>0</v>
      </c>
      <c r="J29" s="166">
        <f t="shared" si="3"/>
        <v>-13060</v>
      </c>
      <c r="K29" s="167">
        <f t="shared" si="2"/>
        <v>-3.3</v>
      </c>
    </row>
    <row r="30" spans="2:11" ht="15" customHeight="1">
      <c r="B30" s="127"/>
      <c r="C30" s="128" t="s">
        <v>128</v>
      </c>
      <c r="D30" s="129"/>
      <c r="E30" s="130"/>
      <c r="F30" s="131">
        <v>6715373</v>
      </c>
      <c r="G30" s="132">
        <f t="shared" si="0"/>
        <v>0.3</v>
      </c>
      <c r="H30" s="131">
        <v>5977540</v>
      </c>
      <c r="I30" s="132">
        <f t="shared" si="1"/>
        <v>0.3</v>
      </c>
      <c r="J30" s="134">
        <f t="shared" si="3"/>
        <v>737833</v>
      </c>
      <c r="K30" s="135">
        <f t="shared" si="2"/>
        <v>12.3</v>
      </c>
    </row>
    <row r="31" spans="2:11" ht="15" customHeight="1">
      <c r="B31" s="191" t="s">
        <v>129</v>
      </c>
      <c r="C31" s="192"/>
      <c r="D31" s="192"/>
      <c r="E31" s="138"/>
      <c r="F31" s="139">
        <v>1709637</v>
      </c>
      <c r="G31" s="140">
        <f t="shared" si="0"/>
        <v>0.1</v>
      </c>
      <c r="H31" s="139">
        <v>2305413</v>
      </c>
      <c r="I31" s="140">
        <f t="shared" si="1"/>
        <v>0.1</v>
      </c>
      <c r="J31" s="141">
        <f t="shared" si="3"/>
        <v>-595776</v>
      </c>
      <c r="K31" s="142">
        <f t="shared" si="2"/>
        <v>-25.8</v>
      </c>
    </row>
    <row r="32" spans="2:11" ht="15" customHeight="1">
      <c r="B32" s="191" t="s">
        <v>130</v>
      </c>
      <c r="C32" s="192"/>
      <c r="D32" s="192"/>
      <c r="E32" s="138"/>
      <c r="F32" s="139">
        <v>27891824</v>
      </c>
      <c r="G32" s="140">
        <f t="shared" si="0"/>
        <v>1.2</v>
      </c>
      <c r="H32" s="139">
        <v>28833252</v>
      </c>
      <c r="I32" s="140">
        <f t="shared" si="1"/>
        <v>1.2</v>
      </c>
      <c r="J32" s="141">
        <f t="shared" si="3"/>
        <v>-941428</v>
      </c>
      <c r="K32" s="142">
        <f t="shared" si="2"/>
        <v>-3.3</v>
      </c>
    </row>
    <row r="33" spans="2:11" ht="15" customHeight="1">
      <c r="B33" s="193" t="s">
        <v>131</v>
      </c>
      <c r="C33" s="192"/>
      <c r="D33" s="192"/>
      <c r="E33" s="138"/>
      <c r="F33" s="139">
        <v>242566219</v>
      </c>
      <c r="G33" s="140">
        <f t="shared" si="0"/>
        <v>10.1</v>
      </c>
      <c r="H33" s="139">
        <v>239355895</v>
      </c>
      <c r="I33" s="140">
        <f t="shared" si="1"/>
        <v>10.3</v>
      </c>
      <c r="J33" s="141">
        <f t="shared" si="3"/>
        <v>3210324</v>
      </c>
      <c r="K33" s="142">
        <f t="shared" si="2"/>
        <v>1.3</v>
      </c>
    </row>
    <row r="34" spans="2:11" ht="15" customHeight="1" thickBot="1">
      <c r="B34" s="194" t="s">
        <v>132</v>
      </c>
      <c r="C34" s="195"/>
      <c r="D34" s="137"/>
      <c r="E34" s="158"/>
      <c r="F34" s="196">
        <v>2838994</v>
      </c>
      <c r="G34" s="140">
        <f t="shared" si="0"/>
        <v>0.1</v>
      </c>
      <c r="H34" s="196">
        <v>2835932</v>
      </c>
      <c r="I34" s="140">
        <f t="shared" si="1"/>
        <v>0.1</v>
      </c>
      <c r="J34" s="141">
        <f t="shared" si="3"/>
        <v>3062</v>
      </c>
      <c r="K34" s="142">
        <f t="shared" si="2"/>
        <v>0.1</v>
      </c>
    </row>
    <row r="35" spans="2:11" ht="15" customHeight="1" thickBot="1" thickTop="1">
      <c r="B35" s="180" t="s">
        <v>133</v>
      </c>
      <c r="C35" s="181"/>
      <c r="D35" s="181"/>
      <c r="E35" s="182"/>
      <c r="F35" s="183">
        <f>SUM(F24:F27,F31:F34)</f>
        <v>905738427</v>
      </c>
      <c r="G35" s="184">
        <f t="shared" si="0"/>
        <v>37.6</v>
      </c>
      <c r="H35" s="183">
        <f>SUM(H24:H27,H31:H34)</f>
        <v>900972828</v>
      </c>
      <c r="I35" s="184">
        <f t="shared" si="1"/>
        <v>38.7</v>
      </c>
      <c r="J35" s="185">
        <f t="shared" si="3"/>
        <v>4765599</v>
      </c>
      <c r="K35" s="186">
        <f t="shared" si="2"/>
        <v>0.5</v>
      </c>
    </row>
    <row r="36" spans="2:11" ht="15" customHeight="1" thickBot="1">
      <c r="B36" s="151" t="s">
        <v>134</v>
      </c>
      <c r="C36" s="197"/>
      <c r="D36" s="197"/>
      <c r="E36" s="198"/>
      <c r="F36" s="199">
        <f>SUM(F6,F24,F25,F9,F26,F15,F19,F11,F27,F31:F34)</f>
        <v>2409109748</v>
      </c>
      <c r="G36" s="200">
        <f>F36/F$36*100</f>
        <v>100</v>
      </c>
      <c r="H36" s="199">
        <f>SUM(H6,H24,H25,H9,H26,H15,H19,H11,H27,H31:H34)</f>
        <v>2328469202</v>
      </c>
      <c r="I36" s="200">
        <f>H36/H$36*100</f>
        <v>100</v>
      </c>
      <c r="J36" s="201">
        <f t="shared" si="3"/>
        <v>80640546</v>
      </c>
      <c r="K36" s="157">
        <f t="shared" si="2"/>
        <v>3.5</v>
      </c>
    </row>
    <row r="37" spans="2:8" ht="15" customHeight="1">
      <c r="B37" s="229"/>
      <c r="C37" s="101"/>
      <c r="D37" s="202"/>
      <c r="E37" s="202"/>
      <c r="F37" s="203"/>
      <c r="H37" s="203"/>
    </row>
    <row r="38" spans="2:5" ht="14.25">
      <c r="B38" s="229"/>
      <c r="C38" s="101"/>
      <c r="D38" s="202"/>
      <c r="E38" s="202"/>
    </row>
    <row r="41" ht="14.25">
      <c r="L41" s="204"/>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tabSelected="1" view="pageBreakPreview" zoomScaleNormal="75" zoomScaleSheetLayoutView="100" zoomScalePageLayoutView="0" workbookViewId="0" topLeftCell="A1">
      <pane xSplit="3" ySplit="5" topLeftCell="D6" activePane="bottomRight" state="frozen"/>
      <selection pane="topLeft" activeCell="K18" sqref="K18"/>
      <selection pane="topRight" activeCell="K18" sqref="K18"/>
      <selection pane="bottomLeft" activeCell="K18" sqref="K18"/>
      <selection pane="bottomRight" activeCell="D14" sqref="D14"/>
    </sheetView>
  </sheetViews>
  <sheetFormatPr defaultColWidth="9.00390625" defaultRowHeight="13.5"/>
  <cols>
    <col min="1" max="1" width="1.75390625" style="103" customWidth="1"/>
    <col min="2" max="2" width="5.625" style="103" customWidth="1"/>
    <col min="3" max="3" width="28.625" style="103" customWidth="1"/>
    <col min="4" max="4" width="20.625" style="103" customWidth="1"/>
    <col min="5" max="5" width="11.125" style="103" customWidth="1"/>
    <col min="6" max="6" width="20.625" style="104" customWidth="1"/>
    <col min="7" max="7" width="11.00390625" style="105" customWidth="1"/>
    <col min="8" max="8" width="20.625" style="106" customWidth="1"/>
    <col min="9" max="9" width="11.875" style="105" customWidth="1"/>
    <col min="10" max="10" width="1.4921875" style="103" customWidth="1"/>
    <col min="11" max="16384" width="9.00390625" style="103" customWidth="1"/>
  </cols>
  <sheetData>
    <row r="1" spans="1:12" ht="21" customHeight="1">
      <c r="A1" s="102" t="s">
        <v>135</v>
      </c>
      <c r="L1" s="232"/>
    </row>
    <row r="2" ht="8.25" customHeight="1"/>
    <row r="3" spans="2:9" ht="14.25" customHeight="1" thickBot="1">
      <c r="B3" s="205"/>
      <c r="C3" s="205"/>
      <c r="D3" s="205"/>
      <c r="E3" s="205"/>
      <c r="F3" s="215"/>
      <c r="G3" s="206"/>
      <c r="H3" s="207"/>
      <c r="I3" s="108" t="s">
        <v>140</v>
      </c>
    </row>
    <row r="4" spans="2:9" ht="21.75" customHeight="1">
      <c r="B4" s="272" t="s">
        <v>75</v>
      </c>
      <c r="C4" s="292"/>
      <c r="D4" s="278" t="s">
        <v>171</v>
      </c>
      <c r="E4" s="279"/>
      <c r="F4" s="278" t="s">
        <v>164</v>
      </c>
      <c r="G4" s="279"/>
      <c r="H4" s="280" t="s">
        <v>76</v>
      </c>
      <c r="I4" s="282" t="s">
        <v>77</v>
      </c>
    </row>
    <row r="5" spans="2:9" ht="21.75" customHeight="1" thickBot="1">
      <c r="B5" s="275"/>
      <c r="C5" s="293"/>
      <c r="D5" s="109" t="s">
        <v>78</v>
      </c>
      <c r="E5" s="110" t="s">
        <v>79</v>
      </c>
      <c r="F5" s="109" t="s">
        <v>80</v>
      </c>
      <c r="G5" s="110" t="s">
        <v>79</v>
      </c>
      <c r="H5" s="281"/>
      <c r="I5" s="283"/>
    </row>
    <row r="6" spans="2:9" ht="24.75" customHeight="1">
      <c r="B6" s="294" t="s">
        <v>142</v>
      </c>
      <c r="C6" s="295"/>
      <c r="D6" s="216">
        <v>16337258</v>
      </c>
      <c r="E6" s="208">
        <f aca="true" t="shared" si="0" ref="E6:E20">ROUND(D6/D$21*100,1)</f>
        <v>0.7</v>
      </c>
      <c r="F6" s="216">
        <v>16348442</v>
      </c>
      <c r="G6" s="208">
        <f aca="true" t="shared" si="1" ref="G6:G20">ROUND(F6/F$21*100,1)</f>
        <v>0.7</v>
      </c>
      <c r="H6" s="209">
        <f aca="true" t="shared" si="2" ref="H6:H20">+D6-F6</f>
        <v>-11184</v>
      </c>
      <c r="I6" s="210">
        <f aca="true" t="shared" si="3" ref="I6:I14">IF(AND(OR(F6=0,F6=""),OR(D6="",D6=0)),"-",IF(AND(D6&gt;0,OR(F6=0,F6="")),"皆増",IF(AND(F6&gt;0,OR(D6="",D6=0)),"皆減",ROUND(H6/F6*100,1))))</f>
        <v>-0.1</v>
      </c>
    </row>
    <row r="7" spans="2:9" ht="24.75" customHeight="1">
      <c r="B7" s="288" t="s">
        <v>143</v>
      </c>
      <c r="C7" s="289"/>
      <c r="D7" s="196">
        <v>253752962</v>
      </c>
      <c r="E7" s="140">
        <f t="shared" si="0"/>
        <v>10.5</v>
      </c>
      <c r="F7" s="196">
        <v>257612988</v>
      </c>
      <c r="G7" s="140">
        <f t="shared" si="1"/>
        <v>11.1</v>
      </c>
      <c r="H7" s="141">
        <f t="shared" si="2"/>
        <v>-3860026</v>
      </c>
      <c r="I7" s="142">
        <f t="shared" si="3"/>
        <v>-1.5</v>
      </c>
    </row>
    <row r="8" spans="2:9" ht="24.75" customHeight="1">
      <c r="B8" s="290" t="s">
        <v>144</v>
      </c>
      <c r="C8" s="289"/>
      <c r="D8" s="196">
        <v>1004389770</v>
      </c>
      <c r="E8" s="140">
        <f t="shared" si="0"/>
        <v>41.7</v>
      </c>
      <c r="F8" s="196">
        <v>974107299</v>
      </c>
      <c r="G8" s="140">
        <f t="shared" si="1"/>
        <v>41.8</v>
      </c>
      <c r="H8" s="141">
        <f t="shared" si="2"/>
        <v>30282471</v>
      </c>
      <c r="I8" s="142">
        <f t="shared" si="3"/>
        <v>3.1</v>
      </c>
    </row>
    <row r="9" spans="2:9" ht="24.75" customHeight="1">
      <c r="B9" s="118"/>
      <c r="C9" s="211" t="s">
        <v>145</v>
      </c>
      <c r="D9" s="122">
        <v>166676882</v>
      </c>
      <c r="E9" s="123">
        <f t="shared" si="0"/>
        <v>6.9</v>
      </c>
      <c r="F9" s="122">
        <v>163988012</v>
      </c>
      <c r="G9" s="123">
        <f t="shared" si="1"/>
        <v>7</v>
      </c>
      <c r="H9" s="125">
        <f t="shared" si="2"/>
        <v>2688870</v>
      </c>
      <c r="I9" s="126">
        <f t="shared" si="3"/>
        <v>1.6</v>
      </c>
    </row>
    <row r="10" spans="2:9" ht="24.75" customHeight="1">
      <c r="B10" s="290" t="s">
        <v>146</v>
      </c>
      <c r="C10" s="289"/>
      <c r="D10" s="139">
        <v>202274294</v>
      </c>
      <c r="E10" s="140">
        <f t="shared" si="0"/>
        <v>8.4</v>
      </c>
      <c r="F10" s="139">
        <v>202642729</v>
      </c>
      <c r="G10" s="140">
        <f t="shared" si="1"/>
        <v>8.7</v>
      </c>
      <c r="H10" s="141">
        <f t="shared" si="2"/>
        <v>-368435</v>
      </c>
      <c r="I10" s="142">
        <f t="shared" si="3"/>
        <v>-0.2</v>
      </c>
    </row>
    <row r="11" spans="2:9" ht="24.75" customHeight="1">
      <c r="B11" s="291" t="s">
        <v>147</v>
      </c>
      <c r="C11" s="289"/>
      <c r="D11" s="139">
        <v>3511822</v>
      </c>
      <c r="E11" s="140">
        <f t="shared" si="0"/>
        <v>0.1</v>
      </c>
      <c r="F11" s="139">
        <v>3928314</v>
      </c>
      <c r="G11" s="140">
        <f t="shared" si="1"/>
        <v>0.2</v>
      </c>
      <c r="H11" s="141">
        <f t="shared" si="2"/>
        <v>-416492</v>
      </c>
      <c r="I11" s="142">
        <f t="shared" si="3"/>
        <v>-10.6</v>
      </c>
    </row>
    <row r="12" spans="2:9" ht="24.75" customHeight="1">
      <c r="B12" s="288" t="s">
        <v>148</v>
      </c>
      <c r="C12" s="289"/>
      <c r="D12" s="196">
        <v>17362757</v>
      </c>
      <c r="E12" s="140">
        <f t="shared" si="0"/>
        <v>0.7</v>
      </c>
      <c r="F12" s="139">
        <v>17438561</v>
      </c>
      <c r="G12" s="140">
        <f t="shared" si="1"/>
        <v>0.7</v>
      </c>
      <c r="H12" s="141">
        <f t="shared" si="2"/>
        <v>-75804</v>
      </c>
      <c r="I12" s="142">
        <f t="shared" si="3"/>
        <v>-0.4</v>
      </c>
    </row>
    <row r="13" spans="2:9" ht="24.75" customHeight="1">
      <c r="B13" s="288" t="s">
        <v>149</v>
      </c>
      <c r="C13" s="289"/>
      <c r="D13" s="139">
        <v>33762020</v>
      </c>
      <c r="E13" s="140">
        <f t="shared" si="0"/>
        <v>1.4</v>
      </c>
      <c r="F13" s="139">
        <v>34065156</v>
      </c>
      <c r="G13" s="140">
        <f t="shared" si="1"/>
        <v>1.5</v>
      </c>
      <c r="H13" s="141">
        <f t="shared" si="2"/>
        <v>-303136</v>
      </c>
      <c r="I13" s="142">
        <f t="shared" si="3"/>
        <v>-0.9</v>
      </c>
    </row>
    <row r="14" spans="2:9" ht="24.75" customHeight="1">
      <c r="B14" s="288" t="s">
        <v>150</v>
      </c>
      <c r="C14" s="289"/>
      <c r="D14" s="139">
        <v>272449508</v>
      </c>
      <c r="E14" s="140">
        <f t="shared" si="0"/>
        <v>11.3</v>
      </c>
      <c r="F14" s="139">
        <v>274620018</v>
      </c>
      <c r="G14" s="140">
        <f t="shared" si="1"/>
        <v>11.8</v>
      </c>
      <c r="H14" s="141">
        <f t="shared" si="2"/>
        <v>-2170510</v>
      </c>
      <c r="I14" s="142">
        <f t="shared" si="3"/>
        <v>-0.8</v>
      </c>
    </row>
    <row r="15" spans="2:9" ht="24.75" customHeight="1">
      <c r="B15" s="288" t="s">
        <v>151</v>
      </c>
      <c r="C15" s="289"/>
      <c r="D15" s="139">
        <v>96117583</v>
      </c>
      <c r="E15" s="140">
        <f t="shared" si="0"/>
        <v>4</v>
      </c>
      <c r="F15" s="139">
        <v>93765458</v>
      </c>
      <c r="G15" s="140">
        <f t="shared" si="1"/>
        <v>4</v>
      </c>
      <c r="H15" s="141">
        <f t="shared" si="2"/>
        <v>2352125</v>
      </c>
      <c r="I15" s="142">
        <f aca="true" t="shared" si="4" ref="I15:I21">IF(AND(OR(F15=0,F15=""),OR(D15="",D15=0)),"-",IF(AND(D15&gt;0,OR(F15=0,F15="")),"皆増",IF(AND(F15&gt;0,OR(D15="",D15=0)),"皆減",ROUND(H15/F15*100,1))))</f>
        <v>2.5</v>
      </c>
    </row>
    <row r="16" spans="2:9" ht="24.75" customHeight="1">
      <c r="B16" s="288" t="s">
        <v>152</v>
      </c>
      <c r="C16" s="289"/>
      <c r="D16" s="139">
        <v>290786095</v>
      </c>
      <c r="E16" s="140">
        <f t="shared" si="0"/>
        <v>12.1</v>
      </c>
      <c r="F16" s="139">
        <v>241523028</v>
      </c>
      <c r="G16" s="140">
        <f t="shared" si="1"/>
        <v>10.4</v>
      </c>
      <c r="H16" s="141">
        <f t="shared" si="2"/>
        <v>49263067</v>
      </c>
      <c r="I16" s="142">
        <f t="shared" si="4"/>
        <v>20.4</v>
      </c>
    </row>
    <row r="17" spans="2:9" ht="24.75" customHeight="1">
      <c r="B17" s="288" t="s">
        <v>153</v>
      </c>
      <c r="C17" s="289"/>
      <c r="D17" s="139">
        <v>2307</v>
      </c>
      <c r="E17" s="140">
        <f t="shared" si="0"/>
        <v>0</v>
      </c>
      <c r="F17" s="139">
        <v>1012304</v>
      </c>
      <c r="G17" s="140">
        <f t="shared" si="1"/>
        <v>0</v>
      </c>
      <c r="H17" s="141">
        <f t="shared" si="2"/>
        <v>-1009997</v>
      </c>
      <c r="I17" s="142">
        <f t="shared" si="4"/>
        <v>-99.8</v>
      </c>
    </row>
    <row r="18" spans="2:9" ht="24.75" customHeight="1">
      <c r="B18" s="288" t="s">
        <v>154</v>
      </c>
      <c r="C18" s="289"/>
      <c r="D18" s="139">
        <v>211864701</v>
      </c>
      <c r="E18" s="140">
        <f t="shared" si="0"/>
        <v>8.8</v>
      </c>
      <c r="F18" s="139">
        <v>205333723</v>
      </c>
      <c r="G18" s="140">
        <f t="shared" si="1"/>
        <v>8.8</v>
      </c>
      <c r="H18" s="141">
        <f t="shared" si="2"/>
        <v>6530978</v>
      </c>
      <c r="I18" s="142">
        <f t="shared" si="4"/>
        <v>3.2</v>
      </c>
    </row>
    <row r="19" spans="2:9" ht="24.75" customHeight="1">
      <c r="B19" s="288" t="s">
        <v>155</v>
      </c>
      <c r="C19" s="289"/>
      <c r="D19" s="139">
        <v>3659677</v>
      </c>
      <c r="E19" s="140">
        <f t="shared" si="0"/>
        <v>0.2</v>
      </c>
      <c r="F19" s="139">
        <v>3235250</v>
      </c>
      <c r="G19" s="140">
        <f t="shared" si="1"/>
        <v>0.1</v>
      </c>
      <c r="H19" s="141">
        <f t="shared" si="2"/>
        <v>424427</v>
      </c>
      <c r="I19" s="142">
        <f t="shared" si="4"/>
        <v>13.1</v>
      </c>
    </row>
    <row r="20" spans="2:9" ht="24.75" customHeight="1" thickBot="1">
      <c r="B20" s="284" t="s">
        <v>156</v>
      </c>
      <c r="C20" s="285"/>
      <c r="D20" s="139">
        <v>2838994</v>
      </c>
      <c r="E20" s="140">
        <f t="shared" si="0"/>
        <v>0.1</v>
      </c>
      <c r="F20" s="139">
        <v>2835932</v>
      </c>
      <c r="G20" s="140">
        <f t="shared" si="1"/>
        <v>0.1</v>
      </c>
      <c r="H20" s="141">
        <f t="shared" si="2"/>
        <v>3062</v>
      </c>
      <c r="I20" s="142">
        <f t="shared" si="4"/>
        <v>0.1</v>
      </c>
    </row>
    <row r="21" spans="2:9" ht="24.75" customHeight="1" thickBot="1" thickTop="1">
      <c r="B21" s="286" t="s">
        <v>136</v>
      </c>
      <c r="C21" s="287"/>
      <c r="D21" s="217">
        <f>SUM(D6:D20)-D9</f>
        <v>2409109748</v>
      </c>
      <c r="E21" s="212">
        <f>D21/D$21*100</f>
        <v>100</v>
      </c>
      <c r="F21" s="217">
        <f>SUM(F6:F20)-F9</f>
        <v>2328469202</v>
      </c>
      <c r="G21" s="212">
        <f>F21/F$21*100</f>
        <v>100</v>
      </c>
      <c r="H21" s="213">
        <f>+D21-F21</f>
        <v>80640546</v>
      </c>
      <c r="I21" s="186">
        <f t="shared" si="4"/>
        <v>3.5</v>
      </c>
    </row>
    <row r="22" spans="2:9" ht="11.25" customHeight="1">
      <c r="B22" s="202"/>
      <c r="C22" s="202"/>
      <c r="D22" s="205"/>
      <c r="E22" s="205"/>
      <c r="F22" s="215"/>
      <c r="G22" s="206"/>
      <c r="H22" s="207"/>
      <c r="I22" s="206"/>
    </row>
    <row r="23" spans="2:3" ht="15" customHeight="1">
      <c r="B23" s="229"/>
      <c r="C23" s="231"/>
    </row>
    <row r="27" spans="2:3" ht="14.25">
      <c r="B27" s="103" t="s">
        <v>157</v>
      </c>
      <c r="C27" s="103" t="s">
        <v>157</v>
      </c>
    </row>
    <row r="33" ht="14.25">
      <c r="B33" s="214"/>
    </row>
    <row r="34" spans="2:10" ht="14.25">
      <c r="B34" s="214"/>
      <c r="J34" s="204"/>
    </row>
  </sheetData>
  <sheetProtection/>
  <mergeCells count="20">
    <mergeCell ref="B4:C5"/>
    <mergeCell ref="D4:E4"/>
    <mergeCell ref="F4:G4"/>
    <mergeCell ref="H4:H5"/>
    <mergeCell ref="I4:I5"/>
    <mergeCell ref="B6:C6"/>
    <mergeCell ref="B7:C7"/>
    <mergeCell ref="B8:C8"/>
    <mergeCell ref="B10:C10"/>
    <mergeCell ref="B11:C11"/>
    <mergeCell ref="B12:C12"/>
    <mergeCell ref="B13:C13"/>
    <mergeCell ref="B20:C20"/>
    <mergeCell ref="B21:C21"/>
    <mergeCell ref="B14:C14"/>
    <mergeCell ref="B15:C15"/>
    <mergeCell ref="B16:C16"/>
    <mergeCell ref="B17:C17"/>
    <mergeCell ref="B18:C18"/>
    <mergeCell ref="B19:C19"/>
  </mergeCells>
  <printOptions horizontalCentered="1"/>
  <pageMargins left="0.3937007874015748" right="0.3937007874015748" top="0.7874015748031497" bottom="0.5905511811023623" header="0.5118110236220472"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2017-03-30T07:43:53Z</cp:lastPrinted>
  <dcterms:created xsi:type="dcterms:W3CDTF">2013-03-21T06:27:35Z</dcterms:created>
  <dcterms:modified xsi:type="dcterms:W3CDTF">2017-03-30T10:52:00Z</dcterms:modified>
  <cp:category/>
  <cp:version/>
  <cp:contentType/>
  <cp:contentStatus/>
</cp:coreProperties>
</file>