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25" activeTab="0"/>
  </bookViews>
  <sheets>
    <sheet name="資料編１－２２" sheetId="1" r:id="rId1"/>
  </sheets>
  <definedNames>
    <definedName name="_xlnm.Print_Area" localSheetId="0">'資料編１－２２'!$A$1:$H$104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" authorId="0">
      <text>
        <r>
          <rPr>
            <b/>
            <sz val="9"/>
            <rFont val="ＭＳ Ｐゴシック"/>
            <family val="3"/>
          </rPr>
          <t>土地水政策課:H24.3.31の数値なので、H25年に更新してください。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<sst xmlns="http://schemas.openxmlformats.org/spreadsheetml/2006/main" count="179" uniqueCount="147">
  <si>
    <t>都市計画区 域 名</t>
  </si>
  <si>
    <t>市町村名</t>
  </si>
  <si>
    <t>都市計画　　　区域</t>
  </si>
  <si>
    <t>市街化区域</t>
  </si>
  <si>
    <t>所沢</t>
  </si>
  <si>
    <t>所沢市</t>
  </si>
  <si>
    <t>飯能</t>
  </si>
  <si>
    <t>飯能市</t>
  </si>
  <si>
    <t>入間</t>
  </si>
  <si>
    <t>入間市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</si>
  <si>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</si>
  <si>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</si>
  <si>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</si>
  <si>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</si>
  <si>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</si>
  <si>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</si>
  <si>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</si>
  <si>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</si>
  <si>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川越</t>
  </si>
  <si>
    <t>川越市</t>
  </si>
  <si>
    <t>日高市</t>
  </si>
  <si>
    <t>川島町</t>
  </si>
  <si>
    <t>-</t>
  </si>
  <si>
    <t>計</t>
  </si>
  <si>
    <t>狭山</t>
  </si>
  <si>
    <t>狭山市</t>
  </si>
  <si>
    <t>富士見</t>
  </si>
  <si>
    <t>富士見市</t>
  </si>
  <si>
    <t>三芳町</t>
  </si>
  <si>
    <t>坂戸</t>
  </si>
  <si>
    <t>坂戸市</t>
  </si>
  <si>
    <t>鶴ヶ島市</t>
  </si>
  <si>
    <t>毛呂山</t>
  </si>
  <si>
    <t>毛呂山町</t>
  </si>
  <si>
    <t>・越生</t>
  </si>
  <si>
    <t>越生町</t>
  </si>
  <si>
    <t>鳩山町</t>
  </si>
  <si>
    <t>東松山</t>
  </si>
  <si>
    <t>東松山市</t>
  </si>
  <si>
    <t>嵐山町</t>
  </si>
  <si>
    <t>滑川町</t>
  </si>
  <si>
    <t>吉見町</t>
  </si>
  <si>
    <t>川口</t>
  </si>
  <si>
    <t>蕨</t>
  </si>
  <si>
    <t>蕨市</t>
  </si>
  <si>
    <t>戸田</t>
  </si>
  <si>
    <t>戸田市</t>
  </si>
  <si>
    <t>上尾</t>
  </si>
  <si>
    <t>上尾市</t>
  </si>
  <si>
    <t>伊奈町</t>
  </si>
  <si>
    <t>鴻巣</t>
  </si>
  <si>
    <t>鴻巣市</t>
  </si>
  <si>
    <t>桶川</t>
  </si>
  <si>
    <t>桶川市</t>
  </si>
  <si>
    <t>北本</t>
  </si>
  <si>
    <t>北本市</t>
  </si>
  <si>
    <t>行田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</si>
  <si>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</si>
  <si>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</si>
  <si>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</si>
  <si>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</si>
  <si>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</si>
  <si>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</si>
  <si>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</si>
  <si>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</si>
  <si>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</si>
  <si>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</si>
  <si>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蓮田</t>
  </si>
  <si>
    <t>蓮田市</t>
  </si>
  <si>
    <t>幸手</t>
  </si>
  <si>
    <t>幸手市</t>
  </si>
  <si>
    <t>杉戸町</t>
  </si>
  <si>
    <t>宮代町</t>
  </si>
  <si>
    <t>羽生</t>
  </si>
  <si>
    <t>羽生市</t>
  </si>
  <si>
    <t>熊谷</t>
  </si>
  <si>
    <t>熊谷市</t>
  </si>
  <si>
    <t>深谷</t>
  </si>
  <si>
    <t>本庄</t>
  </si>
  <si>
    <t>本庄市</t>
  </si>
  <si>
    <t>小川</t>
  </si>
  <si>
    <t>小川町</t>
  </si>
  <si>
    <t>寄居</t>
  </si>
  <si>
    <t>秩父</t>
  </si>
  <si>
    <t>秩父市</t>
  </si>
  <si>
    <t>横瀬町</t>
  </si>
  <si>
    <t>皆野町</t>
  </si>
  <si>
    <t>児玉</t>
  </si>
  <si>
    <t>美里町</t>
  </si>
  <si>
    <t>神川町</t>
  </si>
  <si>
    <t>上里町</t>
  </si>
  <si>
    <t>小鹿野</t>
  </si>
  <si>
    <t>小鹿野町</t>
  </si>
  <si>
    <t>県土に占める割合</t>
  </si>
  <si>
    <t>さいたま市</t>
  </si>
  <si>
    <t>区域区分市町村計</t>
  </si>
  <si>
    <t>非区域区分市町村計</t>
  </si>
  <si>
    <t>ふじみ野市</t>
  </si>
  <si>
    <t>ときがわ町</t>
  </si>
  <si>
    <t>面積　　　　　　　　（k㎡)</t>
  </si>
  <si>
    <t>人口　　　　　　　　　　　(人）</t>
  </si>
  <si>
    <t>人口密度　　　　　　　　（人/k㎡）</t>
  </si>
  <si>
    <t>１－２２　市町村別都市計画区域の指定状況及び人口集中地区（ＤＩＤ）面積</t>
  </si>
  <si>
    <t>資料：都市計画区域等面積（都市計画課）、ＤＩＤ（平成22年国勢調査結果、統計課）</t>
  </si>
  <si>
    <t>（ 　　　　〃　　　　  　　　826)</t>
  </si>
  <si>
    <t>（ 　　　　〃　　　　   　　　63)</t>
  </si>
  <si>
    <t>（ 　　　　〃　　　　  　　　197)</t>
  </si>
  <si>
    <t>（ 　　　　〃　　　　  　　1,086)</t>
  </si>
  <si>
    <t>（ 　　　　〃　　　 　  　　　   0)</t>
  </si>
  <si>
    <t>（ 　　　　〃　　　　  　　　359)</t>
  </si>
  <si>
    <t>（ 　　　　〃　　 　　  　　　 33)</t>
  </si>
  <si>
    <t>（ 　　　　〃　　　　  　　　373)</t>
  </si>
  <si>
    <t>（ 　　　　〃　　　　  　　　   0)</t>
  </si>
  <si>
    <t>（ 　　　〃 　　　　  　　　0)</t>
  </si>
  <si>
    <r>
      <t xml:space="preserve">本庄市
</t>
    </r>
    <r>
      <rPr>
        <b/>
        <sz val="8"/>
        <rFont val="ＭＳ Ｐゴシック"/>
        <family val="3"/>
      </rPr>
      <t>（旧児玉町）</t>
    </r>
  </si>
  <si>
    <r>
      <t>深谷市</t>
    </r>
    <r>
      <rPr>
        <b/>
        <sz val="8"/>
        <rFont val="ＭＳ Ｐゴシック"/>
        <family val="3"/>
      </rPr>
      <t xml:space="preserve">
（旧花園町）</t>
    </r>
  </si>
  <si>
    <t>Ｄ Ｉ Ｄ  H22.10.1</t>
  </si>
  <si>
    <t>白岡市</t>
  </si>
  <si>
    <t>　 注1）ＤＩＤとは、国勢調査により求められる「人口集中地区」である。これは、人口密度の高い調査区域</t>
  </si>
  <si>
    <r>
      <t xml:space="preserve">川口市
</t>
    </r>
    <r>
      <rPr>
        <b/>
        <sz val="8"/>
        <rFont val="ＭＳ Ｐゴシック"/>
        <family val="3"/>
      </rPr>
      <t>（旧川口市）
（旧鳩ヶ谷市）</t>
    </r>
  </si>
  <si>
    <t>さいたま</t>
  </si>
  <si>
    <t>行田市</t>
  </si>
  <si>
    <t>久喜</t>
  </si>
  <si>
    <r>
      <t xml:space="preserve">久喜市
</t>
    </r>
    <r>
      <rPr>
        <b/>
        <sz val="8"/>
        <rFont val="ＭＳ Ｐゴシック"/>
        <family val="3"/>
      </rPr>
      <t>（旧久喜市）
（旧菖蒲町）
（旧栗橋町）
（旧鷲宮町）</t>
    </r>
  </si>
  <si>
    <t>Ｄ Ｉ Ｄ  H22.10.1</t>
  </si>
  <si>
    <t>面積
（k㎡)</t>
  </si>
  <si>
    <t>人口
(人）</t>
  </si>
  <si>
    <t>人口密度　　　　　　　　（人/k㎡）</t>
  </si>
  <si>
    <t>加須</t>
  </si>
  <si>
    <r>
      <t>加須市</t>
    </r>
    <r>
      <rPr>
        <b/>
        <sz val="8"/>
        <rFont val="ＭＳ Ｐゴシック"/>
        <family val="3"/>
      </rPr>
      <t xml:space="preserve">
（旧加須市）
（旧騎西町）
（旧大利根町）</t>
    </r>
  </si>
  <si>
    <t>-</t>
  </si>
  <si>
    <t>寄居町</t>
  </si>
  <si>
    <t>ときがわ</t>
  </si>
  <si>
    <t>北川辺</t>
  </si>
  <si>
    <t>合計（40市21町）</t>
  </si>
  <si>
    <t>　　   （約4,000人／k㎡以上）が互いに隣接して、5,000人以上になる地区をいう。</t>
  </si>
  <si>
    <t>市街化調整　　　区域</t>
  </si>
  <si>
    <t>（参考：用途地域の指定  154)</t>
  </si>
  <si>
    <t>（ 　　　　〃　　　　  　　　540)</t>
  </si>
  <si>
    <t>（ 　　　　〃　　　　  　　　694)</t>
  </si>
  <si>
    <t>（ 　　　　〃　　　　  　 　 765)</t>
  </si>
  <si>
    <t>（　　　　〃　　　  　　2,545)</t>
  </si>
  <si>
    <r>
      <t xml:space="preserve">深谷市
</t>
    </r>
    <r>
      <rPr>
        <b/>
        <sz val="8"/>
        <rFont val="ＭＳ Ｐゴシック"/>
        <family val="3"/>
      </rPr>
      <t>（旧深谷市）
（旧川本町）
（旧岡部町）</t>
    </r>
  </si>
  <si>
    <r>
      <t>加須市</t>
    </r>
    <r>
      <rPr>
        <b/>
        <sz val="8"/>
        <rFont val="ＭＳ Ｐゴシック"/>
        <family val="3"/>
      </rPr>
      <t xml:space="preserve">
（旧北川辺町）</t>
    </r>
  </si>
  <si>
    <t>　　　　なお、平成２７年国勢調査結果に基づくDIDは、平成２８年１０月に公表予定である。</t>
  </si>
  <si>
    <t>　　　　　　　面　　積（ha） 　　H28.3.31</t>
  </si>
  <si>
    <r>
      <t>　　　　　　　面　　積（ha） 　</t>
    </r>
    <r>
      <rPr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H28.3.31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</si>
</sst>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_ "/>
    <numFmt numFmtId="184" formatCode="0.0_);[Red]\(0.0\)"/>
    <numFmt numFmtId="185" formatCode="0.0%"/>
    <numFmt numFmtId="186" formatCode="#,##0.0_ "/>
    <numFmt numFmtId="187" formatCode="#,##0_);[Red]\(#,##0\)"/>
    <numFmt numFmtId="188" formatCode="\(#,##0\)_ ;[Red]\(\-#,##0\)\ "/>
    <numFmt numFmtId="189" formatCode="#,##0.00;&quot;△ &quot;#,##0.00"/>
    <numFmt numFmtId="190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189" fontId="0" fillId="0" borderId="18" xfId="0" applyNumberFormat="1" applyFont="1" applyFill="1" applyBorder="1" applyAlignment="1">
      <alignment vertical="center" shrinkToFit="1"/>
    </xf>
    <xf numFmtId="187" fontId="0" fillId="0" borderId="16" xfId="0" applyNumberFormat="1" applyFont="1" applyFill="1" applyBorder="1" applyAlignment="1">
      <alignment vertical="center" shrinkToFit="1"/>
    </xf>
    <xf numFmtId="190" fontId="0" fillId="0" borderId="19" xfId="0" applyNumberFormat="1" applyFont="1" applyFill="1" applyBorder="1" applyAlignment="1">
      <alignment vertical="center" shrinkToFit="1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189" fontId="0" fillId="0" borderId="23" xfId="0" applyNumberFormat="1" applyFont="1" applyFill="1" applyBorder="1" applyAlignment="1">
      <alignment vertical="center" shrinkToFit="1"/>
    </xf>
    <xf numFmtId="187" fontId="0" fillId="0" borderId="21" xfId="0" applyNumberFormat="1" applyFont="1" applyFill="1" applyBorder="1" applyAlignment="1">
      <alignment vertical="center" shrinkToFit="1"/>
    </xf>
    <xf numFmtId="190" fontId="0" fillId="0" borderId="14" xfId="0" applyNumberFormat="1" applyFont="1" applyFill="1" applyBorder="1" applyAlignment="1">
      <alignment vertical="center" shrinkToFit="1"/>
    </xf>
    <xf numFmtId="189" fontId="0" fillId="0" borderId="24" xfId="0" applyNumberFormat="1" applyFont="1" applyFill="1" applyBorder="1" applyAlignment="1">
      <alignment vertical="center" shrinkToFit="1"/>
    </xf>
    <xf numFmtId="187" fontId="0" fillId="0" borderId="25" xfId="0" applyNumberFormat="1" applyFont="1" applyFill="1" applyBorder="1" applyAlignment="1">
      <alignment vertical="center" shrinkToFit="1"/>
    </xf>
    <xf numFmtId="190" fontId="0" fillId="0" borderId="26" xfId="0" applyNumberFormat="1" applyFont="1" applyFill="1" applyBorder="1" applyAlignment="1">
      <alignment vertical="center" shrinkToFit="1"/>
    </xf>
    <xf numFmtId="189" fontId="0" fillId="0" borderId="27" xfId="0" applyNumberFormat="1" applyFont="1" applyFill="1" applyBorder="1" applyAlignment="1">
      <alignment vertical="center" shrinkToFit="1"/>
    </xf>
    <xf numFmtId="187" fontId="0" fillId="0" borderId="28" xfId="0" applyNumberFormat="1" applyFont="1" applyFill="1" applyBorder="1" applyAlignment="1">
      <alignment vertical="center" shrinkToFit="1"/>
    </xf>
    <xf numFmtId="190" fontId="0" fillId="0" borderId="29" xfId="0" applyNumberFormat="1" applyFont="1" applyFill="1" applyBorder="1" applyAlignment="1">
      <alignment vertical="center" shrinkToFit="1"/>
    </xf>
    <xf numFmtId="190" fontId="0" fillId="0" borderId="29" xfId="0" applyNumberFormat="1" applyFont="1" applyFill="1" applyBorder="1" applyAlignment="1">
      <alignment horizontal="center" vertical="center" shrinkToFit="1"/>
    </xf>
    <xf numFmtId="189" fontId="0" fillId="0" borderId="30" xfId="0" applyNumberFormat="1" applyFont="1" applyFill="1" applyBorder="1" applyAlignment="1">
      <alignment vertical="center" shrinkToFit="1"/>
    </xf>
    <xf numFmtId="187" fontId="0" fillId="0" borderId="31" xfId="0" applyNumberFormat="1" applyFont="1" applyFill="1" applyBorder="1" applyAlignment="1">
      <alignment vertical="center" shrinkToFit="1"/>
    </xf>
    <xf numFmtId="190" fontId="0" fillId="0" borderId="32" xfId="0" applyNumberFormat="1" applyFont="1" applyFill="1" applyBorder="1" applyAlignment="1">
      <alignment vertical="center" shrinkToFit="1"/>
    </xf>
    <xf numFmtId="189" fontId="0" fillId="0" borderId="33" xfId="0" applyNumberFormat="1" applyFont="1" applyFill="1" applyBorder="1" applyAlignment="1">
      <alignment vertical="center" shrinkToFit="1"/>
    </xf>
    <xf numFmtId="187" fontId="0" fillId="0" borderId="34" xfId="0" applyNumberFormat="1" applyFont="1" applyFill="1" applyBorder="1" applyAlignment="1">
      <alignment vertical="center" shrinkToFit="1"/>
    </xf>
    <xf numFmtId="190" fontId="0" fillId="0" borderId="35" xfId="0" applyNumberFormat="1" applyFont="1" applyFill="1" applyBorder="1" applyAlignment="1">
      <alignment vertical="center" shrinkToFit="1"/>
    </xf>
    <xf numFmtId="189" fontId="0" fillId="0" borderId="36" xfId="0" applyNumberFormat="1" applyFont="1" applyFill="1" applyBorder="1" applyAlignment="1">
      <alignment vertical="center" shrinkToFit="1"/>
    </xf>
    <xf numFmtId="187" fontId="0" fillId="0" borderId="37" xfId="0" applyNumberFormat="1" applyFont="1" applyFill="1" applyBorder="1" applyAlignment="1">
      <alignment vertical="center" shrinkToFit="1"/>
    </xf>
    <xf numFmtId="190" fontId="0" fillId="0" borderId="38" xfId="0" applyNumberFormat="1" applyFont="1" applyFill="1" applyBorder="1" applyAlignment="1">
      <alignment vertical="center" shrinkToFit="1"/>
    </xf>
    <xf numFmtId="189" fontId="0" fillId="0" borderId="39" xfId="0" applyNumberFormat="1" applyFont="1" applyFill="1" applyBorder="1" applyAlignment="1">
      <alignment vertical="center" shrinkToFit="1"/>
    </xf>
    <xf numFmtId="187" fontId="0" fillId="0" borderId="40" xfId="0" applyNumberFormat="1" applyFont="1" applyFill="1" applyBorder="1" applyAlignment="1">
      <alignment vertical="center" shrinkToFit="1"/>
    </xf>
    <xf numFmtId="190" fontId="0" fillId="0" borderId="41" xfId="0" applyNumberFormat="1" applyFont="1" applyFill="1" applyBorder="1" applyAlignment="1">
      <alignment vertical="center" shrinkToFit="1"/>
    </xf>
    <xf numFmtId="187" fontId="0" fillId="0" borderId="42" xfId="0" applyNumberFormat="1" applyFont="1" applyFill="1" applyBorder="1" applyAlignment="1">
      <alignment vertical="center" shrinkToFit="1"/>
    </xf>
    <xf numFmtId="190" fontId="0" fillId="0" borderId="12" xfId="0" applyNumberFormat="1" applyFont="1" applyFill="1" applyBorder="1" applyAlignment="1">
      <alignment vertical="center" shrinkToFit="1"/>
    </xf>
    <xf numFmtId="187" fontId="0" fillId="0" borderId="43" xfId="0" applyNumberFormat="1" applyFont="1" applyFill="1" applyBorder="1" applyAlignment="1">
      <alignment vertical="center" shrinkToFit="1"/>
    </xf>
    <xf numFmtId="190" fontId="0" fillId="0" borderId="13" xfId="0" applyNumberFormat="1" applyFont="1" applyFill="1" applyBorder="1" applyAlignment="1">
      <alignment vertical="center" shrinkToFit="1"/>
    </xf>
    <xf numFmtId="187" fontId="0" fillId="0" borderId="44" xfId="0" applyNumberFormat="1" applyFont="1" applyFill="1" applyBorder="1" applyAlignment="1">
      <alignment vertical="center" shrinkToFit="1"/>
    </xf>
    <xf numFmtId="189" fontId="0" fillId="0" borderId="45" xfId="0" applyNumberFormat="1" applyFont="1" applyFill="1" applyBorder="1" applyAlignment="1">
      <alignment vertical="center" shrinkToFit="1"/>
    </xf>
    <xf numFmtId="187" fontId="0" fillId="0" borderId="46" xfId="0" applyNumberFormat="1" applyFont="1" applyFill="1" applyBorder="1" applyAlignment="1">
      <alignment vertical="center" shrinkToFit="1"/>
    </xf>
    <xf numFmtId="190" fontId="0" fillId="0" borderId="47" xfId="0" applyNumberFormat="1" applyFont="1" applyFill="1" applyBorder="1" applyAlignment="1">
      <alignment horizontal="right" vertical="center" shrinkToFit="1"/>
    </xf>
    <xf numFmtId="189" fontId="0" fillId="0" borderId="48" xfId="0" applyNumberFormat="1" applyFont="1" applyFill="1" applyBorder="1" applyAlignment="1">
      <alignment vertical="center" shrinkToFit="1"/>
    </xf>
    <xf numFmtId="187" fontId="0" fillId="0" borderId="49" xfId="0" applyNumberFormat="1" applyFont="1" applyFill="1" applyBorder="1" applyAlignment="1">
      <alignment vertical="center" shrinkToFit="1"/>
    </xf>
    <xf numFmtId="190" fontId="0" fillId="0" borderId="50" xfId="0" applyNumberFormat="1" applyFont="1" applyFill="1" applyBorder="1" applyAlignment="1">
      <alignment vertical="center" shrinkToFit="1"/>
    </xf>
    <xf numFmtId="189" fontId="0" fillId="0" borderId="51" xfId="0" applyNumberFormat="1" applyFont="1" applyFill="1" applyBorder="1" applyAlignment="1">
      <alignment vertical="center" shrinkToFit="1"/>
    </xf>
    <xf numFmtId="187" fontId="0" fillId="0" borderId="52" xfId="0" applyNumberFormat="1" applyFont="1" applyFill="1" applyBorder="1" applyAlignment="1">
      <alignment vertical="center" shrinkToFit="1"/>
    </xf>
    <xf numFmtId="190" fontId="0" fillId="0" borderId="53" xfId="0" applyNumberFormat="1" applyFont="1" applyFill="1" applyBorder="1" applyAlignment="1">
      <alignment vertical="center" shrinkToFit="1"/>
    </xf>
    <xf numFmtId="189" fontId="0" fillId="0" borderId="54" xfId="0" applyNumberFormat="1" applyFont="1" applyFill="1" applyBorder="1" applyAlignment="1">
      <alignment vertical="center" shrinkToFit="1"/>
    </xf>
    <xf numFmtId="187" fontId="0" fillId="0" borderId="55" xfId="0" applyNumberFormat="1" applyFont="1" applyFill="1" applyBorder="1" applyAlignment="1">
      <alignment vertical="center" shrinkToFit="1"/>
    </xf>
    <xf numFmtId="190" fontId="0" fillId="0" borderId="56" xfId="0" applyNumberFormat="1" applyFont="1" applyFill="1" applyBorder="1" applyAlignment="1">
      <alignment vertical="center" shrinkToFit="1"/>
    </xf>
    <xf numFmtId="187" fontId="0" fillId="0" borderId="20" xfId="0" applyNumberFormat="1" applyFont="1" applyFill="1" applyBorder="1" applyAlignment="1">
      <alignment vertical="center" shrinkToFit="1"/>
    </xf>
    <xf numFmtId="190" fontId="0" fillId="0" borderId="10" xfId="0" applyNumberFormat="1" applyFont="1" applyFill="1" applyBorder="1" applyAlignment="1">
      <alignment vertical="center" shrinkToFit="1"/>
    </xf>
    <xf numFmtId="38" fontId="0" fillId="0" borderId="57" xfId="48" applyFont="1" applyBorder="1" applyAlignment="1">
      <alignment vertical="center"/>
    </xf>
    <xf numFmtId="40" fontId="0" fillId="0" borderId="58" xfId="48" applyNumberFormat="1" applyFont="1" applyBorder="1" applyAlignment="1">
      <alignment vertical="center"/>
    </xf>
    <xf numFmtId="190" fontId="0" fillId="0" borderId="59" xfId="0" applyNumberFormat="1" applyFont="1" applyFill="1" applyBorder="1" applyAlignment="1">
      <alignment vertical="center" shrinkToFit="1"/>
    </xf>
    <xf numFmtId="187" fontId="0" fillId="0" borderId="60" xfId="48" applyNumberFormat="1" applyFont="1" applyFill="1" applyBorder="1" applyAlignment="1">
      <alignment vertical="center"/>
    </xf>
    <xf numFmtId="187" fontId="0" fillId="0" borderId="60" xfId="0" applyNumberFormat="1" applyFont="1" applyFill="1" applyBorder="1" applyAlignment="1">
      <alignment vertical="center"/>
    </xf>
    <xf numFmtId="189" fontId="0" fillId="0" borderId="61" xfId="0" applyNumberFormat="1" applyFont="1" applyFill="1" applyBorder="1" applyAlignment="1">
      <alignment vertical="center" shrinkToFit="1"/>
    </xf>
    <xf numFmtId="187" fontId="0" fillId="0" borderId="62" xfId="48" applyNumberFormat="1" applyFont="1" applyFill="1" applyBorder="1" applyAlignment="1">
      <alignment vertical="center" shrinkToFit="1"/>
    </xf>
    <xf numFmtId="190" fontId="0" fillId="0" borderId="63" xfId="48" applyNumberFormat="1" applyFont="1" applyFill="1" applyBorder="1" applyAlignment="1">
      <alignment horizontal="center" vertical="center" shrinkToFit="1"/>
    </xf>
    <xf numFmtId="187" fontId="0" fillId="0" borderId="64" xfId="48" applyNumberFormat="1" applyFont="1" applyFill="1" applyBorder="1" applyAlignment="1">
      <alignment vertical="center" shrinkToFit="1"/>
    </xf>
    <xf numFmtId="190" fontId="0" fillId="0" borderId="65" xfId="48" applyNumberFormat="1" applyFont="1" applyFill="1" applyBorder="1" applyAlignment="1">
      <alignment vertical="center" shrinkToFit="1"/>
    </xf>
    <xf numFmtId="187" fontId="0" fillId="0" borderId="31" xfId="48" applyNumberFormat="1" applyFont="1" applyFill="1" applyBorder="1" applyAlignment="1">
      <alignment vertical="center" shrinkToFit="1"/>
    </xf>
    <xf numFmtId="187" fontId="0" fillId="0" borderId="34" xfId="48" applyNumberFormat="1" applyFont="1" applyFill="1" applyBorder="1" applyAlignment="1">
      <alignment vertical="center" shrinkToFit="1"/>
    </xf>
    <xf numFmtId="190" fontId="0" fillId="0" borderId="35" xfId="48" applyNumberFormat="1" applyFont="1" applyFill="1" applyBorder="1" applyAlignment="1">
      <alignment vertical="center" shrinkToFit="1"/>
    </xf>
    <xf numFmtId="190" fontId="0" fillId="0" borderId="65" xfId="48" applyNumberFormat="1" applyFont="1" applyFill="1" applyBorder="1" applyAlignment="1">
      <alignment horizontal="center" vertical="center" shrinkToFit="1"/>
    </xf>
    <xf numFmtId="187" fontId="0" fillId="0" borderId="25" xfId="48" applyNumberFormat="1" applyFont="1" applyFill="1" applyBorder="1" applyAlignment="1">
      <alignment vertical="center" shrinkToFit="1"/>
    </xf>
    <xf numFmtId="190" fontId="0" fillId="0" borderId="26" xfId="48" applyNumberFormat="1" applyFont="1" applyFill="1" applyBorder="1" applyAlignment="1">
      <alignment horizontal="center" vertical="center" shrinkToFit="1"/>
    </xf>
    <xf numFmtId="190" fontId="0" fillId="0" borderId="32" xfId="48" applyNumberFormat="1" applyFont="1" applyFill="1" applyBorder="1" applyAlignment="1">
      <alignment horizontal="center" vertical="center" shrinkToFit="1"/>
    </xf>
    <xf numFmtId="187" fontId="0" fillId="0" borderId="20" xfId="48" applyNumberFormat="1" applyFont="1" applyFill="1" applyBorder="1" applyAlignment="1">
      <alignment vertical="center" shrinkToFit="1"/>
    </xf>
    <xf numFmtId="190" fontId="0" fillId="0" borderId="10" xfId="48" applyNumberFormat="1" applyFont="1" applyFill="1" applyBorder="1" applyAlignment="1">
      <alignment horizontal="center" vertical="center" shrinkToFit="1"/>
    </xf>
    <xf numFmtId="190" fontId="0" fillId="0" borderId="35" xfId="48" applyNumberFormat="1" applyFont="1" applyFill="1" applyBorder="1" applyAlignment="1">
      <alignment horizontal="center" vertical="center" shrinkToFit="1"/>
    </xf>
    <xf numFmtId="189" fontId="0" fillId="0" borderId="58" xfId="0" applyNumberFormat="1" applyFont="1" applyFill="1" applyBorder="1" applyAlignment="1">
      <alignment vertical="center" shrinkToFit="1"/>
    </xf>
    <xf numFmtId="187" fontId="0" fillId="0" borderId="57" xfId="48" applyNumberFormat="1" applyFont="1" applyFill="1" applyBorder="1" applyAlignment="1">
      <alignment vertical="center" shrinkToFit="1"/>
    </xf>
    <xf numFmtId="187" fontId="0" fillId="0" borderId="0" xfId="0" applyNumberFormat="1" applyFont="1" applyFill="1" applyAlignment="1">
      <alignment vertical="center"/>
    </xf>
    <xf numFmtId="187" fontId="0" fillId="0" borderId="66" xfId="0" applyNumberFormat="1" applyFont="1" applyFill="1" applyBorder="1" applyAlignment="1">
      <alignment vertical="center" shrinkToFit="1"/>
    </xf>
    <xf numFmtId="185" fontId="0" fillId="0" borderId="58" xfId="0" applyNumberFormat="1" applyFont="1" applyFill="1" applyBorder="1" applyAlignment="1">
      <alignment vertical="center" shrinkToFit="1"/>
    </xf>
    <xf numFmtId="0" fontId="2" fillId="33" borderId="67" xfId="0" applyFont="1" applyFill="1" applyBorder="1" applyAlignment="1">
      <alignment horizontal="centerContinuous" vertical="center"/>
    </xf>
    <xf numFmtId="0" fontId="2" fillId="33" borderId="35" xfId="0" applyFont="1" applyFill="1" applyBorder="1" applyAlignment="1">
      <alignment horizontal="distributed" vertical="center" wrapText="1"/>
    </xf>
    <xf numFmtId="0" fontId="2" fillId="33" borderId="68" xfId="0" applyFont="1" applyFill="1" applyBorder="1" applyAlignment="1">
      <alignment horizontal="distributed" vertical="center" wrapText="1"/>
    </xf>
    <xf numFmtId="0" fontId="2" fillId="33" borderId="63" xfId="0" applyFont="1" applyFill="1" applyBorder="1" applyAlignment="1">
      <alignment horizontal="distributed" vertical="center" wrapText="1"/>
    </xf>
    <xf numFmtId="0" fontId="2" fillId="33" borderId="65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69" xfId="0" applyFont="1" applyFill="1" applyBorder="1" applyAlignment="1">
      <alignment horizontal="distributed" vertical="center" wrapText="1"/>
    </xf>
    <xf numFmtId="0" fontId="2" fillId="33" borderId="5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70" xfId="0" applyFont="1" applyFill="1" applyBorder="1" applyAlignment="1">
      <alignment horizontal="distributed" vertical="center" wrapText="1"/>
    </xf>
    <xf numFmtId="189" fontId="0" fillId="0" borderId="71" xfId="0" applyNumberFormat="1" applyFont="1" applyFill="1" applyBorder="1" applyAlignment="1">
      <alignment vertical="center" shrinkToFit="1"/>
    </xf>
    <xf numFmtId="187" fontId="0" fillId="0" borderId="72" xfId="0" applyNumberFormat="1" applyFont="1" applyFill="1" applyBorder="1" applyAlignment="1">
      <alignment vertical="center" shrinkToFit="1"/>
    </xf>
    <xf numFmtId="190" fontId="0" fillId="0" borderId="70" xfId="0" applyNumberFormat="1" applyFont="1" applyFill="1" applyBorder="1" applyAlignment="1">
      <alignment vertical="center" shrinkToFit="1"/>
    </xf>
    <xf numFmtId="187" fontId="0" fillId="0" borderId="0" xfId="0" applyNumberFormat="1" applyFont="1" applyFill="1" applyBorder="1" applyAlignment="1">
      <alignment vertical="center" shrinkToFit="1"/>
    </xf>
    <xf numFmtId="190" fontId="0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Continuous" vertical="center"/>
    </xf>
    <xf numFmtId="187" fontId="2" fillId="0" borderId="0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distributed" vertical="center" wrapText="1"/>
    </xf>
    <xf numFmtId="189" fontId="0" fillId="0" borderId="60" xfId="0" applyNumberFormat="1" applyFont="1" applyFill="1" applyBorder="1" applyAlignment="1">
      <alignment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7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33" xfId="0" applyFont="1" applyFill="1" applyBorder="1" applyAlignment="1">
      <alignment horizontal="distributed" vertical="center" wrapText="1"/>
    </xf>
    <xf numFmtId="0" fontId="2" fillId="33" borderId="69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51" xfId="0" applyFont="1" applyFill="1" applyBorder="1" applyAlignment="1">
      <alignment horizontal="distributed" vertical="center"/>
    </xf>
    <xf numFmtId="38" fontId="0" fillId="0" borderId="25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69" xfId="0" applyFont="1" applyFill="1" applyBorder="1" applyAlignment="1">
      <alignment horizontal="distributed" vertical="center"/>
    </xf>
    <xf numFmtId="38" fontId="0" fillId="0" borderId="34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0" fontId="2" fillId="33" borderId="78" xfId="0" applyFont="1" applyFill="1" applyBorder="1" applyAlignment="1">
      <alignment horizontal="distributed" vertical="center"/>
    </xf>
    <xf numFmtId="38" fontId="0" fillId="0" borderId="37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81" xfId="0" applyFont="1" applyFill="1" applyBorder="1" applyAlignment="1">
      <alignment horizontal="distributed" vertical="center"/>
    </xf>
    <xf numFmtId="38" fontId="0" fillId="0" borderId="82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0" fontId="2" fillId="33" borderId="29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0" fontId="2" fillId="33" borderId="53" xfId="0" applyFont="1" applyFill="1" applyBorder="1" applyAlignment="1">
      <alignment horizontal="distributed" vertical="center"/>
    </xf>
    <xf numFmtId="38" fontId="0" fillId="0" borderId="55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0" fontId="2" fillId="33" borderId="71" xfId="0" applyFont="1" applyFill="1" applyBorder="1" applyAlignment="1">
      <alignment horizontal="distributed" vertical="center"/>
    </xf>
    <xf numFmtId="38" fontId="0" fillId="0" borderId="71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0" fontId="2" fillId="0" borderId="60" xfId="0" applyFont="1" applyFill="1" applyBorder="1" applyAlignment="1">
      <alignment horizontal="distributed" vertical="center"/>
    </xf>
    <xf numFmtId="38" fontId="0" fillId="0" borderId="6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0" fontId="2" fillId="33" borderId="58" xfId="0" applyFont="1" applyFill="1" applyBorder="1" applyAlignment="1">
      <alignment horizontal="centerContinuous" vertical="center"/>
    </xf>
    <xf numFmtId="0" fontId="2" fillId="33" borderId="59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2" fillId="33" borderId="61" xfId="0" applyFont="1" applyFill="1" applyBorder="1" applyAlignment="1">
      <alignment horizontal="distributed" vertical="center"/>
    </xf>
    <xf numFmtId="38" fontId="0" fillId="0" borderId="62" xfId="48" applyFont="1" applyBorder="1" applyAlignment="1">
      <alignment vertical="center"/>
    </xf>
    <xf numFmtId="190" fontId="0" fillId="0" borderId="0" xfId="48" applyNumberFormat="1" applyFont="1" applyFill="1" applyBorder="1" applyAlignment="1">
      <alignment horizontal="center" vertical="center" shrinkToFit="1"/>
    </xf>
    <xf numFmtId="38" fontId="0" fillId="0" borderId="64" xfId="48" applyFont="1" applyBorder="1" applyAlignment="1">
      <alignment vertical="center"/>
    </xf>
    <xf numFmtId="190" fontId="0" fillId="0" borderId="0" xfId="48" applyNumberFormat="1" applyFont="1" applyFill="1" applyBorder="1" applyAlignment="1">
      <alignment vertical="center" shrinkToFit="1"/>
    </xf>
    <xf numFmtId="0" fontId="2" fillId="33" borderId="68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 wrapText="1"/>
    </xf>
    <xf numFmtId="38" fontId="0" fillId="0" borderId="23" xfId="48" applyFont="1" applyBorder="1" applyAlignment="1">
      <alignment vertical="center"/>
    </xf>
    <xf numFmtId="0" fontId="2" fillId="33" borderId="56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3" borderId="85" xfId="0" applyFont="1" applyFill="1" applyBorder="1" applyAlignment="1">
      <alignment horizontal="centerContinuous" vertical="center"/>
    </xf>
    <xf numFmtId="38" fontId="0" fillId="0" borderId="57" xfId="0" applyNumberFormat="1" applyFont="1" applyBorder="1" applyAlignment="1">
      <alignment vertical="center"/>
    </xf>
    <xf numFmtId="185" fontId="0" fillId="0" borderId="58" xfId="0" applyNumberFormat="1" applyFont="1" applyBorder="1" applyAlignment="1">
      <alignment vertical="center"/>
    </xf>
    <xf numFmtId="185" fontId="0" fillId="0" borderId="66" xfId="0" applyNumberFormat="1" applyFont="1" applyBorder="1" applyAlignment="1">
      <alignment vertical="center"/>
    </xf>
    <xf numFmtId="185" fontId="0" fillId="0" borderId="86" xfId="0" applyNumberFormat="1" applyFont="1" applyBorder="1" applyAlignment="1">
      <alignment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20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68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0" fontId="0" fillId="0" borderId="0" xfId="0" applyFont="1" applyFill="1" applyBorder="1" applyAlignment="1">
      <alignment/>
    </xf>
    <xf numFmtId="187" fontId="0" fillId="0" borderId="85" xfId="0" applyNumberFormat="1" applyFont="1" applyFill="1" applyBorder="1" applyAlignment="1">
      <alignment horizontal="center" vertical="center"/>
    </xf>
    <xf numFmtId="187" fontId="0" fillId="0" borderId="89" xfId="0" applyNumberFormat="1" applyFont="1" applyFill="1" applyBorder="1" applyAlignment="1">
      <alignment horizontal="center" vertical="center"/>
    </xf>
    <xf numFmtId="0" fontId="0" fillId="0" borderId="86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187" fontId="2" fillId="34" borderId="53" xfId="0" applyNumberFormat="1" applyFont="1" applyFill="1" applyBorder="1" applyAlignment="1">
      <alignment horizontal="center" vertical="center" wrapText="1"/>
    </xf>
    <xf numFmtId="187" fontId="2" fillId="34" borderId="74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33" borderId="67" xfId="0" applyFont="1" applyFill="1" applyBorder="1" applyAlignment="1">
      <alignment horizontal="distributed" vertical="center"/>
    </xf>
    <xf numFmtId="0" fontId="2" fillId="33" borderId="85" xfId="0" applyFont="1" applyFill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87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" fillId="33" borderId="61" xfId="0" applyFont="1" applyFill="1" applyBorder="1" applyAlignment="1">
      <alignment horizontal="distributed" vertical="center" wrapText="1"/>
    </xf>
    <xf numFmtId="0" fontId="2" fillId="33" borderId="33" xfId="0" applyFont="1" applyFill="1" applyBorder="1" applyAlignment="1">
      <alignment horizontal="distributed" vertical="center" wrapText="1"/>
    </xf>
    <xf numFmtId="0" fontId="2" fillId="33" borderId="97" xfId="0" applyFont="1" applyFill="1" applyBorder="1" applyAlignment="1">
      <alignment horizontal="distributed" vertical="center" wrapText="1"/>
    </xf>
    <xf numFmtId="0" fontId="2" fillId="35" borderId="98" xfId="0" applyFont="1" applyFill="1" applyBorder="1" applyAlignment="1">
      <alignment vertical="center"/>
    </xf>
    <xf numFmtId="0" fontId="2" fillId="35" borderId="99" xfId="0" applyFont="1" applyFill="1" applyBorder="1" applyAlignment="1">
      <alignment vertical="center"/>
    </xf>
    <xf numFmtId="0" fontId="2" fillId="35" borderId="100" xfId="0" applyFont="1" applyFill="1" applyBorder="1" applyAlignment="1">
      <alignment vertical="center"/>
    </xf>
    <xf numFmtId="0" fontId="2" fillId="34" borderId="51" xfId="0" applyFont="1" applyFill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/>
    </xf>
    <xf numFmtId="0" fontId="2" fillId="35" borderId="101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5" borderId="98" xfId="0" applyFont="1" applyFill="1" applyBorder="1" applyAlignment="1">
      <alignment horizontal="center" vertical="center"/>
    </xf>
    <xf numFmtId="0" fontId="2" fillId="35" borderId="99" xfId="0" applyFont="1" applyFill="1" applyBorder="1" applyAlignment="1">
      <alignment horizontal="center" vertical="center"/>
    </xf>
    <xf numFmtId="0" fontId="2" fillId="35" borderId="100" xfId="0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101" xfId="0" applyFont="1" applyFill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125" style="6" customWidth="1"/>
    <col min="2" max="2" width="11.625" style="6" customWidth="1"/>
    <col min="3" max="5" width="12.75390625" style="6" customWidth="1"/>
    <col min="6" max="6" width="9.25390625" style="6" customWidth="1"/>
    <col min="7" max="7" width="9.875" style="6" customWidth="1"/>
    <col min="8" max="9" width="9.25390625" style="6" customWidth="1"/>
    <col min="10" max="16384" width="9.00390625" style="6" customWidth="1"/>
  </cols>
  <sheetData>
    <row r="1" spans="1:8" ht="17.25">
      <c r="A1" s="229" t="s">
        <v>102</v>
      </c>
      <c r="G1" s="101"/>
      <c r="H1" s="102"/>
    </row>
    <row r="2" spans="4:9" ht="9.75" customHeight="1" thickBot="1">
      <c r="D2" s="103"/>
      <c r="E2" s="104"/>
      <c r="F2" s="105"/>
      <c r="G2" s="105"/>
      <c r="H2" s="104"/>
      <c r="I2" s="104"/>
    </row>
    <row r="3" spans="1:9" s="107" customFormat="1" ht="13.5">
      <c r="A3" s="210" t="s">
        <v>0</v>
      </c>
      <c r="B3" s="106"/>
      <c r="C3" s="213" t="s">
        <v>145</v>
      </c>
      <c r="D3" s="214"/>
      <c r="E3" s="215"/>
      <c r="F3" s="222" t="s">
        <v>116</v>
      </c>
      <c r="G3" s="223"/>
      <c r="H3" s="224"/>
      <c r="I3" s="97"/>
    </row>
    <row r="4" spans="1:9" s="107" customFormat="1" ht="27" customHeight="1">
      <c r="A4" s="211"/>
      <c r="B4" s="109" t="s">
        <v>1</v>
      </c>
      <c r="C4" s="216" t="s">
        <v>2</v>
      </c>
      <c r="D4" s="218" t="s">
        <v>3</v>
      </c>
      <c r="E4" s="220" t="s">
        <v>136</v>
      </c>
      <c r="F4" s="216" t="s">
        <v>99</v>
      </c>
      <c r="G4" s="226" t="s">
        <v>100</v>
      </c>
      <c r="H4" s="192" t="s">
        <v>101</v>
      </c>
      <c r="I4" s="98"/>
    </row>
    <row r="5" spans="1:9" s="107" customFormat="1" ht="9.75" customHeight="1" thickBot="1">
      <c r="A5" s="212"/>
      <c r="B5" s="110"/>
      <c r="C5" s="217"/>
      <c r="D5" s="219"/>
      <c r="E5" s="221"/>
      <c r="F5" s="217"/>
      <c r="G5" s="227"/>
      <c r="H5" s="193"/>
      <c r="I5" s="98"/>
    </row>
    <row r="6" spans="1:9" s="107" customFormat="1" ht="13.5">
      <c r="A6" s="111" t="s">
        <v>4</v>
      </c>
      <c r="B6" s="112" t="s">
        <v>5</v>
      </c>
      <c r="C6" s="7">
        <v>7199</v>
      </c>
      <c r="D6" s="8">
        <v>2749</v>
      </c>
      <c r="E6" s="9">
        <f>C6-D6</f>
        <v>4450</v>
      </c>
      <c r="F6" s="10">
        <v>31.34</v>
      </c>
      <c r="G6" s="11">
        <v>303069</v>
      </c>
      <c r="H6" s="12">
        <v>9670.4</v>
      </c>
      <c r="I6" s="96"/>
    </row>
    <row r="7" spans="1:9" s="107" customFormat="1" ht="13.5">
      <c r="A7" s="113" t="s">
        <v>6</v>
      </c>
      <c r="B7" s="5" t="s">
        <v>7</v>
      </c>
      <c r="C7" s="180">
        <v>5014</v>
      </c>
      <c r="D7" s="14">
        <v>1144</v>
      </c>
      <c r="E7" s="15">
        <f aca="true" t="shared" si="0" ref="E7:E32">C7-D7</f>
        <v>3870</v>
      </c>
      <c r="F7" s="16">
        <v>8.54</v>
      </c>
      <c r="G7" s="17">
        <v>52828</v>
      </c>
      <c r="H7" s="18">
        <v>6185.9</v>
      </c>
      <c r="I7" s="96"/>
    </row>
    <row r="8" spans="1:9" s="107" customFormat="1" ht="13.5">
      <c r="A8" s="113" t="s">
        <v>8</v>
      </c>
      <c r="B8" s="5" t="s">
        <v>9</v>
      </c>
      <c r="C8" s="13">
        <v>4474</v>
      </c>
      <c r="D8" s="14">
        <v>1568</v>
      </c>
      <c r="E8" s="15">
        <f t="shared" si="0"/>
        <v>2906</v>
      </c>
      <c r="F8" s="16">
        <v>15.54</v>
      </c>
      <c r="G8" s="17">
        <v>124832</v>
      </c>
      <c r="H8" s="18">
        <v>8032.9</v>
      </c>
      <c r="I8" s="96"/>
    </row>
    <row r="9" spans="1:9" s="107" customFormat="1" ht="13.5">
      <c r="A9" s="113" t="s">
        <v>10</v>
      </c>
      <c r="B9" s="5" t="s">
        <v>11</v>
      </c>
      <c r="C9" s="13">
        <v>1838</v>
      </c>
      <c r="D9" s="14">
        <v>1064</v>
      </c>
      <c r="E9" s="15">
        <f t="shared" si="0"/>
        <v>774</v>
      </c>
      <c r="F9" s="16">
        <v>11.99</v>
      </c>
      <c r="G9" s="17">
        <v>127084</v>
      </c>
      <c r="H9" s="18">
        <v>10599.2</v>
      </c>
      <c r="I9" s="96"/>
    </row>
    <row r="10" spans="1:9" s="107" customFormat="1" ht="13.5">
      <c r="A10" s="113" t="s">
        <v>12</v>
      </c>
      <c r="B10" s="5" t="s">
        <v>13</v>
      </c>
      <c r="C10" s="13">
        <v>906</v>
      </c>
      <c r="D10" s="14">
        <v>641</v>
      </c>
      <c r="E10" s="15">
        <f t="shared" si="0"/>
        <v>265</v>
      </c>
      <c r="F10" s="16">
        <v>6.75</v>
      </c>
      <c r="G10" s="17">
        <v>69290</v>
      </c>
      <c r="H10" s="18">
        <v>10265.2</v>
      </c>
      <c r="I10" s="96"/>
    </row>
    <row r="11" spans="1:9" s="107" customFormat="1" ht="13.5">
      <c r="A11" s="113" t="s">
        <v>14</v>
      </c>
      <c r="B11" s="5" t="s">
        <v>15</v>
      </c>
      <c r="C11" s="13">
        <v>2280</v>
      </c>
      <c r="D11" s="14">
        <v>1331</v>
      </c>
      <c r="E11" s="15">
        <f t="shared" si="0"/>
        <v>949</v>
      </c>
      <c r="F11" s="16">
        <v>15.39</v>
      </c>
      <c r="G11" s="17">
        <v>148558</v>
      </c>
      <c r="H11" s="18">
        <v>9652.9</v>
      </c>
      <c r="I11" s="96"/>
    </row>
    <row r="12" spans="1:9" s="107" customFormat="1" ht="13.5">
      <c r="A12" s="113" t="s">
        <v>16</v>
      </c>
      <c r="B12" s="5" t="s">
        <v>17</v>
      </c>
      <c r="C12" s="13">
        <v>1104</v>
      </c>
      <c r="D12" s="14">
        <v>733</v>
      </c>
      <c r="E12" s="15">
        <f t="shared" si="0"/>
        <v>371</v>
      </c>
      <c r="F12" s="16">
        <v>7.88</v>
      </c>
      <c r="G12" s="17">
        <v>80039</v>
      </c>
      <c r="H12" s="18">
        <v>10157.2</v>
      </c>
      <c r="I12" s="96"/>
    </row>
    <row r="13" spans="1:9" s="107" customFormat="1" ht="13.5">
      <c r="A13" s="114" t="s">
        <v>18</v>
      </c>
      <c r="B13" s="3" t="s">
        <v>19</v>
      </c>
      <c r="C13" s="115">
        <v>10916</v>
      </c>
      <c r="D13" s="115">
        <v>3218</v>
      </c>
      <c r="E13" s="116">
        <f t="shared" si="0"/>
        <v>7698</v>
      </c>
      <c r="F13" s="19">
        <v>33.56</v>
      </c>
      <c r="G13" s="20">
        <v>273750</v>
      </c>
      <c r="H13" s="21">
        <v>8157</v>
      </c>
      <c r="I13" s="96"/>
    </row>
    <row r="14" spans="1:9" s="107" customFormat="1" ht="13.5">
      <c r="A14" s="117"/>
      <c r="B14" s="4" t="s">
        <v>20</v>
      </c>
      <c r="C14" s="181">
        <v>4748</v>
      </c>
      <c r="D14" s="118">
        <v>640</v>
      </c>
      <c r="E14" s="182">
        <f t="shared" si="0"/>
        <v>4108</v>
      </c>
      <c r="F14" s="22">
        <v>4.64</v>
      </c>
      <c r="G14" s="23">
        <v>31207</v>
      </c>
      <c r="H14" s="24">
        <v>6725.6</v>
      </c>
      <c r="I14" s="96"/>
    </row>
    <row r="15" spans="1:9" s="107" customFormat="1" ht="13.5">
      <c r="A15" s="117"/>
      <c r="B15" s="4" t="s">
        <v>21</v>
      </c>
      <c r="C15" s="118">
        <v>4172</v>
      </c>
      <c r="D15" s="118">
        <v>315</v>
      </c>
      <c r="E15" s="183">
        <f t="shared" si="0"/>
        <v>3857</v>
      </c>
      <c r="F15" s="22">
        <v>0</v>
      </c>
      <c r="G15" s="23">
        <v>0</v>
      </c>
      <c r="H15" s="25" t="s">
        <v>22</v>
      </c>
      <c r="I15" s="120"/>
    </row>
    <row r="16" spans="1:9" s="107" customFormat="1" ht="13.5">
      <c r="A16" s="121"/>
      <c r="B16" s="87" t="s">
        <v>23</v>
      </c>
      <c r="C16" s="122">
        <f>SUM(C13:C15)</f>
        <v>19836</v>
      </c>
      <c r="D16" s="122">
        <f>SUM(D13:D15)</f>
        <v>4173</v>
      </c>
      <c r="E16" s="122">
        <f t="shared" si="0"/>
        <v>15663</v>
      </c>
      <c r="F16" s="26">
        <f>SUM(F13:F15)</f>
        <v>38.2</v>
      </c>
      <c r="G16" s="27">
        <f>SUM(G13:G15)</f>
        <v>304957</v>
      </c>
      <c r="H16" s="28">
        <f>+G16/F16</f>
        <v>7983.167539267015</v>
      </c>
      <c r="I16" s="96"/>
    </row>
    <row r="17" spans="1:9" s="107" customFormat="1" ht="13.5">
      <c r="A17" s="113" t="s">
        <v>24</v>
      </c>
      <c r="B17" s="5" t="s">
        <v>25</v>
      </c>
      <c r="C17" s="13">
        <v>4904</v>
      </c>
      <c r="D17" s="14">
        <v>1442</v>
      </c>
      <c r="E17" s="15">
        <f t="shared" si="0"/>
        <v>3462</v>
      </c>
      <c r="F17" s="16">
        <v>22.04</v>
      </c>
      <c r="G17" s="17">
        <v>132896</v>
      </c>
      <c r="H17" s="18">
        <v>6029.8</v>
      </c>
      <c r="I17" s="96"/>
    </row>
    <row r="18" spans="1:9" s="107" customFormat="1" ht="13.5">
      <c r="A18" s="114" t="s">
        <v>26</v>
      </c>
      <c r="B18" s="3" t="s">
        <v>27</v>
      </c>
      <c r="C18" s="115">
        <v>1970</v>
      </c>
      <c r="D18" s="115">
        <v>849</v>
      </c>
      <c r="E18" s="116">
        <f t="shared" si="0"/>
        <v>1121</v>
      </c>
      <c r="F18" s="19">
        <v>8.17</v>
      </c>
      <c r="G18" s="20">
        <v>98660</v>
      </c>
      <c r="H18" s="21">
        <v>12075.9</v>
      </c>
      <c r="I18" s="96"/>
    </row>
    <row r="19" spans="1:9" s="107" customFormat="1" ht="13.5">
      <c r="A19" s="123"/>
      <c r="B19" s="124" t="s">
        <v>97</v>
      </c>
      <c r="C19" s="125">
        <v>1467</v>
      </c>
      <c r="D19" s="125">
        <v>870</v>
      </c>
      <c r="E19" s="126">
        <f t="shared" si="0"/>
        <v>597</v>
      </c>
      <c r="F19" s="29">
        <v>9.32</v>
      </c>
      <c r="G19" s="30">
        <v>98654</v>
      </c>
      <c r="H19" s="31">
        <v>10585.2</v>
      </c>
      <c r="I19" s="96"/>
    </row>
    <row r="20" spans="1:9" s="107" customFormat="1" ht="13.5">
      <c r="A20" s="117"/>
      <c r="B20" s="127" t="s">
        <v>28</v>
      </c>
      <c r="C20" s="128">
        <v>1530</v>
      </c>
      <c r="D20" s="128">
        <v>299</v>
      </c>
      <c r="E20" s="129">
        <f t="shared" si="0"/>
        <v>1231</v>
      </c>
      <c r="F20" s="32">
        <v>2.35</v>
      </c>
      <c r="G20" s="33">
        <v>28880</v>
      </c>
      <c r="H20" s="34">
        <v>12289.4</v>
      </c>
      <c r="I20" s="96"/>
    </row>
    <row r="21" spans="1:9" s="107" customFormat="1" ht="13.5">
      <c r="A21" s="121"/>
      <c r="B21" s="87" t="s">
        <v>23</v>
      </c>
      <c r="C21" s="122">
        <f>SUM(C18:C20)</f>
        <v>4967</v>
      </c>
      <c r="D21" s="122">
        <f>SUM(D18:D20)</f>
        <v>2018</v>
      </c>
      <c r="E21" s="130">
        <f t="shared" si="0"/>
        <v>2949</v>
      </c>
      <c r="F21" s="26">
        <f>SUM(F18:F20)</f>
        <v>19.840000000000003</v>
      </c>
      <c r="G21" s="27">
        <f>SUM(G18:G20)</f>
        <v>226194</v>
      </c>
      <c r="H21" s="28">
        <f>+G21/F21</f>
        <v>11400.907258064513</v>
      </c>
      <c r="I21" s="96"/>
    </row>
    <row r="22" spans="1:9" s="107" customFormat="1" ht="13.5">
      <c r="A22" s="114" t="s">
        <v>29</v>
      </c>
      <c r="B22" s="3" t="s">
        <v>30</v>
      </c>
      <c r="C22" s="115">
        <v>4097</v>
      </c>
      <c r="D22" s="115">
        <v>1068</v>
      </c>
      <c r="E22" s="116">
        <f t="shared" si="0"/>
        <v>3029</v>
      </c>
      <c r="F22" s="19">
        <v>7.83</v>
      </c>
      <c r="G22" s="20">
        <v>63366</v>
      </c>
      <c r="H22" s="21">
        <v>8092.7</v>
      </c>
      <c r="I22" s="96"/>
    </row>
    <row r="23" spans="1:9" s="107" customFormat="1" ht="13.5">
      <c r="A23" s="123"/>
      <c r="B23" s="4" t="s">
        <v>31</v>
      </c>
      <c r="C23" s="118">
        <v>1773</v>
      </c>
      <c r="D23" s="118">
        <v>807</v>
      </c>
      <c r="E23" s="119">
        <f t="shared" si="0"/>
        <v>966</v>
      </c>
      <c r="F23" s="22">
        <v>6.91</v>
      </c>
      <c r="G23" s="23">
        <v>60842</v>
      </c>
      <c r="H23" s="24">
        <v>8804.9</v>
      </c>
      <c r="I23" s="96"/>
    </row>
    <row r="24" spans="1:9" s="107" customFormat="1" ht="13.5">
      <c r="A24" s="131"/>
      <c r="B24" s="87" t="s">
        <v>23</v>
      </c>
      <c r="C24" s="122">
        <f>SUM(C22:C23)</f>
        <v>5870</v>
      </c>
      <c r="D24" s="122">
        <f>SUM(D22:D23)</f>
        <v>1875</v>
      </c>
      <c r="E24" s="130">
        <f t="shared" si="0"/>
        <v>3995</v>
      </c>
      <c r="F24" s="26">
        <f>SUM(F22:F23)</f>
        <v>14.74</v>
      </c>
      <c r="G24" s="27">
        <f>SUM(G22:G23)</f>
        <v>124208</v>
      </c>
      <c r="H24" s="28">
        <f>+G24/F24</f>
        <v>8426.594301221166</v>
      </c>
      <c r="I24" s="96"/>
    </row>
    <row r="25" spans="1:9" s="107" customFormat="1" ht="13.5">
      <c r="A25" s="114" t="s">
        <v>32</v>
      </c>
      <c r="B25" s="3" t="s">
        <v>33</v>
      </c>
      <c r="C25" s="115">
        <v>3403</v>
      </c>
      <c r="D25" s="115">
        <v>363</v>
      </c>
      <c r="E25" s="116">
        <f t="shared" si="0"/>
        <v>3040</v>
      </c>
      <c r="F25" s="19">
        <v>3.2</v>
      </c>
      <c r="G25" s="20">
        <v>22669</v>
      </c>
      <c r="H25" s="21">
        <v>7084.1</v>
      </c>
      <c r="I25" s="96"/>
    </row>
    <row r="26" spans="1:9" s="107" customFormat="1" ht="13.5">
      <c r="A26" s="123" t="s">
        <v>34</v>
      </c>
      <c r="B26" s="4" t="s">
        <v>35</v>
      </c>
      <c r="C26" s="118">
        <v>1554</v>
      </c>
      <c r="D26" s="118">
        <v>170</v>
      </c>
      <c r="E26" s="119">
        <f t="shared" si="0"/>
        <v>1384</v>
      </c>
      <c r="F26" s="22">
        <v>0</v>
      </c>
      <c r="G26" s="23">
        <v>0</v>
      </c>
      <c r="H26" s="25" t="s">
        <v>22</v>
      </c>
      <c r="I26" s="120"/>
    </row>
    <row r="27" spans="1:9" s="107" customFormat="1" ht="13.5">
      <c r="A27" s="117"/>
      <c r="B27" s="4" t="s">
        <v>36</v>
      </c>
      <c r="C27" s="118">
        <v>2571</v>
      </c>
      <c r="D27" s="118">
        <v>194</v>
      </c>
      <c r="E27" s="119">
        <f t="shared" si="0"/>
        <v>2377</v>
      </c>
      <c r="F27" s="22">
        <v>1.21</v>
      </c>
      <c r="G27" s="23">
        <v>8151</v>
      </c>
      <c r="H27" s="24">
        <v>6736.4</v>
      </c>
      <c r="I27" s="96"/>
    </row>
    <row r="28" spans="1:9" s="107" customFormat="1" ht="13.5">
      <c r="A28" s="121"/>
      <c r="B28" s="87" t="s">
        <v>23</v>
      </c>
      <c r="C28" s="122">
        <f>SUM(C25:C27)</f>
        <v>7528</v>
      </c>
      <c r="D28" s="122">
        <f>SUM(D25:D27)</f>
        <v>727</v>
      </c>
      <c r="E28" s="130">
        <f t="shared" si="0"/>
        <v>6801</v>
      </c>
      <c r="F28" s="26">
        <f>SUM(F25:F27)</f>
        <v>4.41</v>
      </c>
      <c r="G28" s="27">
        <f>SUM(G25:G27)</f>
        <v>30820</v>
      </c>
      <c r="H28" s="28">
        <f>+G28/F28</f>
        <v>6988.662131519274</v>
      </c>
      <c r="I28" s="96"/>
    </row>
    <row r="29" spans="1:9" s="107" customFormat="1" ht="13.5">
      <c r="A29" s="114" t="s">
        <v>37</v>
      </c>
      <c r="B29" s="3" t="s">
        <v>38</v>
      </c>
      <c r="C29" s="115">
        <v>6533</v>
      </c>
      <c r="D29" s="115">
        <v>1113</v>
      </c>
      <c r="E29" s="116">
        <f t="shared" si="0"/>
        <v>5420</v>
      </c>
      <c r="F29" s="19">
        <v>7.9</v>
      </c>
      <c r="G29" s="20">
        <v>48418</v>
      </c>
      <c r="H29" s="21">
        <v>6128.9</v>
      </c>
      <c r="I29" s="96"/>
    </row>
    <row r="30" spans="1:9" s="107" customFormat="1" ht="13.5">
      <c r="A30" s="117"/>
      <c r="B30" s="4" t="s">
        <v>39</v>
      </c>
      <c r="C30" s="118">
        <v>2985</v>
      </c>
      <c r="D30" s="118">
        <v>336</v>
      </c>
      <c r="E30" s="119">
        <f t="shared" si="0"/>
        <v>2649</v>
      </c>
      <c r="F30" s="22">
        <v>1.86</v>
      </c>
      <c r="G30" s="23">
        <v>10298</v>
      </c>
      <c r="H30" s="24">
        <v>5536.6</v>
      </c>
      <c r="I30" s="96"/>
    </row>
    <row r="31" spans="1:9" s="107" customFormat="1" ht="13.5">
      <c r="A31" s="117"/>
      <c r="B31" s="4" t="s">
        <v>40</v>
      </c>
      <c r="C31" s="118">
        <v>2971</v>
      </c>
      <c r="D31" s="118">
        <v>243</v>
      </c>
      <c r="E31" s="119">
        <f t="shared" si="0"/>
        <v>2728</v>
      </c>
      <c r="F31" s="22">
        <v>0</v>
      </c>
      <c r="G31" s="23">
        <v>0</v>
      </c>
      <c r="H31" s="25" t="s">
        <v>22</v>
      </c>
      <c r="I31" s="120"/>
    </row>
    <row r="32" spans="1:9" s="107" customFormat="1" ht="13.5">
      <c r="A32" s="117"/>
      <c r="B32" s="4" t="s">
        <v>41</v>
      </c>
      <c r="C32" s="118">
        <v>3863</v>
      </c>
      <c r="D32" s="118">
        <v>187</v>
      </c>
      <c r="E32" s="119">
        <f t="shared" si="0"/>
        <v>3676</v>
      </c>
      <c r="F32" s="22">
        <v>0</v>
      </c>
      <c r="G32" s="23">
        <v>0</v>
      </c>
      <c r="H32" s="25" t="s">
        <v>22</v>
      </c>
      <c r="I32" s="120"/>
    </row>
    <row r="33" spans="1:9" s="107" customFormat="1" ht="13.5">
      <c r="A33" s="121"/>
      <c r="B33" s="2" t="s">
        <v>23</v>
      </c>
      <c r="C33" s="122">
        <f>SUM(C29:C32)</f>
        <v>16352</v>
      </c>
      <c r="D33" s="122">
        <f>SUM(D29:D32)</f>
        <v>1879</v>
      </c>
      <c r="E33" s="130">
        <f>C33-D33</f>
        <v>14473</v>
      </c>
      <c r="F33" s="26">
        <f>SUM(F29:F32)</f>
        <v>9.76</v>
      </c>
      <c r="G33" s="27">
        <f>SUM(G29:G32)</f>
        <v>58716</v>
      </c>
      <c r="H33" s="28">
        <f>+G33/F33</f>
        <v>6015.983606557377</v>
      </c>
      <c r="I33" s="96"/>
    </row>
    <row r="34" spans="1:9" s="107" customFormat="1" ht="34.5">
      <c r="A34" s="113" t="s">
        <v>42</v>
      </c>
      <c r="B34" s="90" t="s">
        <v>119</v>
      </c>
      <c r="C34" s="13">
        <v>6197</v>
      </c>
      <c r="D34" s="14">
        <v>5467</v>
      </c>
      <c r="E34" s="15">
        <f aca="true" t="shared" si="1" ref="E34:E54">C34-D34</f>
        <v>730</v>
      </c>
      <c r="F34" s="16">
        <f>48.13+6.22</f>
        <v>54.35</v>
      </c>
      <c r="G34" s="17">
        <f>487279+60908</f>
        <v>548187</v>
      </c>
      <c r="H34" s="18">
        <f>G34/F34</f>
        <v>10086.237350505979</v>
      </c>
      <c r="I34" s="96"/>
    </row>
    <row r="35" spans="1:9" s="107" customFormat="1" ht="13.5">
      <c r="A35" s="113" t="s">
        <v>43</v>
      </c>
      <c r="B35" s="5" t="s">
        <v>44</v>
      </c>
      <c r="C35" s="13">
        <v>510</v>
      </c>
      <c r="D35" s="14">
        <v>510</v>
      </c>
      <c r="E35" s="15">
        <f t="shared" si="1"/>
        <v>0</v>
      </c>
      <c r="F35" s="16">
        <v>5.1</v>
      </c>
      <c r="G35" s="17">
        <v>71502</v>
      </c>
      <c r="H35" s="18">
        <v>14020</v>
      </c>
      <c r="I35" s="96"/>
    </row>
    <row r="36" spans="1:9" s="107" customFormat="1" ht="13.5">
      <c r="A36" s="113" t="s">
        <v>45</v>
      </c>
      <c r="B36" s="5" t="s">
        <v>46</v>
      </c>
      <c r="C36" s="13">
        <v>1817</v>
      </c>
      <c r="D36" s="14">
        <v>1337</v>
      </c>
      <c r="E36" s="15">
        <f t="shared" si="1"/>
        <v>480</v>
      </c>
      <c r="F36" s="16">
        <v>13.33</v>
      </c>
      <c r="G36" s="17">
        <v>122994</v>
      </c>
      <c r="H36" s="18">
        <v>9226.9</v>
      </c>
      <c r="I36" s="96"/>
    </row>
    <row r="37" spans="1:9" s="107" customFormat="1" ht="13.5">
      <c r="A37" s="114" t="s">
        <v>120</v>
      </c>
      <c r="B37" s="132" t="s">
        <v>94</v>
      </c>
      <c r="C37" s="133">
        <v>21749</v>
      </c>
      <c r="D37" s="134">
        <v>11698</v>
      </c>
      <c r="E37" s="135">
        <f t="shared" si="1"/>
        <v>10051</v>
      </c>
      <c r="F37" s="35">
        <v>116.56</v>
      </c>
      <c r="G37" s="36">
        <v>1126138</v>
      </c>
      <c r="H37" s="37">
        <v>9661.4</v>
      </c>
      <c r="I37" s="96"/>
    </row>
    <row r="38" spans="1:9" s="107" customFormat="1" ht="13.5">
      <c r="A38" s="114" t="s">
        <v>47</v>
      </c>
      <c r="B38" s="3" t="s">
        <v>48</v>
      </c>
      <c r="C38" s="115">
        <v>4555</v>
      </c>
      <c r="D38" s="136">
        <v>2521</v>
      </c>
      <c r="E38" s="116">
        <f t="shared" si="1"/>
        <v>2034</v>
      </c>
      <c r="F38" s="19">
        <v>25.01</v>
      </c>
      <c r="G38" s="38">
        <v>198816</v>
      </c>
      <c r="H38" s="39">
        <v>7949.5</v>
      </c>
      <c r="I38" s="96"/>
    </row>
    <row r="39" spans="1:9" s="107" customFormat="1" ht="13.5">
      <c r="A39" s="117"/>
      <c r="B39" s="4" t="s">
        <v>49</v>
      </c>
      <c r="C39" s="118">
        <v>1480</v>
      </c>
      <c r="D39" s="137">
        <v>569</v>
      </c>
      <c r="E39" s="119">
        <f t="shared" si="1"/>
        <v>911</v>
      </c>
      <c r="F39" s="22">
        <v>5.59</v>
      </c>
      <c r="G39" s="40">
        <v>32831</v>
      </c>
      <c r="H39" s="41">
        <v>5873.2</v>
      </c>
      <c r="I39" s="96"/>
    </row>
    <row r="40" spans="1:9" s="107" customFormat="1" ht="13.5">
      <c r="A40" s="121"/>
      <c r="B40" s="2" t="s">
        <v>23</v>
      </c>
      <c r="C40" s="122">
        <f>SUM(C38:C39)</f>
        <v>6035</v>
      </c>
      <c r="D40" s="138">
        <f>SUM(D38:D39)</f>
        <v>3090</v>
      </c>
      <c r="E40" s="130">
        <f t="shared" si="1"/>
        <v>2945</v>
      </c>
      <c r="F40" s="26">
        <f>SUM(F38:F39)</f>
        <v>30.6</v>
      </c>
      <c r="G40" s="42">
        <f>SUM(G38:G39)</f>
        <v>231647</v>
      </c>
      <c r="H40" s="28">
        <f>+G40/F40</f>
        <v>7570.16339869281</v>
      </c>
      <c r="I40" s="96"/>
    </row>
    <row r="41" spans="1:9" s="107" customFormat="1" ht="13.5">
      <c r="A41" s="114" t="s">
        <v>50</v>
      </c>
      <c r="B41" s="139" t="s">
        <v>51</v>
      </c>
      <c r="C41" s="115">
        <v>6749</v>
      </c>
      <c r="D41" s="115">
        <v>1532</v>
      </c>
      <c r="E41" s="116">
        <f t="shared" si="1"/>
        <v>5217</v>
      </c>
      <c r="F41" s="35">
        <v>13.14</v>
      </c>
      <c r="G41" s="36">
        <v>87741</v>
      </c>
      <c r="H41" s="37">
        <v>6677.4</v>
      </c>
      <c r="I41" s="96"/>
    </row>
    <row r="42" spans="1:9" s="107" customFormat="1" ht="13.5">
      <c r="A42" s="113" t="s">
        <v>52</v>
      </c>
      <c r="B42" s="5" t="s">
        <v>53</v>
      </c>
      <c r="C42" s="13">
        <v>2526</v>
      </c>
      <c r="D42" s="14">
        <v>819</v>
      </c>
      <c r="E42" s="15">
        <f t="shared" si="1"/>
        <v>1707</v>
      </c>
      <c r="F42" s="16">
        <v>7.75</v>
      </c>
      <c r="G42" s="17">
        <v>60580</v>
      </c>
      <c r="H42" s="18">
        <v>7816.8</v>
      </c>
      <c r="I42" s="96"/>
    </row>
    <row r="43" spans="1:9" s="107" customFormat="1" ht="13.5">
      <c r="A43" s="113" t="s">
        <v>54</v>
      </c>
      <c r="B43" s="5" t="s">
        <v>55</v>
      </c>
      <c r="C43" s="13">
        <v>1984</v>
      </c>
      <c r="D43" s="14">
        <v>721</v>
      </c>
      <c r="E43" s="15">
        <f t="shared" si="1"/>
        <v>1263</v>
      </c>
      <c r="F43" s="16">
        <v>7.71</v>
      </c>
      <c r="G43" s="17">
        <v>54403</v>
      </c>
      <c r="H43" s="18">
        <v>7056.2</v>
      </c>
      <c r="I43" s="96"/>
    </row>
    <row r="44" spans="1:9" s="107" customFormat="1" ht="13.5">
      <c r="A44" s="114" t="s">
        <v>56</v>
      </c>
      <c r="B44" s="3" t="s">
        <v>121</v>
      </c>
      <c r="C44" s="115">
        <v>6737</v>
      </c>
      <c r="D44" s="136">
        <v>1160</v>
      </c>
      <c r="E44" s="116">
        <f t="shared" si="1"/>
        <v>5577</v>
      </c>
      <c r="F44" s="43">
        <v>10.29</v>
      </c>
      <c r="G44" s="44">
        <v>50834</v>
      </c>
      <c r="H44" s="45">
        <v>4940.1</v>
      </c>
      <c r="I44" s="140"/>
    </row>
    <row r="45" spans="1:9" s="107" customFormat="1" ht="13.5">
      <c r="A45" s="114" t="s">
        <v>57</v>
      </c>
      <c r="B45" s="3" t="s">
        <v>58</v>
      </c>
      <c r="C45" s="115">
        <v>6031</v>
      </c>
      <c r="D45" s="136">
        <v>2872</v>
      </c>
      <c r="E45" s="116">
        <f t="shared" si="1"/>
        <v>3159</v>
      </c>
      <c r="F45" s="19">
        <v>31.39</v>
      </c>
      <c r="G45" s="38">
        <v>292540</v>
      </c>
      <c r="H45" s="39">
        <v>9319.5</v>
      </c>
      <c r="I45" s="96"/>
    </row>
    <row r="46" spans="1:9" s="107" customFormat="1" ht="13.5">
      <c r="A46" s="117"/>
      <c r="B46" s="4" t="s">
        <v>59</v>
      </c>
      <c r="C46" s="118">
        <v>3162</v>
      </c>
      <c r="D46" s="137">
        <v>687</v>
      </c>
      <c r="E46" s="119">
        <f t="shared" si="1"/>
        <v>2475</v>
      </c>
      <c r="F46" s="22">
        <v>5.33</v>
      </c>
      <c r="G46" s="40">
        <v>49166</v>
      </c>
      <c r="H46" s="41">
        <v>9224.4</v>
      </c>
      <c r="I46" s="96"/>
    </row>
    <row r="47" spans="1:9" s="107" customFormat="1" ht="13.5">
      <c r="A47" s="117"/>
      <c r="B47" s="4" t="s">
        <v>60</v>
      </c>
      <c r="C47" s="118">
        <v>1622</v>
      </c>
      <c r="D47" s="137">
        <v>261</v>
      </c>
      <c r="E47" s="119">
        <f t="shared" si="1"/>
        <v>1361</v>
      </c>
      <c r="F47" s="22">
        <v>2.81</v>
      </c>
      <c r="G47" s="40">
        <v>21043</v>
      </c>
      <c r="H47" s="41">
        <v>7488.6</v>
      </c>
      <c r="I47" s="96"/>
    </row>
    <row r="48" spans="1:9" s="107" customFormat="1" ht="13.5">
      <c r="A48" s="121"/>
      <c r="B48" s="2" t="s">
        <v>23</v>
      </c>
      <c r="C48" s="122">
        <f>SUM(C45:C47)</f>
        <v>10815</v>
      </c>
      <c r="D48" s="138">
        <f>SUM(D45:D47)</f>
        <v>3820</v>
      </c>
      <c r="E48" s="130">
        <f t="shared" si="1"/>
        <v>6995</v>
      </c>
      <c r="F48" s="26">
        <f>SUM(F45:F47)</f>
        <v>39.53</v>
      </c>
      <c r="G48" s="42">
        <f>SUM(G45:G47)</f>
        <v>362749</v>
      </c>
      <c r="H48" s="28">
        <f>+G48/F48</f>
        <v>9176.549456109284</v>
      </c>
      <c r="I48" s="96"/>
    </row>
    <row r="49" spans="1:9" s="107" customFormat="1" ht="13.5">
      <c r="A49" s="114" t="s">
        <v>61</v>
      </c>
      <c r="B49" s="139" t="s">
        <v>62</v>
      </c>
      <c r="C49" s="115">
        <v>2742</v>
      </c>
      <c r="D49" s="115">
        <v>2480</v>
      </c>
      <c r="E49" s="116">
        <f t="shared" si="1"/>
        <v>262</v>
      </c>
      <c r="F49" s="19">
        <v>25.11</v>
      </c>
      <c r="G49" s="20">
        <v>241682</v>
      </c>
      <c r="H49" s="21">
        <v>9624.9</v>
      </c>
      <c r="I49" s="96"/>
    </row>
    <row r="50" spans="1:9" s="107" customFormat="1" ht="13.5">
      <c r="A50" s="117"/>
      <c r="B50" s="141" t="s">
        <v>63</v>
      </c>
      <c r="C50" s="118">
        <v>1803</v>
      </c>
      <c r="D50" s="118">
        <v>1308</v>
      </c>
      <c r="E50" s="119">
        <f t="shared" si="1"/>
        <v>495</v>
      </c>
      <c r="F50" s="22">
        <v>13.73</v>
      </c>
      <c r="G50" s="23">
        <v>76685</v>
      </c>
      <c r="H50" s="24">
        <v>5585.2</v>
      </c>
      <c r="I50" s="96"/>
    </row>
    <row r="51" spans="1:9" s="107" customFormat="1" ht="13.5">
      <c r="A51" s="117"/>
      <c r="B51" s="141" t="s">
        <v>64</v>
      </c>
      <c r="C51" s="125">
        <v>3016</v>
      </c>
      <c r="D51" s="125">
        <v>1476</v>
      </c>
      <c r="E51" s="126">
        <f t="shared" si="1"/>
        <v>1540</v>
      </c>
      <c r="F51" s="29">
        <v>17.92</v>
      </c>
      <c r="G51" s="30">
        <v>119288</v>
      </c>
      <c r="H51" s="31">
        <v>6656.7</v>
      </c>
      <c r="I51" s="96"/>
    </row>
    <row r="52" spans="1:9" s="107" customFormat="1" ht="13.5">
      <c r="A52" s="117"/>
      <c r="B52" s="142" t="s">
        <v>23</v>
      </c>
      <c r="C52" s="143">
        <f>SUM(C49:C51)</f>
        <v>7561</v>
      </c>
      <c r="D52" s="144">
        <f>SUM(D49:D51)</f>
        <v>5264</v>
      </c>
      <c r="E52" s="126">
        <f t="shared" si="1"/>
        <v>2297</v>
      </c>
      <c r="F52" s="46">
        <f>SUM(F49:F51)</f>
        <v>56.760000000000005</v>
      </c>
      <c r="G52" s="47">
        <f>SUM(G49:G51)</f>
        <v>437655</v>
      </c>
      <c r="H52" s="48">
        <f>+G52/F52</f>
        <v>7710.6236786469335</v>
      </c>
      <c r="I52" s="96"/>
    </row>
    <row r="53" spans="1:9" s="107" customFormat="1" ht="13.5">
      <c r="A53" s="114" t="s">
        <v>65</v>
      </c>
      <c r="B53" s="145" t="s">
        <v>66</v>
      </c>
      <c r="C53" s="146">
        <v>6598</v>
      </c>
      <c r="D53" s="147">
        <v>2221</v>
      </c>
      <c r="E53" s="116">
        <f t="shared" si="1"/>
        <v>4377</v>
      </c>
      <c r="F53" s="49">
        <v>24.12</v>
      </c>
      <c r="G53" s="50">
        <v>209822</v>
      </c>
      <c r="H53" s="51">
        <v>8699.1</v>
      </c>
      <c r="I53" s="96"/>
    </row>
    <row r="54" spans="1:9" s="107" customFormat="1" ht="56.25" thickBot="1">
      <c r="A54" s="148" t="s">
        <v>122</v>
      </c>
      <c r="B54" s="91" t="s">
        <v>123</v>
      </c>
      <c r="C54" s="149">
        <v>8240</v>
      </c>
      <c r="D54" s="150">
        <v>1967</v>
      </c>
      <c r="E54" s="151">
        <f t="shared" si="1"/>
        <v>6273</v>
      </c>
      <c r="F54" s="92">
        <f>7.25+1.4+4.68</f>
        <v>13.33</v>
      </c>
      <c r="G54" s="93">
        <f>56186+8151+36416</f>
        <v>100753</v>
      </c>
      <c r="H54" s="94">
        <f>G54/F54</f>
        <v>7558.364591147787</v>
      </c>
      <c r="I54" s="96"/>
    </row>
    <row r="55" spans="1:9" s="107" customFormat="1" ht="14.25" thickBot="1">
      <c r="A55" s="152"/>
      <c r="B55" s="99"/>
      <c r="C55" s="153"/>
      <c r="D55" s="153"/>
      <c r="E55" s="153"/>
      <c r="F55" s="100"/>
      <c r="G55" s="95"/>
      <c r="H55" s="96"/>
      <c r="I55" s="96"/>
    </row>
    <row r="56" spans="1:9" s="107" customFormat="1" ht="13.5">
      <c r="A56" s="210" t="s">
        <v>0</v>
      </c>
      <c r="B56" s="106"/>
      <c r="C56" s="213" t="s">
        <v>146</v>
      </c>
      <c r="D56" s="214"/>
      <c r="E56" s="215"/>
      <c r="F56" s="222" t="s">
        <v>124</v>
      </c>
      <c r="G56" s="223"/>
      <c r="H56" s="224"/>
      <c r="I56" s="97"/>
    </row>
    <row r="57" spans="1:9" s="107" customFormat="1" ht="13.5" customHeight="1">
      <c r="A57" s="211"/>
      <c r="B57" s="109" t="s">
        <v>1</v>
      </c>
      <c r="C57" s="216" t="s">
        <v>2</v>
      </c>
      <c r="D57" s="218" t="s">
        <v>3</v>
      </c>
      <c r="E57" s="220" t="s">
        <v>136</v>
      </c>
      <c r="F57" s="216" t="s">
        <v>125</v>
      </c>
      <c r="G57" s="226" t="s">
        <v>126</v>
      </c>
      <c r="H57" s="192" t="s">
        <v>127</v>
      </c>
      <c r="I57" s="98"/>
    </row>
    <row r="58" spans="1:9" s="107" customFormat="1" ht="14.25" thickBot="1">
      <c r="A58" s="212"/>
      <c r="B58" s="110"/>
      <c r="C58" s="217"/>
      <c r="D58" s="219"/>
      <c r="E58" s="221"/>
      <c r="F58" s="225"/>
      <c r="G58" s="228"/>
      <c r="H58" s="193"/>
      <c r="I58" s="98"/>
    </row>
    <row r="59" spans="1:9" s="107" customFormat="1" ht="13.5">
      <c r="A59" s="114" t="s">
        <v>67</v>
      </c>
      <c r="B59" s="3" t="s">
        <v>68</v>
      </c>
      <c r="C59" s="115">
        <v>2727</v>
      </c>
      <c r="D59" s="115">
        <v>634</v>
      </c>
      <c r="E59" s="116">
        <f aca="true" t="shared" si="2" ref="E59:E65">C59-D59</f>
        <v>2093</v>
      </c>
      <c r="F59" s="19">
        <v>6.08</v>
      </c>
      <c r="G59" s="20">
        <v>40787</v>
      </c>
      <c r="H59" s="21">
        <v>6708.4</v>
      </c>
      <c r="I59" s="96"/>
    </row>
    <row r="60" spans="1:9" s="107" customFormat="1" ht="13.5">
      <c r="A60" s="123"/>
      <c r="B60" s="4" t="s">
        <v>117</v>
      </c>
      <c r="C60" s="118">
        <v>2488</v>
      </c>
      <c r="D60" s="118">
        <v>545</v>
      </c>
      <c r="E60" s="119">
        <f t="shared" si="2"/>
        <v>1943</v>
      </c>
      <c r="F60" s="22">
        <v>5.34</v>
      </c>
      <c r="G60" s="23">
        <v>33566</v>
      </c>
      <c r="H60" s="24">
        <v>6285.8</v>
      </c>
      <c r="I60" s="96"/>
    </row>
    <row r="61" spans="1:9" s="107" customFormat="1" ht="13.5">
      <c r="A61" s="131"/>
      <c r="B61" s="2" t="s">
        <v>23</v>
      </c>
      <c r="C61" s="122">
        <f>SUM(C59:C60)</f>
        <v>5215</v>
      </c>
      <c r="D61" s="122">
        <f>SUM(D59:D60)</f>
        <v>1179</v>
      </c>
      <c r="E61" s="130">
        <f t="shared" si="2"/>
        <v>4036</v>
      </c>
      <c r="F61" s="26">
        <f>SUM(F59:F60)</f>
        <v>11.42</v>
      </c>
      <c r="G61" s="23">
        <f>SUM(G59:G60)</f>
        <v>74353</v>
      </c>
      <c r="H61" s="28">
        <f>+G61/F61</f>
        <v>6510.77057793345</v>
      </c>
      <c r="I61" s="96"/>
    </row>
    <row r="62" spans="1:9" s="107" customFormat="1" ht="13.5">
      <c r="A62" s="123" t="s">
        <v>69</v>
      </c>
      <c r="B62" s="3" t="s">
        <v>70</v>
      </c>
      <c r="C62" s="115">
        <v>3395</v>
      </c>
      <c r="D62" s="115">
        <v>574</v>
      </c>
      <c r="E62" s="116">
        <f t="shared" si="2"/>
        <v>2821</v>
      </c>
      <c r="F62" s="19">
        <v>4.11</v>
      </c>
      <c r="G62" s="20">
        <v>32619</v>
      </c>
      <c r="H62" s="21">
        <v>7936.5</v>
      </c>
      <c r="I62" s="96"/>
    </row>
    <row r="63" spans="1:9" s="107" customFormat="1" ht="13.5">
      <c r="A63" s="123"/>
      <c r="B63" s="4" t="s">
        <v>71</v>
      </c>
      <c r="C63" s="118">
        <v>3000</v>
      </c>
      <c r="D63" s="118">
        <v>470</v>
      </c>
      <c r="E63" s="119">
        <f t="shared" si="2"/>
        <v>2530</v>
      </c>
      <c r="F63" s="22">
        <v>3.38</v>
      </c>
      <c r="G63" s="23">
        <v>25593</v>
      </c>
      <c r="H63" s="24">
        <v>7571.9</v>
      </c>
      <c r="I63" s="96"/>
    </row>
    <row r="64" spans="1:9" s="107" customFormat="1" ht="13.5">
      <c r="A64" s="123"/>
      <c r="B64" s="4" t="s">
        <v>72</v>
      </c>
      <c r="C64" s="118">
        <v>1595</v>
      </c>
      <c r="D64" s="118">
        <v>345</v>
      </c>
      <c r="E64" s="119">
        <f t="shared" si="2"/>
        <v>1250</v>
      </c>
      <c r="F64" s="22">
        <v>3.73</v>
      </c>
      <c r="G64" s="23">
        <v>22494</v>
      </c>
      <c r="H64" s="24">
        <v>6030.6</v>
      </c>
      <c r="I64" s="96"/>
    </row>
    <row r="65" spans="1:9" s="107" customFormat="1" ht="13.5">
      <c r="A65" s="131"/>
      <c r="B65" s="2" t="s">
        <v>23</v>
      </c>
      <c r="C65" s="122">
        <f>SUM(C62:C64)</f>
        <v>7990</v>
      </c>
      <c r="D65" s="122">
        <f>SUM(D62:D64)</f>
        <v>1389</v>
      </c>
      <c r="E65" s="130">
        <f t="shared" si="2"/>
        <v>6601</v>
      </c>
      <c r="F65" s="26">
        <f>SUM(F62:F64)</f>
        <v>11.22</v>
      </c>
      <c r="G65" s="27">
        <f>SUM(G62:G64)</f>
        <v>80706</v>
      </c>
      <c r="H65" s="28">
        <f>+G65/F65</f>
        <v>7193.048128342246</v>
      </c>
      <c r="I65" s="96"/>
    </row>
    <row r="66" spans="1:9" s="107" customFormat="1" ht="45">
      <c r="A66" s="123" t="s">
        <v>128</v>
      </c>
      <c r="B66" s="88" t="s">
        <v>129</v>
      </c>
      <c r="C66" s="154">
        <v>11247</v>
      </c>
      <c r="D66" s="146">
        <v>1398</v>
      </c>
      <c r="E66" s="116">
        <v>9849</v>
      </c>
      <c r="F66" s="49">
        <v>8.26</v>
      </c>
      <c r="G66" s="53">
        <v>44592</v>
      </c>
      <c r="H66" s="54">
        <f>G66/F66</f>
        <v>5398.547215496368</v>
      </c>
      <c r="I66" s="96"/>
    </row>
    <row r="67" spans="1:9" s="107" customFormat="1" ht="13.5">
      <c r="A67" s="113" t="s">
        <v>73</v>
      </c>
      <c r="B67" s="5" t="s">
        <v>74</v>
      </c>
      <c r="C67" s="13">
        <v>5855</v>
      </c>
      <c r="D67" s="13">
        <v>805</v>
      </c>
      <c r="E67" s="15">
        <f>C67-D67</f>
        <v>5050</v>
      </c>
      <c r="F67" s="16">
        <v>4.09</v>
      </c>
      <c r="G67" s="55">
        <v>20895</v>
      </c>
      <c r="H67" s="56">
        <v>5108.8</v>
      </c>
      <c r="I67" s="96"/>
    </row>
    <row r="68" spans="1:9" s="107" customFormat="1" ht="13.5">
      <c r="A68" s="123" t="s">
        <v>75</v>
      </c>
      <c r="B68" s="4" t="s">
        <v>76</v>
      </c>
      <c r="C68" s="118">
        <v>15988</v>
      </c>
      <c r="D68" s="118">
        <v>2606</v>
      </c>
      <c r="E68" s="116">
        <f>C68-D68</f>
        <v>13382</v>
      </c>
      <c r="F68" s="29">
        <v>21.76</v>
      </c>
      <c r="G68" s="30">
        <v>111650</v>
      </c>
      <c r="H68" s="31">
        <v>5131</v>
      </c>
      <c r="I68" s="96"/>
    </row>
    <row r="69" spans="1:9" s="107" customFormat="1" ht="45">
      <c r="A69" s="114" t="s">
        <v>77</v>
      </c>
      <c r="B69" s="89" t="s">
        <v>142</v>
      </c>
      <c r="C69" s="146">
        <v>10912</v>
      </c>
      <c r="D69" s="147">
        <v>1726</v>
      </c>
      <c r="E69" s="116">
        <f>C69-D69</f>
        <v>9186</v>
      </c>
      <c r="F69" s="43">
        <v>13.36</v>
      </c>
      <c r="G69" s="44">
        <v>66432</v>
      </c>
      <c r="H69" s="45">
        <v>4972.5</v>
      </c>
      <c r="I69" s="140"/>
    </row>
    <row r="70" spans="1:9" s="107" customFormat="1" ht="13.5">
      <c r="A70" s="113" t="s">
        <v>78</v>
      </c>
      <c r="B70" s="5" t="s">
        <v>79</v>
      </c>
      <c r="C70" s="13">
        <v>3672</v>
      </c>
      <c r="D70" s="14">
        <v>1156</v>
      </c>
      <c r="E70" s="15">
        <f>C70-D70</f>
        <v>2516</v>
      </c>
      <c r="F70" s="16">
        <v>8.36</v>
      </c>
      <c r="G70" s="17">
        <v>45427</v>
      </c>
      <c r="H70" s="18">
        <v>5433.9</v>
      </c>
      <c r="I70" s="96"/>
    </row>
    <row r="71" spans="1:9" s="107" customFormat="1" ht="14.25" thickBot="1">
      <c r="A71" s="113" t="s">
        <v>80</v>
      </c>
      <c r="B71" s="5" t="s">
        <v>81</v>
      </c>
      <c r="C71" s="13">
        <v>6045</v>
      </c>
      <c r="D71" s="14">
        <v>553</v>
      </c>
      <c r="E71" s="15">
        <f>C71-D71</f>
        <v>5492</v>
      </c>
      <c r="F71" s="16">
        <v>2</v>
      </c>
      <c r="G71" s="17">
        <v>8045</v>
      </c>
      <c r="H71" s="18">
        <v>4022.5</v>
      </c>
      <c r="I71" s="96"/>
    </row>
    <row r="72" spans="1:9" s="107" customFormat="1" ht="14.25" thickBot="1">
      <c r="A72" s="155" t="s">
        <v>95</v>
      </c>
      <c r="B72" s="156"/>
      <c r="C72" s="57">
        <f>SUM(C6:C54)+SUM(C59:C71)-C16-C21-C24-C28-C33-C40-C48-C52-C61-C65</f>
        <v>236714</v>
      </c>
      <c r="D72" s="57">
        <f>SUM(D6:D54)+SUM(D59:D71)-D16-D21-D24-D28-D33-D40-D48-D52-D61-D65</f>
        <v>71762</v>
      </c>
      <c r="E72" s="184">
        <f>SUM(E6:E54)+SUM(E59:E71)-E16-E21-E24-E28-E33-E40-E48-E52-E61-E65</f>
        <v>164952</v>
      </c>
      <c r="F72" s="58">
        <f>SUM(F6:F54)+SUM(F59:F71)-F16-F21-F24-F28-F33-F40-F48-F52-F61-F65</f>
        <v>679.4599999999999</v>
      </c>
      <c r="G72" s="57">
        <f>SUM(G6:G54)+SUM(G59:G71)-G16-G21-G24-G28-G33-G40-G48-G52-G61-G65</f>
        <v>5700596</v>
      </c>
      <c r="H72" s="59">
        <f>+G72/F72</f>
        <v>8389.891973037413</v>
      </c>
      <c r="I72" s="96"/>
    </row>
    <row r="73" spans="3:9" s="107" customFormat="1" ht="14.25" thickBot="1">
      <c r="C73" s="157"/>
      <c r="D73" s="157"/>
      <c r="E73" s="157"/>
      <c r="F73" s="60"/>
      <c r="G73" s="60"/>
      <c r="H73" s="61"/>
      <c r="I73" s="158"/>
    </row>
    <row r="74" spans="1:9" s="107" customFormat="1" ht="24" customHeight="1">
      <c r="A74" s="159" t="s">
        <v>82</v>
      </c>
      <c r="B74" s="85" t="s">
        <v>115</v>
      </c>
      <c r="C74" s="160">
        <v>1582</v>
      </c>
      <c r="D74" s="204" t="s">
        <v>137</v>
      </c>
      <c r="E74" s="205"/>
      <c r="F74" s="62">
        <v>0</v>
      </c>
      <c r="G74" s="63">
        <v>0</v>
      </c>
      <c r="H74" s="64" t="s">
        <v>130</v>
      </c>
      <c r="I74" s="161"/>
    </row>
    <row r="75" spans="1:9" s="107" customFormat="1" ht="13.5" customHeight="1">
      <c r="A75" s="117"/>
      <c r="B75" s="86" t="s">
        <v>131</v>
      </c>
      <c r="C75" s="162">
        <v>6417</v>
      </c>
      <c r="D75" s="194" t="s">
        <v>138</v>
      </c>
      <c r="E75" s="195"/>
      <c r="F75" s="52">
        <v>0</v>
      </c>
      <c r="G75" s="65">
        <v>0</v>
      </c>
      <c r="H75" s="66">
        <v>0</v>
      </c>
      <c r="I75" s="163"/>
    </row>
    <row r="76" spans="1:9" s="107" customFormat="1" ht="13.5" customHeight="1">
      <c r="A76" s="121"/>
      <c r="B76" s="87" t="s">
        <v>23</v>
      </c>
      <c r="C76" s="122">
        <f>SUM(C74:C75)</f>
        <v>7999</v>
      </c>
      <c r="D76" s="196" t="s">
        <v>139</v>
      </c>
      <c r="E76" s="197"/>
      <c r="F76" s="26">
        <f>SUM(F74:F75)</f>
        <v>0</v>
      </c>
      <c r="G76" s="67">
        <f>SUM(G74:G75)</f>
        <v>0</v>
      </c>
      <c r="H76" s="28">
        <v>0</v>
      </c>
      <c r="I76" s="96"/>
    </row>
    <row r="77" spans="1:9" s="107" customFormat="1" ht="13.5" customHeight="1">
      <c r="A77" s="123" t="s">
        <v>83</v>
      </c>
      <c r="B77" s="142" t="s">
        <v>84</v>
      </c>
      <c r="C77" s="125">
        <v>6635</v>
      </c>
      <c r="D77" s="198" t="s">
        <v>104</v>
      </c>
      <c r="E77" s="199"/>
      <c r="F77" s="29">
        <v>7.49</v>
      </c>
      <c r="G77" s="68">
        <v>28909</v>
      </c>
      <c r="H77" s="69">
        <v>3859.7</v>
      </c>
      <c r="I77" s="163"/>
    </row>
    <row r="78" spans="1:9" s="107" customFormat="1" ht="13.5" customHeight="1">
      <c r="A78" s="117"/>
      <c r="B78" s="86" t="s">
        <v>85</v>
      </c>
      <c r="C78" s="162">
        <v>789</v>
      </c>
      <c r="D78" s="194" t="s">
        <v>105</v>
      </c>
      <c r="E78" s="195"/>
      <c r="F78" s="52">
        <v>0</v>
      </c>
      <c r="G78" s="65">
        <v>0</v>
      </c>
      <c r="H78" s="70" t="s">
        <v>22</v>
      </c>
      <c r="I78" s="161"/>
    </row>
    <row r="79" spans="1:9" s="107" customFormat="1" ht="13.5" customHeight="1">
      <c r="A79" s="117"/>
      <c r="B79" s="86" t="s">
        <v>86</v>
      </c>
      <c r="C79" s="162">
        <v>358</v>
      </c>
      <c r="D79" s="194" t="s">
        <v>106</v>
      </c>
      <c r="E79" s="195"/>
      <c r="F79" s="52">
        <v>0</v>
      </c>
      <c r="G79" s="65">
        <v>0</v>
      </c>
      <c r="H79" s="70" t="s">
        <v>22</v>
      </c>
      <c r="I79" s="161"/>
    </row>
    <row r="80" spans="1:9" s="107" customFormat="1" ht="13.5" customHeight="1">
      <c r="A80" s="121"/>
      <c r="B80" s="87" t="s">
        <v>23</v>
      </c>
      <c r="C80" s="122">
        <f>SUM(C77:C79)</f>
        <v>7782</v>
      </c>
      <c r="D80" s="196" t="s">
        <v>107</v>
      </c>
      <c r="E80" s="197"/>
      <c r="F80" s="26">
        <f>SUM(F77:F79)</f>
        <v>7.49</v>
      </c>
      <c r="G80" s="67">
        <f>SUM(G77:G79)</f>
        <v>28909</v>
      </c>
      <c r="H80" s="28">
        <f>+G80/F80</f>
        <v>3859.679572763685</v>
      </c>
      <c r="I80" s="96"/>
    </row>
    <row r="81" spans="1:9" s="107" customFormat="1" ht="13.5" customHeight="1">
      <c r="A81" s="123" t="s">
        <v>87</v>
      </c>
      <c r="B81" s="3" t="s">
        <v>88</v>
      </c>
      <c r="C81" s="115">
        <v>3348</v>
      </c>
      <c r="D81" s="198" t="s">
        <v>108</v>
      </c>
      <c r="E81" s="199"/>
      <c r="F81" s="19">
        <v>0</v>
      </c>
      <c r="G81" s="71">
        <v>0</v>
      </c>
      <c r="H81" s="72" t="s">
        <v>22</v>
      </c>
      <c r="I81" s="161"/>
    </row>
    <row r="82" spans="1:9" s="107" customFormat="1" ht="24" customHeight="1">
      <c r="A82" s="117"/>
      <c r="B82" s="84" t="s">
        <v>114</v>
      </c>
      <c r="C82" s="162">
        <v>3706</v>
      </c>
      <c r="D82" s="194" t="s">
        <v>109</v>
      </c>
      <c r="E82" s="195"/>
      <c r="F82" s="52">
        <v>0</v>
      </c>
      <c r="G82" s="65">
        <v>0</v>
      </c>
      <c r="H82" s="70" t="s">
        <v>22</v>
      </c>
      <c r="I82" s="161"/>
    </row>
    <row r="83" spans="1:9" s="107" customFormat="1" ht="13.5" customHeight="1">
      <c r="A83" s="117"/>
      <c r="B83" s="164" t="s">
        <v>89</v>
      </c>
      <c r="C83" s="162">
        <v>2317</v>
      </c>
      <c r="D83" s="194" t="s">
        <v>110</v>
      </c>
      <c r="E83" s="195"/>
      <c r="F83" s="52">
        <v>0</v>
      </c>
      <c r="G83" s="65">
        <v>0</v>
      </c>
      <c r="H83" s="70" t="s">
        <v>22</v>
      </c>
      <c r="I83" s="161"/>
    </row>
    <row r="84" spans="1:9" s="107" customFormat="1" ht="13.5" customHeight="1">
      <c r="A84" s="117"/>
      <c r="B84" s="164" t="s">
        <v>90</v>
      </c>
      <c r="C84" s="162">
        <v>2921</v>
      </c>
      <c r="D84" s="194" t="s">
        <v>111</v>
      </c>
      <c r="E84" s="195"/>
      <c r="F84" s="52">
        <v>0</v>
      </c>
      <c r="G84" s="65">
        <v>0</v>
      </c>
      <c r="H84" s="70" t="s">
        <v>22</v>
      </c>
      <c r="I84" s="161"/>
    </row>
    <row r="85" spans="1:9" s="107" customFormat="1" ht="13.5" customHeight="1">
      <c r="A85" s="121"/>
      <c r="B85" s="87" t="s">
        <v>23</v>
      </c>
      <c r="C85" s="122">
        <f>SUM(C81:C84)</f>
        <v>12292</v>
      </c>
      <c r="D85" s="196" t="s">
        <v>140</v>
      </c>
      <c r="E85" s="197"/>
      <c r="F85" s="26">
        <v>0</v>
      </c>
      <c r="G85" s="67">
        <v>0</v>
      </c>
      <c r="H85" s="73" t="s">
        <v>22</v>
      </c>
      <c r="I85" s="161"/>
    </row>
    <row r="86" spans="1:9" s="107" customFormat="1" ht="13.5" customHeight="1">
      <c r="A86" s="165" t="s">
        <v>132</v>
      </c>
      <c r="B86" s="1" t="s">
        <v>98</v>
      </c>
      <c r="C86" s="166">
        <v>5577</v>
      </c>
      <c r="D86" s="208" t="s">
        <v>112</v>
      </c>
      <c r="E86" s="209"/>
      <c r="F86" s="16">
        <v>0</v>
      </c>
      <c r="G86" s="74">
        <v>0</v>
      </c>
      <c r="H86" s="75" t="s">
        <v>130</v>
      </c>
      <c r="I86" s="161"/>
    </row>
    <row r="87" spans="1:9" s="107" customFormat="1" ht="24" customHeight="1">
      <c r="A87" s="108" t="s">
        <v>133</v>
      </c>
      <c r="B87" s="83" t="s">
        <v>143</v>
      </c>
      <c r="C87" s="122">
        <v>2100</v>
      </c>
      <c r="D87" s="206" t="s">
        <v>108</v>
      </c>
      <c r="E87" s="207"/>
      <c r="F87" s="26">
        <v>0</v>
      </c>
      <c r="G87" s="67">
        <v>0</v>
      </c>
      <c r="H87" s="73" t="s">
        <v>130</v>
      </c>
      <c r="I87" s="161"/>
    </row>
    <row r="88" spans="1:9" s="107" customFormat="1" ht="14.25" customHeight="1" thickBot="1">
      <c r="A88" s="114" t="s">
        <v>91</v>
      </c>
      <c r="B88" s="167" t="s">
        <v>92</v>
      </c>
      <c r="C88" s="125">
        <v>4068</v>
      </c>
      <c r="D88" s="202" t="s">
        <v>113</v>
      </c>
      <c r="E88" s="203"/>
      <c r="F88" s="29">
        <v>0</v>
      </c>
      <c r="G88" s="68">
        <v>0</v>
      </c>
      <c r="H88" s="76" t="s">
        <v>22</v>
      </c>
      <c r="I88" s="161"/>
    </row>
    <row r="89" spans="1:9" s="107" customFormat="1" ht="14.25" customHeight="1" thickBot="1">
      <c r="A89" s="200" t="s">
        <v>96</v>
      </c>
      <c r="B89" s="201"/>
      <c r="C89" s="57">
        <f>SUM(C74:C88)-C76-C80-C85</f>
        <v>39818</v>
      </c>
      <c r="D89" s="190" t="s">
        <v>141</v>
      </c>
      <c r="E89" s="191"/>
      <c r="F89" s="77">
        <f>SUM(F74:F88)-F76-F80-F85</f>
        <v>7.49</v>
      </c>
      <c r="G89" s="78">
        <f>SUM(G74:G88)-G76-G80-G85</f>
        <v>28909</v>
      </c>
      <c r="H89" s="59">
        <f>+G89/F89</f>
        <v>3859.679572763685</v>
      </c>
      <c r="I89" s="96"/>
    </row>
    <row r="90" spans="1:9" s="107" customFormat="1" ht="14.25" thickBot="1">
      <c r="A90" s="168"/>
      <c r="B90" s="168"/>
      <c r="F90" s="79"/>
      <c r="G90" s="79"/>
      <c r="H90" s="79"/>
      <c r="I90" s="79"/>
    </row>
    <row r="91" spans="1:9" s="107" customFormat="1" ht="14.25" thickBot="1">
      <c r="A91" s="82" t="s">
        <v>134</v>
      </c>
      <c r="B91" s="169"/>
      <c r="C91" s="170">
        <f>SUM(C89,C72)</f>
        <v>276532</v>
      </c>
      <c r="D91" s="185">
        <f>D72</f>
        <v>71762</v>
      </c>
      <c r="E91" s="186">
        <f>E72</f>
        <v>164952</v>
      </c>
      <c r="F91" s="77">
        <v>686.96</v>
      </c>
      <c r="G91" s="80">
        <f>SUM(G89,G72)</f>
        <v>5729505</v>
      </c>
      <c r="H91" s="59">
        <f>+G91/F91</f>
        <v>8340.376441131943</v>
      </c>
      <c r="I91" s="96"/>
    </row>
    <row r="92" spans="1:9" s="107" customFormat="1" ht="14.25" thickBot="1">
      <c r="A92" s="168"/>
      <c r="B92" s="168"/>
      <c r="F92" s="79"/>
      <c r="G92" s="79"/>
      <c r="H92" s="79"/>
      <c r="I92" s="79"/>
    </row>
    <row r="93" spans="1:9" s="107" customFormat="1" ht="14.25" thickBot="1">
      <c r="A93" s="82" t="s">
        <v>93</v>
      </c>
      <c r="B93" s="169"/>
      <c r="C93" s="171">
        <f>C91/379808</f>
        <v>0.7280836633246272</v>
      </c>
      <c r="D93" s="172">
        <f>D91/379808</f>
        <v>0.1889428342741596</v>
      </c>
      <c r="E93" s="173">
        <f>E91/379808</f>
        <v>0.43430364815906985</v>
      </c>
      <c r="F93" s="81">
        <f>F91*100/379808</f>
        <v>0.1808703344847923</v>
      </c>
      <c r="G93" s="188" t="s">
        <v>22</v>
      </c>
      <c r="H93" s="189"/>
      <c r="I93" s="174"/>
    </row>
    <row r="94" spans="1:10" ht="6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75"/>
    </row>
    <row r="95" spans="1:9" ht="13.5">
      <c r="A95" s="176" t="s">
        <v>103</v>
      </c>
      <c r="B95" s="176"/>
      <c r="C95" s="176"/>
      <c r="D95" s="176"/>
      <c r="E95" s="176"/>
      <c r="F95" s="176"/>
      <c r="H95" s="103"/>
      <c r="I95" s="103"/>
    </row>
    <row r="96" spans="1:9" ht="13.5">
      <c r="A96" s="6" t="s">
        <v>118</v>
      </c>
      <c r="H96" s="103"/>
      <c r="I96" s="103"/>
    </row>
    <row r="97" ht="13.5">
      <c r="A97" s="6" t="s">
        <v>135</v>
      </c>
    </row>
    <row r="98" spans="1:10" s="175" customFormat="1" ht="13.5">
      <c r="A98" s="187" t="s">
        <v>144</v>
      </c>
      <c r="B98" s="177"/>
      <c r="C98" s="177"/>
      <c r="D98" s="177"/>
      <c r="E98" s="177"/>
      <c r="F98" s="177"/>
      <c r="G98" s="178"/>
      <c r="H98" s="179"/>
      <c r="I98" s="103"/>
      <c r="J98" s="6"/>
    </row>
    <row r="99" spans="1:10" s="175" customFormat="1" ht="13.5">
      <c r="A99" s="177"/>
      <c r="B99" s="177"/>
      <c r="C99" s="177"/>
      <c r="D99" s="177"/>
      <c r="E99" s="177"/>
      <c r="F99" s="177"/>
      <c r="G99" s="178"/>
      <c r="H99" s="179"/>
      <c r="I99" s="103"/>
      <c r="J99" s="6"/>
    </row>
  </sheetData>
  <sheetProtection/>
  <mergeCells count="36">
    <mergeCell ref="F56:H56"/>
    <mergeCell ref="F57:F58"/>
    <mergeCell ref="F4:F5"/>
    <mergeCell ref="G4:G5"/>
    <mergeCell ref="C3:E3"/>
    <mergeCell ref="C4:C5"/>
    <mergeCell ref="G57:G58"/>
    <mergeCell ref="A56:A58"/>
    <mergeCell ref="C56:E56"/>
    <mergeCell ref="C57:C58"/>
    <mergeCell ref="D57:D58"/>
    <mergeCell ref="E57:E58"/>
    <mergeCell ref="H4:H5"/>
    <mergeCell ref="A3:A5"/>
    <mergeCell ref="F3:H3"/>
    <mergeCell ref="D4:D5"/>
    <mergeCell ref="E4:E5"/>
    <mergeCell ref="A89:B89"/>
    <mergeCell ref="D88:E88"/>
    <mergeCell ref="D82:E82"/>
    <mergeCell ref="D83:E83"/>
    <mergeCell ref="D84:E84"/>
    <mergeCell ref="D74:E74"/>
    <mergeCell ref="D87:E87"/>
    <mergeCell ref="D80:E80"/>
    <mergeCell ref="D81:E81"/>
    <mergeCell ref="D86:E86"/>
    <mergeCell ref="G93:H93"/>
    <mergeCell ref="D89:E89"/>
    <mergeCell ref="H57:H58"/>
    <mergeCell ref="D75:E75"/>
    <mergeCell ref="D76:E76"/>
    <mergeCell ref="D77:E77"/>
    <mergeCell ref="D78:E78"/>
    <mergeCell ref="D85:E85"/>
    <mergeCell ref="D79:E79"/>
  </mergeCells>
  <printOptions horizontalCentered="1"/>
  <pageMargins left="0.7086614173228347" right="0.5905511811023623" top="0.984251968503937" bottom="0.31496062992125984" header="0.5905511811023623" footer="0.2362204724409449"/>
  <pageSetup firstPageNumber="81" useFirstPageNumber="1" fitToHeight="0" fitToWidth="1" horizontalDpi="600" verticalDpi="600" orientation="portrait" paperSize="9" r:id="rId3"/>
  <rowBreaks count="1" manualBreakCount="1">
    <brk id="5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2015-07-06T06:21:34Z</cp:lastPrinted>
  <dcterms:created xsi:type="dcterms:W3CDTF">1999-03-15T01:58:40Z</dcterms:created>
  <dcterms:modified xsi:type="dcterms:W3CDTF">2016-08-30T00:04:58Z</dcterms:modified>
  <cp:category/>
  <cp:version/>
  <cp:contentType/>
  <cp:contentStatus/>
</cp:coreProperties>
</file>