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90" yWindow="110" windowWidth="5970" windowHeight="6090" tabRatio="424" activeTab="1"/>
  </bookViews>
  <sheets>
    <sheet name="R６年産計画" sheetId="1" r:id="rId1"/>
    <sheet name="R６年産農協別（振り分け）" sheetId="2" r:id="rId2"/>
  </sheets>
  <definedNames>
    <definedName name="_xlnm.Print_Area" localSheetId="0">'R６年産計画'!$A$1:$I$31</definedName>
    <definedName name="_xlnm.Print_Area" localSheetId="1">'R６年産農協別（振り分け）'!$A$1:$K$54</definedName>
  </definedNames>
  <calcPr fullCalcOnLoad="1"/>
</workbook>
</file>

<file path=xl/comments1.xml><?xml version="1.0" encoding="utf-8"?>
<comments xmlns="http://schemas.openxmlformats.org/spreadsheetml/2006/main">
  <authors>
    <author>米づくり改革支援室水田営農担当</author>
    <author>埼玉県</author>
  </authors>
  <commentList>
    <comment ref="B19" authorId="0">
      <text>
        <r>
          <rPr>
            <b/>
            <sz val="10"/>
            <rFont val="ＭＳ Ｐゴシック"/>
            <family val="3"/>
          </rPr>
          <t xml:space="preserve">調整可能
県内需要数量は品種ごとのリスクに応じて県内需要量の10％～20％を備蓄とした。
※とりあえず、協会の需給予測の予定在庫を記入
</t>
        </r>
      </text>
    </comment>
    <comment ref="B20" authorId="0">
      <text>
        <r>
          <rPr>
            <b/>
            <sz val="10"/>
            <rFont val="ＭＳ Ｐゴシック"/>
            <family val="3"/>
          </rPr>
          <t>改良協会の需給見通しの繰越在庫数量より算出</t>
        </r>
      </text>
    </comment>
    <comment ref="B22" authorId="0">
      <text>
        <r>
          <rPr>
            <b/>
            <sz val="10"/>
            <rFont val="ＭＳ Ｐゴシック"/>
            <family val="3"/>
          </rPr>
          <t xml:space="preserve">改良協会の需給見通しの県外移出見込みより算出
</t>
        </r>
      </text>
    </comment>
    <comment ref="B16" authorId="1">
      <text>
        <r>
          <rPr>
            <b/>
            <sz val="9"/>
            <rFont val="ＭＳ Ｐゴシック"/>
            <family val="3"/>
          </rPr>
          <t>調整可能
※主に、協会の県内需要見込みを参考に実態に合わせた</t>
        </r>
      </text>
    </comment>
    <comment ref="B21" authorId="1">
      <text>
        <r>
          <rPr>
            <b/>
            <sz val="9"/>
            <rFont val="ＭＳ Ｐゴシック"/>
            <family val="3"/>
          </rPr>
          <t>改良協会需給予測
次年産播き需要
県外（ロ）より算出</t>
        </r>
      </text>
    </comment>
  </commentList>
</comments>
</file>

<file path=xl/sharedStrings.xml><?xml version="1.0" encoding="utf-8"?>
<sst xmlns="http://schemas.openxmlformats.org/spreadsheetml/2006/main" count="151" uniqueCount="101">
  <si>
    <t>小　　　　　　麦</t>
  </si>
  <si>
    <t>あやひかり</t>
  </si>
  <si>
    <t/>
  </si>
  <si>
    <t>　小　　計</t>
  </si>
  <si>
    <t>すずかぜ</t>
  </si>
  <si>
    <t>六条大麦</t>
  </si>
  <si>
    <t>合　　計</t>
  </si>
  <si>
    <t>ハナマンテン</t>
  </si>
  <si>
    <t>さとのそら</t>
  </si>
  <si>
    <t>対前年差　(ha)</t>
  </si>
  <si>
    <t>対前年比　(％）</t>
  </si>
  <si>
    <t>県外等から確保見込数量④(kg)</t>
  </si>
  <si>
    <t>県外からの受託生産数量⑤(kg)</t>
  </si>
  <si>
    <t>＜全体概要＞</t>
  </si>
  <si>
    <t>（単位：ha）</t>
  </si>
  <si>
    <t>種　類</t>
  </si>
  <si>
    <t>品　種</t>
  </si>
  <si>
    <t>ﾊﾅﾏﾝﾃﾝ</t>
  </si>
  <si>
    <t>増　減</t>
  </si>
  <si>
    <t>（単位：上段：ha、下段：kg）</t>
  </si>
  <si>
    <t>いるま野</t>
  </si>
  <si>
    <t>埼玉ひびきの</t>
  </si>
  <si>
    <t>（上里町）</t>
  </si>
  <si>
    <t>埼玉ひびきの</t>
  </si>
  <si>
    <t>くまがや</t>
  </si>
  <si>
    <t>（熊谷市）</t>
  </si>
  <si>
    <t>（熊谷市江南）</t>
  </si>
  <si>
    <t>花園</t>
  </si>
  <si>
    <t>（深谷市）</t>
  </si>
  <si>
    <t>ほくさい</t>
  </si>
  <si>
    <t>（行田市）</t>
  </si>
  <si>
    <t>（加須市）</t>
  </si>
  <si>
    <t>（羽生市）</t>
  </si>
  <si>
    <t>合計</t>
  </si>
  <si>
    <t>二条大麦</t>
  </si>
  <si>
    <t>・１０a当たりの採種基準収量は、小麦３００kg、六条大麦３５０kg、二条大麦３００kg、はだか麦２４０kg。</t>
  </si>
  <si>
    <t>ほくさい</t>
  </si>
  <si>
    <t>・県外からの受託量は、米麦改良協会の予約状況情報を参考にした。</t>
  </si>
  <si>
    <t>小　　　　　麦</t>
  </si>
  <si>
    <t>(±0.0)</t>
  </si>
  <si>
    <t>＜計画の考え方＞</t>
  </si>
  <si>
    <t>(±0.0)</t>
  </si>
  <si>
    <t>（本庄市）</t>
  </si>
  <si>
    <t>（本庄市児玉）</t>
  </si>
  <si>
    <t>調整率を勘案した必要種子量①(kg)</t>
  </si>
  <si>
    <t>調整率(%)</t>
  </si>
  <si>
    <t>種　　　　類</t>
  </si>
  <si>
    <t>品　　　　種</t>
  </si>
  <si>
    <t>１０a当たりの採種基準収量</t>
  </si>
  <si>
    <t>・調整率及び備蓄数量は、種子需要量に応じて設定した。</t>
  </si>
  <si>
    <t>（加須市高柳）</t>
  </si>
  <si>
    <t>小  計</t>
  </si>
  <si>
    <t>＜農協別面積・計画数量＞　※上段：設置面積 (前年差)、下段：生産計画数量</t>
  </si>
  <si>
    <t>農協名
（市町）</t>
  </si>
  <si>
    <t>２９年産</t>
  </si>
  <si>
    <t>３１年産必要生産数量</t>
  </si>
  <si>
    <t>３０年産</t>
  </si>
  <si>
    <t>Ｒ１年産</t>
  </si>
  <si>
    <t>Ｒ２年産</t>
  </si>
  <si>
    <t>（富士見市）</t>
  </si>
  <si>
    <t>-</t>
  </si>
  <si>
    <t>Ｒ３年産</t>
  </si>
  <si>
    <t>←３０年産までは坂戸市</t>
  </si>
  <si>
    <t>←３０年産まではほくさい（農林公社・鴻巣市）</t>
  </si>
  <si>
    <t>（行田市南河原）</t>
  </si>
  <si>
    <t>・ラウンド処理により、合計が合わない場合がある。</t>
  </si>
  <si>
    <t>R4年産</t>
  </si>
  <si>
    <t>Ｒ５年産面積</t>
  </si>
  <si>
    <t>ニューサチホゴールデン</t>
  </si>
  <si>
    <t>※二条大麦について、対前年差及び対前年比は、「彩の星」との比較とする</t>
  </si>
  <si>
    <t>※二条大麦について、対前年差15ha分は、令和７年産（令和６年播き）種子の前作として、ニューサチホゴールデンを作付けする</t>
  </si>
  <si>
    <t>R６年産作付面積見込（ha）</t>
  </si>
  <si>
    <t>Ｒ７年産作付面積見込(ha)</t>
  </si>
  <si>
    <t>Ｒ７年産作付に必要な種子量</t>
  </si>
  <si>
    <t>Ｒ６年産種子の備蓄割合(%)</t>
  </si>
  <si>
    <t>Ｒ６年産種子の備蓄見込②(kg)</t>
  </si>
  <si>
    <t>Ｒ５年産までの種子の残量③(kg)</t>
  </si>
  <si>
    <t>Ｒ６年産種子の必要生産数量(kg)
①+②-③-④+⑤</t>
  </si>
  <si>
    <t>Ｒ６年産採種ほ設置面積　(ha)</t>
  </si>
  <si>
    <t>Ｒ５年産採種ほ設置面積(参考)</t>
  </si>
  <si>
    <t>・は種量は「あやひかり」、「さとのそら」８kg/10a。ニューサチホゴールデンは、７kg/10a、小麦「ハナマンテン」、六条大麦「すずかぜ」は、現地のは種量に合わせ６kg/10a。</t>
  </si>
  <si>
    <t>・Ｒ６年産及びＲ７年産作付面積見込は、「年次別・品種別作付目標について」の作付目標面積による。</t>
  </si>
  <si>
    <t>Ｒ６年産面積</t>
  </si>
  <si>
    <t>ニューサチホゴールデン
（種子）</t>
  </si>
  <si>
    <t>種子生産面積
合　　計</t>
  </si>
  <si>
    <t>≪参考≫
ニューサチホゴールデン
（種子前作）</t>
  </si>
  <si>
    <t>（－4.3）</t>
  </si>
  <si>
    <t>（－4.3）</t>
  </si>
  <si>
    <t>（-5.4）</t>
  </si>
  <si>
    <t>（-5.4）</t>
  </si>
  <si>
    <t>(-5.3)</t>
  </si>
  <si>
    <t>(-5.3)</t>
  </si>
  <si>
    <t>(-15.0)</t>
  </si>
  <si>
    <t>※二条大麦について、品種切替に伴い、「彩の星」の種子生産が令和５年産までとなった。前年差は「彩の星」との差。</t>
  </si>
  <si>
    <t>※二条大麦について、令和７年産の種子生産予定面積を17haとしていることから、令和６年産は、令和５年産で実証ほとしたほ場（２ha）以外の15haを種子前作として作付けする。</t>
  </si>
  <si>
    <t>(±0.1)</t>
  </si>
  <si>
    <t>(-14.9)</t>
  </si>
  <si>
    <t>(－0.7)</t>
  </si>
  <si>
    <t>(＋0.7)</t>
  </si>
  <si>
    <t>令和６年産（令和５年播） 麦類採種ほ設置計画</t>
  </si>
  <si>
    <t>令和６年産麦類指定採種ほ農協別設置面積及び生産計画数量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</si>
</sst>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_ "/>
    <numFmt numFmtId="179" formatCode="0.0%"/>
    <numFmt numFmtId="180" formatCode="0,000"/>
    <numFmt numFmtId="181" formatCode="#,##0.000"/>
    <numFmt numFmtId="182" formatCode="#,##0.0000"/>
    <numFmt numFmtId="183" formatCode="#,##0.00000"/>
    <numFmt numFmtId="184" formatCode="0_);[Red]\(0\)"/>
    <numFmt numFmtId="185" formatCode="0.0000"/>
    <numFmt numFmtId="186" formatCode="0.000"/>
    <numFmt numFmtId="187" formatCode="0.0_);[Red]\(0.0\)"/>
    <numFmt numFmtId="188" formatCode="0.00_);[Red]\(0.00\)"/>
    <numFmt numFmtId="189" formatCode="0.000_);[Red]\(0.000\)"/>
    <numFmt numFmtId="190" formatCode="0.0000_);[Red]\(0.0000\)"/>
    <numFmt numFmtId="191" formatCode="0.000%"/>
    <numFmt numFmtId="192" formatCode="0.00000"/>
    <numFmt numFmtId="193" formatCode="0.000000"/>
    <numFmt numFmtId="194" formatCode="#,##0.0;&quot;▲ &quot;#,##0.0"/>
    <numFmt numFmtId="195" formatCode="0;&quot;▲ &quot;0"/>
    <numFmt numFmtId="196" formatCode="0.0;&quot;▲ &quot;0.0"/>
    <numFmt numFmtId="197" formatCode="0.00;&quot;▲ &quot;0.00"/>
    <numFmt numFmtId="198" formatCode="0.0_ "/>
    <numFmt numFmtId="199" formatCode="[&lt;=999]000;[&lt;=9999]000\-00;000\-0000"/>
    <numFmt numFmtId="200" formatCode="#,##0_ "/>
    <numFmt numFmtId="201" formatCode="#,##0_);[Red]\(#,##0\)"/>
    <numFmt numFmtId="202" formatCode="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0000000000_ "/>
    <numFmt numFmtId="208" formatCode="#,##0.00000000000000_ "/>
    <numFmt numFmtId="209" formatCode="#,##0.0000000000000_ "/>
    <numFmt numFmtId="210" formatCode="#,##0.000000000000_ "/>
    <numFmt numFmtId="211" formatCode="#,##0.00000000000_ "/>
    <numFmt numFmtId="212" formatCode="#,##0.0000000000_ "/>
    <numFmt numFmtId="213" formatCode="#,##0.000000000_ "/>
    <numFmt numFmtId="214" formatCode="#,##0.00000000_ "/>
    <numFmt numFmtId="215" formatCode="#,##0.0000000_ "/>
    <numFmt numFmtId="216" formatCode="#,##0.000000_ "/>
    <numFmt numFmtId="217" formatCode="#,##0.00000_ "/>
    <numFmt numFmtId="218" formatCode="#,##0.0000_ "/>
    <numFmt numFmtId="219" formatCode="#,##0.000_ "/>
    <numFmt numFmtId="220" formatCode="#,##0.00_ "/>
  </numFmts>
  <fonts count="6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sz val="26"/>
      <name val="ＭＳ Ｐゴシック"/>
      <family val="3"/>
    </font>
    <font>
      <b/>
      <sz val="18"/>
      <name val="ＭＳ 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9"/>
      <name val="ＭＳ Ｐ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Arial"/>
      <family val="2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3"/>
      <color indexed="10"/>
      <name val="ＭＳ Ｐゴシック"/>
      <family val="3"/>
    </font>
    <font>
      <sz val="24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Arial"/>
      <family val="2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3"/>
      <color rgb="FFFF0000"/>
      <name val="ＭＳ Ｐゴシック"/>
      <family val="3"/>
    </font>
    <font>
      <sz val="24"/>
      <color theme="1"/>
      <name val="ＭＳ Ｐゴシック"/>
      <family val="3"/>
    </font>
    <font>
      <b/>
      <sz val="18"/>
      <color theme="1"/>
      <name val="ＭＳ ゴシック"/>
      <family val="3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thin">
        <color indexed="8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medium"/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>
        <color indexed="8"/>
      </right>
      <top style="thin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double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>
        <color indexed="8"/>
      </left>
      <right style="double">
        <color indexed="8"/>
      </right>
      <top style="thin"/>
      <bottom style="double"/>
    </border>
    <border>
      <left style="thin"/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>
        <color indexed="8"/>
      </right>
      <top style="thin"/>
      <bottom style="double"/>
    </border>
    <border>
      <left style="thin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/>
      <right style="thin"/>
      <top style="double"/>
      <bottom style="double"/>
    </border>
    <border>
      <left style="medium"/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dotted"/>
      <bottom style="double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thin">
        <color indexed="8"/>
      </bottom>
    </border>
    <border>
      <left style="medium"/>
      <right style="medium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2">
      <alignment/>
      <protection/>
    </xf>
    <xf numFmtId="9" fontId="4" fillId="0" borderId="2">
      <alignment/>
      <protection/>
    </xf>
    <xf numFmtId="0" fontId="50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51" fillId="0" borderId="4" applyNumberFormat="0" applyFill="0" applyAlignment="0" applyProtection="0"/>
    <xf numFmtId="0" fontId="52" fillId="29" borderId="0" applyNumberFormat="0" applyBorder="0" applyAlignment="0" applyProtection="0"/>
    <xf numFmtId="0" fontId="53" fillId="30" borderId="5" applyNumberFormat="0" applyAlignment="0" applyProtection="0"/>
    <xf numFmtId="0" fontId="54" fillId="0" borderId="0" applyNumberFormat="0" applyFill="0" applyBorder="0" applyAlignment="0" applyProtection="0"/>
    <xf numFmtId="3" fontId="4" fillId="0" borderId="2">
      <alignment/>
      <protection/>
    </xf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10" applyNumberFormat="0" applyAlignment="0" applyProtection="0"/>
    <xf numFmtId="0" fontId="60" fillId="0" borderId="0" applyNumberFormat="0" applyFill="0" applyBorder="0" applyAlignment="0" applyProtection="0"/>
    <xf numFmtId="0" fontId="61" fillId="31" borderId="5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0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wrapText="1"/>
    </xf>
    <xf numFmtId="0" fontId="7" fillId="0" borderId="0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vertical="center" textRotation="180"/>
    </xf>
    <xf numFmtId="0" fontId="4" fillId="33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0" fontId="14" fillId="0" borderId="17" xfId="0" applyNumberFormat="1" applyFont="1" applyBorder="1" applyAlignment="1">
      <alignment horizontal="center"/>
    </xf>
    <xf numFmtId="0" fontId="14" fillId="0" borderId="18" xfId="0" applyNumberFormat="1" applyFont="1" applyFill="1" applyBorder="1" applyAlignment="1">
      <alignment horizontal="center"/>
    </xf>
    <xf numFmtId="0" fontId="14" fillId="0" borderId="0" xfId="0" applyNumberFormat="1" applyFont="1" applyAlignment="1">
      <alignment shrinkToFit="1"/>
    </xf>
    <xf numFmtId="0" fontId="14" fillId="0" borderId="19" xfId="0" applyNumberFormat="1" applyFont="1" applyBorder="1" applyAlignment="1">
      <alignment horizontal="center" shrinkToFit="1"/>
    </xf>
    <xf numFmtId="0" fontId="14" fillId="0" borderId="20" xfId="0" applyNumberFormat="1" applyFont="1" applyBorder="1" applyAlignment="1">
      <alignment horizontal="center"/>
    </xf>
    <xf numFmtId="3" fontId="14" fillId="0" borderId="21" xfId="0" applyNumberFormat="1" applyFont="1" applyBorder="1" applyAlignment="1">
      <alignment/>
    </xf>
    <xf numFmtId="3" fontId="14" fillId="0" borderId="21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0" fontId="14" fillId="0" borderId="22" xfId="0" applyNumberFormat="1" applyFont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3" fontId="4" fillId="0" borderId="2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4" fillId="0" borderId="25" xfId="0" applyNumberFormat="1" applyFont="1" applyFill="1" applyBorder="1" applyAlignment="1">
      <alignment/>
    </xf>
    <xf numFmtId="0" fontId="14" fillId="0" borderId="25" xfId="0" applyNumberFormat="1" applyFont="1" applyBorder="1" applyAlignment="1">
      <alignment/>
    </xf>
    <xf numFmtId="177" fontId="14" fillId="0" borderId="26" xfId="0" applyNumberFormat="1" applyFont="1" applyFill="1" applyBorder="1" applyAlignment="1">
      <alignment horizontal="right"/>
    </xf>
    <xf numFmtId="0" fontId="14" fillId="0" borderId="27" xfId="0" applyNumberFormat="1" applyFont="1" applyBorder="1" applyAlignment="1">
      <alignment horizontal="left"/>
    </xf>
    <xf numFmtId="3" fontId="14" fillId="0" borderId="25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0" fontId="14" fillId="0" borderId="21" xfId="0" applyNumberFormat="1" applyFont="1" applyBorder="1" applyAlignment="1">
      <alignment/>
    </xf>
    <xf numFmtId="0" fontId="4" fillId="0" borderId="25" xfId="0" applyNumberFormat="1" applyFont="1" applyBorder="1" applyAlignment="1">
      <alignment horizontal="left"/>
    </xf>
    <xf numFmtId="3" fontId="14" fillId="0" borderId="25" xfId="0" applyNumberFormat="1" applyFont="1" applyBorder="1" applyAlignment="1">
      <alignment shrinkToFit="1"/>
    </xf>
    <xf numFmtId="3" fontId="14" fillId="0" borderId="28" xfId="0" applyNumberFormat="1" applyFont="1" applyFill="1" applyBorder="1" applyAlignment="1">
      <alignment/>
    </xf>
    <xf numFmtId="201" fontId="4" fillId="34" borderId="29" xfId="0" applyNumberFormat="1" applyFont="1" applyFill="1" applyBorder="1" applyAlignment="1">
      <alignment horizontal="right"/>
    </xf>
    <xf numFmtId="0" fontId="4" fillId="35" borderId="14" xfId="0" applyNumberFormat="1" applyFont="1" applyFill="1" applyBorder="1" applyAlignment="1">
      <alignment horizontal="center" vertical="center"/>
    </xf>
    <xf numFmtId="177" fontId="14" fillId="0" borderId="30" xfId="0" applyNumberFormat="1" applyFont="1" applyFill="1" applyBorder="1" applyAlignment="1">
      <alignment horizontal="right"/>
    </xf>
    <xf numFmtId="0" fontId="4" fillId="0" borderId="31" xfId="0" applyNumberFormat="1" applyFont="1" applyBorder="1" applyAlignment="1">
      <alignment horizontal="center" vertical="center" shrinkToFit="1"/>
    </xf>
    <xf numFmtId="0" fontId="4" fillId="0" borderId="32" xfId="0" applyNumberFormat="1" applyFont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/>
    </xf>
    <xf numFmtId="0" fontId="4" fillId="36" borderId="34" xfId="0" applyNumberFormat="1" applyFont="1" applyFill="1" applyBorder="1" applyAlignment="1">
      <alignment/>
    </xf>
    <xf numFmtId="0" fontId="4" fillId="34" borderId="35" xfId="0" applyNumberFormat="1" applyFont="1" applyFill="1" applyBorder="1" applyAlignment="1">
      <alignment/>
    </xf>
    <xf numFmtId="0" fontId="4" fillId="36" borderId="35" xfId="0" applyNumberFormat="1" applyFont="1" applyFill="1" applyBorder="1" applyAlignment="1">
      <alignment/>
    </xf>
    <xf numFmtId="0" fontId="4" fillId="0" borderId="36" xfId="0" applyNumberFormat="1" applyFont="1" applyBorder="1" applyAlignment="1">
      <alignment/>
    </xf>
    <xf numFmtId="0" fontId="4" fillId="36" borderId="37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/>
    </xf>
    <xf numFmtId="0" fontId="4" fillId="0" borderId="35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0" fontId="4" fillId="36" borderId="38" xfId="0" applyNumberFormat="1" applyFont="1" applyFill="1" applyBorder="1" applyAlignment="1">
      <alignment/>
    </xf>
    <xf numFmtId="0" fontId="10" fillId="36" borderId="39" xfId="0" applyNumberFormat="1" applyFont="1" applyFill="1" applyBorder="1" applyAlignment="1">
      <alignment vertical="center"/>
    </xf>
    <xf numFmtId="0" fontId="10" fillId="0" borderId="39" xfId="0" applyNumberFormat="1" applyFont="1" applyFill="1" applyBorder="1" applyAlignment="1">
      <alignment vertical="center"/>
    </xf>
    <xf numFmtId="0" fontId="4" fillId="36" borderId="40" xfId="0" applyNumberFormat="1" applyFont="1" applyFill="1" applyBorder="1" applyAlignment="1">
      <alignment/>
    </xf>
    <xf numFmtId="176" fontId="14" fillId="0" borderId="41" xfId="0" applyNumberFormat="1" applyFont="1" applyBorder="1" applyAlignment="1">
      <alignment vertical="center"/>
    </xf>
    <xf numFmtId="177" fontId="14" fillId="0" borderId="42" xfId="0" applyNumberFormat="1" applyFont="1" applyBorder="1" applyAlignment="1" quotePrefix="1">
      <alignment horizontal="right"/>
    </xf>
    <xf numFmtId="177" fontId="14" fillId="0" borderId="19" xfId="0" applyNumberFormat="1" applyFont="1" applyBorder="1" applyAlignment="1" quotePrefix="1">
      <alignment horizontal="right"/>
    </xf>
    <xf numFmtId="177" fontId="14" fillId="0" borderId="43" xfId="0" applyNumberFormat="1" applyFont="1" applyBorder="1" applyAlignment="1" quotePrefix="1">
      <alignment horizontal="right"/>
    </xf>
    <xf numFmtId="177" fontId="14" fillId="0" borderId="19" xfId="0" applyNumberFormat="1" applyFont="1" applyBorder="1" applyAlignment="1" quotePrefix="1">
      <alignment horizontal="right" vertical="center"/>
    </xf>
    <xf numFmtId="3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77" fontId="4" fillId="0" borderId="0" xfId="0" applyNumberFormat="1" applyFont="1" applyAlignment="1">
      <alignment/>
    </xf>
    <xf numFmtId="3" fontId="14" fillId="0" borderId="44" xfId="0" applyNumberFormat="1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0" fontId="14" fillId="0" borderId="45" xfId="0" applyNumberFormat="1" applyFont="1" applyFill="1" applyBorder="1" applyAlignment="1">
      <alignment/>
    </xf>
    <xf numFmtId="0" fontId="14" fillId="0" borderId="46" xfId="0" applyNumberFormat="1" applyFont="1" applyFill="1" applyBorder="1" applyAlignment="1">
      <alignment/>
    </xf>
    <xf numFmtId="0" fontId="14" fillId="0" borderId="30" xfId="0" applyNumberFormat="1" applyFont="1" applyFill="1" applyBorder="1" applyAlignment="1">
      <alignment/>
    </xf>
    <xf numFmtId="3" fontId="14" fillId="0" borderId="47" xfId="0" applyNumberFormat="1" applyFont="1" applyFill="1" applyBorder="1" applyAlignment="1">
      <alignment/>
    </xf>
    <xf numFmtId="3" fontId="14" fillId="0" borderId="48" xfId="0" applyNumberFormat="1" applyFont="1" applyFill="1" applyBorder="1" applyAlignment="1">
      <alignment/>
    </xf>
    <xf numFmtId="3" fontId="14" fillId="0" borderId="49" xfId="0" applyNumberFormat="1" applyFont="1" applyFill="1" applyBorder="1" applyAlignment="1">
      <alignment/>
    </xf>
    <xf numFmtId="3" fontId="14" fillId="0" borderId="50" xfId="0" applyNumberFormat="1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4" fillId="0" borderId="44" xfId="0" applyNumberFormat="1" applyFont="1" applyFill="1" applyBorder="1" applyAlignment="1">
      <alignment/>
    </xf>
    <xf numFmtId="0" fontId="14" fillId="0" borderId="26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/>
    </xf>
    <xf numFmtId="3" fontId="14" fillId="0" borderId="52" xfId="0" applyNumberFormat="1" applyFont="1" applyFill="1" applyBorder="1" applyAlignment="1">
      <alignment/>
    </xf>
    <xf numFmtId="177" fontId="14" fillId="0" borderId="25" xfId="0" applyNumberFormat="1" applyFont="1" applyFill="1" applyBorder="1" applyAlignment="1">
      <alignment/>
    </xf>
    <xf numFmtId="3" fontId="14" fillId="0" borderId="53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14" fillId="0" borderId="27" xfId="0" applyNumberFormat="1" applyFont="1" applyFill="1" applyBorder="1" applyAlignment="1">
      <alignment horizontal="center" shrinkToFit="1"/>
    </xf>
    <xf numFmtId="0" fontId="14" fillId="0" borderId="25" xfId="0" applyNumberFormat="1" applyFont="1" applyFill="1" applyBorder="1" applyAlignment="1">
      <alignment horizontal="center"/>
    </xf>
    <xf numFmtId="0" fontId="14" fillId="0" borderId="23" xfId="0" applyNumberFormat="1" applyFont="1" applyFill="1" applyBorder="1" applyAlignment="1">
      <alignment horizontal="center"/>
    </xf>
    <xf numFmtId="3" fontId="14" fillId="0" borderId="21" xfId="0" applyNumberFormat="1" applyFont="1" applyFill="1" applyBorder="1" applyAlignment="1">
      <alignment shrinkToFit="1"/>
    </xf>
    <xf numFmtId="3" fontId="14" fillId="0" borderId="25" xfId="0" applyNumberFormat="1" applyFont="1" applyFill="1" applyBorder="1" applyAlignment="1">
      <alignment shrinkToFit="1"/>
    </xf>
    <xf numFmtId="176" fontId="14" fillId="0" borderId="30" xfId="0" applyNumberFormat="1" applyFont="1" applyFill="1" applyBorder="1" applyAlignment="1">
      <alignment/>
    </xf>
    <xf numFmtId="0" fontId="14" fillId="0" borderId="22" xfId="0" applyNumberFormat="1" applyFont="1" applyFill="1" applyBorder="1" applyAlignment="1">
      <alignment/>
    </xf>
    <xf numFmtId="3" fontId="14" fillId="0" borderId="26" xfId="0" applyNumberFormat="1" applyFont="1" applyFill="1" applyBorder="1" applyAlignment="1">
      <alignment horizontal="right"/>
    </xf>
    <xf numFmtId="3" fontId="14" fillId="0" borderId="26" xfId="0" applyNumberFormat="1" applyFont="1" applyFill="1" applyBorder="1" applyAlignment="1">
      <alignment shrinkToFit="1"/>
    </xf>
    <xf numFmtId="176" fontId="14" fillId="0" borderId="50" xfId="0" applyNumberFormat="1" applyFont="1" applyFill="1" applyBorder="1" applyAlignment="1">
      <alignment/>
    </xf>
    <xf numFmtId="176" fontId="14" fillId="0" borderId="26" xfId="0" applyNumberFormat="1" applyFont="1" applyFill="1" applyBorder="1" applyAlignment="1">
      <alignment/>
    </xf>
    <xf numFmtId="0" fontId="14" fillId="0" borderId="55" xfId="0" applyNumberFormat="1" applyFont="1" applyFill="1" applyBorder="1" applyAlignment="1">
      <alignment horizontal="center" shrinkToFit="1"/>
    </xf>
    <xf numFmtId="0" fontId="14" fillId="0" borderId="56" xfId="0" applyNumberFormat="1" applyFont="1" applyFill="1" applyBorder="1" applyAlignment="1">
      <alignment horizontal="center" shrinkToFit="1"/>
    </xf>
    <xf numFmtId="0" fontId="14" fillId="0" borderId="44" xfId="0" applyNumberFormat="1" applyFont="1" applyFill="1" applyBorder="1" applyAlignment="1">
      <alignment horizontal="center"/>
    </xf>
    <xf numFmtId="0" fontId="14" fillId="0" borderId="26" xfId="0" applyNumberFormat="1" applyFont="1" applyFill="1" applyBorder="1" applyAlignment="1">
      <alignment horizontal="center"/>
    </xf>
    <xf numFmtId="0" fontId="14" fillId="0" borderId="51" xfId="0" applyNumberFormat="1" applyFont="1" applyFill="1" applyBorder="1" applyAlignment="1">
      <alignment horizontal="center"/>
    </xf>
    <xf numFmtId="0" fontId="14" fillId="0" borderId="52" xfId="0" applyNumberFormat="1" applyFont="1" applyFill="1" applyBorder="1" applyAlignment="1">
      <alignment horizontal="center"/>
    </xf>
    <xf numFmtId="176" fontId="14" fillId="0" borderId="44" xfId="0" applyNumberFormat="1" applyFont="1" applyFill="1" applyBorder="1" applyAlignment="1">
      <alignment/>
    </xf>
    <xf numFmtId="3" fontId="14" fillId="0" borderId="44" xfId="0" applyNumberFormat="1" applyFont="1" applyFill="1" applyBorder="1" applyAlignment="1">
      <alignment shrinkToFit="1"/>
    </xf>
    <xf numFmtId="176" fontId="14" fillId="0" borderId="49" xfId="0" applyNumberFormat="1" applyFont="1" applyFill="1" applyBorder="1" applyAlignment="1">
      <alignment/>
    </xf>
    <xf numFmtId="177" fontId="14" fillId="0" borderId="44" xfId="0" applyNumberFormat="1" applyFont="1" applyFill="1" applyBorder="1" applyAlignment="1">
      <alignment horizontal="right"/>
    </xf>
    <xf numFmtId="0" fontId="4" fillId="36" borderId="37" xfId="0" applyNumberFormat="1" applyFont="1" applyFill="1" applyBorder="1" applyAlignment="1">
      <alignment wrapText="1"/>
    </xf>
    <xf numFmtId="0" fontId="4" fillId="37" borderId="57" xfId="0" applyNumberFormat="1" applyFont="1" applyFill="1" applyBorder="1" applyAlignment="1">
      <alignment wrapText="1"/>
    </xf>
    <xf numFmtId="0" fontId="4" fillId="37" borderId="58" xfId="0" applyNumberFormat="1" applyFont="1" applyFill="1" applyBorder="1" applyAlignment="1">
      <alignment wrapText="1"/>
    </xf>
    <xf numFmtId="0" fontId="4" fillId="0" borderId="59" xfId="0" applyNumberFormat="1" applyFont="1" applyBorder="1" applyAlignment="1">
      <alignment horizontal="center" vertical="center" shrinkToFit="1"/>
    </xf>
    <xf numFmtId="0" fontId="14" fillId="0" borderId="60" xfId="0" applyNumberFormat="1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center" shrinkToFit="1"/>
    </xf>
    <xf numFmtId="177" fontId="14" fillId="0" borderId="0" xfId="0" applyNumberFormat="1" applyFont="1" applyAlignment="1">
      <alignment/>
    </xf>
    <xf numFmtId="176" fontId="14" fillId="0" borderId="0" xfId="0" applyNumberFormat="1" applyFont="1" applyAlignment="1">
      <alignment/>
    </xf>
    <xf numFmtId="176" fontId="14" fillId="0" borderId="0" xfId="0" applyNumberFormat="1" applyFont="1" applyAlignment="1">
      <alignment shrinkToFit="1"/>
    </xf>
    <xf numFmtId="178" fontId="4" fillId="0" borderId="0" xfId="0" applyNumberFormat="1" applyFont="1" applyAlignment="1">
      <alignment/>
    </xf>
    <xf numFmtId="176" fontId="4" fillId="0" borderId="0" xfId="50" applyNumberFormat="1" applyFont="1" applyBorder="1">
      <alignment/>
      <protection/>
    </xf>
    <xf numFmtId="176" fontId="14" fillId="0" borderId="25" xfId="0" applyNumberFormat="1" applyFont="1" applyFill="1" applyBorder="1" applyAlignment="1">
      <alignment/>
    </xf>
    <xf numFmtId="0" fontId="14" fillId="0" borderId="61" xfId="0" applyNumberFormat="1" applyFont="1" applyFill="1" applyBorder="1" applyAlignment="1">
      <alignment/>
    </xf>
    <xf numFmtId="3" fontId="14" fillId="0" borderId="62" xfId="0" applyNumberFormat="1" applyFont="1" applyFill="1" applyBorder="1" applyAlignment="1">
      <alignment/>
    </xf>
    <xf numFmtId="3" fontId="14" fillId="0" borderId="63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/>
    </xf>
    <xf numFmtId="3" fontId="4" fillId="0" borderId="64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3" fontId="4" fillId="36" borderId="65" xfId="0" applyNumberFormat="1" applyFont="1" applyFill="1" applyBorder="1" applyAlignment="1">
      <alignment/>
    </xf>
    <xf numFmtId="3" fontId="4" fillId="36" borderId="66" xfId="0" applyNumberFormat="1" applyFont="1" applyFill="1" applyBorder="1" applyAlignment="1">
      <alignment/>
    </xf>
    <xf numFmtId="3" fontId="4" fillId="36" borderId="67" xfId="0" applyNumberFormat="1" applyFont="1" applyFill="1" applyBorder="1" applyAlignment="1">
      <alignment horizontal="right"/>
    </xf>
    <xf numFmtId="3" fontId="4" fillId="36" borderId="68" xfId="0" applyNumberFormat="1" applyFont="1" applyFill="1" applyBorder="1" applyAlignment="1">
      <alignment/>
    </xf>
    <xf numFmtId="3" fontId="4" fillId="36" borderId="29" xfId="0" applyNumberFormat="1" applyFont="1" applyFill="1" applyBorder="1" applyAlignment="1">
      <alignment/>
    </xf>
    <xf numFmtId="3" fontId="4" fillId="0" borderId="68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4" fillId="0" borderId="29" xfId="0" applyNumberFormat="1" applyFont="1" applyBorder="1" applyAlignment="1">
      <alignment/>
    </xf>
    <xf numFmtId="3" fontId="4" fillId="0" borderId="68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36" borderId="69" xfId="0" applyNumberFormat="1" applyFont="1" applyFill="1" applyBorder="1" applyAlignment="1">
      <alignment/>
    </xf>
    <xf numFmtId="3" fontId="4" fillId="36" borderId="70" xfId="0" applyNumberFormat="1" applyFont="1" applyFill="1" applyBorder="1" applyAlignment="1">
      <alignment/>
    </xf>
    <xf numFmtId="3" fontId="4" fillId="36" borderId="71" xfId="0" applyNumberFormat="1" applyFont="1" applyFill="1" applyBorder="1" applyAlignment="1">
      <alignment/>
    </xf>
    <xf numFmtId="3" fontId="4" fillId="36" borderId="72" xfId="0" applyNumberFormat="1" applyFont="1" applyFill="1" applyBorder="1" applyAlignment="1">
      <alignment/>
    </xf>
    <xf numFmtId="3" fontId="4" fillId="36" borderId="73" xfId="0" applyNumberFormat="1" applyFont="1" applyFill="1" applyBorder="1" applyAlignment="1">
      <alignment/>
    </xf>
    <xf numFmtId="3" fontId="4" fillId="37" borderId="74" xfId="0" applyNumberFormat="1" applyFont="1" applyFill="1" applyBorder="1" applyAlignment="1">
      <alignment/>
    </xf>
    <xf numFmtId="3" fontId="4" fillId="37" borderId="75" xfId="0" applyNumberFormat="1" applyFont="1" applyFill="1" applyBorder="1" applyAlignment="1">
      <alignment/>
    </xf>
    <xf numFmtId="3" fontId="4" fillId="37" borderId="76" xfId="0" applyNumberFormat="1" applyFont="1" applyFill="1" applyBorder="1" applyAlignment="1">
      <alignment/>
    </xf>
    <xf numFmtId="3" fontId="4" fillId="37" borderId="77" xfId="0" applyNumberFormat="1" applyFont="1" applyFill="1" applyBorder="1" applyAlignment="1">
      <alignment/>
    </xf>
    <xf numFmtId="3" fontId="4" fillId="37" borderId="29" xfId="0" applyNumberFormat="1" applyFont="1" applyFill="1" applyBorder="1" applyAlignment="1">
      <alignment/>
    </xf>
    <xf numFmtId="4" fontId="4" fillId="37" borderId="78" xfId="0" applyNumberFormat="1" applyFont="1" applyFill="1" applyBorder="1" applyAlignment="1">
      <alignment/>
    </xf>
    <xf numFmtId="4" fontId="4" fillId="37" borderId="79" xfId="0" applyNumberFormat="1" applyFont="1" applyFill="1" applyBorder="1" applyAlignment="1">
      <alignment/>
    </xf>
    <xf numFmtId="4" fontId="4" fillId="37" borderId="64" xfId="0" applyNumberFormat="1" applyFont="1" applyFill="1" applyBorder="1" applyAlignment="1">
      <alignment/>
    </xf>
    <xf numFmtId="4" fontId="4" fillId="37" borderId="80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176" fontId="15" fillId="0" borderId="25" xfId="0" applyNumberFormat="1" applyFont="1" applyFill="1" applyBorder="1" applyAlignment="1">
      <alignment/>
    </xf>
    <xf numFmtId="176" fontId="15" fillId="0" borderId="25" xfId="0" applyNumberFormat="1" applyFont="1" applyBorder="1" applyAlignment="1">
      <alignment/>
    </xf>
    <xf numFmtId="177" fontId="15" fillId="0" borderId="30" xfId="0" applyNumberFormat="1" applyFont="1" applyFill="1" applyBorder="1" applyAlignment="1">
      <alignment horizontal="right"/>
    </xf>
    <xf numFmtId="3" fontId="15" fillId="0" borderId="21" xfId="0" applyNumberFormat="1" applyFont="1" applyFill="1" applyBorder="1" applyAlignment="1">
      <alignment/>
    </xf>
    <xf numFmtId="3" fontId="15" fillId="0" borderId="21" xfId="0" applyNumberFormat="1" applyFont="1" applyBorder="1" applyAlignment="1">
      <alignment/>
    </xf>
    <xf numFmtId="176" fontId="15" fillId="0" borderId="22" xfId="0" applyNumberFormat="1" applyFont="1" applyFill="1" applyBorder="1" applyAlignment="1">
      <alignment/>
    </xf>
    <xf numFmtId="176" fontId="15" fillId="0" borderId="30" xfId="0" applyNumberFormat="1" applyFont="1" applyBorder="1" applyAlignment="1">
      <alignment horizontal="right"/>
    </xf>
    <xf numFmtId="176" fontId="15" fillId="0" borderId="30" xfId="0" applyNumberFormat="1" applyFont="1" applyFill="1" applyBorder="1" applyAlignment="1">
      <alignment/>
    </xf>
    <xf numFmtId="0" fontId="14" fillId="0" borderId="30" xfId="0" applyNumberFormat="1" applyFont="1" applyFill="1" applyBorder="1" applyAlignment="1">
      <alignment horizontal="right"/>
    </xf>
    <xf numFmtId="176" fontId="15" fillId="0" borderId="30" xfId="0" applyNumberFormat="1" applyFont="1" applyFill="1" applyBorder="1" applyAlignment="1">
      <alignment horizontal="right"/>
    </xf>
    <xf numFmtId="0" fontId="15" fillId="0" borderId="30" xfId="0" applyNumberFormat="1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 shrinkToFit="1"/>
    </xf>
    <xf numFmtId="3" fontId="15" fillId="0" borderId="25" xfId="0" applyNumberFormat="1" applyFont="1" applyFill="1" applyBorder="1" applyAlignment="1">
      <alignment horizontal="center"/>
    </xf>
    <xf numFmtId="176" fontId="15" fillId="0" borderId="25" xfId="0" applyNumberFormat="1" applyFont="1" applyBorder="1" applyAlignment="1">
      <alignment horizontal="right"/>
    </xf>
    <xf numFmtId="176" fontId="15" fillId="0" borderId="30" xfId="0" applyNumberFormat="1" applyFont="1" applyFill="1" applyBorder="1" applyAlignment="1">
      <alignment horizontal="center"/>
    </xf>
    <xf numFmtId="3" fontId="15" fillId="0" borderId="21" xfId="0" applyNumberFormat="1" applyFont="1" applyFill="1" applyBorder="1" applyAlignment="1">
      <alignment horizontal="center"/>
    </xf>
    <xf numFmtId="3" fontId="15" fillId="0" borderId="21" xfId="0" applyNumberFormat="1" applyFont="1" applyBorder="1" applyAlignment="1">
      <alignment horizontal="right"/>
    </xf>
    <xf numFmtId="3" fontId="15" fillId="0" borderId="22" xfId="0" applyNumberFormat="1" applyFont="1" applyFill="1" applyBorder="1" applyAlignment="1">
      <alignment horizontal="center"/>
    </xf>
    <xf numFmtId="3" fontId="15" fillId="0" borderId="21" xfId="0" applyNumberFormat="1" applyFont="1" applyBorder="1" applyAlignment="1">
      <alignment horizontal="right" shrinkToFit="1"/>
    </xf>
    <xf numFmtId="176" fontId="15" fillId="0" borderId="25" xfId="0" applyNumberFormat="1" applyFont="1" applyFill="1" applyBorder="1" applyAlignment="1">
      <alignment horizontal="right"/>
    </xf>
    <xf numFmtId="177" fontId="14" fillId="0" borderId="0" xfId="0" applyNumberFormat="1" applyFont="1" applyAlignment="1">
      <alignment shrinkToFit="1"/>
    </xf>
    <xf numFmtId="2" fontId="1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6" fontId="14" fillId="0" borderId="81" xfId="0" applyNumberFormat="1" applyFont="1" applyFill="1" applyBorder="1" applyAlignment="1">
      <alignment horizontal="right"/>
    </xf>
    <xf numFmtId="3" fontId="14" fillId="0" borderId="82" xfId="0" applyNumberFormat="1" applyFont="1" applyFill="1" applyBorder="1" applyAlignment="1">
      <alignment/>
    </xf>
    <xf numFmtId="3" fontId="4" fillId="0" borderId="83" xfId="0" applyNumberFormat="1" applyFont="1" applyFill="1" applyBorder="1" applyAlignment="1">
      <alignment vertical="center"/>
    </xf>
    <xf numFmtId="3" fontId="4" fillId="38" borderId="84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4" fontId="4" fillId="38" borderId="0" xfId="0" applyNumberFormat="1" applyFont="1" applyFill="1" applyBorder="1" applyAlignment="1">
      <alignment/>
    </xf>
    <xf numFmtId="3" fontId="14" fillId="0" borderId="52" xfId="0" applyNumberFormat="1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187" fontId="14" fillId="0" borderId="50" xfId="0" applyNumberFormat="1" applyFont="1" applyFill="1" applyBorder="1" applyAlignment="1">
      <alignment/>
    </xf>
    <xf numFmtId="176" fontId="14" fillId="0" borderId="61" xfId="0" applyNumberFormat="1" applyFont="1" applyFill="1" applyBorder="1" applyAlignment="1">
      <alignment/>
    </xf>
    <xf numFmtId="176" fontId="14" fillId="0" borderId="46" xfId="0" applyNumberFormat="1" applyFont="1" applyFill="1" applyBorder="1" applyAlignment="1">
      <alignment/>
    </xf>
    <xf numFmtId="3" fontId="14" fillId="0" borderId="47" xfId="0" applyNumberFormat="1" applyFont="1" applyFill="1" applyBorder="1" applyAlignment="1">
      <alignment shrinkToFit="1"/>
    </xf>
    <xf numFmtId="3" fontId="14" fillId="0" borderId="48" xfId="0" applyNumberFormat="1" applyFont="1" applyFill="1" applyBorder="1" applyAlignment="1">
      <alignment shrinkToFit="1"/>
    </xf>
    <xf numFmtId="3" fontId="15" fillId="0" borderId="21" xfId="0" applyNumberFormat="1" applyFont="1" applyFill="1" applyBorder="1" applyAlignment="1">
      <alignment shrinkToFit="1"/>
    </xf>
    <xf numFmtId="3" fontId="15" fillId="0" borderId="21" xfId="0" applyNumberFormat="1" applyFont="1" applyBorder="1" applyAlignment="1">
      <alignment shrinkToFit="1"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vertical="center"/>
    </xf>
    <xf numFmtId="177" fontId="14" fillId="0" borderId="0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quotePrefix="1">
      <alignment horizontal="right"/>
    </xf>
    <xf numFmtId="177" fontId="15" fillId="0" borderId="0" xfId="0" applyNumberFormat="1" applyFont="1" applyBorder="1" applyAlignment="1">
      <alignment horizontal="right" shrinkToFit="1"/>
    </xf>
    <xf numFmtId="176" fontId="1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7" fontId="15" fillId="0" borderId="0" xfId="0" applyNumberFormat="1" applyFont="1" applyFill="1" applyBorder="1" applyAlignment="1">
      <alignment horizontal="right"/>
    </xf>
    <xf numFmtId="176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shrinkToFit="1"/>
    </xf>
    <xf numFmtId="0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 shrinkToFit="1"/>
    </xf>
    <xf numFmtId="3" fontId="4" fillId="0" borderId="25" xfId="0" applyNumberFormat="1" applyFont="1" applyBorder="1" applyAlignment="1">
      <alignment/>
    </xf>
    <xf numFmtId="3" fontId="4" fillId="36" borderId="15" xfId="0" applyNumberFormat="1" applyFont="1" applyFill="1" applyBorder="1" applyAlignment="1">
      <alignment/>
    </xf>
    <xf numFmtId="0" fontId="17" fillId="0" borderId="0" xfId="0" applyNumberFormat="1" applyFont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shrinkToFit="1"/>
    </xf>
    <xf numFmtId="177" fontId="14" fillId="0" borderId="0" xfId="0" applyNumberFormat="1" applyFont="1" applyBorder="1" applyAlignment="1">
      <alignment horizontal="right" shrinkToFit="1"/>
    </xf>
    <xf numFmtId="3" fontId="14" fillId="0" borderId="0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176" fontId="14" fillId="0" borderId="0" xfId="0" applyNumberFormat="1" applyFont="1" applyFill="1" applyBorder="1" applyAlignment="1">
      <alignment horizontal="right"/>
    </xf>
    <xf numFmtId="176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shrinkToFit="1"/>
    </xf>
    <xf numFmtId="0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 shrinkToFit="1"/>
    </xf>
    <xf numFmtId="177" fontId="14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/>
    </xf>
    <xf numFmtId="198" fontId="14" fillId="0" borderId="26" xfId="0" applyNumberFormat="1" applyFont="1" applyFill="1" applyBorder="1" applyAlignment="1">
      <alignment horizontal="right"/>
    </xf>
    <xf numFmtId="57" fontId="4" fillId="0" borderId="0" xfId="0" applyNumberFormat="1" applyFont="1" applyAlignment="1">
      <alignment/>
    </xf>
    <xf numFmtId="3" fontId="4" fillId="0" borderId="85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vertical="center"/>
    </xf>
    <xf numFmtId="3" fontId="4" fillId="0" borderId="87" xfId="0" applyNumberFormat="1" applyFont="1" applyFill="1" applyBorder="1" applyAlignment="1">
      <alignment/>
    </xf>
    <xf numFmtId="3" fontId="4" fillId="0" borderId="88" xfId="0" applyNumberFormat="1" applyFont="1" applyFill="1" applyBorder="1" applyAlignment="1">
      <alignment/>
    </xf>
    <xf numFmtId="3" fontId="4" fillId="36" borderId="89" xfId="0" applyNumberFormat="1" applyFont="1" applyFill="1" applyBorder="1" applyAlignment="1">
      <alignment/>
    </xf>
    <xf numFmtId="3" fontId="4" fillId="36" borderId="14" xfId="0" applyNumberFormat="1" applyFont="1" applyFill="1" applyBorder="1" applyAlignment="1">
      <alignment/>
    </xf>
    <xf numFmtId="176" fontId="10" fillId="36" borderId="90" xfId="0" applyNumberFormat="1" applyFont="1" applyFill="1" applyBorder="1" applyAlignment="1">
      <alignment vertical="center"/>
    </xf>
    <xf numFmtId="176" fontId="10" fillId="38" borderId="90" xfId="0" applyNumberFormat="1" applyFont="1" applyFill="1" applyBorder="1" applyAlignment="1">
      <alignment vertical="center"/>
    </xf>
    <xf numFmtId="176" fontId="10" fillId="36" borderId="91" xfId="0" applyNumberFormat="1" applyFont="1" applyFill="1" applyBorder="1" applyAlignment="1">
      <alignment vertical="center"/>
    </xf>
    <xf numFmtId="176" fontId="10" fillId="36" borderId="92" xfId="0" applyNumberFormat="1" applyFont="1" applyFill="1" applyBorder="1" applyAlignment="1">
      <alignment vertical="center"/>
    </xf>
    <xf numFmtId="176" fontId="10" fillId="36" borderId="39" xfId="0" applyNumberFormat="1" applyFont="1" applyFill="1" applyBorder="1" applyAlignment="1">
      <alignment vertical="center"/>
    </xf>
    <xf numFmtId="176" fontId="4" fillId="0" borderId="93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176" fontId="4" fillId="0" borderId="94" xfId="0" applyNumberFormat="1" applyFont="1" applyBorder="1" applyAlignment="1">
      <alignment/>
    </xf>
    <xf numFmtId="176" fontId="4" fillId="0" borderId="66" xfId="0" applyNumberFormat="1" applyFont="1" applyBorder="1" applyAlignment="1">
      <alignment/>
    </xf>
    <xf numFmtId="176" fontId="4" fillId="0" borderId="95" xfId="0" applyNumberFormat="1" applyFont="1" applyBorder="1" applyAlignment="1">
      <alignment/>
    </xf>
    <xf numFmtId="196" fontId="4" fillId="36" borderId="96" xfId="0" applyNumberFormat="1" applyFont="1" applyFill="1" applyBorder="1" applyAlignment="1">
      <alignment/>
    </xf>
    <xf numFmtId="196" fontId="4" fillId="36" borderId="2" xfId="0" applyNumberFormat="1" applyFont="1" applyFill="1" applyBorder="1" applyAlignment="1">
      <alignment/>
    </xf>
    <xf numFmtId="196" fontId="4" fillId="36" borderId="68" xfId="0" applyNumberFormat="1" applyFont="1" applyFill="1" applyBorder="1" applyAlignment="1">
      <alignment/>
    </xf>
    <xf numFmtId="196" fontId="4" fillId="36" borderId="15" xfId="0" applyNumberFormat="1" applyFont="1" applyFill="1" applyBorder="1" applyAlignment="1">
      <alignment/>
    </xf>
    <xf numFmtId="196" fontId="4" fillId="36" borderId="29" xfId="0" applyNumberFormat="1" applyFont="1" applyFill="1" applyBorder="1" applyAlignment="1">
      <alignment/>
    </xf>
    <xf numFmtId="9" fontId="4" fillId="36" borderId="97" xfId="43" applyNumberFormat="1" applyFont="1" applyFill="1" applyBorder="1">
      <alignment/>
      <protection/>
    </xf>
    <xf numFmtId="9" fontId="4" fillId="36" borderId="98" xfId="43" applyNumberFormat="1" applyFont="1" applyFill="1" applyBorder="1">
      <alignment/>
      <protection/>
    </xf>
    <xf numFmtId="9" fontId="4" fillId="36" borderId="99" xfId="43" applyNumberFormat="1" applyFont="1" applyFill="1" applyBorder="1" applyAlignment="1">
      <alignment horizontal="right"/>
      <protection/>
    </xf>
    <xf numFmtId="9" fontId="4" fillId="36" borderId="100" xfId="43" applyNumberFormat="1" applyFont="1" applyFill="1" applyBorder="1">
      <alignment/>
      <protection/>
    </xf>
    <xf numFmtId="9" fontId="4" fillId="36" borderId="14" xfId="43" applyNumberFormat="1" applyFont="1" applyFill="1" applyBorder="1">
      <alignment/>
      <protection/>
    </xf>
    <xf numFmtId="9" fontId="4" fillId="36" borderId="29" xfId="43" applyNumberFormat="1" applyFont="1" applyFill="1" applyBorder="1">
      <alignment/>
      <protection/>
    </xf>
    <xf numFmtId="176" fontId="14" fillId="0" borderId="101" xfId="0" applyNumberFormat="1" applyFont="1" applyBorder="1" applyAlignment="1">
      <alignment vertical="center"/>
    </xf>
    <xf numFmtId="176" fontId="14" fillId="0" borderId="102" xfId="0" applyNumberFormat="1" applyFont="1" applyBorder="1" applyAlignment="1">
      <alignment vertical="center"/>
    </xf>
    <xf numFmtId="177" fontId="14" fillId="0" borderId="103" xfId="0" applyNumberFormat="1" applyFont="1" applyBorder="1" applyAlignment="1">
      <alignment horizontal="right"/>
    </xf>
    <xf numFmtId="177" fontId="14" fillId="0" borderId="103" xfId="0" applyNumberFormat="1" applyFont="1" applyBorder="1" applyAlignment="1" quotePrefix="1">
      <alignment horizontal="right"/>
    </xf>
    <xf numFmtId="177" fontId="14" fillId="0" borderId="104" xfId="0" applyNumberFormat="1" applyFont="1" applyBorder="1" applyAlignment="1" quotePrefix="1">
      <alignment horizontal="right"/>
    </xf>
    <xf numFmtId="177" fontId="14" fillId="0" borderId="20" xfId="0" applyNumberFormat="1" applyFont="1" applyBorder="1" applyAlignment="1" quotePrefix="1">
      <alignment horizontal="right"/>
    </xf>
    <xf numFmtId="178" fontId="14" fillId="0" borderId="20" xfId="0" applyNumberFormat="1" applyFont="1" applyBorder="1" applyAlignment="1" quotePrefix="1">
      <alignment horizontal="right"/>
    </xf>
    <xf numFmtId="177" fontId="14" fillId="0" borderId="56" xfId="0" applyNumberFormat="1" applyFont="1" applyFill="1" applyBorder="1" applyAlignment="1">
      <alignment horizontal="right" shrinkToFit="1"/>
    </xf>
    <xf numFmtId="177" fontId="15" fillId="0" borderId="27" xfId="0" applyNumberFormat="1" applyFont="1" applyFill="1" applyBorder="1" applyAlignment="1">
      <alignment horizontal="right" shrinkToFit="1"/>
    </xf>
    <xf numFmtId="177" fontId="15" fillId="0" borderId="27" xfId="0" applyNumberFormat="1" applyFont="1" applyBorder="1" applyAlignment="1">
      <alignment horizontal="right" shrinkToFit="1"/>
    </xf>
    <xf numFmtId="3" fontId="15" fillId="0" borderId="23" xfId="0" applyNumberFormat="1" applyFont="1" applyBorder="1" applyAlignment="1">
      <alignment/>
    </xf>
    <xf numFmtId="176" fontId="14" fillId="0" borderId="45" xfId="0" applyNumberFormat="1" applyFont="1" applyFill="1" applyBorder="1" applyAlignment="1">
      <alignment horizontal="right"/>
    </xf>
    <xf numFmtId="176" fontId="14" fillId="0" borderId="30" xfId="0" applyNumberFormat="1" applyFont="1" applyFill="1" applyBorder="1" applyAlignment="1">
      <alignment horizontal="right"/>
    </xf>
    <xf numFmtId="3" fontId="14" fillId="0" borderId="105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106" xfId="0" applyNumberFormat="1" applyFont="1" applyBorder="1" applyAlignment="1">
      <alignment/>
    </xf>
    <xf numFmtId="177" fontId="14" fillId="0" borderId="44" xfId="0" applyNumberFormat="1" applyFont="1" applyFill="1" applyBorder="1" applyAlignment="1">
      <alignment/>
    </xf>
    <xf numFmtId="177" fontId="14" fillId="0" borderId="26" xfId="0" applyNumberFormat="1" applyFont="1" applyFill="1" applyBorder="1" applyAlignment="1">
      <alignment/>
    </xf>
    <xf numFmtId="177" fontId="15" fillId="0" borderId="25" xfId="0" applyNumberFormat="1" applyFont="1" applyFill="1" applyBorder="1" applyAlignment="1">
      <alignment/>
    </xf>
    <xf numFmtId="177" fontId="14" fillId="0" borderId="25" xfId="0" applyNumberFormat="1" applyFont="1" applyFill="1" applyBorder="1" applyAlignment="1">
      <alignment horizontal="right"/>
    </xf>
    <xf numFmtId="3" fontId="14" fillId="0" borderId="107" xfId="0" applyNumberFormat="1" applyFont="1" applyFill="1" applyBorder="1" applyAlignment="1">
      <alignment/>
    </xf>
    <xf numFmtId="3" fontId="14" fillId="0" borderId="108" xfId="0" applyNumberFormat="1" applyFont="1" applyFill="1" applyBorder="1" applyAlignment="1">
      <alignment/>
    </xf>
    <xf numFmtId="3" fontId="15" fillId="0" borderId="53" xfId="0" applyNumberFormat="1" applyFont="1" applyFill="1" applyBorder="1" applyAlignment="1">
      <alignment/>
    </xf>
    <xf numFmtId="3" fontId="4" fillId="39" borderId="109" xfId="0" applyNumberFormat="1" applyFont="1" applyFill="1" applyBorder="1" applyAlignment="1">
      <alignment/>
    </xf>
    <xf numFmtId="3" fontId="4" fillId="39" borderId="14" xfId="0" applyNumberFormat="1" applyFont="1" applyFill="1" applyBorder="1" applyAlignment="1">
      <alignment horizontal="right"/>
    </xf>
    <xf numFmtId="3" fontId="4" fillId="39" borderId="15" xfId="0" applyNumberFormat="1" applyFont="1" applyFill="1" applyBorder="1" applyAlignment="1">
      <alignment/>
    </xf>
    <xf numFmtId="176" fontId="4" fillId="39" borderId="66" xfId="0" applyNumberFormat="1" applyFont="1" applyFill="1" applyBorder="1" applyAlignment="1">
      <alignment/>
    </xf>
    <xf numFmtId="3" fontId="4" fillId="0" borderId="110" xfId="0" applyNumberFormat="1" applyFont="1" applyFill="1" applyBorder="1" applyAlignment="1">
      <alignment horizontal="right" vertical="center"/>
    </xf>
    <xf numFmtId="3" fontId="4" fillId="0" borderId="111" xfId="0" applyNumberFormat="1" applyFont="1" applyFill="1" applyBorder="1" applyAlignment="1">
      <alignment horizontal="right" vertical="center"/>
    </xf>
    <xf numFmtId="3" fontId="4" fillId="39" borderId="83" xfId="0" applyNumberFormat="1" applyFont="1" applyFill="1" applyBorder="1" applyAlignment="1">
      <alignment vertical="center"/>
    </xf>
    <xf numFmtId="3" fontId="4" fillId="0" borderId="112" xfId="0" applyNumberFormat="1" applyFont="1" applyFill="1" applyBorder="1" applyAlignment="1">
      <alignment/>
    </xf>
    <xf numFmtId="3" fontId="4" fillId="0" borderId="113" xfId="0" applyNumberFormat="1" applyFont="1" applyFill="1" applyBorder="1" applyAlignment="1">
      <alignment/>
    </xf>
    <xf numFmtId="3" fontId="4" fillId="36" borderId="93" xfId="0" applyNumberFormat="1" applyFont="1" applyFill="1" applyBorder="1" applyAlignment="1">
      <alignment/>
    </xf>
    <xf numFmtId="1" fontId="4" fillId="0" borderId="96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1" fontId="4" fillId="0" borderId="68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4" fillId="39" borderId="15" xfId="0" applyNumberFormat="1" applyFont="1" applyFill="1" applyBorder="1" applyAlignment="1">
      <alignment horizontal="right"/>
    </xf>
    <xf numFmtId="3" fontId="4" fillId="36" borderId="96" xfId="0" applyNumberFormat="1" applyFont="1" applyFill="1" applyBorder="1" applyAlignment="1">
      <alignment/>
    </xf>
    <xf numFmtId="3" fontId="4" fillId="36" borderId="2" xfId="0" applyNumberFormat="1" applyFont="1" applyFill="1" applyBorder="1" applyAlignment="1">
      <alignment/>
    </xf>
    <xf numFmtId="3" fontId="4" fillId="38" borderId="97" xfId="0" applyNumberFormat="1" applyFont="1" applyFill="1" applyBorder="1" applyAlignment="1">
      <alignment/>
    </xf>
    <xf numFmtId="3" fontId="4" fillId="36" borderId="99" xfId="0" applyNumberFormat="1" applyFont="1" applyFill="1" applyBorder="1" applyAlignment="1">
      <alignment/>
    </xf>
    <xf numFmtId="3" fontId="4" fillId="0" borderId="96" xfId="0" applyNumberFormat="1" applyFont="1" applyFill="1" applyBorder="1" applyAlignment="1">
      <alignment horizontal="right"/>
    </xf>
    <xf numFmtId="3" fontId="4" fillId="0" borderId="96" xfId="0" applyNumberFormat="1" applyFont="1" applyBorder="1" applyAlignment="1">
      <alignment horizontal="right"/>
    </xf>
    <xf numFmtId="3" fontId="4" fillId="36" borderId="114" xfId="0" applyNumberFormat="1" applyFont="1" applyFill="1" applyBorder="1" applyAlignment="1">
      <alignment/>
    </xf>
    <xf numFmtId="0" fontId="4" fillId="39" borderId="15" xfId="0" applyNumberFormat="1" applyFont="1" applyFill="1" applyBorder="1" applyAlignment="1">
      <alignment horizontal="center" vertical="center" shrinkToFit="1"/>
    </xf>
    <xf numFmtId="57" fontId="64" fillId="0" borderId="0" xfId="0" applyNumberFormat="1" applyFont="1" applyAlignment="1">
      <alignment/>
    </xf>
    <xf numFmtId="3" fontId="65" fillId="0" borderId="0" xfId="0" applyNumberFormat="1" applyFont="1" applyFill="1" applyBorder="1" applyAlignment="1">
      <alignment/>
    </xf>
    <xf numFmtId="176" fontId="64" fillId="0" borderId="0" xfId="50" applyNumberFormat="1" applyFont="1" applyBorder="1">
      <alignment/>
      <protection/>
    </xf>
    <xf numFmtId="177" fontId="64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14" fillId="0" borderId="115" xfId="0" applyNumberFormat="1" applyFont="1" applyFill="1" applyBorder="1" applyAlignment="1">
      <alignment horizontal="center" vertical="center" shrinkToFit="1"/>
    </xf>
    <xf numFmtId="0" fontId="19" fillId="0" borderId="115" xfId="0" applyNumberFormat="1" applyFont="1" applyFill="1" applyBorder="1" applyAlignment="1">
      <alignment horizontal="center" vertical="center" wrapText="1" shrinkToFit="1"/>
    </xf>
    <xf numFmtId="0" fontId="14" fillId="0" borderId="115" xfId="0" applyNumberFormat="1" applyFont="1" applyBorder="1" applyAlignment="1">
      <alignment horizontal="center" vertical="center" shrinkToFit="1"/>
    </xf>
    <xf numFmtId="0" fontId="14" fillId="0" borderId="111" xfId="0" applyNumberFormat="1" applyFont="1" applyFill="1" applyBorder="1" applyAlignment="1">
      <alignment horizontal="center" vertical="center" shrinkToFit="1"/>
    </xf>
    <xf numFmtId="0" fontId="14" fillId="0" borderId="85" xfId="0" applyNumberFormat="1" applyFont="1" applyFill="1" applyBorder="1" applyAlignment="1">
      <alignment horizontal="center" vertical="center" shrinkToFit="1"/>
    </xf>
    <xf numFmtId="0" fontId="15" fillId="0" borderId="115" xfId="0" applyNumberFormat="1" applyFont="1" applyFill="1" applyBorder="1" applyAlignment="1">
      <alignment horizontal="center" vertical="center" shrinkToFit="1"/>
    </xf>
    <xf numFmtId="3" fontId="65" fillId="0" borderId="0" xfId="0" applyNumberFormat="1" applyFont="1" applyFill="1" applyBorder="1" applyAlignment="1">
      <alignment horizontal="right"/>
    </xf>
    <xf numFmtId="0" fontId="15" fillId="0" borderId="0" xfId="0" applyNumberFormat="1" applyFont="1" applyBorder="1" applyAlignment="1">
      <alignment horizontal="center" vertical="center" wrapText="1" shrinkToFit="1"/>
    </xf>
    <xf numFmtId="177" fontId="15" fillId="0" borderId="0" xfId="0" applyNumberFormat="1" applyFont="1" applyFill="1" applyBorder="1" applyAlignment="1">
      <alignment/>
    </xf>
    <xf numFmtId="176" fontId="14" fillId="12" borderId="41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/>
    </xf>
    <xf numFmtId="0" fontId="19" fillId="12" borderId="115" xfId="0" applyNumberFormat="1" applyFont="1" applyFill="1" applyBorder="1" applyAlignment="1">
      <alignment horizontal="center" vertical="center" wrapText="1" shrinkToFit="1"/>
    </xf>
    <xf numFmtId="177" fontId="14" fillId="12" borderId="19" xfId="0" applyNumberFormat="1" applyFont="1" applyFill="1" applyBorder="1" applyAlignment="1" quotePrefix="1">
      <alignment horizontal="right"/>
    </xf>
    <xf numFmtId="177" fontId="14" fillId="12" borderId="20" xfId="0" applyNumberFormat="1" applyFont="1" applyFill="1" applyBorder="1" applyAlignment="1">
      <alignment horizontal="right"/>
    </xf>
    <xf numFmtId="0" fontId="14" fillId="12" borderId="27" xfId="0" applyNumberFormat="1" applyFont="1" applyFill="1" applyBorder="1" applyAlignment="1">
      <alignment horizontal="center" shrinkToFit="1"/>
    </xf>
    <xf numFmtId="0" fontId="14" fillId="12" borderId="25" xfId="0" applyNumberFormat="1" applyFont="1" applyFill="1" applyBorder="1" applyAlignment="1">
      <alignment horizontal="center"/>
    </xf>
    <xf numFmtId="0" fontId="14" fillId="12" borderId="23" xfId="0" applyNumberFormat="1" applyFont="1" applyFill="1" applyBorder="1" applyAlignment="1">
      <alignment horizontal="center"/>
    </xf>
    <xf numFmtId="0" fontId="14" fillId="12" borderId="30" xfId="0" applyNumberFormat="1" applyFont="1" applyFill="1" applyBorder="1" applyAlignment="1">
      <alignment/>
    </xf>
    <xf numFmtId="3" fontId="14" fillId="12" borderId="21" xfId="0" applyNumberFormat="1" applyFont="1" applyFill="1" applyBorder="1" applyAlignment="1">
      <alignment/>
    </xf>
    <xf numFmtId="3" fontId="14" fillId="12" borderId="22" xfId="0" applyNumberFormat="1" applyFont="1" applyFill="1" applyBorder="1" applyAlignment="1">
      <alignment/>
    </xf>
    <xf numFmtId="0" fontId="14" fillId="12" borderId="25" xfId="0" applyNumberFormat="1" applyFont="1" applyFill="1" applyBorder="1" applyAlignment="1">
      <alignment/>
    </xf>
    <xf numFmtId="3" fontId="14" fillId="12" borderId="23" xfId="0" applyNumberFormat="1" applyFont="1" applyFill="1" applyBorder="1" applyAlignment="1">
      <alignment/>
    </xf>
    <xf numFmtId="176" fontId="14" fillId="12" borderId="25" xfId="0" applyNumberFormat="1" applyFont="1" applyFill="1" applyBorder="1" applyAlignment="1">
      <alignment/>
    </xf>
    <xf numFmtId="0" fontId="14" fillId="12" borderId="30" xfId="0" applyNumberFormat="1" applyFont="1" applyFill="1" applyBorder="1" applyAlignment="1">
      <alignment horizontal="right"/>
    </xf>
    <xf numFmtId="3" fontId="14" fillId="12" borderId="21" xfId="0" applyNumberFormat="1" applyFont="1" applyFill="1" applyBorder="1" applyAlignment="1">
      <alignment horizontal="right"/>
    </xf>
    <xf numFmtId="3" fontId="14" fillId="12" borderId="25" xfId="0" applyNumberFormat="1" applyFont="1" applyFill="1" applyBorder="1" applyAlignment="1">
      <alignment/>
    </xf>
    <xf numFmtId="3" fontId="14" fillId="12" borderId="30" xfId="0" applyNumberFormat="1" applyFont="1" applyFill="1" applyBorder="1" applyAlignment="1">
      <alignment/>
    </xf>
    <xf numFmtId="3" fontId="14" fillId="12" borderId="21" xfId="0" applyNumberFormat="1" applyFont="1" applyFill="1" applyBorder="1" applyAlignment="1">
      <alignment shrinkToFit="1"/>
    </xf>
    <xf numFmtId="3" fontId="14" fillId="12" borderId="25" xfId="0" applyNumberFormat="1" applyFont="1" applyFill="1" applyBorder="1" applyAlignment="1">
      <alignment shrinkToFit="1"/>
    </xf>
    <xf numFmtId="176" fontId="14" fillId="12" borderId="30" xfId="0" applyNumberFormat="1" applyFont="1" applyFill="1" applyBorder="1" applyAlignment="1">
      <alignment/>
    </xf>
    <xf numFmtId="176" fontId="14" fillId="12" borderId="25" xfId="0" applyNumberFormat="1" applyFont="1" applyFill="1" applyBorder="1" applyAlignment="1">
      <alignment horizontal="right"/>
    </xf>
    <xf numFmtId="176" fontId="14" fillId="12" borderId="30" xfId="0" applyNumberFormat="1" applyFont="1" applyFill="1" applyBorder="1" applyAlignment="1">
      <alignment horizontal="right"/>
    </xf>
    <xf numFmtId="176" fontId="14" fillId="12" borderId="21" xfId="0" applyNumberFormat="1" applyFont="1" applyFill="1" applyBorder="1" applyAlignment="1">
      <alignment horizontal="right"/>
    </xf>
    <xf numFmtId="176" fontId="14" fillId="12" borderId="22" xfId="0" applyNumberFormat="1" applyFont="1" applyFill="1" applyBorder="1" applyAlignment="1">
      <alignment horizontal="right"/>
    </xf>
    <xf numFmtId="0" fontId="14" fillId="12" borderId="25" xfId="0" applyNumberFormat="1" applyFont="1" applyFill="1" applyBorder="1" applyAlignment="1">
      <alignment horizontal="right"/>
    </xf>
    <xf numFmtId="3" fontId="14" fillId="12" borderId="23" xfId="0" applyNumberFormat="1" applyFont="1" applyFill="1" applyBorder="1" applyAlignment="1">
      <alignment horizontal="right"/>
    </xf>
    <xf numFmtId="0" fontId="14" fillId="12" borderId="22" xfId="0" applyNumberFormat="1" applyFont="1" applyFill="1" applyBorder="1" applyAlignment="1">
      <alignment/>
    </xf>
    <xf numFmtId="176" fontId="14" fillId="12" borderId="22" xfId="0" applyNumberFormat="1" applyFont="1" applyFill="1" applyBorder="1" applyAlignment="1">
      <alignment/>
    </xf>
    <xf numFmtId="177" fontId="14" fillId="12" borderId="30" xfId="0" applyNumberFormat="1" applyFont="1" applyFill="1" applyBorder="1" applyAlignment="1">
      <alignment horizontal="right"/>
    </xf>
    <xf numFmtId="3" fontId="4" fillId="12" borderId="24" xfId="0" applyNumberFormat="1" applyFont="1" applyFill="1" applyBorder="1" applyAlignment="1">
      <alignment/>
    </xf>
    <xf numFmtId="177" fontId="14" fillId="12" borderId="25" xfId="0" applyNumberFormat="1" applyFont="1" applyFill="1" applyBorder="1" applyAlignment="1">
      <alignment/>
    </xf>
    <xf numFmtId="177" fontId="14" fillId="12" borderId="26" xfId="0" applyNumberFormat="1" applyFont="1" applyFill="1" applyBorder="1" applyAlignment="1">
      <alignment horizontal="right"/>
    </xf>
    <xf numFmtId="3" fontId="14" fillId="12" borderId="53" xfId="0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 quotePrefix="1">
      <alignment horizontal="right"/>
    </xf>
    <xf numFmtId="178" fontId="14" fillId="0" borderId="0" xfId="0" applyNumberFormat="1" applyFont="1" applyFill="1" applyBorder="1" applyAlignment="1" quotePrefix="1">
      <alignment horizontal="right"/>
    </xf>
    <xf numFmtId="0" fontId="66" fillId="0" borderId="0" xfId="0" applyNumberFormat="1" applyFont="1" applyAlignment="1">
      <alignment horizontal="center"/>
    </xf>
    <xf numFmtId="0" fontId="4" fillId="40" borderId="116" xfId="0" applyNumberFormat="1" applyFont="1" applyFill="1" applyBorder="1" applyAlignment="1">
      <alignment horizontal="center" vertical="center"/>
    </xf>
    <xf numFmtId="0" fontId="4" fillId="40" borderId="74" xfId="0" applyNumberFormat="1" applyFont="1" applyFill="1" applyBorder="1" applyAlignment="1">
      <alignment horizontal="center" vertical="center"/>
    </xf>
    <xf numFmtId="0" fontId="4" fillId="40" borderId="117" xfId="0" applyNumberFormat="1" applyFont="1" applyFill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18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textRotation="180"/>
    </xf>
    <xf numFmtId="0" fontId="8" fillId="0" borderId="0" xfId="0" applyNumberFormat="1" applyFont="1" applyBorder="1" applyAlignment="1">
      <alignment horizontal="center" vertical="center"/>
    </xf>
    <xf numFmtId="0" fontId="67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4" fillId="0" borderId="119" xfId="0" applyNumberFormat="1" applyFont="1" applyFill="1" applyBorder="1" applyAlignment="1">
      <alignment horizontal="center"/>
    </xf>
    <xf numFmtId="0" fontId="14" fillId="0" borderId="120" xfId="0" applyNumberFormat="1" applyFont="1" applyFill="1" applyBorder="1" applyAlignment="1">
      <alignment horizontal="center"/>
    </xf>
    <xf numFmtId="0" fontId="14" fillId="0" borderId="17" xfId="0" applyNumberFormat="1" applyFont="1" applyBorder="1" applyAlignment="1">
      <alignment horizontal="center" vertical="top" wrapText="1"/>
    </xf>
    <xf numFmtId="0" fontId="14" fillId="0" borderId="24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 vertical="center" wrapText="1" shrinkToFit="1"/>
    </xf>
    <xf numFmtId="0" fontId="15" fillId="0" borderId="24" xfId="0" applyNumberFormat="1" applyFont="1" applyBorder="1" applyAlignment="1">
      <alignment horizontal="center" vertical="center" shrinkToFit="1"/>
    </xf>
    <xf numFmtId="0" fontId="14" fillId="0" borderId="121" xfId="0" applyNumberFormat="1" applyFont="1" applyFill="1" applyBorder="1" applyAlignment="1">
      <alignment horizontal="center"/>
    </xf>
    <xf numFmtId="0" fontId="14" fillId="0" borderId="122" xfId="0" applyNumberFormat="1" applyFont="1" applyFill="1" applyBorder="1" applyAlignment="1">
      <alignment horizontal="center"/>
    </xf>
    <xf numFmtId="0" fontId="14" fillId="0" borderId="121" xfId="0" applyNumberFormat="1" applyFont="1" applyFill="1" applyBorder="1" applyAlignment="1">
      <alignment horizontal="center" vertical="center"/>
    </xf>
    <xf numFmtId="0" fontId="14" fillId="0" borderId="12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ﾊﾟｰｾﾝﾃｰｼﾞ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19</xdr:row>
      <xdr:rowOff>38100</xdr:rowOff>
    </xdr:from>
    <xdr:to>
      <xdr:col>9</xdr:col>
      <xdr:colOff>0</xdr:colOff>
      <xdr:row>29</xdr:row>
      <xdr:rowOff>85725</xdr:rowOff>
    </xdr:to>
    <xdr:grpSp>
      <xdr:nvGrpSpPr>
        <xdr:cNvPr id="1" name="Group 22"/>
        <xdr:cNvGrpSpPr>
          <a:grpSpLocks/>
        </xdr:cNvGrpSpPr>
      </xdr:nvGrpSpPr>
      <xdr:grpSpPr>
        <a:xfrm>
          <a:off x="12230100" y="5391150"/>
          <a:ext cx="0" cy="2838450"/>
          <a:chOff x="1403" y="662"/>
          <a:chExt cx="77" cy="339"/>
        </a:xfrm>
        <a:solidFill>
          <a:srgbClr val="FFFFFF"/>
        </a:solidFill>
      </xdr:grpSpPr>
      <xdr:sp>
        <xdr:nvSpPr>
          <xdr:cNvPr id="3" name="Rectangle 21"/>
          <xdr:cNvSpPr>
            <a:spLocks noChangeAspect="1"/>
          </xdr:cNvSpPr>
        </xdr:nvSpPr>
        <xdr:spPr>
          <a:xfrm rot="5400000">
            <a:off x="1273" y="793"/>
            <a:ext cx="339" cy="7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5</xdr:row>
      <xdr:rowOff>219075</xdr:rowOff>
    </xdr:from>
    <xdr:to>
      <xdr:col>7</xdr:col>
      <xdr:colOff>1190625</xdr:colOff>
      <xdr:row>7</xdr:row>
      <xdr:rowOff>219075</xdr:rowOff>
    </xdr:to>
    <xdr:sp>
      <xdr:nvSpPr>
        <xdr:cNvPr id="1" name="コネクタ: カギ線 4"/>
        <xdr:cNvSpPr>
          <a:spLocks/>
        </xdr:cNvSpPr>
      </xdr:nvSpPr>
      <xdr:spPr>
        <a:xfrm rot="16200000" flipH="1">
          <a:off x="8382000" y="1457325"/>
          <a:ext cx="476250" cy="43815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1171575</xdr:colOff>
      <xdr:row>7</xdr:row>
      <xdr:rowOff>123825</xdr:rowOff>
    </xdr:from>
    <xdr:to>
      <xdr:col>10</xdr:col>
      <xdr:colOff>9525</xdr:colOff>
      <xdr:row>8</xdr:row>
      <xdr:rowOff>219075</xdr:rowOff>
    </xdr:to>
    <xdr:sp>
      <xdr:nvSpPr>
        <xdr:cNvPr id="2" name="テキスト ボックス 15"/>
        <xdr:cNvSpPr txBox="1">
          <a:spLocks noChangeArrowheads="1"/>
        </xdr:cNvSpPr>
      </xdr:nvSpPr>
      <xdr:spPr>
        <a:xfrm>
          <a:off x="8839200" y="1800225"/>
          <a:ext cx="2600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年産については、「彩の星」の面積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OutlineSymbols="0" view="pageBreakPreview" zoomScale="85" zoomScaleNormal="85" zoomScaleSheetLayoutView="85" zoomScalePageLayoutView="0" workbookViewId="0" topLeftCell="A1">
      <selection activeCell="K9" sqref="K9"/>
    </sheetView>
  </sheetViews>
  <sheetFormatPr defaultColWidth="10.6640625" defaultRowHeight="15"/>
  <cols>
    <col min="1" max="1" width="4.88671875" style="1" customWidth="1"/>
    <col min="2" max="2" width="33.3359375" style="1" customWidth="1"/>
    <col min="3" max="5" width="14.4453125" style="1" customWidth="1"/>
    <col min="6" max="6" width="15.5546875" style="1" customWidth="1"/>
    <col min="7" max="8" width="14.4453125" style="1" customWidth="1"/>
    <col min="9" max="9" width="16.6640625" style="1" customWidth="1"/>
    <col min="10" max="10" width="8.77734375" style="1" customWidth="1"/>
    <col min="11" max="11" width="7.6640625" style="1" customWidth="1"/>
    <col min="12" max="12" width="10.6640625" style="1" customWidth="1"/>
    <col min="13" max="13" width="1.33203125" style="1" customWidth="1"/>
    <col min="14" max="15" width="10.6640625" style="1" customWidth="1"/>
    <col min="16" max="16" width="0.9921875" style="1" customWidth="1"/>
    <col min="17" max="16384" width="10.6640625" style="1" customWidth="1"/>
  </cols>
  <sheetData>
    <row r="1" spans="2:10" ht="30" customHeight="1">
      <c r="B1" s="356" t="s">
        <v>99</v>
      </c>
      <c r="C1" s="356"/>
      <c r="D1" s="356"/>
      <c r="E1" s="356"/>
      <c r="F1" s="356"/>
      <c r="G1" s="356"/>
      <c r="H1" s="356"/>
      <c r="I1" s="356"/>
      <c r="J1" s="6"/>
    </row>
    <row r="2" spans="6:10" ht="12" customHeight="1">
      <c r="F2" s="2" t="s">
        <v>2</v>
      </c>
      <c r="G2" s="7"/>
      <c r="I2" s="229"/>
      <c r="J2" s="6"/>
    </row>
    <row r="3" spans="2:10" ht="20.25" customHeight="1">
      <c r="B3" s="1" t="s">
        <v>40</v>
      </c>
      <c r="J3" s="6"/>
    </row>
    <row r="4" spans="2:10" ht="20.25" customHeight="1">
      <c r="B4" s="1" t="s">
        <v>35</v>
      </c>
      <c r="J4" s="6"/>
    </row>
    <row r="5" spans="2:10" ht="20.25" customHeight="1">
      <c r="B5" s="1" t="s">
        <v>80</v>
      </c>
      <c r="J5" s="6"/>
    </row>
    <row r="6" spans="2:10" ht="20.25" customHeight="1">
      <c r="B6" s="1" t="s">
        <v>81</v>
      </c>
      <c r="J6" s="6"/>
    </row>
    <row r="7" spans="2:10" ht="20.25" customHeight="1">
      <c r="B7" s="1" t="s">
        <v>49</v>
      </c>
      <c r="J7" s="6"/>
    </row>
    <row r="8" spans="2:10" ht="20.25" customHeight="1">
      <c r="B8" s="1" t="s">
        <v>37</v>
      </c>
      <c r="J8" s="6"/>
    </row>
    <row r="9" spans="2:10" ht="20.25" customHeight="1">
      <c r="B9" s="1" t="s">
        <v>65</v>
      </c>
      <c r="J9" s="6"/>
    </row>
    <row r="10" ht="10.5" customHeight="1"/>
    <row r="11" spans="2:9" ht="22.5" customHeight="1">
      <c r="B11" s="15" t="s">
        <v>46</v>
      </c>
      <c r="C11" s="357" t="s">
        <v>0</v>
      </c>
      <c r="D11" s="358"/>
      <c r="E11" s="358"/>
      <c r="F11" s="359"/>
      <c r="G11" s="13" t="s">
        <v>5</v>
      </c>
      <c r="H11" s="44" t="s">
        <v>34</v>
      </c>
      <c r="I11" s="360" t="s">
        <v>6</v>
      </c>
    </row>
    <row r="12" spans="2:9" ht="22.5" customHeight="1">
      <c r="B12" s="46" t="s">
        <v>47</v>
      </c>
      <c r="C12" s="47" t="s">
        <v>1</v>
      </c>
      <c r="D12" s="11" t="s">
        <v>8</v>
      </c>
      <c r="E12" s="11" t="s">
        <v>7</v>
      </c>
      <c r="F12" s="115" t="s">
        <v>3</v>
      </c>
      <c r="G12" s="14" t="s">
        <v>4</v>
      </c>
      <c r="H12" s="302" t="s">
        <v>68</v>
      </c>
      <c r="I12" s="361"/>
    </row>
    <row r="13" spans="2:9" s="4" customFormat="1" ht="24.75" customHeight="1" thickBot="1">
      <c r="B13" s="48" t="s">
        <v>71</v>
      </c>
      <c r="C13" s="284">
        <v>1610</v>
      </c>
      <c r="D13" s="285">
        <v>3770</v>
      </c>
      <c r="E13" s="230">
        <v>150</v>
      </c>
      <c r="F13" s="231">
        <f>SUM(C13:E13)</f>
        <v>5530</v>
      </c>
      <c r="G13" s="184">
        <v>160</v>
      </c>
      <c r="H13" s="286">
        <v>700</v>
      </c>
      <c r="I13" s="129">
        <f>F13+G13+H13</f>
        <v>6390</v>
      </c>
    </row>
    <row r="14" spans="2:9" s="4" customFormat="1" ht="33.75" customHeight="1" thickBot="1" thickTop="1">
      <c r="B14" s="59" t="s">
        <v>72</v>
      </c>
      <c r="C14" s="287">
        <v>1670</v>
      </c>
      <c r="D14" s="288">
        <v>3870</v>
      </c>
      <c r="E14" s="232">
        <v>150</v>
      </c>
      <c r="F14" s="233">
        <f>SUM(C14:E14)</f>
        <v>5690</v>
      </c>
      <c r="G14" s="130">
        <v>160</v>
      </c>
      <c r="H14" s="280">
        <v>700</v>
      </c>
      <c r="I14" s="130">
        <f>SUM(F14+G14+H14)</f>
        <v>6550</v>
      </c>
    </row>
    <row r="15" spans="2:9" ht="24.75" customHeight="1" thickTop="1">
      <c r="B15" s="49" t="s">
        <v>73</v>
      </c>
      <c r="C15" s="289">
        <f>C14*80</f>
        <v>133600</v>
      </c>
      <c r="D15" s="131">
        <f>D14*80</f>
        <v>309600</v>
      </c>
      <c r="E15" s="131">
        <f>E14*60</f>
        <v>9000</v>
      </c>
      <c r="F15" s="132">
        <f>SUM(C15:E15)</f>
        <v>452200</v>
      </c>
      <c r="G15" s="133">
        <f>G14*60</f>
        <v>9600</v>
      </c>
      <c r="H15" s="301">
        <f>H14*70</f>
        <v>49000</v>
      </c>
      <c r="I15" s="134">
        <f>F15+G15+H15</f>
        <v>510800</v>
      </c>
    </row>
    <row r="16" spans="2:9" ht="24.75" customHeight="1">
      <c r="B16" s="50" t="s">
        <v>45</v>
      </c>
      <c r="C16" s="290">
        <v>100</v>
      </c>
      <c r="D16" s="291">
        <v>66.35</v>
      </c>
      <c r="E16" s="291">
        <v>126</v>
      </c>
      <c r="F16" s="292"/>
      <c r="G16" s="293">
        <v>135</v>
      </c>
      <c r="H16" s="294">
        <v>108</v>
      </c>
      <c r="I16" s="43"/>
    </row>
    <row r="17" spans="2:9" ht="24.75" customHeight="1">
      <c r="B17" s="51" t="s">
        <v>44</v>
      </c>
      <c r="C17" s="295">
        <f>ROUNDUP(C15*C16/100,-2)</f>
        <v>133600</v>
      </c>
      <c r="D17" s="296">
        <f>ROUNDUP(D15*D16/100,-2)</f>
        <v>205500</v>
      </c>
      <c r="E17" s="296">
        <f>ROUNDUP(E15*E16/100,-2)</f>
        <v>11400</v>
      </c>
      <c r="F17" s="135">
        <f>SUM(C17:E17)</f>
        <v>350500</v>
      </c>
      <c r="G17" s="214">
        <f>ROUNDUP(G15*G16/100,-2)</f>
        <v>13000</v>
      </c>
      <c r="H17" s="214">
        <f>ROUNDUP(H15*H16/100,-2)</f>
        <v>53000</v>
      </c>
      <c r="I17" s="136">
        <f>F17+G17+H17</f>
        <v>416500</v>
      </c>
    </row>
    <row r="18" spans="2:9" ht="24.75" customHeight="1">
      <c r="B18" s="52" t="s">
        <v>74</v>
      </c>
      <c r="C18" s="128">
        <f>C19/C17*100</f>
        <v>14.97005988023952</v>
      </c>
      <c r="D18" s="128">
        <f>D19/D17*100</f>
        <v>21.897810218978105</v>
      </c>
      <c r="E18" s="128">
        <f>E19/E17*100</f>
        <v>26.31578947368421</v>
      </c>
      <c r="F18" s="137"/>
      <c r="G18" s="138">
        <f>G19/G17*100</f>
        <v>5.769230769230769</v>
      </c>
      <c r="H18" s="281">
        <f>H19/H17*100</f>
        <v>11.320754716981133</v>
      </c>
      <c r="I18" s="139"/>
    </row>
    <row r="19" spans="2:9" ht="24.75" customHeight="1">
      <c r="B19" s="53" t="s">
        <v>75</v>
      </c>
      <c r="C19" s="297">
        <v>20000</v>
      </c>
      <c r="D19" s="234">
        <v>45000</v>
      </c>
      <c r="E19" s="298">
        <v>3000</v>
      </c>
      <c r="F19" s="135">
        <f>SUM(C19:E19)</f>
        <v>68000</v>
      </c>
      <c r="G19" s="235">
        <v>750</v>
      </c>
      <c r="H19" s="235">
        <v>6000</v>
      </c>
      <c r="I19" s="136">
        <f>F19+G19+H19</f>
        <v>74750</v>
      </c>
    </row>
    <row r="20" spans="2:9" ht="24.75" customHeight="1">
      <c r="B20" s="52" t="s">
        <v>76</v>
      </c>
      <c r="C20" s="299">
        <v>35010</v>
      </c>
      <c r="D20" s="128">
        <v>37440</v>
      </c>
      <c r="E20" s="128">
        <v>4380</v>
      </c>
      <c r="F20" s="140">
        <f>SUM(C20:E20)</f>
        <v>76830</v>
      </c>
      <c r="G20" s="141">
        <v>2900</v>
      </c>
      <c r="H20" s="282">
        <v>0</v>
      </c>
      <c r="I20" s="142">
        <f>F20+G20+H20</f>
        <v>79730</v>
      </c>
    </row>
    <row r="21" spans="2:9" ht="24.75" customHeight="1">
      <c r="B21" s="54" t="s">
        <v>11</v>
      </c>
      <c r="C21" s="300">
        <v>12000</v>
      </c>
      <c r="D21" s="143">
        <v>0</v>
      </c>
      <c r="E21" s="143">
        <v>0</v>
      </c>
      <c r="F21" s="137">
        <f>SUM(C21:E21)</f>
        <v>12000</v>
      </c>
      <c r="G21" s="141">
        <v>0</v>
      </c>
      <c r="H21" s="282">
        <v>53000</v>
      </c>
      <c r="I21" s="139">
        <f>F21+G21+H21</f>
        <v>65000</v>
      </c>
    </row>
    <row r="22" spans="2:11" ht="24.75" customHeight="1">
      <c r="B22" s="55" t="s">
        <v>12</v>
      </c>
      <c r="C22" s="299">
        <v>1350</v>
      </c>
      <c r="D22" s="128">
        <v>51000</v>
      </c>
      <c r="E22" s="128">
        <v>0</v>
      </c>
      <c r="F22" s="140">
        <f>SUM(C22:E22)</f>
        <v>52350</v>
      </c>
      <c r="G22" s="141">
        <v>0</v>
      </c>
      <c r="H22" s="282">
        <v>0</v>
      </c>
      <c r="I22" s="139">
        <f>F22+G22+H22</f>
        <v>52350</v>
      </c>
      <c r="K22" s="12"/>
    </row>
    <row r="23" spans="1:15" s="3" customFormat="1" ht="37.5" customHeight="1" thickBot="1">
      <c r="A23" s="6"/>
      <c r="B23" s="112" t="s">
        <v>77</v>
      </c>
      <c r="C23" s="144">
        <f>C17+C19-C20-C21+C22</f>
        <v>107940</v>
      </c>
      <c r="D23" s="145">
        <f>D17+D19-D20-D21+D22</f>
        <v>264060</v>
      </c>
      <c r="E23" s="185">
        <f>E17+E19-E20-E21+E22</f>
        <v>10020</v>
      </c>
      <c r="F23" s="146">
        <f>SUM(C23:E23)</f>
        <v>382020</v>
      </c>
      <c r="G23" s="147">
        <f>G17+G19-G20-G21+G22</f>
        <v>10850</v>
      </c>
      <c r="H23" s="147">
        <f>H17+H19-H20-H21+H22</f>
        <v>6000</v>
      </c>
      <c r="I23" s="148">
        <f>SUM(F23:H23)</f>
        <v>398870</v>
      </c>
      <c r="J23" s="6"/>
      <c r="K23" s="362"/>
      <c r="L23" s="6"/>
      <c r="M23" s="6"/>
      <c r="N23" s="6"/>
      <c r="O23" s="6"/>
    </row>
    <row r="24" spans="2:11" s="6" customFormat="1" ht="15" hidden="1" thickBot="1" thickTop="1">
      <c r="B24" s="113" t="s">
        <v>48</v>
      </c>
      <c r="C24" s="149">
        <v>300</v>
      </c>
      <c r="D24" s="150">
        <v>300</v>
      </c>
      <c r="E24" s="186">
        <v>300</v>
      </c>
      <c r="F24" s="151"/>
      <c r="G24" s="152">
        <v>350</v>
      </c>
      <c r="H24" s="152">
        <v>300</v>
      </c>
      <c r="I24" s="153"/>
      <c r="K24" s="362"/>
    </row>
    <row r="25" spans="2:11" s="6" customFormat="1" ht="37.5" customHeight="1" hidden="1" thickBot="1">
      <c r="B25" s="114"/>
      <c r="C25" s="154">
        <f>C23/C24/10</f>
        <v>35.980000000000004</v>
      </c>
      <c r="D25" s="154">
        <f>D23/D24/10</f>
        <v>88.02000000000001</v>
      </c>
      <c r="E25" s="187">
        <f>E23/E24/10</f>
        <v>3.34</v>
      </c>
      <c r="F25" s="155"/>
      <c r="G25" s="156">
        <f>G23/G24/10</f>
        <v>3.1</v>
      </c>
      <c r="H25" s="156">
        <f>H23/H24/10</f>
        <v>2</v>
      </c>
      <c r="I25" s="157"/>
      <c r="K25" s="362"/>
    </row>
    <row r="26" spans="2:15" ht="33.75" customHeight="1" thickBot="1" thickTop="1">
      <c r="B26" s="58" t="s">
        <v>78</v>
      </c>
      <c r="C26" s="236">
        <f>ROUND(+C23/3000,1)</f>
        <v>36</v>
      </c>
      <c r="D26" s="236">
        <f>ROUND(+D23/3000,1)</f>
        <v>88</v>
      </c>
      <c r="E26" s="237">
        <f>ROUND(+E23/3000,1)</f>
        <v>3.3</v>
      </c>
      <c r="F26" s="238">
        <f>SUM(C26:E26)</f>
        <v>127.3</v>
      </c>
      <c r="G26" s="239">
        <f>ROUND(+G23/3500,1)</f>
        <v>3.1</v>
      </c>
      <c r="H26" s="239">
        <f>ROUND(+H23/3000,1)</f>
        <v>2</v>
      </c>
      <c r="I26" s="240">
        <f>F26+G26+H26</f>
        <v>132.4</v>
      </c>
      <c r="K26" s="362"/>
      <c r="L26" s="6"/>
      <c r="M26" s="6"/>
      <c r="N26" s="6"/>
      <c r="O26" s="6"/>
    </row>
    <row r="27" spans="2:15" ht="24.75" customHeight="1" thickTop="1">
      <c r="B27" s="56" t="s">
        <v>79</v>
      </c>
      <c r="C27" s="241">
        <v>36</v>
      </c>
      <c r="D27" s="242">
        <v>88</v>
      </c>
      <c r="E27" s="242">
        <v>3.3</v>
      </c>
      <c r="F27" s="243">
        <f>SUM(C27:E27)</f>
        <v>127.3</v>
      </c>
      <c r="G27" s="244">
        <v>3</v>
      </c>
      <c r="H27" s="283">
        <v>17</v>
      </c>
      <c r="I27" s="245">
        <f>F27+G27+H27</f>
        <v>147.3</v>
      </c>
      <c r="K27" s="362"/>
      <c r="L27" s="6"/>
      <c r="M27" s="6"/>
      <c r="N27" s="6"/>
      <c r="O27" s="6"/>
    </row>
    <row r="28" spans="2:15" ht="24.75" customHeight="1">
      <c r="B28" s="57" t="s">
        <v>9</v>
      </c>
      <c r="C28" s="246">
        <f aca="true" t="shared" si="0" ref="C28:I28">C26-C27</f>
        <v>0</v>
      </c>
      <c r="D28" s="247">
        <f t="shared" si="0"/>
        <v>0</v>
      </c>
      <c r="E28" s="247">
        <f t="shared" si="0"/>
        <v>0</v>
      </c>
      <c r="F28" s="248">
        <f t="shared" si="0"/>
        <v>0</v>
      </c>
      <c r="G28" s="249">
        <f t="shared" si="0"/>
        <v>0.10000000000000009</v>
      </c>
      <c r="H28" s="249">
        <f t="shared" si="0"/>
        <v>-15</v>
      </c>
      <c r="I28" s="250">
        <f t="shared" si="0"/>
        <v>-14.900000000000006</v>
      </c>
      <c r="K28" s="362"/>
      <c r="L28" s="6"/>
      <c r="M28" s="6"/>
      <c r="N28" s="6"/>
      <c r="O28" s="6"/>
    </row>
    <row r="29" spans="2:15" ht="24.75" customHeight="1">
      <c r="B29" s="60" t="s">
        <v>10</v>
      </c>
      <c r="C29" s="251">
        <f aca="true" t="shared" si="1" ref="C29:H29">+C26/C27</f>
        <v>1</v>
      </c>
      <c r="D29" s="252">
        <f>+D26/D27</f>
        <v>1</v>
      </c>
      <c r="E29" s="253">
        <f>+E26/E27</f>
        <v>1</v>
      </c>
      <c r="F29" s="254">
        <f t="shared" si="1"/>
        <v>1</v>
      </c>
      <c r="G29" s="255">
        <f t="shared" si="1"/>
        <v>1.0333333333333334</v>
      </c>
      <c r="H29" s="255">
        <f t="shared" si="1"/>
        <v>0.11764705882352941</v>
      </c>
      <c r="I29" s="256">
        <f>+I26/I27</f>
        <v>0.8988458927359131</v>
      </c>
      <c r="K29" s="362"/>
      <c r="L29" s="6"/>
      <c r="M29" s="6"/>
      <c r="N29" s="363"/>
      <c r="O29" s="363"/>
    </row>
    <row r="30" spans="2:15" ht="16.5">
      <c r="B30" s="8" t="s">
        <v>69</v>
      </c>
      <c r="C30" s="10"/>
      <c r="D30" s="8"/>
      <c r="E30" s="8"/>
      <c r="F30" s="8"/>
      <c r="G30" s="8"/>
      <c r="H30" s="9"/>
      <c r="I30" s="6"/>
      <c r="K30" s="6"/>
      <c r="L30" s="6"/>
      <c r="M30" s="6"/>
      <c r="N30" s="363"/>
      <c r="O30" s="363"/>
    </row>
    <row r="31" spans="2:15" ht="16.5">
      <c r="B31" s="1" t="s">
        <v>70</v>
      </c>
      <c r="C31" s="5"/>
      <c r="K31" s="6"/>
      <c r="L31" s="6"/>
      <c r="M31" s="6"/>
      <c r="N31" s="6"/>
      <c r="O31" s="6"/>
    </row>
    <row r="32" spans="11:15" ht="13.5">
      <c r="K32" s="6"/>
      <c r="L32" s="6"/>
      <c r="M32" s="6"/>
      <c r="N32" s="6"/>
      <c r="O32" s="6"/>
    </row>
  </sheetData>
  <sheetProtection/>
  <mergeCells count="5">
    <mergeCell ref="B1:I1"/>
    <mergeCell ref="C11:F11"/>
    <mergeCell ref="I11:I12"/>
    <mergeCell ref="K23:K29"/>
    <mergeCell ref="N29:O30"/>
  </mergeCells>
  <printOptions horizontalCentered="1" vertic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Q71"/>
  <sheetViews>
    <sheetView tabSelected="1" view="pageBreakPreview" zoomScale="85" zoomScaleSheetLayoutView="85" zoomScalePageLayoutView="0" workbookViewId="0" topLeftCell="A1">
      <selection activeCell="B2" sqref="B2"/>
    </sheetView>
  </sheetViews>
  <sheetFormatPr defaultColWidth="10.6640625" defaultRowHeight="15"/>
  <cols>
    <col min="1" max="1" width="3.88671875" style="1" customWidth="1"/>
    <col min="2" max="2" width="14.99609375" style="1" customWidth="1"/>
    <col min="3" max="5" width="13.88671875" style="1" customWidth="1"/>
    <col min="6" max="6" width="14.99609375" style="1" customWidth="1"/>
    <col min="7" max="8" width="13.88671875" style="1" customWidth="1"/>
    <col min="9" max="9" width="13.88671875" style="308" customWidth="1"/>
    <col min="10" max="10" width="16.10546875" style="1" customWidth="1"/>
    <col min="11" max="11" width="2.3359375" style="1" customWidth="1"/>
    <col min="12" max="12" width="16.10546875" style="1" customWidth="1"/>
    <col min="13" max="13" width="13.21484375" style="1" customWidth="1"/>
    <col min="14" max="16" width="10.77734375" style="1" customWidth="1"/>
    <col min="17" max="16384" width="10.6640625" style="1" customWidth="1"/>
  </cols>
  <sheetData>
    <row r="1" spans="2:13" ht="21">
      <c r="B1" s="364" t="s">
        <v>100</v>
      </c>
      <c r="C1" s="364"/>
      <c r="D1" s="364"/>
      <c r="E1" s="364"/>
      <c r="F1" s="364"/>
      <c r="G1" s="364"/>
      <c r="H1" s="364"/>
      <c r="I1" s="364"/>
      <c r="J1" s="365"/>
      <c r="K1" s="198"/>
      <c r="L1" s="215"/>
      <c r="M1" s="198"/>
    </row>
    <row r="2" spans="2:13" s="16" customFormat="1" ht="15.75" customHeight="1" thickBot="1">
      <c r="B2" s="16" t="s">
        <v>13</v>
      </c>
      <c r="G2" s="17"/>
      <c r="I2" s="303"/>
      <c r="J2" s="18" t="s">
        <v>14</v>
      </c>
      <c r="K2" s="18"/>
      <c r="L2" s="18"/>
      <c r="M2" s="18"/>
    </row>
    <row r="3" spans="2:13" s="16" customFormat="1" ht="15" customHeight="1">
      <c r="B3" s="19" t="s">
        <v>15</v>
      </c>
      <c r="C3" s="366" t="s">
        <v>38</v>
      </c>
      <c r="D3" s="367"/>
      <c r="E3" s="367"/>
      <c r="F3" s="367"/>
      <c r="G3" s="20" t="s">
        <v>5</v>
      </c>
      <c r="H3" s="374" t="s">
        <v>34</v>
      </c>
      <c r="I3" s="375"/>
      <c r="J3" s="370" t="s">
        <v>84</v>
      </c>
      <c r="K3" s="199"/>
      <c r="L3" s="216"/>
      <c r="M3" s="199"/>
    </row>
    <row r="4" spans="2:13" s="21" customFormat="1" ht="28.5" thickBot="1">
      <c r="B4" s="311" t="s">
        <v>16</v>
      </c>
      <c r="C4" s="312" t="s">
        <v>1</v>
      </c>
      <c r="D4" s="313" t="s">
        <v>8</v>
      </c>
      <c r="E4" s="313" t="s">
        <v>17</v>
      </c>
      <c r="F4" s="314" t="s">
        <v>51</v>
      </c>
      <c r="G4" s="309" t="s">
        <v>4</v>
      </c>
      <c r="H4" s="310" t="s">
        <v>83</v>
      </c>
      <c r="I4" s="320" t="s">
        <v>85</v>
      </c>
      <c r="J4" s="371"/>
      <c r="K4" s="199"/>
      <c r="L4" s="216"/>
      <c r="M4" s="199"/>
    </row>
    <row r="5" spans="2:13" s="16" customFormat="1" ht="17.25" customHeight="1" thickBot="1" thickTop="1">
      <c r="B5" s="116" t="s">
        <v>82</v>
      </c>
      <c r="C5" s="257">
        <f aca="true" t="shared" si="0" ref="C5:I5">+C49</f>
        <v>36</v>
      </c>
      <c r="D5" s="257">
        <f t="shared" si="0"/>
        <v>88</v>
      </c>
      <c r="E5" s="258">
        <f t="shared" si="0"/>
        <v>3.3</v>
      </c>
      <c r="F5" s="61">
        <f t="shared" si="0"/>
        <v>127.3</v>
      </c>
      <c r="G5" s="61">
        <f t="shared" si="0"/>
        <v>3.1</v>
      </c>
      <c r="H5" s="61">
        <f t="shared" si="0"/>
        <v>2</v>
      </c>
      <c r="I5" s="318">
        <f t="shared" si="0"/>
        <v>15</v>
      </c>
      <c r="J5" s="61">
        <f>SUM(F5:H5)</f>
        <v>132.4</v>
      </c>
      <c r="K5" s="200"/>
      <c r="L5" s="200"/>
      <c r="M5" s="200"/>
    </row>
    <row r="6" spans="2:13" s="16" customFormat="1" ht="17.25" customHeight="1" thickTop="1">
      <c r="B6" s="22" t="s">
        <v>67</v>
      </c>
      <c r="C6" s="62">
        <v>36</v>
      </c>
      <c r="D6" s="62">
        <v>88</v>
      </c>
      <c r="E6" s="64">
        <v>3.3</v>
      </c>
      <c r="F6" s="63">
        <f>+C6+D6+E6</f>
        <v>127.3</v>
      </c>
      <c r="G6" s="63">
        <v>3</v>
      </c>
      <c r="H6" s="64">
        <v>17</v>
      </c>
      <c r="I6" s="321">
        <v>0</v>
      </c>
      <c r="J6" s="65">
        <f>SUM(F6:H6)</f>
        <v>147.3</v>
      </c>
      <c r="K6" s="201"/>
      <c r="L6" s="201"/>
      <c r="M6" s="201"/>
    </row>
    <row r="7" spans="2:13" s="16" customFormat="1" ht="17.25" customHeight="1" thickBot="1">
      <c r="B7" s="23" t="s">
        <v>18</v>
      </c>
      <c r="C7" s="259">
        <f aca="true" t="shared" si="1" ref="C7:J7">+C5-C6</f>
        <v>0</v>
      </c>
      <c r="D7" s="260">
        <f t="shared" si="1"/>
        <v>0</v>
      </c>
      <c r="E7" s="261">
        <f t="shared" si="1"/>
        <v>0</v>
      </c>
      <c r="F7" s="262">
        <f t="shared" si="1"/>
        <v>0</v>
      </c>
      <c r="G7" s="262">
        <f t="shared" si="1"/>
        <v>0.10000000000000009</v>
      </c>
      <c r="H7" s="261">
        <f t="shared" si="1"/>
        <v>-15</v>
      </c>
      <c r="I7" s="322">
        <f t="shared" si="1"/>
        <v>15</v>
      </c>
      <c r="J7" s="263">
        <f t="shared" si="1"/>
        <v>-14.900000000000006</v>
      </c>
      <c r="K7" s="202"/>
      <c r="L7" s="202"/>
      <c r="M7" s="202"/>
    </row>
    <row r="8" spans="2:13" s="352" customFormat="1" ht="17.25" customHeight="1">
      <c r="B8" s="353"/>
      <c r="C8" s="226"/>
      <c r="D8" s="354"/>
      <c r="E8" s="354"/>
      <c r="F8" s="354"/>
      <c r="G8" s="354"/>
      <c r="H8" s="354"/>
      <c r="I8" s="226"/>
      <c r="J8" s="355"/>
      <c r="K8" s="355"/>
      <c r="L8" s="355"/>
      <c r="M8" s="355"/>
    </row>
    <row r="9" spans="2:13" s="352" customFormat="1" ht="17.25" customHeight="1">
      <c r="B9" s="353"/>
      <c r="C9" s="226"/>
      <c r="D9" s="354"/>
      <c r="E9" s="354"/>
      <c r="F9" s="354"/>
      <c r="G9" s="354"/>
      <c r="H9" s="354"/>
      <c r="I9" s="226"/>
      <c r="J9" s="355"/>
      <c r="K9" s="355"/>
      <c r="L9" s="355"/>
      <c r="M9" s="355"/>
    </row>
    <row r="10" spans="2:13" s="16" customFormat="1" ht="15.75" customHeight="1" thickBot="1">
      <c r="B10" s="16" t="s">
        <v>52</v>
      </c>
      <c r="J10" s="18" t="s">
        <v>19</v>
      </c>
      <c r="K10" s="18"/>
      <c r="L10" s="18"/>
      <c r="M10" s="18"/>
    </row>
    <row r="11" spans="2:13" s="16" customFormat="1" ht="15" customHeight="1">
      <c r="B11" s="368" t="s">
        <v>53</v>
      </c>
      <c r="C11" s="366" t="s">
        <v>38</v>
      </c>
      <c r="D11" s="367"/>
      <c r="E11" s="367"/>
      <c r="F11" s="367"/>
      <c r="G11" s="20" t="s">
        <v>5</v>
      </c>
      <c r="H11" s="372" t="s">
        <v>34</v>
      </c>
      <c r="I11" s="373"/>
      <c r="J11" s="370" t="s">
        <v>84</v>
      </c>
      <c r="K11" s="316"/>
      <c r="L11" s="216"/>
      <c r="M11" s="199"/>
    </row>
    <row r="12" spans="2:17" s="21" customFormat="1" ht="34.5" customHeight="1" thickBot="1">
      <c r="B12" s="369"/>
      <c r="C12" s="312" t="s">
        <v>1</v>
      </c>
      <c r="D12" s="313" t="s">
        <v>8</v>
      </c>
      <c r="E12" s="313" t="s">
        <v>17</v>
      </c>
      <c r="F12" s="314" t="s">
        <v>51</v>
      </c>
      <c r="G12" s="309" t="s">
        <v>4</v>
      </c>
      <c r="H12" s="310" t="s">
        <v>83</v>
      </c>
      <c r="I12" s="320" t="s">
        <v>85</v>
      </c>
      <c r="J12" s="371"/>
      <c r="K12" s="199"/>
      <c r="L12" s="216" t="s">
        <v>66</v>
      </c>
      <c r="M12" s="117" t="s">
        <v>61</v>
      </c>
      <c r="N12" s="117" t="s">
        <v>58</v>
      </c>
      <c r="O12" s="21" t="s">
        <v>57</v>
      </c>
      <c r="P12" s="21" t="s">
        <v>56</v>
      </c>
      <c r="Q12" s="117" t="s">
        <v>54</v>
      </c>
    </row>
    <row r="13" spans="2:18" s="21" customFormat="1" ht="16.5" customHeight="1" thickTop="1">
      <c r="B13" s="36" t="s">
        <v>20</v>
      </c>
      <c r="C13" s="102"/>
      <c r="D13" s="103"/>
      <c r="E13" s="264">
        <v>3.3</v>
      </c>
      <c r="F13" s="265">
        <f>SUM(C13:E13)</f>
        <v>3.3</v>
      </c>
      <c r="G13" s="91"/>
      <c r="H13" s="91"/>
      <c r="I13" s="323"/>
      <c r="J13" s="266">
        <f>+F13+G13+H13+I13</f>
        <v>3.3</v>
      </c>
      <c r="K13" s="203"/>
      <c r="L13" s="217">
        <v>2.1</v>
      </c>
      <c r="M13" s="203">
        <v>1.7</v>
      </c>
      <c r="N13" s="179">
        <v>0</v>
      </c>
      <c r="O13" s="179">
        <v>0</v>
      </c>
      <c r="P13" s="179">
        <v>2</v>
      </c>
      <c r="Q13" s="21">
        <v>1.7</v>
      </c>
      <c r="R13" s="16" t="s">
        <v>62</v>
      </c>
    </row>
    <row r="14" spans="2:16" s="16" customFormat="1" ht="15">
      <c r="B14" s="34" t="s">
        <v>59</v>
      </c>
      <c r="C14" s="104"/>
      <c r="D14" s="105"/>
      <c r="E14" s="35" t="s">
        <v>41</v>
      </c>
      <c r="F14" s="161" t="s">
        <v>41</v>
      </c>
      <c r="G14" s="92"/>
      <c r="H14" s="92"/>
      <c r="I14" s="324"/>
      <c r="J14" s="161" t="s">
        <v>41</v>
      </c>
      <c r="K14" s="207"/>
      <c r="L14" s="226"/>
      <c r="M14" s="204"/>
      <c r="N14" s="118"/>
      <c r="O14" s="118"/>
      <c r="P14" s="118"/>
    </row>
    <row r="15" spans="2:16" s="16" customFormat="1" ht="15">
      <c r="B15" s="39"/>
      <c r="C15" s="106"/>
      <c r="D15" s="107"/>
      <c r="E15" s="188">
        <f>E13*3000</f>
        <v>9900</v>
      </c>
      <c r="F15" s="158">
        <f>SUM(C15:E15)</f>
        <v>9900</v>
      </c>
      <c r="G15" s="93"/>
      <c r="H15" s="93"/>
      <c r="I15" s="325"/>
      <c r="J15" s="267">
        <f>F15+G15+H15+I15</f>
        <v>9900</v>
      </c>
      <c r="K15" s="205"/>
      <c r="L15" s="218"/>
      <c r="M15" s="205"/>
      <c r="N15" s="118"/>
      <c r="O15" s="118"/>
      <c r="P15" s="118"/>
    </row>
    <row r="16" spans="2:17" s="16" customFormat="1" ht="15">
      <c r="B16" s="34" t="s">
        <v>21</v>
      </c>
      <c r="C16" s="104"/>
      <c r="D16" s="228">
        <v>7.4</v>
      </c>
      <c r="E16" s="98"/>
      <c r="F16" s="159">
        <f>SUM(C16:E16)</f>
        <v>7.4</v>
      </c>
      <c r="G16" s="92"/>
      <c r="H16" s="92"/>
      <c r="I16" s="324"/>
      <c r="J16" s="160">
        <f>F16+G16+H16+I16</f>
        <v>7.4</v>
      </c>
      <c r="K16" s="206"/>
      <c r="L16" s="219">
        <v>8.1</v>
      </c>
      <c r="M16" s="206">
        <v>9</v>
      </c>
      <c r="N16" s="118">
        <v>9</v>
      </c>
      <c r="O16" s="118">
        <v>9</v>
      </c>
      <c r="P16" s="118">
        <v>9</v>
      </c>
      <c r="Q16" s="118">
        <v>9</v>
      </c>
    </row>
    <row r="17" spans="2:16" s="16" customFormat="1" ht="15">
      <c r="B17" s="34" t="s">
        <v>42</v>
      </c>
      <c r="C17" s="73"/>
      <c r="D17" s="268" t="s">
        <v>97</v>
      </c>
      <c r="E17" s="124"/>
      <c r="F17" s="161" t="s">
        <v>41</v>
      </c>
      <c r="G17" s="74"/>
      <c r="H17" s="74"/>
      <c r="I17" s="326"/>
      <c r="J17" s="161" t="s">
        <v>39</v>
      </c>
      <c r="K17" s="207"/>
      <c r="L17" s="226"/>
      <c r="M17" s="207"/>
      <c r="N17" s="118"/>
      <c r="O17" s="118"/>
      <c r="P17" s="118"/>
    </row>
    <row r="18" spans="2:251" s="16" customFormat="1" ht="15">
      <c r="B18" s="39"/>
      <c r="C18" s="76"/>
      <c r="D18" s="83">
        <f>D16*3000</f>
        <v>22200</v>
      </c>
      <c r="E18" s="125"/>
      <c r="F18" s="162">
        <f>SUM(C18:E18)</f>
        <v>22200</v>
      </c>
      <c r="G18" s="25"/>
      <c r="H18" s="25"/>
      <c r="I18" s="327"/>
      <c r="J18" s="163">
        <f>SUM(F18:I18)</f>
        <v>22200</v>
      </c>
      <c r="K18" s="205"/>
      <c r="L18" s="218"/>
      <c r="M18" s="205"/>
      <c r="N18" s="118"/>
      <c r="O18" s="118"/>
      <c r="P18" s="118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</row>
    <row r="19" spans="2:251" s="16" customFormat="1" ht="15">
      <c r="B19" s="38" t="s">
        <v>21</v>
      </c>
      <c r="C19" s="78"/>
      <c r="D19" s="110">
        <v>80.6</v>
      </c>
      <c r="E19" s="126"/>
      <c r="F19" s="164">
        <f>SUM(C19:E19)</f>
        <v>80.6</v>
      </c>
      <c r="G19" s="79"/>
      <c r="H19" s="80"/>
      <c r="I19" s="328"/>
      <c r="J19" s="160">
        <f>F19+G19+H19+I19</f>
        <v>80.6</v>
      </c>
      <c r="K19" s="206"/>
      <c r="L19" s="219">
        <v>73.8</v>
      </c>
      <c r="M19" s="206">
        <v>81.9</v>
      </c>
      <c r="N19" s="118">
        <v>80.9</v>
      </c>
      <c r="O19" s="118">
        <v>80.9</v>
      </c>
      <c r="P19" s="118">
        <v>80.9</v>
      </c>
      <c r="Q19" s="119">
        <v>80.9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</row>
    <row r="20" spans="2:16" s="16" customFormat="1" ht="15">
      <c r="B20" s="34" t="s">
        <v>22</v>
      </c>
      <c r="C20" s="82"/>
      <c r="D20" s="268" t="s">
        <v>98</v>
      </c>
      <c r="E20" s="127"/>
      <c r="F20" s="169" t="s">
        <v>41</v>
      </c>
      <c r="G20" s="33"/>
      <c r="H20" s="33"/>
      <c r="I20" s="329"/>
      <c r="J20" s="169" t="s">
        <v>41</v>
      </c>
      <c r="K20" s="210"/>
      <c r="L20" s="223"/>
      <c r="M20" s="204"/>
      <c r="N20" s="118"/>
      <c r="O20" s="118"/>
      <c r="P20" s="118"/>
    </row>
    <row r="21" spans="2:251" s="16" customFormat="1" ht="15">
      <c r="B21" s="39"/>
      <c r="C21" s="83"/>
      <c r="D21" s="83">
        <f>D19*3000</f>
        <v>241799.99999999997</v>
      </c>
      <c r="E21" s="84"/>
      <c r="F21" s="162">
        <f>SUM(C21:E21)</f>
        <v>241799.99999999997</v>
      </c>
      <c r="G21" s="28"/>
      <c r="H21" s="28"/>
      <c r="I21" s="330"/>
      <c r="J21" s="163">
        <f>F21+G21+H21+I21</f>
        <v>241799.99999999997</v>
      </c>
      <c r="K21" s="205"/>
      <c r="L21" s="218"/>
      <c r="M21" s="205"/>
      <c r="N21" s="118"/>
      <c r="O21" s="118"/>
      <c r="P21" s="118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</row>
    <row r="22" spans="2:251" s="16" customFormat="1" ht="15">
      <c r="B22" s="37" t="s">
        <v>23</v>
      </c>
      <c r="C22" s="69"/>
      <c r="D22" s="70"/>
      <c r="E22" s="70"/>
      <c r="F22" s="189"/>
      <c r="G22" s="71"/>
      <c r="H22" s="123">
        <v>1</v>
      </c>
      <c r="I22" s="331">
        <v>4.3</v>
      </c>
      <c r="J22" s="160">
        <f>F22+G22+H22</f>
        <v>1</v>
      </c>
      <c r="K22" s="206"/>
      <c r="L22" s="219">
        <v>5.1</v>
      </c>
      <c r="M22" s="206">
        <v>5.1</v>
      </c>
      <c r="N22" s="118">
        <v>5.5</v>
      </c>
      <c r="O22" s="118">
        <v>5.5</v>
      </c>
      <c r="P22" s="118">
        <v>5.5</v>
      </c>
      <c r="Q22" s="119">
        <v>5.5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</row>
    <row r="23" spans="2:251" s="16" customFormat="1" ht="15">
      <c r="B23" s="37" t="s">
        <v>43</v>
      </c>
      <c r="C23" s="190"/>
      <c r="D23" s="87"/>
      <c r="E23" s="87"/>
      <c r="F23" s="166"/>
      <c r="G23" s="88"/>
      <c r="H23" s="167" t="s">
        <v>87</v>
      </c>
      <c r="I23" s="332" t="s">
        <v>60</v>
      </c>
      <c r="J23" s="169" t="s">
        <v>86</v>
      </c>
      <c r="K23" s="210"/>
      <c r="L23" s="223"/>
      <c r="M23" s="204"/>
      <c r="N23" s="118"/>
      <c r="O23" s="118"/>
      <c r="P23" s="180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</row>
    <row r="24" spans="2:251" s="16" customFormat="1" ht="15">
      <c r="B24" s="39"/>
      <c r="C24" s="75"/>
      <c r="D24" s="76"/>
      <c r="E24" s="76"/>
      <c r="F24" s="162"/>
      <c r="G24" s="25"/>
      <c r="H24" s="25">
        <f>H22*3000</f>
        <v>3000</v>
      </c>
      <c r="I24" s="333" t="s">
        <v>60</v>
      </c>
      <c r="J24" s="163">
        <f>F24+G24+H24</f>
        <v>3000</v>
      </c>
      <c r="K24" s="205"/>
      <c r="L24" s="218"/>
      <c r="M24" s="205"/>
      <c r="N24" s="118"/>
      <c r="O24" s="118"/>
      <c r="P24" s="180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</row>
    <row r="25" spans="2:251" s="16" customFormat="1" ht="15" hidden="1">
      <c r="B25" s="27" t="s">
        <v>24</v>
      </c>
      <c r="C25" s="77"/>
      <c r="D25" s="191"/>
      <c r="E25" s="78"/>
      <c r="F25" s="164"/>
      <c r="G25" s="79"/>
      <c r="H25" s="79"/>
      <c r="I25" s="328"/>
      <c r="J25" s="160">
        <f>F25+G25+H25+I25</f>
        <v>0</v>
      </c>
      <c r="K25" s="206"/>
      <c r="L25" s="219"/>
      <c r="M25" s="206"/>
      <c r="N25" s="118"/>
      <c r="O25" s="118"/>
      <c r="P25" s="180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</row>
    <row r="26" spans="2:16" s="16" customFormat="1" ht="15" hidden="1">
      <c r="B26" s="34" t="s">
        <v>25</v>
      </c>
      <c r="C26" s="81"/>
      <c r="D26" s="35"/>
      <c r="E26" s="82"/>
      <c r="F26" s="168"/>
      <c r="G26" s="33"/>
      <c r="H26" s="33"/>
      <c r="I26" s="329"/>
      <c r="J26" s="168" t="s">
        <v>39</v>
      </c>
      <c r="K26" s="208"/>
      <c r="L26" s="220"/>
      <c r="M26" s="208"/>
      <c r="N26" s="118"/>
      <c r="O26" s="118"/>
      <c r="P26" s="180"/>
    </row>
    <row r="27" spans="2:251" s="16" customFormat="1" ht="15" hidden="1">
      <c r="B27" s="24"/>
      <c r="C27" s="83"/>
      <c r="D27" s="83"/>
      <c r="E27" s="84"/>
      <c r="F27" s="162"/>
      <c r="G27" s="28"/>
      <c r="H27" s="28"/>
      <c r="I27" s="330"/>
      <c r="J27" s="163">
        <f>F27+G27+H27+I27</f>
        <v>0</v>
      </c>
      <c r="K27" s="205"/>
      <c r="L27" s="218"/>
      <c r="M27" s="205"/>
      <c r="N27" s="118"/>
      <c r="O27" s="118"/>
      <c r="P27" s="180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</row>
    <row r="28" spans="2:251" s="16" customFormat="1" ht="15">
      <c r="B28" s="37" t="s">
        <v>24</v>
      </c>
      <c r="C28" s="108">
        <v>20.8</v>
      </c>
      <c r="D28" s="70"/>
      <c r="E28" s="70"/>
      <c r="F28" s="159">
        <f>SUM(C28:E28)</f>
        <v>20.8</v>
      </c>
      <c r="G28" s="71"/>
      <c r="H28" s="71"/>
      <c r="I28" s="334"/>
      <c r="J28" s="160">
        <f>F28+G28+H28+I28</f>
        <v>20.8</v>
      </c>
      <c r="K28" s="206"/>
      <c r="L28" s="219">
        <v>20.8</v>
      </c>
      <c r="M28" s="206">
        <v>20.8</v>
      </c>
      <c r="N28" s="118">
        <v>21</v>
      </c>
      <c r="O28" s="118">
        <v>21</v>
      </c>
      <c r="P28" s="118">
        <v>19.5</v>
      </c>
      <c r="Q28" s="119">
        <v>19.5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</row>
    <row r="29" spans="2:16" s="16" customFormat="1" ht="15">
      <c r="B29" s="40" t="s">
        <v>26</v>
      </c>
      <c r="C29" s="182" t="s">
        <v>39</v>
      </c>
      <c r="D29" s="192"/>
      <c r="E29" s="193"/>
      <c r="F29" s="161" t="s">
        <v>41</v>
      </c>
      <c r="G29" s="96"/>
      <c r="H29" s="74"/>
      <c r="I29" s="335"/>
      <c r="J29" s="165" t="s">
        <v>39</v>
      </c>
      <c r="K29" s="204"/>
      <c r="L29" s="221"/>
      <c r="M29" s="204"/>
      <c r="N29" s="118"/>
      <c r="O29" s="118"/>
      <c r="P29" s="118"/>
    </row>
    <row r="30" spans="2:251" s="21" customFormat="1" ht="15">
      <c r="B30" s="29"/>
      <c r="C30" s="194">
        <f>C28*3000</f>
        <v>62400</v>
      </c>
      <c r="D30" s="195"/>
      <c r="E30" s="195"/>
      <c r="F30" s="196">
        <f>SUM(C30:E30)</f>
        <v>62400</v>
      </c>
      <c r="G30" s="94"/>
      <c r="H30" s="94"/>
      <c r="I30" s="336"/>
      <c r="J30" s="197">
        <f>F30+G30+H30+I30</f>
        <v>62400</v>
      </c>
      <c r="K30" s="209"/>
      <c r="L30" s="222"/>
      <c r="M30" s="209"/>
      <c r="N30" s="179"/>
      <c r="O30" s="179"/>
      <c r="P30" s="179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</row>
    <row r="31" spans="2:251" s="21" customFormat="1" ht="15">
      <c r="B31" s="41" t="s">
        <v>27</v>
      </c>
      <c r="C31" s="109"/>
      <c r="D31" s="99"/>
      <c r="E31" s="99"/>
      <c r="F31" s="170"/>
      <c r="G31" s="123">
        <v>3.1</v>
      </c>
      <c r="H31" s="95"/>
      <c r="I31" s="337"/>
      <c r="J31" s="160">
        <f>F31+G31+H31+I31</f>
        <v>3.1</v>
      </c>
      <c r="K31" s="206"/>
      <c r="L31" s="219">
        <v>3</v>
      </c>
      <c r="M31" s="206">
        <v>3.2</v>
      </c>
      <c r="N31" s="179">
        <v>3.5</v>
      </c>
      <c r="O31" s="179">
        <v>3.5</v>
      </c>
      <c r="P31" s="179">
        <v>3.5</v>
      </c>
      <c r="Q31" s="120">
        <v>3.5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</row>
    <row r="32" spans="2:16" s="16" customFormat="1" ht="15">
      <c r="B32" s="34" t="s">
        <v>28</v>
      </c>
      <c r="C32" s="72"/>
      <c r="D32" s="73"/>
      <c r="E32" s="73"/>
      <c r="F32" s="166"/>
      <c r="G32" s="269" t="s">
        <v>95</v>
      </c>
      <c r="H32" s="74"/>
      <c r="I32" s="338"/>
      <c r="J32" s="165" t="s">
        <v>95</v>
      </c>
      <c r="K32" s="204"/>
      <c r="L32" s="221"/>
      <c r="M32" s="204"/>
      <c r="N32" s="118"/>
      <c r="O32" s="118"/>
      <c r="P32" s="118"/>
    </row>
    <row r="33" spans="2:251" s="16" customFormat="1" ht="15">
      <c r="B33" s="24"/>
      <c r="C33" s="83"/>
      <c r="D33" s="84"/>
      <c r="E33" s="84"/>
      <c r="F33" s="162"/>
      <c r="G33" s="28">
        <f>G31*3500</f>
        <v>10850</v>
      </c>
      <c r="H33" s="28"/>
      <c r="I33" s="330"/>
      <c r="J33" s="197">
        <f>F33+G33+H33+I33</f>
        <v>10850</v>
      </c>
      <c r="K33" s="209"/>
      <c r="L33" s="222"/>
      <c r="M33" s="209"/>
      <c r="N33" s="118"/>
      <c r="O33" s="118"/>
      <c r="P33" s="118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</row>
    <row r="34" spans="2:251" s="16" customFormat="1" ht="15">
      <c r="B34" s="37" t="s">
        <v>29</v>
      </c>
      <c r="C34" s="69"/>
      <c r="D34" s="70"/>
      <c r="E34" s="70"/>
      <c r="F34" s="171"/>
      <c r="G34" s="71"/>
      <c r="H34" s="123">
        <v>1</v>
      </c>
      <c r="I34" s="339">
        <v>5.4</v>
      </c>
      <c r="J34" s="172">
        <f>F34+G34+H34</f>
        <v>1</v>
      </c>
      <c r="K34" s="204"/>
      <c r="L34" s="221">
        <v>6.4</v>
      </c>
      <c r="M34" s="204">
        <v>6.4</v>
      </c>
      <c r="N34" s="118">
        <v>6.4</v>
      </c>
      <c r="O34" s="118">
        <v>6.4</v>
      </c>
      <c r="P34" s="118">
        <v>6.4</v>
      </c>
      <c r="Q34" s="119">
        <v>6.4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</row>
    <row r="35" spans="2:16" s="16" customFormat="1" ht="15">
      <c r="B35" s="34" t="s">
        <v>30</v>
      </c>
      <c r="C35" s="72"/>
      <c r="D35" s="73"/>
      <c r="E35" s="73"/>
      <c r="F35" s="173"/>
      <c r="G35" s="74"/>
      <c r="H35" s="167" t="s">
        <v>89</v>
      </c>
      <c r="I35" s="340" t="s">
        <v>60</v>
      </c>
      <c r="J35" s="169" t="s">
        <v>88</v>
      </c>
      <c r="K35" s="210"/>
      <c r="L35" s="223"/>
      <c r="M35" s="210"/>
      <c r="N35" s="118"/>
      <c r="O35" s="118"/>
      <c r="P35" s="118"/>
    </row>
    <row r="36" spans="2:251" s="16" customFormat="1" ht="15">
      <c r="B36" s="24"/>
      <c r="C36" s="75"/>
      <c r="D36" s="76"/>
      <c r="E36" s="76"/>
      <c r="F36" s="174"/>
      <c r="G36" s="25"/>
      <c r="H36" s="25">
        <v>3000</v>
      </c>
      <c r="I36" s="341" t="s">
        <v>60</v>
      </c>
      <c r="J36" s="175">
        <f>F36+G36+H36</f>
        <v>3000</v>
      </c>
      <c r="K36" s="211"/>
      <c r="L36" s="224"/>
      <c r="M36" s="211"/>
      <c r="N36" s="118"/>
      <c r="O36" s="118"/>
      <c r="P36" s="118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</row>
    <row r="37" spans="2:251" s="16" customFormat="1" ht="15">
      <c r="B37" s="38" t="s">
        <v>29</v>
      </c>
      <c r="C37" s="77"/>
      <c r="D37" s="78"/>
      <c r="E37" s="78"/>
      <c r="F37" s="176"/>
      <c r="G37" s="79"/>
      <c r="H37" s="80">
        <v>0</v>
      </c>
      <c r="I37" s="342">
        <v>5.3</v>
      </c>
      <c r="J37" s="172">
        <f>F37+G37+H37</f>
        <v>0</v>
      </c>
      <c r="K37" s="204"/>
      <c r="L37" s="221">
        <v>4.9</v>
      </c>
      <c r="M37" s="204">
        <v>4.9</v>
      </c>
      <c r="N37" s="118">
        <v>4.9</v>
      </c>
      <c r="O37" s="118">
        <v>4.9</v>
      </c>
      <c r="P37" s="118">
        <v>3.1</v>
      </c>
      <c r="Q37" s="119">
        <v>3.1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</row>
    <row r="38" spans="2:16" s="16" customFormat="1" ht="15">
      <c r="B38" s="34" t="s">
        <v>31</v>
      </c>
      <c r="C38" s="81"/>
      <c r="D38" s="82"/>
      <c r="E38" s="82"/>
      <c r="F38" s="173"/>
      <c r="G38" s="33"/>
      <c r="H38" s="269" t="s">
        <v>91</v>
      </c>
      <c r="I38" s="343" t="s">
        <v>60</v>
      </c>
      <c r="J38" s="165" t="s">
        <v>90</v>
      </c>
      <c r="K38" s="204"/>
      <c r="L38" s="221"/>
      <c r="M38" s="204"/>
      <c r="N38" s="118"/>
      <c r="O38" s="118"/>
      <c r="P38" s="118"/>
    </row>
    <row r="39" spans="2:251" s="16" customFormat="1" ht="15">
      <c r="B39" s="24"/>
      <c r="C39" s="83"/>
      <c r="D39" s="84"/>
      <c r="E39" s="84"/>
      <c r="F39" s="174"/>
      <c r="G39" s="28"/>
      <c r="H39" s="25">
        <v>0</v>
      </c>
      <c r="I39" s="344" t="s">
        <v>60</v>
      </c>
      <c r="J39" s="177">
        <f>F39+G39+H39</f>
        <v>0</v>
      </c>
      <c r="K39" s="212"/>
      <c r="L39" s="225"/>
      <c r="M39" s="212"/>
      <c r="N39" s="118"/>
      <c r="O39" s="118"/>
      <c r="P39" s="118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</row>
    <row r="40" spans="2:16" s="16" customFormat="1" ht="15" hidden="1">
      <c r="B40" s="27" t="s">
        <v>29</v>
      </c>
      <c r="C40" s="110"/>
      <c r="D40" s="110"/>
      <c r="E40" s="100"/>
      <c r="F40" s="159"/>
      <c r="G40" s="97"/>
      <c r="H40" s="97"/>
      <c r="I40" s="345"/>
      <c r="J40" s="160">
        <f>F40+G40+H40+I40</f>
        <v>0</v>
      </c>
      <c r="K40" s="206"/>
      <c r="L40" s="219"/>
      <c r="M40" s="206"/>
      <c r="N40" s="118"/>
      <c r="O40" s="118"/>
      <c r="P40" s="118"/>
    </row>
    <row r="41" spans="2:16" s="16" customFormat="1" ht="15" hidden="1">
      <c r="B41" s="34" t="s">
        <v>32</v>
      </c>
      <c r="C41" s="108"/>
      <c r="D41" s="111"/>
      <c r="E41" s="101"/>
      <c r="F41" s="178"/>
      <c r="G41" s="33"/>
      <c r="H41" s="33"/>
      <c r="I41" s="329"/>
      <c r="J41" s="165" t="s">
        <v>39</v>
      </c>
      <c r="K41" s="204"/>
      <c r="L41" s="221"/>
      <c r="M41" s="204"/>
      <c r="N41" s="118"/>
      <c r="O41" s="118"/>
      <c r="P41" s="118"/>
    </row>
    <row r="42" spans="2:251" s="16" customFormat="1" ht="15" hidden="1">
      <c r="B42" s="24"/>
      <c r="C42" s="83"/>
      <c r="D42" s="83"/>
      <c r="E42" s="84"/>
      <c r="F42" s="158"/>
      <c r="G42" s="28"/>
      <c r="H42" s="28"/>
      <c r="I42" s="330"/>
      <c r="J42" s="163">
        <f>F42+G42+H42+I42</f>
        <v>0</v>
      </c>
      <c r="K42" s="205"/>
      <c r="L42" s="218"/>
      <c r="M42" s="205"/>
      <c r="N42" s="118"/>
      <c r="O42" s="118"/>
      <c r="P42" s="118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</row>
    <row r="43" spans="2:251" s="16" customFormat="1" ht="15">
      <c r="B43" s="38" t="s">
        <v>29</v>
      </c>
      <c r="C43" s="110">
        <v>6</v>
      </c>
      <c r="D43" s="78"/>
      <c r="E43" s="78"/>
      <c r="F43" s="164">
        <f>SUM(C43:E43)</f>
        <v>6</v>
      </c>
      <c r="G43" s="79"/>
      <c r="H43" s="80"/>
      <c r="I43" s="328"/>
      <c r="J43" s="172">
        <f>F43+G43+H43+I43</f>
        <v>6</v>
      </c>
      <c r="K43" s="204"/>
      <c r="L43" s="221">
        <v>6</v>
      </c>
      <c r="M43" s="204">
        <v>6</v>
      </c>
      <c r="N43" s="118">
        <v>6</v>
      </c>
      <c r="O43" s="118">
        <v>6</v>
      </c>
      <c r="P43" s="118">
        <v>3.6</v>
      </c>
      <c r="Q43" s="119">
        <v>3.6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</row>
    <row r="44" spans="2:16" s="16" customFormat="1" ht="15">
      <c r="B44" s="34" t="s">
        <v>50</v>
      </c>
      <c r="C44" s="182" t="s">
        <v>39</v>
      </c>
      <c r="D44" s="127"/>
      <c r="E44" s="82"/>
      <c r="F44" s="161" t="s">
        <v>39</v>
      </c>
      <c r="G44" s="33"/>
      <c r="H44" s="45"/>
      <c r="I44" s="329"/>
      <c r="J44" s="165" t="s">
        <v>41</v>
      </c>
      <c r="K44" s="204"/>
      <c r="L44" s="221"/>
      <c r="M44" s="204"/>
      <c r="N44" s="118"/>
      <c r="O44" s="118"/>
      <c r="P44" s="118"/>
    </row>
    <row r="45" spans="2:251" s="16" customFormat="1" ht="15">
      <c r="B45" s="24"/>
      <c r="C45" s="83">
        <f>C43*3000</f>
        <v>18000</v>
      </c>
      <c r="D45" s="84"/>
      <c r="E45" s="84"/>
      <c r="F45" s="162">
        <f>SUM(C45:E45)</f>
        <v>18000</v>
      </c>
      <c r="G45" s="28"/>
      <c r="H45" s="25"/>
      <c r="I45" s="330"/>
      <c r="J45" s="177">
        <f>F45+G45+H45+I45</f>
        <v>18000</v>
      </c>
      <c r="K45" s="212"/>
      <c r="L45" s="225"/>
      <c r="M45" s="212"/>
      <c r="N45" s="118"/>
      <c r="O45" s="118"/>
      <c r="P45" s="118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</row>
    <row r="46" spans="2:251" s="16" customFormat="1" ht="15">
      <c r="B46" s="38" t="s">
        <v>36</v>
      </c>
      <c r="C46" s="110">
        <v>9.2</v>
      </c>
      <c r="D46" s="77"/>
      <c r="E46" s="78"/>
      <c r="F46" s="159">
        <f>SUM(C46:E46)</f>
        <v>9.2</v>
      </c>
      <c r="G46" s="79"/>
      <c r="H46" s="79"/>
      <c r="I46" s="346"/>
      <c r="J46" s="160">
        <f>F46+G46+H46+I46</f>
        <v>9.2</v>
      </c>
      <c r="K46" s="206"/>
      <c r="L46" s="219">
        <v>6.1</v>
      </c>
      <c r="M46" s="206">
        <v>0</v>
      </c>
      <c r="N46" s="118">
        <v>0</v>
      </c>
      <c r="O46" s="118">
        <v>0</v>
      </c>
      <c r="P46" s="118">
        <v>1</v>
      </c>
      <c r="Q46" s="119">
        <v>0.9</v>
      </c>
      <c r="R46" s="16" t="s">
        <v>63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</row>
    <row r="47" spans="2:251" s="16" customFormat="1" ht="15">
      <c r="B47" s="213" t="s">
        <v>64</v>
      </c>
      <c r="C47" s="182" t="s">
        <v>41</v>
      </c>
      <c r="D47" s="183"/>
      <c r="E47" s="87"/>
      <c r="F47" s="161" t="s">
        <v>41</v>
      </c>
      <c r="G47" s="88"/>
      <c r="H47" s="88"/>
      <c r="I47" s="347"/>
      <c r="J47" s="165" t="s">
        <v>41</v>
      </c>
      <c r="K47" s="204"/>
      <c r="L47" s="221"/>
      <c r="M47" s="204"/>
      <c r="N47" s="118"/>
      <c r="O47" s="118"/>
      <c r="P47" s="180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</row>
    <row r="48" spans="2:251" ht="15.75" thickBot="1">
      <c r="B48" s="31"/>
      <c r="C48" s="270">
        <f>C46*3000</f>
        <v>27599.999999999996</v>
      </c>
      <c r="D48" s="89"/>
      <c r="E48" s="89"/>
      <c r="F48" s="271">
        <f>SUM(C48:E48)</f>
        <v>27599.999999999996</v>
      </c>
      <c r="G48" s="90"/>
      <c r="H48" s="90"/>
      <c r="I48" s="348"/>
      <c r="J48" s="272">
        <f>F48+G48+H48+I48</f>
        <v>27599.999999999996</v>
      </c>
      <c r="K48" s="205"/>
      <c r="L48" s="218"/>
      <c r="M48" s="205"/>
      <c r="N48" s="68"/>
      <c r="O48" s="181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</row>
    <row r="49" spans="2:17" s="16" customFormat="1" ht="15.75" thickTop="1">
      <c r="B49" s="33" t="s">
        <v>33</v>
      </c>
      <c r="C49" s="273">
        <f>C28+C43+C46</f>
        <v>36</v>
      </c>
      <c r="D49" s="273">
        <f>D16+D19</f>
        <v>88</v>
      </c>
      <c r="E49" s="274">
        <f>E13</f>
        <v>3.3</v>
      </c>
      <c r="F49" s="275">
        <f>SUM(C49:E49)</f>
        <v>127.3</v>
      </c>
      <c r="G49" s="85">
        <f>G31</f>
        <v>3.1</v>
      </c>
      <c r="H49" s="85">
        <f>H22+H34+H37</f>
        <v>2</v>
      </c>
      <c r="I49" s="349">
        <f>I22+I34+I37</f>
        <v>15</v>
      </c>
      <c r="J49" s="275">
        <f>SUM(F49:H49)</f>
        <v>132.4</v>
      </c>
      <c r="K49" s="317"/>
      <c r="L49" s="227"/>
      <c r="M49" s="206"/>
      <c r="N49" s="118"/>
      <c r="O49" s="118"/>
      <c r="P49" s="118"/>
      <c r="Q49" s="119"/>
    </row>
    <row r="50" spans="2:17" s="16" customFormat="1" ht="15">
      <c r="B50" s="33"/>
      <c r="C50" s="182" t="s">
        <v>41</v>
      </c>
      <c r="D50" s="268" t="s">
        <v>41</v>
      </c>
      <c r="E50" s="35" t="s">
        <v>41</v>
      </c>
      <c r="F50" s="161" t="s">
        <v>41</v>
      </c>
      <c r="G50" s="269" t="s">
        <v>95</v>
      </c>
      <c r="H50" s="276" t="s">
        <v>92</v>
      </c>
      <c r="I50" s="350" t="s">
        <v>41</v>
      </c>
      <c r="J50" s="276" t="s">
        <v>96</v>
      </c>
      <c r="K50" s="226"/>
      <c r="L50" s="221"/>
      <c r="M50" s="204"/>
      <c r="N50" s="118"/>
      <c r="O50" s="118"/>
      <c r="P50" s="180"/>
      <c r="Q50" s="26"/>
    </row>
    <row r="51" spans="2:251" s="16" customFormat="1" ht="15.75" thickBot="1">
      <c r="B51" s="42"/>
      <c r="C51" s="277">
        <f>C30+C45+C48</f>
        <v>108000</v>
      </c>
      <c r="D51" s="277">
        <f>D18+D21</f>
        <v>264000</v>
      </c>
      <c r="E51" s="278">
        <f>E15</f>
        <v>9900</v>
      </c>
      <c r="F51" s="279">
        <f>SUM(C51:E51)</f>
        <v>381900</v>
      </c>
      <c r="G51" s="86">
        <f>G33</f>
        <v>10850</v>
      </c>
      <c r="H51" s="86">
        <f>H24+H36+H39</f>
        <v>6000</v>
      </c>
      <c r="I51" s="351" t="s">
        <v>60</v>
      </c>
      <c r="J51" s="279">
        <f>SUM(F51:H51)</f>
        <v>398750</v>
      </c>
      <c r="K51" s="67"/>
      <c r="L51" s="66"/>
      <c r="M51" s="67"/>
      <c r="O51" s="180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</row>
    <row r="52" spans="2:251" s="16" customFormat="1" ht="15">
      <c r="B52" s="319" t="s">
        <v>93</v>
      </c>
      <c r="C52" s="66"/>
      <c r="D52" s="66"/>
      <c r="E52" s="66"/>
      <c r="F52" s="67"/>
      <c r="G52" s="66"/>
      <c r="H52" s="66"/>
      <c r="I52" s="315"/>
      <c r="J52" s="67"/>
      <c r="K52" s="67"/>
      <c r="L52" s="66"/>
      <c r="M52" s="67"/>
      <c r="O52" s="180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</row>
    <row r="53" spans="2:251" s="16" customFormat="1" ht="15">
      <c r="B53" s="319" t="s">
        <v>94</v>
      </c>
      <c r="C53" s="66"/>
      <c r="D53" s="66"/>
      <c r="E53" s="66"/>
      <c r="F53" s="67"/>
      <c r="G53" s="66"/>
      <c r="H53" s="66"/>
      <c r="I53" s="315"/>
      <c r="J53" s="67"/>
      <c r="K53" s="67"/>
      <c r="L53" s="66"/>
      <c r="M53" s="67"/>
      <c r="O53" s="180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</row>
    <row r="54" spans="2:251" s="16" customFormat="1" ht="15">
      <c r="B54" s="66"/>
      <c r="C54" s="66"/>
      <c r="D54" s="66"/>
      <c r="E54" s="66"/>
      <c r="F54" s="67"/>
      <c r="G54" s="66"/>
      <c r="H54" s="66"/>
      <c r="I54" s="315"/>
      <c r="J54" s="67"/>
      <c r="K54" s="67"/>
      <c r="L54" s="66"/>
      <c r="M54" s="67"/>
      <c r="O54" s="180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</row>
    <row r="55" spans="2:251" s="16" customFormat="1" ht="15">
      <c r="B55" s="66"/>
      <c r="C55" s="66"/>
      <c r="D55" s="66"/>
      <c r="E55" s="66"/>
      <c r="F55" s="67"/>
      <c r="G55" s="66"/>
      <c r="H55" s="66"/>
      <c r="I55" s="315"/>
      <c r="J55" s="67"/>
      <c r="K55" s="67"/>
      <c r="L55" s="66"/>
      <c r="M55" s="67"/>
      <c r="O55" s="180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</row>
    <row r="56" spans="2:251" s="16" customFormat="1" ht="15">
      <c r="B56" s="66"/>
      <c r="C56" s="66"/>
      <c r="D56" s="66"/>
      <c r="E56" s="66"/>
      <c r="F56" s="67"/>
      <c r="G56" s="66"/>
      <c r="H56" s="66"/>
      <c r="I56" s="304"/>
      <c r="J56" s="67"/>
      <c r="K56" s="67"/>
      <c r="L56" s="66"/>
      <c r="M56" s="67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</row>
    <row r="57" spans="2:251" s="16" customFormat="1" ht="15">
      <c r="B57" s="1" t="str">
        <f>+B5</f>
        <v>Ｒ６年産面積</v>
      </c>
      <c r="C57" s="122">
        <f>'R６年産計画'!C26</f>
        <v>36</v>
      </c>
      <c r="D57" s="122">
        <f>'R６年産計画'!D26</f>
        <v>88</v>
      </c>
      <c r="E57" s="122">
        <f>'R６年産計画'!E26</f>
        <v>3.3</v>
      </c>
      <c r="F57" s="122">
        <f>'R６年産計画'!F26</f>
        <v>127.3</v>
      </c>
      <c r="G57" s="122">
        <f>'R６年産計画'!G26</f>
        <v>3.1</v>
      </c>
      <c r="H57" s="122">
        <f>'R６年産計画'!H26</f>
        <v>2</v>
      </c>
      <c r="I57" s="305" t="e">
        <f>'R６年産計画'!#REF!</f>
        <v>#REF!</v>
      </c>
      <c r="J57" s="122">
        <f>'R６年産計画'!I26</f>
        <v>132.4</v>
      </c>
      <c r="K57" s="122"/>
      <c r="L57" s="122"/>
      <c r="M57" s="122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</row>
    <row r="58" spans="2:14" ht="13.5">
      <c r="B58" s="1" t="str">
        <f>+B6</f>
        <v>Ｒ５年産面積</v>
      </c>
      <c r="C58" s="68">
        <f>+C6</f>
        <v>36</v>
      </c>
      <c r="D58" s="68">
        <f aca="true" t="shared" si="2" ref="D58:J58">+D6</f>
        <v>88</v>
      </c>
      <c r="E58" s="68">
        <f t="shared" si="2"/>
        <v>3.3</v>
      </c>
      <c r="F58" s="68">
        <f t="shared" si="2"/>
        <v>127.3</v>
      </c>
      <c r="G58" s="68">
        <f t="shared" si="2"/>
        <v>3</v>
      </c>
      <c r="H58" s="68">
        <f t="shared" si="2"/>
        <v>17</v>
      </c>
      <c r="I58" s="306">
        <f t="shared" si="2"/>
        <v>0</v>
      </c>
      <c r="J58" s="68">
        <f t="shared" si="2"/>
        <v>147.3</v>
      </c>
      <c r="K58" s="68"/>
      <c r="L58" s="68"/>
      <c r="M58" s="68"/>
      <c r="N58" s="121">
        <f>J57-J58</f>
        <v>-14.900000000000006</v>
      </c>
    </row>
    <row r="60" spans="2:13" ht="13.5">
      <c r="B60" s="1" t="s">
        <v>55</v>
      </c>
      <c r="C60" s="32">
        <f>'R６年産計画'!C23</f>
        <v>107940</v>
      </c>
      <c r="D60" s="32">
        <f>'R６年産計画'!D23</f>
        <v>264060</v>
      </c>
      <c r="E60" s="32">
        <f>'R６年産計画'!E23</f>
        <v>10020</v>
      </c>
      <c r="F60" s="32">
        <f>'R６年産計画'!F23</f>
        <v>382020</v>
      </c>
      <c r="G60" s="32">
        <f>'R６年産計画'!G23</f>
        <v>10850</v>
      </c>
      <c r="H60" s="32">
        <f>'R６年産計画'!H23</f>
        <v>6000</v>
      </c>
      <c r="I60" s="307" t="e">
        <f>'R６年産計画'!#REF!</f>
        <v>#REF!</v>
      </c>
      <c r="J60" s="32">
        <f>'R６年産計画'!I23</f>
        <v>398870</v>
      </c>
      <c r="K60" s="32"/>
      <c r="L60" s="32"/>
      <c r="M60" s="32"/>
    </row>
    <row r="71" ht="13.5">
      <c r="N71" s="32"/>
    </row>
  </sheetData>
  <sheetProtection/>
  <mergeCells count="8">
    <mergeCell ref="B1:J1"/>
    <mergeCell ref="C3:F3"/>
    <mergeCell ref="B11:B12"/>
    <mergeCell ref="C11:F11"/>
    <mergeCell ref="J3:J4"/>
    <mergeCell ref="J11:J12"/>
    <mergeCell ref="H11:I11"/>
    <mergeCell ref="H3:I3"/>
  </mergeCells>
  <printOptions horizontalCentered="1" verticalCentered="1"/>
  <pageMargins left="0.03937007874015748" right="0.2362204724409449" top="0.5511811023622047" bottom="0.5511811023622047" header="0.31496062992125984" footer="0.3149606299212598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06q00pc108</dc:creator>
  <cp:keywords/>
  <dc:description>全体説明用麦等13年産目標面積に修正</dc:description>
  <cp:lastModifiedBy>埼玉県</cp:lastModifiedBy>
  <cp:lastPrinted>2023-09-29T12:47:05Z</cp:lastPrinted>
  <dcterms:created xsi:type="dcterms:W3CDTF">2001-09-06T04:31:32Z</dcterms:created>
  <dcterms:modified xsi:type="dcterms:W3CDTF">2023-10-10T10:51:39Z</dcterms:modified>
  <cp:category/>
  <cp:version/>
  <cp:contentType/>
  <cp:contentStatus/>
</cp:coreProperties>
</file>