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V:\入札課\02 企画・公共調達改革担当\令和４年度\01 例規等\80 県　ホームページ・分野別ポータル更新\R4.09.13_単品スライド計算例の更新\"/>
    </mc:Choice>
  </mc:AlternateContent>
  <xr:revisionPtr revIDLastSave="0" documentId="8_{9FB7D6C5-365B-4D52-BFAA-7C125E7277E8}" xr6:coauthVersionLast="36" xr6:coauthVersionMax="36" xr10:uidLastSave="{00000000-0000-0000-0000-000000000000}"/>
  <bookViews>
    <workbookView xWindow="0" yWindow="0" windowWidth="28800" windowHeight="12390" xr2:uid="{851BD4A8-3FDB-4328-88BF-31978A9A4DBD}"/>
  </bookViews>
  <sheets>
    <sheet name="計算例" sheetId="1" r:id="rId1"/>
    <sheet name="様式１-１" sheetId="2" r:id="rId2"/>
  </sheets>
  <definedNames>
    <definedName name="_xlnm.Print_Area" localSheetId="0">計算例!$A$1:$AE$79</definedName>
    <definedName name="_xlnm.Print_Area" localSheetId="1">'様式１-１'!$A$1:$O$69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 i="1" l="1"/>
  <c r="J15" i="1"/>
  <c r="N24" i="1" l="1"/>
  <c r="K24" i="1"/>
  <c r="O9" i="1"/>
  <c r="C29" i="1" s="1"/>
  <c r="L24" i="1"/>
  <c r="L20" i="1"/>
  <c r="L14" i="1"/>
  <c r="K14" i="1"/>
  <c r="H9" i="1"/>
  <c r="AE38" i="1"/>
  <c r="I9" i="1" s="1"/>
  <c r="L29" i="1" l="1"/>
  <c r="L9" i="1"/>
  <c r="H26" i="1"/>
  <c r="H25" i="1"/>
  <c r="H21" i="1"/>
  <c r="H24" i="1" s="1"/>
  <c r="G26" i="1"/>
  <c r="G25" i="1"/>
  <c r="G21" i="1"/>
  <c r="F26" i="1"/>
  <c r="F25" i="1"/>
  <c r="F21" i="1"/>
  <c r="F22" i="1"/>
  <c r="D72" i="1"/>
  <c r="C72" i="1"/>
  <c r="D78" i="1"/>
  <c r="D76" i="1"/>
  <c r="D74" i="1"/>
  <c r="C78" i="1"/>
  <c r="C76" i="1"/>
  <c r="C74" i="1"/>
  <c r="AE75" i="1"/>
  <c r="L25" i="1" s="1"/>
  <c r="E68" i="1"/>
  <c r="AE79" i="1"/>
  <c r="E78" i="1"/>
  <c r="AA79" i="1" s="1"/>
  <c r="AE77" i="1"/>
  <c r="L26" i="1" s="1"/>
  <c r="E76" i="1"/>
  <c r="W77" i="1" s="1"/>
  <c r="E74" i="1"/>
  <c r="AA75" i="1" s="1"/>
  <c r="Y75" i="1" l="1"/>
  <c r="I75" i="1"/>
  <c r="Q75" i="1"/>
  <c r="M75" i="1"/>
  <c r="U75" i="1"/>
  <c r="AC75" i="1"/>
  <c r="G77" i="1"/>
  <c r="O77" i="1"/>
  <c r="AA77" i="1"/>
  <c r="G75" i="1"/>
  <c r="K75" i="1"/>
  <c r="O75" i="1"/>
  <c r="S75" i="1"/>
  <c r="W75" i="1"/>
  <c r="I77" i="1"/>
  <c r="M77" i="1"/>
  <c r="Q77" i="1"/>
  <c r="U77" i="1"/>
  <c r="Y77" i="1"/>
  <c r="AC77" i="1"/>
  <c r="I79" i="1"/>
  <c r="M79" i="1"/>
  <c r="Q79" i="1"/>
  <c r="U79" i="1"/>
  <c r="Y79" i="1"/>
  <c r="AC79" i="1"/>
  <c r="K77" i="1"/>
  <c r="S77" i="1"/>
  <c r="G79" i="1"/>
  <c r="K79" i="1"/>
  <c r="O79" i="1"/>
  <c r="S79" i="1"/>
  <c r="W79" i="1"/>
  <c r="I38" i="2"/>
  <c r="I36" i="2"/>
  <c r="G38" i="2"/>
  <c r="G36" i="2"/>
  <c r="G22" i="2"/>
  <c r="G20" i="2"/>
  <c r="E36" i="2"/>
  <c r="E38" i="2" s="1"/>
  <c r="D38" i="2"/>
  <c r="A36" i="2"/>
  <c r="A38" i="2" s="1"/>
  <c r="D36" i="2"/>
  <c r="H36" i="2" s="1"/>
  <c r="B36" i="2"/>
  <c r="B38" i="2" s="1"/>
  <c r="G34" i="2"/>
  <c r="E34" i="2"/>
  <c r="D34" i="2"/>
  <c r="H34" i="2" s="1"/>
  <c r="B34" i="2"/>
  <c r="A34" i="2"/>
  <c r="AE69" i="1"/>
  <c r="L21" i="1" s="1"/>
  <c r="AE74" i="1" l="1"/>
  <c r="I25" i="1" s="1"/>
  <c r="J25" i="1" s="1"/>
  <c r="K25" i="1" s="1"/>
  <c r="AE78" i="1"/>
  <c r="AE76" i="1"/>
  <c r="I26" i="1" s="1"/>
  <c r="J26" i="1" s="1"/>
  <c r="K26" i="1" s="1"/>
  <c r="F38" i="2"/>
  <c r="H38" i="2"/>
  <c r="F36" i="2"/>
  <c r="J36" i="2" s="1"/>
  <c r="F34" i="2"/>
  <c r="J34" i="2" s="1"/>
  <c r="AE39" i="1"/>
  <c r="K28" i="1" l="1"/>
  <c r="J38" i="2"/>
  <c r="AE55" i="1" l="1"/>
  <c r="I16" i="1" s="1"/>
  <c r="AE58" i="1"/>
  <c r="AE54" i="1"/>
  <c r="AE56" i="1"/>
  <c r="I34" i="2"/>
  <c r="G9" i="1" l="1"/>
  <c r="N2" i="1" l="1"/>
  <c r="F44" i="2" l="1"/>
  <c r="A18" i="2"/>
  <c r="A24" i="2" s="1"/>
  <c r="B18" i="2"/>
  <c r="B20" i="2" s="1"/>
  <c r="D18" i="2"/>
  <c r="E18" i="2"/>
  <c r="G18" i="2"/>
  <c r="I18" i="2"/>
  <c r="A20" i="2"/>
  <c r="D20" i="2"/>
  <c r="H20" i="2" s="1"/>
  <c r="A22" i="2"/>
  <c r="B22" i="2"/>
  <c r="D22" i="2"/>
  <c r="E22" i="2"/>
  <c r="H22" i="2"/>
  <c r="F26" i="2"/>
  <c r="H26" i="2"/>
  <c r="A28" i="2"/>
  <c r="B28" i="2"/>
  <c r="E28" i="2"/>
  <c r="F28" i="2" s="1"/>
  <c r="H28" i="2"/>
  <c r="A30" i="2"/>
  <c r="D30" i="2"/>
  <c r="I58" i="2"/>
  <c r="I59" i="2"/>
  <c r="I60" i="2"/>
  <c r="C38" i="1"/>
  <c r="J26" i="2" l="1"/>
  <c r="H18" i="2"/>
  <c r="J28" i="2"/>
  <c r="F18" i="2"/>
  <c r="F22" i="2"/>
  <c r="J22" i="2" s="1"/>
  <c r="I61" i="2"/>
  <c r="I62" i="2" s="1"/>
  <c r="D24" i="2"/>
  <c r="D32" i="2" s="1"/>
  <c r="E20" i="2"/>
  <c r="F20" i="2" s="1"/>
  <c r="J20" i="2" s="1"/>
  <c r="J18" i="2" l="1"/>
  <c r="AE73" i="1"/>
  <c r="E72" i="1"/>
  <c r="AE71" i="1"/>
  <c r="L22" i="1" s="1"/>
  <c r="E70" i="1"/>
  <c r="D70" i="1"/>
  <c r="C70" i="1"/>
  <c r="D68" i="1"/>
  <c r="C68" i="1"/>
  <c r="AE62" i="1"/>
  <c r="E61" i="1"/>
  <c r="S62" i="1" s="1"/>
  <c r="D61" i="1"/>
  <c r="C61" i="1"/>
  <c r="AE60" i="1"/>
  <c r="E59" i="1"/>
  <c r="D59" i="1"/>
  <c r="C59" i="1"/>
  <c r="L17" i="1"/>
  <c r="E57" i="1"/>
  <c r="D57" i="1"/>
  <c r="C57" i="1"/>
  <c r="L16" i="1"/>
  <c r="E55" i="1"/>
  <c r="D55" i="1"/>
  <c r="C55" i="1"/>
  <c r="L15" i="1"/>
  <c r="E53" i="1"/>
  <c r="D53" i="1"/>
  <c r="C53" i="1"/>
  <c r="AE47" i="1"/>
  <c r="E46" i="1"/>
  <c r="D46" i="1"/>
  <c r="C46" i="1"/>
  <c r="AE45" i="1"/>
  <c r="E44" i="1"/>
  <c r="D44" i="1"/>
  <c r="C44" i="1"/>
  <c r="AE43" i="1"/>
  <c r="E42" i="1"/>
  <c r="D42" i="1"/>
  <c r="C42" i="1"/>
  <c r="AE41" i="1"/>
  <c r="L10" i="1" s="1"/>
  <c r="H30" i="2" s="1"/>
  <c r="E40" i="1"/>
  <c r="D40" i="1"/>
  <c r="C40" i="1"/>
  <c r="H24" i="2"/>
  <c r="E38" i="1"/>
  <c r="D38" i="1"/>
  <c r="G22" i="1"/>
  <c r="G17" i="1"/>
  <c r="G16" i="1"/>
  <c r="G15" i="1"/>
  <c r="G10" i="1"/>
  <c r="I2" i="1"/>
  <c r="H40" i="2" l="1"/>
  <c r="H32" i="2"/>
  <c r="F9" i="1"/>
  <c r="AA39" i="1"/>
  <c r="W39" i="1"/>
  <c r="S39" i="1"/>
  <c r="O39" i="1"/>
  <c r="K39" i="1"/>
  <c r="G39" i="1"/>
  <c r="AC39" i="1"/>
  <c r="Y39" i="1"/>
  <c r="U39" i="1"/>
  <c r="Q39" i="1"/>
  <c r="M39" i="1"/>
  <c r="I39" i="1"/>
  <c r="AC41" i="1"/>
  <c r="Y41" i="1"/>
  <c r="U41" i="1"/>
  <c r="AA41" i="1"/>
  <c r="W41" i="1"/>
  <c r="AA43" i="1"/>
  <c r="W43" i="1"/>
  <c r="AC43" i="1"/>
  <c r="Y43" i="1"/>
  <c r="U43" i="1"/>
  <c r="AC45" i="1"/>
  <c r="Y45" i="1"/>
  <c r="U45" i="1"/>
  <c r="AA45" i="1"/>
  <c r="W45" i="1"/>
  <c r="AA47" i="1"/>
  <c r="W47" i="1"/>
  <c r="AC47" i="1"/>
  <c r="Y47" i="1"/>
  <c r="U47" i="1"/>
  <c r="F10" i="1"/>
  <c r="O69" i="1"/>
  <c r="AA69" i="1"/>
  <c r="W69" i="1"/>
  <c r="S69" i="1"/>
  <c r="M69" i="1"/>
  <c r="I69" i="1"/>
  <c r="AC69" i="1"/>
  <c r="Y69" i="1"/>
  <c r="U69" i="1"/>
  <c r="Q69" i="1"/>
  <c r="K69" i="1"/>
  <c r="G69" i="1"/>
  <c r="AC71" i="1"/>
  <c r="O71" i="1"/>
  <c r="AC73" i="1"/>
  <c r="O73" i="1"/>
  <c r="AC54" i="1"/>
  <c r="AA54" i="1"/>
  <c r="Y54" i="1"/>
  <c r="W54" i="1"/>
  <c r="U54" i="1"/>
  <c r="S54" i="1"/>
  <c r="AC56" i="1"/>
  <c r="AA56" i="1"/>
  <c r="Y56" i="1"/>
  <c r="W56" i="1"/>
  <c r="U56" i="1"/>
  <c r="S56" i="1"/>
  <c r="AC58" i="1"/>
  <c r="AA58" i="1"/>
  <c r="Y58" i="1"/>
  <c r="W58" i="1"/>
  <c r="U58" i="1"/>
  <c r="S58" i="1"/>
  <c r="AC60" i="1"/>
  <c r="AA60" i="1"/>
  <c r="Y60" i="1"/>
  <c r="W60" i="1"/>
  <c r="U60" i="1"/>
  <c r="S60" i="1"/>
  <c r="Y71" i="1"/>
  <c r="AA71" i="1"/>
  <c r="Y73" i="1"/>
  <c r="AA73" i="1"/>
  <c r="U71" i="1"/>
  <c r="W71" i="1"/>
  <c r="U73" i="1"/>
  <c r="W73" i="1"/>
  <c r="Q71" i="1"/>
  <c r="S71" i="1"/>
  <c r="Q73" i="1"/>
  <c r="S73" i="1"/>
  <c r="K71" i="1"/>
  <c r="M71" i="1"/>
  <c r="K73" i="1"/>
  <c r="M73" i="1"/>
  <c r="I71" i="1"/>
  <c r="G71" i="1"/>
  <c r="G73" i="1"/>
  <c r="I73" i="1"/>
  <c r="Q41" i="1"/>
  <c r="M41" i="1"/>
  <c r="I41" i="1"/>
  <c r="S41" i="1"/>
  <c r="O41" i="1"/>
  <c r="K41" i="1"/>
  <c r="G41" i="1"/>
  <c r="S43" i="1"/>
  <c r="O43" i="1"/>
  <c r="K43" i="1"/>
  <c r="G43" i="1"/>
  <c r="Q43" i="1"/>
  <c r="M43" i="1"/>
  <c r="I43" i="1"/>
  <c r="Q45" i="1"/>
  <c r="M45" i="1"/>
  <c r="I45" i="1"/>
  <c r="S45" i="1"/>
  <c r="O45" i="1"/>
  <c r="K45" i="1"/>
  <c r="G45" i="1"/>
  <c r="S47" i="1"/>
  <c r="O47" i="1"/>
  <c r="K47" i="1"/>
  <c r="G47" i="1"/>
  <c r="Q47" i="1"/>
  <c r="M47" i="1"/>
  <c r="I47" i="1"/>
  <c r="F15" i="1"/>
  <c r="H15" i="1" s="1"/>
  <c r="O54" i="1"/>
  <c r="M54" i="1"/>
  <c r="I54" i="1"/>
  <c r="Q54" i="1"/>
  <c r="K54" i="1"/>
  <c r="G54" i="1"/>
  <c r="AC62" i="1"/>
  <c r="Y62" i="1"/>
  <c r="U62" i="1"/>
  <c r="O62" i="1"/>
  <c r="K62" i="1"/>
  <c r="G62" i="1"/>
  <c r="AA62" i="1"/>
  <c r="W62" i="1"/>
  <c r="Q62" i="1"/>
  <c r="M62" i="1"/>
  <c r="I62" i="1"/>
  <c r="O56" i="1"/>
  <c r="Q56" i="1"/>
  <c r="O58" i="1"/>
  <c r="Q58" i="1"/>
  <c r="O60" i="1"/>
  <c r="Q60" i="1"/>
  <c r="M56" i="1"/>
  <c r="M58" i="1"/>
  <c r="M60" i="1"/>
  <c r="I56" i="1"/>
  <c r="K56" i="1"/>
  <c r="I58" i="1"/>
  <c r="K58" i="1"/>
  <c r="I60" i="1"/>
  <c r="K60" i="1"/>
  <c r="G56" i="1"/>
  <c r="G58" i="1"/>
  <c r="G60" i="1"/>
  <c r="F16" i="1"/>
  <c r="F17" i="1"/>
  <c r="H28" i="1" l="1"/>
  <c r="AF74" i="1"/>
  <c r="AE70" i="1"/>
  <c r="I22" i="1" s="1"/>
  <c r="J22" i="1" s="1"/>
  <c r="F24" i="2"/>
  <c r="J9" i="1"/>
  <c r="K9" i="1" s="1"/>
  <c r="AE40" i="1"/>
  <c r="I10" i="1" s="1"/>
  <c r="H22" i="1"/>
  <c r="AE57" i="1"/>
  <c r="AE61" i="1"/>
  <c r="AF61" i="1" s="1"/>
  <c r="AE53" i="1"/>
  <c r="AE59" i="1"/>
  <c r="AF59" i="1" s="1"/>
  <c r="AE68" i="1"/>
  <c r="I21" i="1" s="1"/>
  <c r="J21" i="1" s="1"/>
  <c r="K21" i="1" s="1"/>
  <c r="H17" i="1"/>
  <c r="H16" i="1"/>
  <c r="H10" i="1"/>
  <c r="AE46" i="1"/>
  <c r="AF46" i="1" s="1"/>
  <c r="AE44" i="1"/>
  <c r="AF44" i="1" s="1"/>
  <c r="AE42" i="1"/>
  <c r="AF42" i="1" s="1"/>
  <c r="AE72" i="1"/>
  <c r="AF72" i="1" l="1"/>
  <c r="F40" i="2"/>
  <c r="J40" i="2" s="1"/>
  <c r="I65" i="2" s="1"/>
  <c r="I15" i="1"/>
  <c r="K15" i="1" s="1"/>
  <c r="K20" i="1" s="1"/>
  <c r="N20" i="1" s="1"/>
  <c r="I17" i="1"/>
  <c r="J17" i="1" s="1"/>
  <c r="K17" i="1" s="1"/>
  <c r="J24" i="2"/>
  <c r="H20" i="1"/>
  <c r="H14" i="1"/>
  <c r="F30" i="2"/>
  <c r="F32" i="2" s="1"/>
  <c r="J32" i="2" s="1"/>
  <c r="J42" i="2" s="1"/>
  <c r="K22" i="1"/>
  <c r="J10" i="1"/>
  <c r="K10" i="1" s="1"/>
  <c r="J16" i="1"/>
  <c r="K16" i="1" s="1"/>
  <c r="L28" i="1" l="1"/>
  <c r="N28" i="1" s="1"/>
  <c r="O21" i="1"/>
  <c r="G29" i="1" s="1"/>
  <c r="J30" i="2"/>
  <c r="O25" i="1" l="1"/>
  <c r="I29" i="1" s="1"/>
  <c r="O15" i="1"/>
  <c r="E29" i="1" s="1"/>
  <c r="I63" i="2"/>
  <c r="C44" i="2"/>
  <c r="J44" i="2" s="1"/>
  <c r="N29" i="1" l="1"/>
  <c r="I66" i="2"/>
  <c r="I68" i="2" s="1"/>
</calcChain>
</file>

<file path=xl/sharedStrings.xml><?xml version="1.0" encoding="utf-8"?>
<sst xmlns="http://schemas.openxmlformats.org/spreadsheetml/2006/main" count="366" uniqueCount="163">
  <si>
    <t>様式1-1</t>
    <rPh sb="0" eb="2">
      <t>ヨウシキ</t>
    </rPh>
    <phoneticPr fontId="2"/>
  </si>
  <si>
    <t>令和4年4月  日</t>
    <rPh sb="0" eb="2">
      <t>レイワ</t>
    </rPh>
    <rPh sb="3" eb="4">
      <t>ネン</t>
    </rPh>
    <rPh sb="5" eb="6">
      <t>ガツ</t>
    </rPh>
    <rPh sb="8" eb="9">
      <t>ヒ</t>
    </rPh>
    <phoneticPr fontId="2"/>
  </si>
  <si>
    <t>設計額</t>
    <rPh sb="0" eb="2">
      <t>セッケイ</t>
    </rPh>
    <rPh sb="2" eb="3">
      <t>ガク</t>
    </rPh>
    <phoneticPr fontId="2"/>
  </si>
  <si>
    <t>請負代金額</t>
    <rPh sb="0" eb="2">
      <t>ウケオイ</t>
    </rPh>
    <rPh sb="2" eb="4">
      <t>ダイキン</t>
    </rPh>
    <rPh sb="4" eb="5">
      <t>ガク</t>
    </rPh>
    <phoneticPr fontId="2"/>
  </si>
  <si>
    <t>1％相当額</t>
    <rPh sb="2" eb="4">
      <t>ソウトウ</t>
    </rPh>
    <rPh sb="4" eb="5">
      <t>ガク</t>
    </rPh>
    <phoneticPr fontId="2"/>
  </si>
  <si>
    <t>請負代金額変更請求額概算計算書</t>
    <rPh sb="0" eb="2">
      <t>ウケオイ</t>
    </rPh>
    <rPh sb="2" eb="4">
      <t>ダイキン</t>
    </rPh>
    <rPh sb="4" eb="5">
      <t>ガク</t>
    </rPh>
    <rPh sb="5" eb="7">
      <t>ヘンコウ</t>
    </rPh>
    <rPh sb="7" eb="9">
      <t>セイキュウ</t>
    </rPh>
    <rPh sb="9" eb="10">
      <t>ガク</t>
    </rPh>
    <rPh sb="10" eb="12">
      <t>ガイサン</t>
    </rPh>
    <rPh sb="12" eb="15">
      <t>ケイサンショ</t>
    </rPh>
    <phoneticPr fontId="2"/>
  </si>
  <si>
    <t>規格</t>
    <rPh sb="0" eb="2">
      <t>キカク</t>
    </rPh>
    <phoneticPr fontId="2"/>
  </si>
  <si>
    <t>設計数量</t>
    <rPh sb="0" eb="2">
      <t>セッケイ</t>
    </rPh>
    <rPh sb="2" eb="4">
      <t>スウリョウ</t>
    </rPh>
    <phoneticPr fontId="2"/>
  </si>
  <si>
    <t>対象数量</t>
    <rPh sb="0" eb="2">
      <t>タイショウ</t>
    </rPh>
    <rPh sb="2" eb="4">
      <t>スウリョウ</t>
    </rPh>
    <phoneticPr fontId="2"/>
  </si>
  <si>
    <t>価格変動前
の単価</t>
    <rPh sb="0" eb="2">
      <t>カカク</t>
    </rPh>
    <rPh sb="2" eb="4">
      <t>ヘンドウ</t>
    </rPh>
    <rPh sb="4" eb="5">
      <t>マエ</t>
    </rPh>
    <rPh sb="7" eb="9">
      <t>タンカ</t>
    </rPh>
    <phoneticPr fontId="2"/>
  </si>
  <si>
    <t>落札率考慮</t>
    <rPh sb="0" eb="2">
      <t>ラクサツ</t>
    </rPh>
    <rPh sb="2" eb="3">
      <t>リツ</t>
    </rPh>
    <rPh sb="3" eb="5">
      <t>コウリョ</t>
    </rPh>
    <phoneticPr fontId="2"/>
  </si>
  <si>
    <t>購入価格</t>
    <rPh sb="0" eb="2">
      <t>コウニュウ</t>
    </rPh>
    <rPh sb="2" eb="4">
      <t>カカク</t>
    </rPh>
    <phoneticPr fontId="2"/>
  </si>
  <si>
    <t>変動額</t>
    <rPh sb="0" eb="2">
      <t>ヘンドウ</t>
    </rPh>
    <rPh sb="2" eb="3">
      <t>ガク</t>
    </rPh>
    <phoneticPr fontId="2"/>
  </si>
  <si>
    <t>判定</t>
    <rPh sb="0" eb="2">
      <t>ハンテイ</t>
    </rPh>
    <phoneticPr fontId="2"/>
  </si>
  <si>
    <t>発注者</t>
    <rPh sb="0" eb="3">
      <t>ハッチュウシャ</t>
    </rPh>
    <phoneticPr fontId="2"/>
  </si>
  <si>
    <t>鋼材類</t>
    <rPh sb="0" eb="2">
      <t>コウザイ</t>
    </rPh>
    <rPh sb="2" eb="3">
      <t>ルイ</t>
    </rPh>
    <phoneticPr fontId="2"/>
  </si>
  <si>
    <t>異形棒鋼</t>
    <rPh sb="0" eb="2">
      <t>イケイ</t>
    </rPh>
    <rPh sb="2" eb="3">
      <t>ボウ</t>
    </rPh>
    <rPh sb="3" eb="4">
      <t>コウ</t>
    </rPh>
    <phoneticPr fontId="2"/>
  </si>
  <si>
    <t>SD295 D16</t>
    <phoneticPr fontId="2"/>
  </si>
  <si>
    <t>鋼矢板</t>
    <rPh sb="0" eb="3">
      <t>コウヤイタ</t>
    </rPh>
    <phoneticPr fontId="2"/>
  </si>
  <si>
    <t>SY295</t>
    <phoneticPr fontId="2"/>
  </si>
  <si>
    <t>受注者</t>
    <rPh sb="0" eb="3">
      <t>ジュチュウシャ</t>
    </rPh>
    <phoneticPr fontId="2"/>
  </si>
  <si>
    <t>商号又は名称</t>
    <rPh sb="0" eb="2">
      <t>ショウゴウ</t>
    </rPh>
    <rPh sb="2" eb="3">
      <t>マタ</t>
    </rPh>
    <rPh sb="4" eb="6">
      <t>メイショウ</t>
    </rPh>
    <phoneticPr fontId="2"/>
  </si>
  <si>
    <t>代表者氏名</t>
    <rPh sb="0" eb="2">
      <t>ダイヒョウ</t>
    </rPh>
    <rPh sb="2" eb="3">
      <t>シャ</t>
    </rPh>
    <rPh sb="3" eb="5">
      <t>シメイ</t>
    </rPh>
    <phoneticPr fontId="2"/>
  </si>
  <si>
    <t>合計</t>
    <rPh sb="0" eb="2">
      <t>ゴウケイ</t>
    </rPh>
    <phoneticPr fontId="2"/>
  </si>
  <si>
    <t>燃料油</t>
    <rPh sb="0" eb="3">
      <t>ネンリョウアブラ</t>
    </rPh>
    <phoneticPr fontId="2"/>
  </si>
  <si>
    <t>ガソリン</t>
    <phoneticPr fontId="2"/>
  </si>
  <si>
    <t>レギュラー</t>
    <phoneticPr fontId="2"/>
  </si>
  <si>
    <t>重油</t>
    <rPh sb="0" eb="2">
      <t>ジュウユ</t>
    </rPh>
    <phoneticPr fontId="2"/>
  </si>
  <si>
    <t>A重油</t>
    <rPh sb="1" eb="3">
      <t>ジュウユ</t>
    </rPh>
    <phoneticPr fontId="2"/>
  </si>
  <si>
    <t>工　事　名</t>
    <rPh sb="0" eb="1">
      <t>コウ</t>
    </rPh>
    <rPh sb="2" eb="3">
      <t>コト</t>
    </rPh>
    <rPh sb="4" eb="5">
      <t>メイ</t>
    </rPh>
    <phoneticPr fontId="2"/>
  </si>
  <si>
    <t>軽油</t>
    <rPh sb="0" eb="2">
      <t>ケイユ</t>
    </rPh>
    <phoneticPr fontId="2"/>
  </si>
  <si>
    <t>1.2号</t>
    <rPh sb="3" eb="4">
      <t>ゴウ</t>
    </rPh>
    <phoneticPr fontId="2"/>
  </si>
  <si>
    <t>記</t>
    <rPh sb="0" eb="1">
      <t>キ</t>
    </rPh>
    <phoneticPr fontId="2"/>
  </si>
  <si>
    <t>規　格</t>
    <rPh sb="0" eb="1">
      <t>キ</t>
    </rPh>
    <rPh sb="2" eb="3">
      <t>カク</t>
    </rPh>
    <phoneticPr fontId="2"/>
  </si>
  <si>
    <t>単位</t>
    <rPh sb="0" eb="2">
      <t>タンイ</t>
    </rPh>
    <phoneticPr fontId="2"/>
  </si>
  <si>
    <t>数量</t>
    <rPh sb="0" eb="2">
      <t>スウリョウ</t>
    </rPh>
    <phoneticPr fontId="2"/>
  </si>
  <si>
    <t>当初単価</t>
    <rPh sb="0" eb="2">
      <t>トウショ</t>
    </rPh>
    <rPh sb="2" eb="4">
      <t>タンカ</t>
    </rPh>
    <phoneticPr fontId="2"/>
  </si>
  <si>
    <t>購入単価</t>
    <rPh sb="0" eb="2">
      <t>コウニュウ</t>
    </rPh>
    <rPh sb="2" eb="4">
      <t>タンカ</t>
    </rPh>
    <phoneticPr fontId="2"/>
  </si>
  <si>
    <t>購入金額</t>
    <rPh sb="0" eb="2">
      <t>コウニュウ</t>
    </rPh>
    <rPh sb="2" eb="4">
      <t>キンガク</t>
    </rPh>
    <phoneticPr fontId="2"/>
  </si>
  <si>
    <t>購入年月</t>
    <rPh sb="0" eb="2">
      <t>コウニュウ</t>
    </rPh>
    <rPh sb="2" eb="4">
      <t>ネンゲツ</t>
    </rPh>
    <phoneticPr fontId="2"/>
  </si>
  <si>
    <t>差額</t>
    <rPh sb="0" eb="2">
      <t>サガク</t>
    </rPh>
    <phoneticPr fontId="2"/>
  </si>
  <si>
    <t>ｔ</t>
    <phoneticPr fontId="2"/>
  </si>
  <si>
    <t>その他の品目</t>
    <rPh sb="2" eb="3">
      <t>タ</t>
    </rPh>
    <rPh sb="4" eb="6">
      <t>ヒンモク</t>
    </rPh>
    <phoneticPr fontId="2"/>
  </si>
  <si>
    <t>計</t>
    <rPh sb="0" eb="1">
      <t>ケイ</t>
    </rPh>
    <phoneticPr fontId="2"/>
  </si>
  <si>
    <t>スライド額</t>
    <rPh sb="4" eb="5">
      <t>ガク</t>
    </rPh>
    <phoneticPr fontId="2"/>
  </si>
  <si>
    <t>＋</t>
    <phoneticPr fontId="2"/>
  </si>
  <si>
    <t>＝</t>
    <phoneticPr fontId="2"/>
  </si>
  <si>
    <t>各材料</t>
    <rPh sb="0" eb="1">
      <t>カク</t>
    </rPh>
    <rPh sb="1" eb="3">
      <t>ザイリョウ</t>
    </rPh>
    <phoneticPr fontId="9"/>
  </si>
  <si>
    <t>規格</t>
    <rPh sb="0" eb="2">
      <t>キカク</t>
    </rPh>
    <phoneticPr fontId="9"/>
  </si>
  <si>
    <t>対象数量</t>
    <rPh sb="0" eb="2">
      <t>タイショウ</t>
    </rPh>
    <rPh sb="2" eb="4">
      <t>スウリョウ</t>
    </rPh>
    <phoneticPr fontId="9"/>
  </si>
  <si>
    <t>設計単価</t>
    <rPh sb="0" eb="2">
      <t>セッケイ</t>
    </rPh>
    <rPh sb="2" eb="4">
      <t>タンカ</t>
    </rPh>
    <phoneticPr fontId="2"/>
  </si>
  <si>
    <t>R3年4月</t>
    <rPh sb="2" eb="3">
      <t>ネン</t>
    </rPh>
    <rPh sb="4" eb="5">
      <t>ガツ</t>
    </rPh>
    <phoneticPr fontId="9"/>
  </si>
  <si>
    <t>R3年5月</t>
    <rPh sb="2" eb="3">
      <t>ネン</t>
    </rPh>
    <rPh sb="4" eb="5">
      <t>ガツ</t>
    </rPh>
    <phoneticPr fontId="9"/>
  </si>
  <si>
    <t>R3年6月</t>
    <rPh sb="2" eb="3">
      <t>ネン</t>
    </rPh>
    <rPh sb="4" eb="5">
      <t>ガツ</t>
    </rPh>
    <phoneticPr fontId="9"/>
  </si>
  <si>
    <t>R3年7月</t>
    <rPh sb="2" eb="3">
      <t>ネン</t>
    </rPh>
    <rPh sb="4" eb="5">
      <t>ガツ</t>
    </rPh>
    <phoneticPr fontId="9"/>
  </si>
  <si>
    <t>R3年8月</t>
    <rPh sb="2" eb="3">
      <t>ネン</t>
    </rPh>
    <rPh sb="4" eb="5">
      <t>ガツ</t>
    </rPh>
    <phoneticPr fontId="9"/>
  </si>
  <si>
    <t>R3年9月</t>
    <rPh sb="2" eb="3">
      <t>ネン</t>
    </rPh>
    <rPh sb="4" eb="5">
      <t>ガツ</t>
    </rPh>
    <phoneticPr fontId="9"/>
  </si>
  <si>
    <t>R3年10月</t>
    <rPh sb="2" eb="3">
      <t>ネン</t>
    </rPh>
    <rPh sb="5" eb="6">
      <t>ガツ</t>
    </rPh>
    <phoneticPr fontId="9"/>
  </si>
  <si>
    <t>R3年11月</t>
    <rPh sb="2" eb="3">
      <t>ネン</t>
    </rPh>
    <rPh sb="5" eb="6">
      <t>ガツ</t>
    </rPh>
    <phoneticPr fontId="9"/>
  </si>
  <si>
    <t>R3年12月</t>
    <rPh sb="2" eb="3">
      <t>ネン</t>
    </rPh>
    <rPh sb="5" eb="6">
      <t>ガツ</t>
    </rPh>
    <phoneticPr fontId="9"/>
  </si>
  <si>
    <t>R4年1月</t>
    <rPh sb="2" eb="3">
      <t>ネン</t>
    </rPh>
    <rPh sb="4" eb="5">
      <t>ガツ</t>
    </rPh>
    <phoneticPr fontId="9"/>
  </si>
  <si>
    <t>R4年2月</t>
    <rPh sb="2" eb="3">
      <t>ネン</t>
    </rPh>
    <rPh sb="4" eb="5">
      <t>ガツ</t>
    </rPh>
    <phoneticPr fontId="9"/>
  </si>
  <si>
    <t>R4年3月</t>
    <rPh sb="2" eb="3">
      <t>ネン</t>
    </rPh>
    <rPh sb="4" eb="5">
      <t>ガツ</t>
    </rPh>
    <phoneticPr fontId="9"/>
  </si>
  <si>
    <t>上段：数量</t>
    <phoneticPr fontId="2"/>
  </si>
  <si>
    <t>実勢単価</t>
    <rPh sb="0" eb="2">
      <t>ジッセイ</t>
    </rPh>
    <rPh sb="2" eb="4">
      <t>タンカ</t>
    </rPh>
    <phoneticPr fontId="9"/>
  </si>
  <si>
    <t>下段：比率</t>
    <rPh sb="0" eb="2">
      <t>ゲダン</t>
    </rPh>
    <rPh sb="3" eb="5">
      <t>ヒリツ</t>
    </rPh>
    <phoneticPr fontId="9"/>
  </si>
  <si>
    <t>鋼材類　合計</t>
    <rPh sb="0" eb="2">
      <t>コウザイ</t>
    </rPh>
    <rPh sb="2" eb="3">
      <t>ルイ</t>
    </rPh>
    <rPh sb="4" eb="6">
      <t>ゴウケイ</t>
    </rPh>
    <phoneticPr fontId="2"/>
  </si>
  <si>
    <t>個</t>
    <rPh sb="0" eb="1">
      <t>コ</t>
    </rPh>
    <phoneticPr fontId="2"/>
  </si>
  <si>
    <t>燃料油</t>
    <rPh sb="0" eb="2">
      <t>ネンリョウ</t>
    </rPh>
    <rPh sb="2" eb="3">
      <t>ユ</t>
    </rPh>
    <phoneticPr fontId="2"/>
  </si>
  <si>
    <t>変動額</t>
    <rPh sb="0" eb="2">
      <t>ヘンドウ</t>
    </rPh>
    <rPh sb="2" eb="3">
      <t>ガク</t>
    </rPh>
    <phoneticPr fontId="2"/>
  </si>
  <si>
    <t>単品スライド請求額</t>
    <rPh sb="0" eb="2">
      <t>タンピン</t>
    </rPh>
    <rPh sb="6" eb="8">
      <t>セイキュウ</t>
    </rPh>
    <rPh sb="8" eb="9">
      <t>ガク</t>
    </rPh>
    <phoneticPr fontId="2"/>
  </si>
  <si>
    <t>＝</t>
    <phoneticPr fontId="2"/>
  </si>
  <si>
    <t>（注）</t>
    <rPh sb="1" eb="2">
      <t>チュウ</t>
    </rPh>
    <phoneticPr fontId="2"/>
  </si>
  <si>
    <t>別紙</t>
    <rPh sb="0" eb="2">
      <t>ベッシ</t>
    </rPh>
    <phoneticPr fontId="2"/>
  </si>
  <si>
    <t>R3年12月</t>
  </si>
  <si>
    <t>R4年1月</t>
  </si>
  <si>
    <t>鋼矢板</t>
  </si>
  <si>
    <t>SY295</t>
  </si>
  <si>
    <t>工事請負契約書第２６条第５項に基づく請負代金額の内訳は、下記のとおりです。</t>
    <rPh sb="0" eb="2">
      <t>コウジ</t>
    </rPh>
    <rPh sb="2" eb="4">
      <t>ウケオイ</t>
    </rPh>
    <rPh sb="4" eb="7">
      <t>ケイヤクショ</t>
    </rPh>
    <rPh sb="7" eb="8">
      <t>ダイ</t>
    </rPh>
    <rPh sb="10" eb="11">
      <t>ジョウ</t>
    </rPh>
    <rPh sb="11" eb="12">
      <t>ダイ</t>
    </rPh>
    <rPh sb="13" eb="14">
      <t>コウ</t>
    </rPh>
    <rPh sb="15" eb="16">
      <t>モト</t>
    </rPh>
    <rPh sb="18" eb="20">
      <t>ウケオイ</t>
    </rPh>
    <rPh sb="20" eb="22">
      <t>ダイキン</t>
    </rPh>
    <rPh sb="22" eb="23">
      <t>ガク</t>
    </rPh>
    <rPh sb="24" eb="26">
      <t>ウチワケ</t>
    </rPh>
    <rPh sb="28" eb="30">
      <t>カキ</t>
    </rPh>
    <phoneticPr fontId="2"/>
  </si>
  <si>
    <t>① 請負代金額（消費税額含む）</t>
    <rPh sb="2" eb="4">
      <t>ウケオイ</t>
    </rPh>
    <rPh sb="4" eb="6">
      <t>ダイキン</t>
    </rPh>
    <rPh sb="6" eb="7">
      <t>ガク</t>
    </rPh>
    <rPh sb="8" eb="11">
      <t>ショウヒゼイ</t>
    </rPh>
    <rPh sb="11" eb="12">
      <t>ガク</t>
    </rPh>
    <rPh sb="12" eb="13">
      <t>フク</t>
    </rPh>
    <phoneticPr fontId="2"/>
  </si>
  <si>
    <t>② 設計書金額（消費税相当額含む）</t>
    <rPh sb="2" eb="5">
      <t>セッケイショ</t>
    </rPh>
    <rPh sb="5" eb="7">
      <t>キンガク</t>
    </rPh>
    <rPh sb="8" eb="11">
      <t>ショウヒゼイ</t>
    </rPh>
    <rPh sb="11" eb="13">
      <t>ソウトウ</t>
    </rPh>
    <rPh sb="13" eb="14">
      <t>ガク</t>
    </rPh>
    <rPh sb="14" eb="15">
      <t>フク</t>
    </rPh>
    <phoneticPr fontId="2"/>
  </si>
  <si>
    <t>③ 既成部分認定出来高金額（消費税相当額含む）</t>
    <rPh sb="2" eb="4">
      <t>キセイ</t>
    </rPh>
    <rPh sb="4" eb="6">
      <t>ブブン</t>
    </rPh>
    <rPh sb="6" eb="8">
      <t>ニンテイ</t>
    </rPh>
    <rPh sb="8" eb="11">
      <t>デキダカ</t>
    </rPh>
    <rPh sb="11" eb="13">
      <t>キンガク</t>
    </rPh>
    <phoneticPr fontId="2"/>
  </si>
  <si>
    <t>④ スライド対象請負金額（消費税相当額含む） ①－③</t>
    <rPh sb="6" eb="8">
      <t>タイショウ</t>
    </rPh>
    <rPh sb="8" eb="10">
      <t>ウケオイ</t>
    </rPh>
    <rPh sb="10" eb="12">
      <t>キンガク</t>
    </rPh>
    <phoneticPr fontId="2"/>
  </si>
  <si>
    <t>⑥ 購入金額－当初想定金額（鋼材）（落札率考慮）</t>
    <rPh sb="2" eb="4">
      <t>コウニュウ</t>
    </rPh>
    <rPh sb="4" eb="6">
      <t>キンガク</t>
    </rPh>
    <rPh sb="7" eb="9">
      <t>トウショ</t>
    </rPh>
    <rPh sb="9" eb="11">
      <t>ソウテイ</t>
    </rPh>
    <rPh sb="11" eb="13">
      <t>キンガク</t>
    </rPh>
    <rPh sb="14" eb="16">
      <t>コウザイ</t>
    </rPh>
    <phoneticPr fontId="2"/>
  </si>
  <si>
    <t>⑦ 購入金額－当初想定金額（燃料油）（落札率考慮）</t>
    <rPh sb="2" eb="4">
      <t>コウニュウ</t>
    </rPh>
    <rPh sb="4" eb="6">
      <t>キンガク</t>
    </rPh>
    <rPh sb="7" eb="9">
      <t>トウショ</t>
    </rPh>
    <rPh sb="9" eb="11">
      <t>ソウテイ</t>
    </rPh>
    <rPh sb="11" eb="13">
      <t>キンガク</t>
    </rPh>
    <rPh sb="14" eb="16">
      <t>ネンリョウ</t>
    </rPh>
    <rPh sb="16" eb="17">
      <t>ユ</t>
    </rPh>
    <phoneticPr fontId="2"/>
  </si>
  <si>
    <t>⑧ 購入金額－当初想定金額（その他品目）（落札率考慮）</t>
    <rPh sb="2" eb="4">
      <t>コウニュウ</t>
    </rPh>
    <rPh sb="4" eb="6">
      <t>キンガク</t>
    </rPh>
    <rPh sb="7" eb="9">
      <t>トウショ</t>
    </rPh>
    <rPh sb="9" eb="11">
      <t>ソウテイ</t>
    </rPh>
    <rPh sb="11" eb="13">
      <t>キンガク</t>
    </rPh>
    <rPh sb="16" eb="17">
      <t>タ</t>
    </rPh>
    <rPh sb="17" eb="19">
      <t>ヒンモク</t>
    </rPh>
    <phoneticPr fontId="2"/>
  </si>
  <si>
    <t>⑨ 変動額　⑥＋⑦＋⑧</t>
    <rPh sb="2" eb="4">
      <t>ヘンドウ</t>
    </rPh>
    <rPh sb="4" eb="5">
      <t>ガク</t>
    </rPh>
    <phoneticPr fontId="2"/>
  </si>
  <si>
    <t>１．購入先、購入単価、購入数量等を証明出来る場合は、その資料（納品書等）を添付の上、併せて監督職員に提出すること。
　　証明できない場合は、概算数量を記載の上、その算出根拠を記した書類を提出すること。
２．対象材料は、品目毎および購入年月毎にとりまとめるものとする。なお、とりまとめ数量欄が足りない場合は、複数枚になってもよい。
３．変動額から受注者の負担額を差し引いて、単品スライド請求額を算出する計算過程を、別紙に記載すること。</t>
    <phoneticPr fontId="2"/>
  </si>
  <si>
    <t>価格変動後
の単価(税抜)</t>
    <rPh sb="0" eb="2">
      <t>カカク</t>
    </rPh>
    <rPh sb="2" eb="4">
      <t>ヘンドウ</t>
    </rPh>
    <rPh sb="4" eb="5">
      <t>ゴ</t>
    </rPh>
    <rPh sb="7" eb="9">
      <t>タンカ</t>
    </rPh>
    <rPh sb="10" eb="11">
      <t>ゼイ</t>
    </rPh>
    <rPh sb="11" eb="12">
      <t>ヌ</t>
    </rPh>
    <phoneticPr fontId="2"/>
  </si>
  <si>
    <t>価格変動前
の金額(税込)</t>
    <rPh sb="0" eb="2">
      <t>カカク</t>
    </rPh>
    <rPh sb="2" eb="4">
      <t>ヘンドウ</t>
    </rPh>
    <rPh sb="4" eb="5">
      <t>マエ</t>
    </rPh>
    <rPh sb="7" eb="9">
      <t>キンガク</t>
    </rPh>
    <rPh sb="10" eb="12">
      <t>ゼイコ</t>
    </rPh>
    <phoneticPr fontId="2"/>
  </si>
  <si>
    <t>価格変動後
の金額(税込)</t>
    <rPh sb="0" eb="2">
      <t>カカク</t>
    </rPh>
    <rPh sb="2" eb="4">
      <t>ヘンドウ</t>
    </rPh>
    <rPh sb="4" eb="5">
      <t>ゴ</t>
    </rPh>
    <rPh sb="7" eb="9">
      <t>キンガク</t>
    </rPh>
    <rPh sb="10" eb="12">
      <t>ゼイコ</t>
    </rPh>
    <phoneticPr fontId="2"/>
  </si>
  <si>
    <t>対象数量×価格変動後
の単価(税込)</t>
    <rPh sb="0" eb="2">
      <t>タイショウ</t>
    </rPh>
    <rPh sb="2" eb="4">
      <t>スウリョウ</t>
    </rPh>
    <rPh sb="5" eb="7">
      <t>カカク</t>
    </rPh>
    <rPh sb="7" eb="9">
      <t>ヘンドウ</t>
    </rPh>
    <rPh sb="9" eb="10">
      <t>ゴ</t>
    </rPh>
    <rPh sb="12" eb="14">
      <t>タンカ</t>
    </rPh>
    <rPh sb="14" eb="18">
      <t>ゼイコミ</t>
    </rPh>
    <rPh sb="15" eb="17">
      <t>ゼイコ</t>
    </rPh>
    <phoneticPr fontId="2"/>
  </si>
  <si>
    <t>D</t>
    <phoneticPr fontId="2"/>
  </si>
  <si>
    <t>落札率（k）</t>
    <rPh sb="0" eb="2">
      <t>ラクサツ</t>
    </rPh>
    <rPh sb="2" eb="3">
      <t>リツ</t>
    </rPh>
    <phoneticPr fontId="2"/>
  </si>
  <si>
    <t>変動後の単価
（p'）</t>
    <rPh sb="0" eb="2">
      <t>ヘンドウ</t>
    </rPh>
    <rPh sb="2" eb="3">
      <t>ゴ</t>
    </rPh>
    <rPh sb="4" eb="6">
      <t>タンカ</t>
    </rPh>
    <phoneticPr fontId="9"/>
  </si>
  <si>
    <t>p'</t>
    <phoneticPr fontId="2"/>
  </si>
  <si>
    <t>p</t>
    <phoneticPr fontId="2"/>
  </si>
  <si>
    <r>
      <t>D</t>
    </r>
    <r>
      <rPr>
        <sz val="10"/>
        <rFont val="ＭＳ Ｐゴシック"/>
        <family val="3"/>
        <charset val="128"/>
      </rPr>
      <t>0</t>
    </r>
    <phoneticPr fontId="2"/>
  </si>
  <si>
    <r>
      <t>D*p*k*
(1+</t>
    </r>
    <r>
      <rPr>
        <sz val="10"/>
        <rFont val="ＭＳ Ｐゴシック"/>
        <family val="3"/>
        <charset val="128"/>
      </rPr>
      <t>消費税率</t>
    </r>
    <r>
      <rPr>
        <sz val="13"/>
        <rFont val="ＭＳ Ｐゴシック"/>
        <family val="3"/>
        <charset val="128"/>
      </rPr>
      <t>)</t>
    </r>
    <rPh sb="10" eb="13">
      <t>ショウヒゼイ</t>
    </rPh>
    <rPh sb="13" eb="14">
      <t>リツ</t>
    </rPh>
    <phoneticPr fontId="2"/>
  </si>
  <si>
    <r>
      <t>M</t>
    </r>
    <r>
      <rPr>
        <sz val="10"/>
        <rFont val="ＭＳ Ｐゴシック"/>
        <family val="3"/>
        <charset val="128"/>
      </rPr>
      <t>変更０</t>
    </r>
    <r>
      <rPr>
        <sz val="13"/>
        <rFont val="ＭＳ Ｐゴシック"/>
        <family val="3"/>
        <charset val="128"/>
      </rPr>
      <t>*k</t>
    </r>
    <rPh sb="0" eb="6">
      <t>ラクサツリツ</t>
    </rPh>
    <phoneticPr fontId="2"/>
  </si>
  <si>
    <r>
      <t>D*p'*
(1+</t>
    </r>
    <r>
      <rPr>
        <sz val="10"/>
        <rFont val="ＭＳ Ｐゴシック"/>
        <family val="3"/>
        <charset val="128"/>
      </rPr>
      <t>消費税率</t>
    </r>
    <r>
      <rPr>
        <sz val="13"/>
        <rFont val="ＭＳ Ｐゴシック"/>
        <family val="3"/>
        <charset val="128"/>
      </rPr>
      <t>)</t>
    </r>
    <rPh sb="9" eb="13">
      <t>ショウヒゼイリツ</t>
    </rPh>
    <phoneticPr fontId="2"/>
  </si>
  <si>
    <r>
      <t>P*
(1+</t>
    </r>
    <r>
      <rPr>
        <sz val="10"/>
        <rFont val="ＭＳ Ｐゴシック"/>
        <family val="3"/>
        <charset val="128"/>
      </rPr>
      <t>消費税率</t>
    </r>
    <r>
      <rPr>
        <sz val="13"/>
        <rFont val="ＭＳ Ｐゴシック"/>
        <family val="3"/>
        <charset val="128"/>
      </rPr>
      <t>)</t>
    </r>
    <phoneticPr fontId="2"/>
  </si>
  <si>
    <r>
      <t>M</t>
    </r>
    <r>
      <rPr>
        <sz val="10"/>
        <rFont val="ＭＳ Ｐゴシック"/>
        <family val="3"/>
        <charset val="128"/>
      </rPr>
      <t>変更</t>
    </r>
    <r>
      <rPr>
        <sz val="13"/>
        <rFont val="ＭＳ Ｐゴシック"/>
        <family val="3"/>
        <charset val="128"/>
      </rPr>
      <t>－M</t>
    </r>
    <r>
      <rPr>
        <sz val="10"/>
        <rFont val="ＭＳ Ｐゴシック"/>
        <family val="3"/>
        <charset val="128"/>
      </rPr>
      <t>当初</t>
    </r>
    <rPh sb="5" eb="7">
      <t>トウショ</t>
    </rPh>
    <phoneticPr fontId="2"/>
  </si>
  <si>
    <r>
      <t>（D</t>
    </r>
    <r>
      <rPr>
        <sz val="10"/>
        <color theme="0"/>
        <rFont val="ＭＳ Ｐゴシック"/>
        <family val="3"/>
        <charset val="128"/>
      </rPr>
      <t>0</t>
    </r>
    <r>
      <rPr>
        <sz val="13"/>
        <color theme="0"/>
        <rFont val="ＭＳ Ｐゴシック"/>
        <family val="3"/>
        <charset val="128"/>
      </rPr>
      <t>）</t>
    </r>
    <phoneticPr fontId="2"/>
  </si>
  <si>
    <t>（D）</t>
    <phoneticPr fontId="2"/>
  </si>
  <si>
    <t>（p）</t>
    <phoneticPr fontId="2"/>
  </si>
  <si>
    <r>
      <t>（M</t>
    </r>
    <r>
      <rPr>
        <sz val="10"/>
        <color theme="0"/>
        <rFont val="ＭＳ Ｐゴシック"/>
        <family val="3"/>
        <charset val="128"/>
      </rPr>
      <t>当初</t>
    </r>
    <r>
      <rPr>
        <sz val="12.5"/>
        <color theme="0"/>
        <rFont val="ＭＳ Ｐゴシック"/>
        <family val="3"/>
        <charset val="128"/>
      </rPr>
      <t>）</t>
    </r>
    <rPh sb="2" eb="4">
      <t>トウショ</t>
    </rPh>
    <phoneticPr fontId="2"/>
  </si>
  <si>
    <t>（p'）</t>
    <phoneticPr fontId="2"/>
  </si>
  <si>
    <r>
      <t>（M</t>
    </r>
    <r>
      <rPr>
        <sz val="10"/>
        <color theme="0"/>
        <rFont val="ＭＳ Ｐゴシック"/>
        <family val="3"/>
        <charset val="128"/>
      </rPr>
      <t>変更０</t>
    </r>
    <r>
      <rPr>
        <sz val="12.5"/>
        <color theme="0"/>
        <rFont val="ＭＳ Ｐゴシック"/>
        <family val="3"/>
        <charset val="128"/>
      </rPr>
      <t>）</t>
    </r>
    <rPh sb="2" eb="4">
      <t>ヘンコウ</t>
    </rPh>
    <phoneticPr fontId="2"/>
  </si>
  <si>
    <r>
      <t>（M</t>
    </r>
    <r>
      <rPr>
        <sz val="10"/>
        <color theme="0"/>
        <rFont val="ＭＳ Ｐゴシック"/>
        <family val="3"/>
        <charset val="128"/>
      </rPr>
      <t>変更k</t>
    </r>
    <r>
      <rPr>
        <sz val="13"/>
        <color theme="0"/>
        <rFont val="ＭＳ Ｐゴシック"/>
        <family val="3"/>
        <charset val="128"/>
      </rPr>
      <t>）</t>
    </r>
    <phoneticPr fontId="2"/>
  </si>
  <si>
    <t>（P'）</t>
    <phoneticPr fontId="2"/>
  </si>
  <si>
    <r>
      <t>（M</t>
    </r>
    <r>
      <rPr>
        <sz val="10"/>
        <color theme="0"/>
        <rFont val="ＭＳ Ｐゴシック"/>
        <family val="3"/>
        <charset val="128"/>
      </rPr>
      <t>変更</t>
    </r>
    <r>
      <rPr>
        <sz val="12.5"/>
        <color theme="0"/>
        <rFont val="ＭＳ Ｐゴシック"/>
        <family val="3"/>
        <charset val="128"/>
      </rPr>
      <t>）</t>
    </r>
    <rPh sb="2" eb="4">
      <t>ヘンコウ</t>
    </rPh>
    <phoneticPr fontId="2"/>
  </si>
  <si>
    <r>
      <t>（S</t>
    </r>
    <r>
      <rPr>
        <sz val="10"/>
        <color theme="0"/>
        <rFont val="ＭＳ Ｐゴシック"/>
        <family val="3"/>
        <charset val="128"/>
      </rPr>
      <t>0</t>
    </r>
    <r>
      <rPr>
        <sz val="13"/>
        <color theme="0"/>
        <rFont val="ＭＳ Ｐゴシック"/>
        <family val="3"/>
        <charset val="128"/>
      </rPr>
      <t>）</t>
    </r>
    <phoneticPr fontId="2"/>
  </si>
  <si>
    <t>×落札率×（１＋消費税率）</t>
    <rPh sb="1" eb="4">
      <t>ラクサツリツ</t>
    </rPh>
    <rPh sb="8" eb="12">
      <t>ショウヒゼイリツ</t>
    </rPh>
    <phoneticPr fontId="2"/>
  </si>
  <si>
    <t>×（１＋消費税率）</t>
    <phoneticPr fontId="2"/>
  </si>
  <si>
    <t>－</t>
    <phoneticPr fontId="2"/>
  </si>
  <si>
    <t>⑤ 対象請負金額１％ ④×0.01（受注者負担額）</t>
    <rPh sb="2" eb="4">
      <t>タイショウ</t>
    </rPh>
    <rPh sb="4" eb="6">
      <t>ウケオイ</t>
    </rPh>
    <rPh sb="6" eb="8">
      <t>キンガク</t>
    </rPh>
    <rPh sb="18" eb="21">
      <t>ジュチュウシャ</t>
    </rPh>
    <rPh sb="21" eb="23">
      <t>フタン</t>
    </rPh>
    <rPh sb="23" eb="24">
      <t>ガク</t>
    </rPh>
    <phoneticPr fontId="2"/>
  </si>
  <si>
    <t>単品スライド請求額　＝　⑨変動額　－　⑤受注者負担額</t>
    <rPh sb="0" eb="2">
      <t>タンピン</t>
    </rPh>
    <rPh sb="6" eb="8">
      <t>セイキュウ</t>
    </rPh>
    <rPh sb="8" eb="9">
      <t>ガク</t>
    </rPh>
    <rPh sb="13" eb="15">
      <t>ヘンドウ</t>
    </rPh>
    <rPh sb="15" eb="16">
      <t>ガク</t>
    </rPh>
    <rPh sb="20" eb="23">
      <t>ジュチュウシャ</t>
    </rPh>
    <rPh sb="23" eb="25">
      <t>フタン</t>
    </rPh>
    <rPh sb="25" eb="26">
      <t>ガク</t>
    </rPh>
    <phoneticPr fontId="2"/>
  </si>
  <si>
    <t>備　　考</t>
    <rPh sb="0" eb="1">
      <t>ビ</t>
    </rPh>
    <rPh sb="3" eb="4">
      <t>コウ</t>
    </rPh>
    <phoneticPr fontId="2"/>
  </si>
  <si>
    <t>＜算定手順＞</t>
  </si>
  <si>
    <t>【スライド対象判定表】で対象（判定「○」）となった「各材料」を</t>
  </si>
  <si>
    <t>搬入・購入年月ごとに記入</t>
  </si>
  <si>
    <t>同各材料の「規格」を記入</t>
  </si>
  <si>
    <t>同各材料の搬入・購入年月ごとの「数量」を記入</t>
  </si>
  <si>
    <t>同「価格変動前の単価」を「各材料」ごとに記入</t>
  </si>
  <si>
    <t>同「購入単価」を各材料の搬入・購入年月ごとに記入</t>
  </si>
  <si>
    <t>同各材料の「搬入・購入年月」を記入</t>
  </si>
  <si>
    <t>同各材料の「対象数量」を記入</t>
  </si>
  <si>
    <t>（各材料の搬入・購入年月ごとの合計数量）</t>
  </si>
  <si>
    <t>同「価格変動前の金額（税込）」を記入</t>
  </si>
  <si>
    <t>（各材料の「当初想定金額」の合計額×落札率(ｋ)×(1＋消費税率)）</t>
  </si>
  <si>
    <t>同各材料の「購入価格（税込）」を記入</t>
  </si>
  <si>
    <t>（各材料の搬入・購入年月ごとの購入金額の合計額×(1＋消費税率)）</t>
  </si>
  <si>
    <t>鋼矢板SY295の購入金額と当初想定金額との差</t>
  </si>
  <si>
    <t>同対象工事費の「１％相当額」</t>
  </si>
  <si>
    <t>　　×</t>
    <phoneticPr fontId="2"/>
  </si>
  <si>
    <t>　　－</t>
    <phoneticPr fontId="2"/>
  </si>
  <si>
    <t>　　－　　（異形棒鋼SD295D16の購入金額と当初想定金額との差）</t>
    <phoneticPr fontId="2"/>
  </si>
  <si>
    <t>　　＋　　（鋼材類の合計差額）</t>
    <phoneticPr fontId="2"/>
  </si>
  <si>
    <t>　　＋　　（スライド対象材料の合計差額）</t>
    <phoneticPr fontId="2"/>
  </si>
  <si>
    <t>当初想定金額</t>
    <rPh sb="0" eb="2">
      <t>トウショ</t>
    </rPh>
    <rPh sb="2" eb="4">
      <t>ソウテイ</t>
    </rPh>
    <rPh sb="4" eb="6">
      <t>キンガク</t>
    </rPh>
    <phoneticPr fontId="2"/>
  </si>
  <si>
    <t>大型ブロック</t>
    <rPh sb="0" eb="2">
      <t>オオガタ</t>
    </rPh>
    <phoneticPr fontId="2"/>
  </si>
  <si>
    <t>1500×670×750</t>
    <phoneticPr fontId="2"/>
  </si>
  <si>
    <t>【単品スライド計算例】</t>
    <phoneticPr fontId="2"/>
  </si>
  <si>
    <t>≪スライド対象判定表≫</t>
    <rPh sb="5" eb="7">
      <t>タイショウ</t>
    </rPh>
    <rPh sb="7" eb="9">
      <t>ハンテイ</t>
    </rPh>
    <rPh sb="9" eb="10">
      <t>ヒョウ</t>
    </rPh>
    <phoneticPr fontId="2"/>
  </si>
  <si>
    <t>≪数量・単価記入表≫</t>
    <rPh sb="1" eb="3">
      <t>スウリョウ</t>
    </rPh>
    <rPh sb="4" eb="6">
      <t>タンカ</t>
    </rPh>
    <rPh sb="6" eb="8">
      <t>キニュウ</t>
    </rPh>
    <rPh sb="8" eb="9">
      <t>ヒョウ</t>
    </rPh>
    <phoneticPr fontId="2"/>
  </si>
  <si>
    <t>工期 ： 令和３年６月　～　令和４年３月</t>
    <rPh sb="0" eb="2">
      <t>コウキ</t>
    </rPh>
    <rPh sb="5" eb="7">
      <t>レイワ</t>
    </rPh>
    <rPh sb="8" eb="9">
      <t>ネン</t>
    </rPh>
    <rPh sb="10" eb="11">
      <t>ツキ</t>
    </rPh>
    <rPh sb="14" eb="16">
      <t>レイワ</t>
    </rPh>
    <rPh sb="17" eb="18">
      <t>ネン</t>
    </rPh>
    <rPh sb="19" eb="20">
      <t>ガツ</t>
    </rPh>
    <phoneticPr fontId="2"/>
  </si>
  <si>
    <t>品目(各材料)</t>
    <rPh sb="0" eb="1">
      <t>シナ</t>
    </rPh>
    <rPh sb="1" eb="2">
      <t>メ</t>
    </rPh>
    <rPh sb="3" eb="6">
      <t>カクザイリョウ</t>
    </rPh>
    <phoneticPr fontId="2"/>
  </si>
  <si>
    <t>1500×670×900</t>
    <phoneticPr fontId="2"/>
  </si>
  <si>
    <t>その他品目の合計差額</t>
    <phoneticPr fontId="2"/>
  </si>
  <si>
    <t>アスファルト混合物</t>
    <rPh sb="6" eb="9">
      <t>コンゴウブツ</t>
    </rPh>
    <phoneticPr fontId="2"/>
  </si>
  <si>
    <t>粗粒度As(20)</t>
    <rPh sb="0" eb="3">
      <t>ソリュウド</t>
    </rPh>
    <phoneticPr fontId="2"/>
  </si>
  <si>
    <t>密粒度As(13)</t>
    <rPh sb="0" eb="3">
      <t>ミツリュウド</t>
    </rPh>
    <phoneticPr fontId="2"/>
  </si>
  <si>
    <t>－</t>
    <phoneticPr fontId="2"/>
  </si>
  <si>
    <t>大型ブロック　計</t>
    <rPh sb="0" eb="2">
      <t>オオガタ</t>
    </rPh>
    <rPh sb="7" eb="8">
      <t>ケイ</t>
    </rPh>
    <phoneticPr fontId="2"/>
  </si>
  <si>
    <t>※　本計算例は、スライド請求を検討する際の参考としてください。
　　なお、実際のスライド請求にあたっては、マニュアルに基づき発注者と協議を行ってください。 
※　計算方法等に疑義がある場合は、発注者又は県土整備部建設管理課にお問い合わせください。</t>
    <rPh sb="12" eb="14">
      <t>セイキュウ</t>
    </rPh>
    <rPh sb="15" eb="17">
      <t>ケントウ</t>
    </rPh>
    <rPh sb="19" eb="20">
      <t>サイ</t>
    </rPh>
    <rPh sb="21" eb="23">
      <t>サンコウ</t>
    </rPh>
    <rPh sb="37" eb="39">
      <t>ジッサイ</t>
    </rPh>
    <rPh sb="44" eb="46">
      <t>セイキュウ</t>
    </rPh>
    <rPh sb="59" eb="60">
      <t>モト</t>
    </rPh>
    <rPh sb="69" eb="70">
      <t>オコナ</t>
    </rPh>
    <rPh sb="81" eb="83">
      <t>ケイサン</t>
    </rPh>
    <rPh sb="83" eb="85">
      <t>ホウホウ</t>
    </rPh>
    <rPh sb="85" eb="86">
      <t>トウ</t>
    </rPh>
    <rPh sb="87" eb="89">
      <t>ギギ</t>
    </rPh>
    <rPh sb="92" eb="94">
      <t>バアイ</t>
    </rPh>
    <rPh sb="96" eb="99">
      <t>ハッチュウシャ</t>
    </rPh>
    <rPh sb="99" eb="100">
      <t>マタ</t>
    </rPh>
    <rPh sb="101" eb="103">
      <t>ケンド</t>
    </rPh>
    <rPh sb="103" eb="105">
      <t>セイビ</t>
    </rPh>
    <rPh sb="105" eb="106">
      <t>ブ</t>
    </rPh>
    <rPh sb="106" eb="108">
      <t>ケンセツ</t>
    </rPh>
    <rPh sb="108" eb="110">
      <t>カンリ</t>
    </rPh>
    <rPh sb="110" eb="111">
      <t>カ</t>
    </rPh>
    <rPh sb="113" eb="114">
      <t>ト</t>
    </rPh>
    <rPh sb="115" eb="116">
      <t>ア</t>
    </rPh>
    <phoneticPr fontId="2"/>
  </si>
  <si>
    <t>部分払
相当額</t>
    <rPh sb="0" eb="2">
      <t>ブブン</t>
    </rPh>
    <rPh sb="2" eb="3">
      <t>ハラ</t>
    </rPh>
    <rPh sb="4" eb="6">
      <t>ソウトウ</t>
    </rPh>
    <rPh sb="6" eb="7">
      <t>ガク</t>
    </rPh>
    <phoneticPr fontId="2"/>
  </si>
  <si>
    <t>品目</t>
    <rPh sb="0" eb="2">
      <t>ヒンモク</t>
    </rPh>
    <phoneticPr fontId="2"/>
  </si>
  <si>
    <t>材料</t>
    <rPh sb="0" eb="2">
      <t>ザイリョウ</t>
    </rPh>
    <phoneticPr fontId="9"/>
  </si>
  <si>
    <t>材料</t>
    <rPh sb="0" eb="2">
      <t>ザイリョウ</t>
    </rPh>
    <phoneticPr fontId="2"/>
  </si>
  <si>
    <r>
      <t>M</t>
    </r>
    <r>
      <rPr>
        <sz val="10"/>
        <rFont val="ＭＳ Ｐゴシック"/>
        <family val="3"/>
        <charset val="128"/>
      </rPr>
      <t>変更k</t>
    </r>
    <r>
      <rPr>
        <sz val="13"/>
        <rFont val="ＭＳ Ｐゴシック"/>
        <family val="3"/>
        <charset val="128"/>
      </rPr>
      <t xml:space="preserve"> or P'</t>
    </r>
    <phoneticPr fontId="2"/>
  </si>
  <si>
    <t>購入金額
（税込）</t>
    <rPh sb="0" eb="2">
      <t>コウニュウ</t>
    </rPh>
    <rPh sb="2" eb="4">
      <t>キンガク</t>
    </rPh>
    <rPh sb="6" eb="8">
      <t>ゼイコ</t>
    </rPh>
    <phoneticPr fontId="2"/>
  </si>
  <si>
    <t>購入金額（P）</t>
    <rPh sb="0" eb="2">
      <t>コウニュウ</t>
    </rPh>
    <rPh sb="2" eb="4">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</si>
</sst>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00;[Red]\-#,##0.000"/>
    <numFmt numFmtId="178" formatCode="#,##0_);[Red]\(#,##0\)"/>
  </numFmts>
  <fonts count="42"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6"/>
      <color theme="1"/>
      <name val="BIZ UDPゴシック"/>
      <family val="3"/>
      <charset val="128"/>
    </font>
    <font>
      <sz val="14"/>
      <color theme="1"/>
      <name val="BIZ UDPゴシック"/>
      <family val="3"/>
      <charset val="128"/>
    </font>
    <font>
      <sz val="12"/>
      <color theme="1"/>
      <name val="BIZ UDPゴシック"/>
      <family val="3"/>
      <charset val="128"/>
    </font>
    <font>
      <sz val="11"/>
      <color theme="1"/>
      <name val="ＭＳ Ｐゴシック"/>
      <family val="3"/>
      <charset val="128"/>
    </font>
    <font>
      <sz val="12"/>
      <color theme="1"/>
      <name val="ＭＳ Ｐゴシック"/>
      <family val="2"/>
      <charset val="128"/>
    </font>
    <font>
      <sz val="14"/>
      <color theme="1"/>
      <name val="ＭＳ Ｐゴシック"/>
      <family val="3"/>
      <charset val="128"/>
    </font>
    <font>
      <sz val="6"/>
      <name val="ＭＳ Ｐゴシック"/>
      <family val="3"/>
      <charset val="128"/>
    </font>
    <font>
      <sz val="11"/>
      <name val="ＭＳ Ｐゴシック"/>
      <family val="3"/>
      <charset val="128"/>
    </font>
    <font>
      <sz val="14"/>
      <color indexed="12"/>
      <name val="ＭＳ Ｐゴシック"/>
      <family val="3"/>
      <charset val="128"/>
    </font>
    <font>
      <sz val="14"/>
      <color theme="1"/>
      <name val="ＭＳ Ｐゴシック"/>
      <family val="2"/>
      <charset val="128"/>
    </font>
    <font>
      <sz val="18"/>
      <color theme="1"/>
      <name val="ＭＳ Ｐゴシック"/>
      <family val="2"/>
      <charset val="128"/>
    </font>
    <font>
      <sz val="9"/>
      <color theme="1"/>
      <name val="ＭＳ Ｐゴシック"/>
      <family val="3"/>
      <charset val="128"/>
    </font>
    <font>
      <sz val="9"/>
      <color theme="1"/>
      <name val="ＭＳ Ｐゴシック"/>
      <family val="2"/>
      <charset val="128"/>
    </font>
    <font>
      <sz val="9"/>
      <color rgb="FF0070C0"/>
      <name val="BIZ UDPゴシック"/>
      <family val="3"/>
      <charset val="128"/>
    </font>
    <font>
      <sz val="11"/>
      <color theme="1"/>
      <name val="ＭＳ ゴシック"/>
      <family val="3"/>
      <charset val="128"/>
    </font>
    <font>
      <sz val="12"/>
      <color theme="1"/>
      <name val="ＭＳ ゴシック"/>
      <family val="3"/>
      <charset val="128"/>
    </font>
    <font>
      <sz val="36"/>
      <color theme="1"/>
      <name val="ＭＳ Ｐゴシック"/>
      <family val="2"/>
      <charset val="128"/>
    </font>
    <font>
      <sz val="14"/>
      <name val="ＭＳ Ｐゴシック"/>
      <family val="3"/>
      <charset val="128"/>
    </font>
    <font>
      <sz val="18"/>
      <color theme="1"/>
      <name val="ＭＳ Ｐゴシック"/>
      <family val="3"/>
      <charset val="128"/>
    </font>
    <font>
      <sz val="14"/>
      <color theme="0"/>
      <name val="ＭＳ Ｐゴシック"/>
      <family val="3"/>
      <charset val="128"/>
    </font>
    <font>
      <sz val="11"/>
      <color theme="0"/>
      <name val="ＭＳ Ｐゴシック"/>
      <family val="3"/>
      <charset val="128"/>
    </font>
    <font>
      <sz val="12"/>
      <color theme="0"/>
      <name val="ＭＳ Ｐゴシック"/>
      <family val="3"/>
      <charset val="128"/>
    </font>
    <font>
      <sz val="13"/>
      <color theme="0"/>
      <name val="ＭＳ Ｐゴシック"/>
      <family val="3"/>
      <charset val="128"/>
    </font>
    <font>
      <sz val="12.5"/>
      <color theme="0"/>
      <name val="ＭＳ Ｐゴシック"/>
      <family val="3"/>
      <charset val="128"/>
    </font>
    <font>
      <sz val="13"/>
      <name val="ＭＳ Ｐゴシック"/>
      <family val="3"/>
      <charset val="128"/>
    </font>
    <font>
      <sz val="10"/>
      <name val="ＭＳ Ｐゴシック"/>
      <family val="3"/>
      <charset val="128"/>
    </font>
    <font>
      <sz val="10"/>
      <color theme="0"/>
      <name val="ＭＳ Ｐゴシック"/>
      <family val="3"/>
      <charset val="128"/>
    </font>
    <font>
      <sz val="16"/>
      <color theme="1"/>
      <name val="ＭＳ Ｐゴシック"/>
      <family val="2"/>
      <charset val="128"/>
    </font>
    <font>
      <sz val="16"/>
      <color theme="1"/>
      <name val="ＭＳ Ｐゴシック"/>
      <family val="3"/>
      <charset val="128"/>
    </font>
    <font>
      <sz val="8"/>
      <color theme="1"/>
      <name val="ＭＳ Ｐゴシック"/>
      <family val="3"/>
      <charset val="128"/>
    </font>
    <font>
      <sz val="9"/>
      <color theme="1"/>
      <name val="ＭＳ ゴシック"/>
      <family val="3"/>
      <charset val="128"/>
    </font>
    <font>
      <sz val="18"/>
      <color theme="1"/>
      <name val="BIZ UDPゴシック"/>
      <family val="3"/>
      <charset val="128"/>
    </font>
    <font>
      <sz val="12"/>
      <color rgb="FF000000"/>
      <name val="ＭＳ ゴシック"/>
      <family val="3"/>
      <charset val="128"/>
    </font>
    <font>
      <sz val="12"/>
      <color theme="1"/>
      <name val="BIZ UD明朝 Medium"/>
      <family val="1"/>
      <charset val="128"/>
    </font>
    <font>
      <sz val="12"/>
      <color rgb="FF000000"/>
      <name val="BIZ UD明朝 Medium"/>
      <family val="1"/>
      <charset val="128"/>
    </font>
    <font>
      <sz val="9"/>
      <color theme="1"/>
      <name val="BIZ UD明朝 Medium"/>
      <family val="1"/>
      <charset val="128"/>
    </font>
    <font>
      <sz val="15"/>
      <color theme="0"/>
      <name val="ＭＳ Ｐゴシック"/>
      <family val="3"/>
      <charset val="128"/>
    </font>
    <font>
      <sz val="20"/>
      <color theme="1"/>
      <name val="BIZ UDPゴシック"/>
      <family val="3"/>
      <charset val="128"/>
    </font>
    <font>
      <sz val="21"/>
      <color theme="1"/>
      <name val="BIZ UDP明朝 Medium"/>
      <family val="1"/>
      <charset val="128"/>
    </font>
  </fonts>
  <fills count="6">
    <fill>
      <patternFill patternType="none"/>
    </fill>
    <fill>
      <patternFill patternType="gray125"/>
    </fill>
    <fill>
      <patternFill patternType="solid">
        <fgColor theme="5" tint="0.79998168889431442"/>
        <bgColor indexed="64"/>
      </patternFill>
    </fill>
    <fill>
      <patternFill patternType="solid">
        <fgColor rgb="FFFF6600"/>
        <bgColor indexed="64"/>
      </patternFill>
    </fill>
    <fill>
      <patternFill patternType="solid">
        <fgColor theme="0"/>
        <bgColor indexed="64"/>
      </patternFill>
    </fill>
    <fill>
      <patternFill patternType="solid">
        <fgColor theme="0" tint="-0.249977111117893"/>
        <bgColor indexed="64"/>
      </patternFill>
    </fill>
  </fills>
  <borders count="55">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mediumDashed">
        <color indexed="64"/>
      </bottom>
      <diagonal/>
    </border>
    <border>
      <left/>
      <right/>
      <top style="medium">
        <color indexed="64"/>
      </top>
      <bottom/>
      <diagonal/>
    </border>
    <border>
      <left style="medium">
        <color indexed="64"/>
      </left>
      <right style="thin">
        <color indexed="64"/>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ck">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cellStyleXfs>
  <cellXfs count="327">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0" fillId="0" borderId="13" xfId="0" applyBorder="1">
      <alignment vertical="center"/>
    </xf>
    <xf numFmtId="0" fontId="4" fillId="0" borderId="0" xfId="0" applyFont="1">
      <alignment vertical="center"/>
    </xf>
    <xf numFmtId="0" fontId="7" fillId="0" borderId="0" xfId="0" applyFont="1">
      <alignment vertical="center"/>
    </xf>
    <xf numFmtId="0" fontId="6" fillId="0" borderId="0" xfId="0" applyFont="1">
      <alignment vertical="center"/>
    </xf>
    <xf numFmtId="0" fontId="8" fillId="0" borderId="1" xfId="0" applyFont="1" applyBorder="1" applyAlignment="1">
      <alignment horizontal="center" vertical="center"/>
    </xf>
    <xf numFmtId="38" fontId="8" fillId="0" borderId="4" xfId="1"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177" fontId="12" fillId="0" borderId="9" xfId="0" applyNumberFormat="1" applyFont="1" applyBorder="1" applyAlignment="1">
      <alignment vertical="center" shrinkToFit="1"/>
    </xf>
    <xf numFmtId="38" fontId="12" fillId="0" borderId="9" xfId="0" applyNumberFormat="1" applyFont="1" applyBorder="1" applyAlignment="1">
      <alignment vertical="center" shrinkToFit="1"/>
    </xf>
    <xf numFmtId="38" fontId="12" fillId="0" borderId="16" xfId="1" applyFont="1" applyBorder="1" applyAlignment="1">
      <alignment vertical="center" shrinkToFit="1"/>
    </xf>
    <xf numFmtId="38" fontId="12" fillId="0" borderId="16" xfId="0" applyNumberFormat="1" applyFont="1" applyBorder="1" applyAlignment="1">
      <alignment vertical="center" shrinkToFit="1"/>
    </xf>
    <xf numFmtId="38" fontId="12" fillId="0" borderId="9" xfId="1" applyFont="1" applyBorder="1" applyAlignment="1">
      <alignment vertical="center" shrinkToFit="1"/>
    </xf>
    <xf numFmtId="177" fontId="12" fillId="0" borderId="17" xfId="0" applyNumberFormat="1" applyFont="1" applyBorder="1" applyAlignment="1">
      <alignment vertical="center" shrinkToFit="1"/>
    </xf>
    <xf numFmtId="38" fontId="12" fillId="0" borderId="17" xfId="0" applyNumberFormat="1" applyFont="1" applyBorder="1" applyAlignment="1">
      <alignment vertical="center" shrinkToFit="1"/>
    </xf>
    <xf numFmtId="38" fontId="12" fillId="0" borderId="17" xfId="1" applyFont="1" applyBorder="1" applyAlignment="1">
      <alignment vertical="center" shrinkToFit="1"/>
    </xf>
    <xf numFmtId="38" fontId="12" fillId="0" borderId="18" xfId="0" applyNumberFormat="1" applyFont="1" applyBorder="1" applyAlignment="1">
      <alignment vertical="center" shrinkToFit="1"/>
    </xf>
    <xf numFmtId="38" fontId="12" fillId="0" borderId="18" xfId="1" applyFont="1" applyBorder="1" applyAlignment="1">
      <alignment vertical="center" shrinkToFit="1"/>
    </xf>
    <xf numFmtId="177" fontId="12" fillId="0" borderId="21" xfId="0" applyNumberFormat="1" applyFont="1" applyBorder="1" applyAlignment="1">
      <alignment vertical="center" shrinkToFit="1"/>
    </xf>
    <xf numFmtId="38" fontId="12" fillId="0" borderId="21" xfId="0" applyNumberFormat="1" applyFont="1" applyBorder="1" applyAlignment="1">
      <alignment vertical="center" shrinkToFit="1"/>
    </xf>
    <xf numFmtId="38" fontId="12" fillId="0" borderId="21" xfId="1" applyFont="1" applyBorder="1" applyAlignment="1">
      <alignment vertical="center" shrinkToFit="1"/>
    </xf>
    <xf numFmtId="176" fontId="12" fillId="0" borderId="13" xfId="1" applyNumberFormat="1" applyFont="1" applyBorder="1" applyAlignment="1">
      <alignment vertical="center" shrinkToFit="1"/>
    </xf>
    <xf numFmtId="0" fontId="12" fillId="0" borderId="13" xfId="0" applyFont="1" applyBorder="1" applyAlignment="1">
      <alignment vertical="center" shrinkToFit="1"/>
    </xf>
    <xf numFmtId="38" fontId="12" fillId="0" borderId="13" xfId="0" applyNumberFormat="1" applyFont="1" applyBorder="1" applyAlignment="1">
      <alignment vertical="center" shrinkToFit="1"/>
    </xf>
    <xf numFmtId="38" fontId="12" fillId="0" borderId="14" xfId="0" applyNumberFormat="1" applyFont="1" applyBorder="1" applyAlignment="1">
      <alignment vertical="center" shrinkToFit="1"/>
    </xf>
    <xf numFmtId="177" fontId="12" fillId="0" borderId="18" xfId="0" applyNumberFormat="1" applyFont="1" applyBorder="1" applyAlignment="1">
      <alignment vertical="center" shrinkToFit="1"/>
    </xf>
    <xf numFmtId="177" fontId="12" fillId="0" borderId="24" xfId="0" applyNumberFormat="1" applyFont="1" applyBorder="1" applyAlignment="1">
      <alignment vertical="center" shrinkToFit="1"/>
    </xf>
    <xf numFmtId="38" fontId="12" fillId="0" borderId="24" xfId="0" applyNumberFormat="1" applyFont="1" applyBorder="1" applyAlignment="1">
      <alignment vertical="center" shrinkToFit="1"/>
    </xf>
    <xf numFmtId="0" fontId="12" fillId="0" borderId="7" xfId="0" applyFont="1" applyBorder="1" applyAlignment="1">
      <alignment horizontal="center" vertical="center" shrinkToFit="1"/>
    </xf>
    <xf numFmtId="0" fontId="8" fillId="0" borderId="7" xfId="0" applyFont="1" applyBorder="1" applyAlignment="1">
      <alignment horizontal="center" vertical="center" shrinkToFit="1"/>
    </xf>
    <xf numFmtId="38" fontId="8" fillId="0" borderId="7" xfId="0" applyNumberFormat="1" applyFont="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27" xfId="0" applyFont="1" applyBorder="1" applyAlignment="1">
      <alignment horizontal="left"/>
    </xf>
    <xf numFmtId="0" fontId="15" fillId="0" borderId="17" xfId="0" applyFont="1" applyBorder="1">
      <alignment vertical="center"/>
    </xf>
    <xf numFmtId="0" fontId="15" fillId="0" borderId="28" xfId="0" applyFont="1" applyBorder="1" applyAlignment="1">
      <alignment horizontal="right" vertical="center"/>
    </xf>
    <xf numFmtId="0" fontId="15" fillId="0" borderId="29" xfId="0" applyFont="1" applyBorder="1">
      <alignment vertical="center"/>
    </xf>
    <xf numFmtId="0" fontId="15" fillId="0" borderId="28" xfId="0" applyFont="1" applyBorder="1">
      <alignment vertical="center"/>
    </xf>
    <xf numFmtId="0" fontId="14" fillId="0" borderId="17" xfId="0" applyFont="1" applyBorder="1">
      <alignment vertical="center"/>
    </xf>
    <xf numFmtId="0" fontId="15" fillId="0" borderId="0" xfId="0" applyFont="1" applyBorder="1" applyAlignment="1">
      <alignment vertical="top" wrapText="1"/>
    </xf>
    <xf numFmtId="38" fontId="15" fillId="0" borderId="0" xfId="0" applyNumberFormat="1" applyFont="1" applyAlignment="1">
      <alignment vertical="center"/>
    </xf>
    <xf numFmtId="0" fontId="15" fillId="0" borderId="0" xfId="0" applyFont="1" applyAlignment="1">
      <alignment horizontal="right" vertical="center"/>
    </xf>
    <xf numFmtId="0" fontId="15" fillId="0" borderId="0" xfId="0" applyFont="1" applyBorder="1" applyAlignment="1"/>
    <xf numFmtId="0" fontId="15" fillId="0" borderId="0" xfId="0" applyFont="1" applyBorder="1">
      <alignment vertical="center"/>
    </xf>
    <xf numFmtId="0" fontId="15" fillId="0" borderId="32" xfId="0" applyFont="1" applyBorder="1" applyAlignment="1">
      <alignment horizontal="center" vertical="center"/>
    </xf>
    <xf numFmtId="0" fontId="14" fillId="0" borderId="32" xfId="0" applyFont="1" applyBorder="1" applyAlignment="1">
      <alignment horizontal="center" vertical="center"/>
    </xf>
    <xf numFmtId="0" fontId="6" fillId="0" borderId="0" xfId="0" applyFont="1" applyAlignment="1">
      <alignment horizontal="left" vertical="center" indent="1"/>
    </xf>
    <xf numFmtId="0" fontId="0" fillId="0" borderId="0" xfId="0" applyFont="1">
      <alignment vertical="center"/>
    </xf>
    <xf numFmtId="0" fontId="18" fillId="0" borderId="0" xfId="0" applyFont="1">
      <alignment vertical="center"/>
    </xf>
    <xf numFmtId="0" fontId="0" fillId="2" borderId="9" xfId="0" applyFill="1" applyBorder="1">
      <alignment vertical="center"/>
    </xf>
    <xf numFmtId="176" fontId="12" fillId="2" borderId="9" xfId="1" applyNumberFormat="1" applyFont="1" applyFill="1" applyBorder="1" applyAlignment="1">
      <alignment vertical="center" shrinkToFit="1"/>
    </xf>
    <xf numFmtId="0" fontId="0" fillId="2" borderId="17" xfId="0" applyFill="1" applyBorder="1">
      <alignment vertical="center"/>
    </xf>
    <xf numFmtId="176" fontId="12" fillId="2" borderId="17" xfId="1" applyNumberFormat="1" applyFont="1" applyFill="1" applyBorder="1" applyAlignment="1">
      <alignment vertical="center" shrinkToFit="1"/>
    </xf>
    <xf numFmtId="0" fontId="0" fillId="2" borderId="21" xfId="0" applyFill="1" applyBorder="1">
      <alignment vertical="center"/>
    </xf>
    <xf numFmtId="176" fontId="12" fillId="2" borderId="21" xfId="1" applyNumberFormat="1" applyFont="1" applyFill="1" applyBorder="1" applyAlignment="1">
      <alignment vertical="center" shrinkToFit="1"/>
    </xf>
    <xf numFmtId="0" fontId="0" fillId="2" borderId="18" xfId="0" applyFill="1" applyBorder="1">
      <alignment vertical="center"/>
    </xf>
    <xf numFmtId="176" fontId="12" fillId="2" borderId="18" xfId="1" applyNumberFormat="1" applyFont="1" applyFill="1" applyBorder="1" applyAlignment="1">
      <alignment vertical="center" shrinkToFit="1"/>
    </xf>
    <xf numFmtId="0" fontId="0" fillId="2" borderId="24" xfId="0" applyFill="1" applyBorder="1">
      <alignment vertical="center"/>
    </xf>
    <xf numFmtId="176" fontId="12" fillId="2" borderId="24" xfId="1" applyNumberFormat="1" applyFont="1" applyFill="1" applyBorder="1" applyAlignment="1">
      <alignment vertical="center" shrinkToFit="1"/>
    </xf>
    <xf numFmtId="0" fontId="21" fillId="0" borderId="0" xfId="0" applyFont="1">
      <alignment vertical="center"/>
    </xf>
    <xf numFmtId="0" fontId="24" fillId="3" borderId="17" xfId="0" applyFont="1" applyFill="1" applyBorder="1" applyAlignment="1">
      <alignment horizontal="center" vertical="center"/>
    </xf>
    <xf numFmtId="0" fontId="24" fillId="3" borderId="24" xfId="0" applyFont="1" applyFill="1" applyBorder="1" applyAlignment="1">
      <alignment horizontal="center" vertical="center" wrapText="1"/>
    </xf>
    <xf numFmtId="0" fontId="24" fillId="3" borderId="31" xfId="0" applyFont="1" applyFill="1" applyBorder="1" applyAlignment="1">
      <alignment horizontal="center" vertical="center"/>
    </xf>
    <xf numFmtId="0" fontId="0" fillId="0" borderId="33" xfId="0" applyBorder="1" applyAlignment="1">
      <alignment horizontal="center" vertical="center"/>
    </xf>
    <xf numFmtId="38" fontId="0" fillId="0" borderId="33" xfId="1" applyFont="1" applyFill="1" applyBorder="1" applyAlignment="1">
      <alignment horizontal="center" vertical="center"/>
    </xf>
    <xf numFmtId="0" fontId="0" fillId="0" borderId="33" xfId="0" applyFill="1" applyBorder="1" applyAlignment="1">
      <alignment horizontal="center" vertical="center"/>
    </xf>
    <xf numFmtId="38" fontId="0" fillId="0" borderId="33" xfId="1" applyFont="1" applyBorder="1" applyAlignment="1">
      <alignment horizontal="center" vertical="center"/>
    </xf>
    <xf numFmtId="0" fontId="0" fillId="0" borderId="0" xfId="0" applyBorder="1" applyAlignment="1">
      <alignment horizontal="center" vertical="center"/>
    </xf>
    <xf numFmtId="38" fontId="0" fillId="0" borderId="0" xfId="1" applyFont="1" applyFill="1" applyBorder="1" applyAlignment="1">
      <alignment horizontal="center" vertical="center"/>
    </xf>
    <xf numFmtId="0" fontId="0" fillId="0" borderId="0" xfId="0" applyFill="1" applyBorder="1" applyAlignment="1">
      <alignment horizontal="center" vertical="center"/>
    </xf>
    <xf numFmtId="38" fontId="0" fillId="0" borderId="0" xfId="1" applyFont="1" applyBorder="1" applyAlignment="1">
      <alignment horizontal="center" vertical="center"/>
    </xf>
    <xf numFmtId="0" fontId="4" fillId="0" borderId="0" xfId="0" applyFont="1" applyBorder="1" applyAlignment="1">
      <alignment horizontal="right" vertical="center"/>
    </xf>
    <xf numFmtId="0" fontId="5" fillId="0" borderId="0" xfId="0" applyFont="1" applyBorder="1">
      <alignment vertical="center"/>
    </xf>
    <xf numFmtId="0" fontId="0" fillId="0" borderId="0" xfId="0" applyBorder="1">
      <alignment vertical="center"/>
    </xf>
    <xf numFmtId="0" fontId="21" fillId="0" borderId="4" xfId="0" applyFont="1" applyBorder="1" applyAlignment="1">
      <alignment horizontal="center" vertical="center"/>
    </xf>
    <xf numFmtId="0" fontId="4" fillId="0" borderId="6" xfId="0" applyFont="1" applyBorder="1" applyAlignment="1">
      <alignment vertical="center"/>
    </xf>
    <xf numFmtId="0" fontId="4" fillId="0" borderId="0" xfId="0" applyFont="1" applyAlignment="1">
      <alignment vertical="center"/>
    </xf>
    <xf numFmtId="0" fontId="25" fillId="3" borderId="12" xfId="0" applyFont="1" applyFill="1" applyBorder="1" applyAlignment="1">
      <alignment horizontal="center" vertical="center"/>
    </xf>
    <xf numFmtId="0" fontId="25" fillId="3" borderId="13" xfId="0" applyFont="1" applyFill="1" applyBorder="1" applyAlignment="1">
      <alignment horizontal="center" vertical="center"/>
    </xf>
    <xf numFmtId="0" fontId="25" fillId="3" borderId="13" xfId="0" applyFont="1" applyFill="1" applyBorder="1" applyAlignment="1">
      <alignment horizontal="center" vertical="center" wrapText="1"/>
    </xf>
    <xf numFmtId="38" fontId="8" fillId="0" borderId="7" xfId="0" applyNumberFormat="1" applyFont="1" applyBorder="1" applyAlignment="1">
      <alignment horizontal="left" vertical="center" indent="4" shrinkToFit="1"/>
    </xf>
    <xf numFmtId="38" fontId="8" fillId="0" borderId="7" xfId="0" applyNumberFormat="1" applyFont="1" applyBorder="1" applyAlignment="1">
      <alignment horizontal="right" vertical="center" shrinkToFit="1"/>
    </xf>
    <xf numFmtId="0" fontId="26" fillId="3" borderId="13" xfId="0" applyFont="1" applyFill="1" applyBorder="1" applyAlignment="1">
      <alignment horizontal="center" vertical="center" wrapText="1"/>
    </xf>
    <xf numFmtId="38" fontId="12" fillId="0" borderId="31" xfId="1" applyFont="1" applyBorder="1" applyAlignment="1">
      <alignment vertical="center" shrinkToFit="1"/>
    </xf>
    <xf numFmtId="0" fontId="15" fillId="0" borderId="28" xfId="0" applyFont="1" applyBorder="1" applyAlignment="1">
      <alignment horizontal="center" vertical="center"/>
    </xf>
    <xf numFmtId="0" fontId="14" fillId="0" borderId="29" xfId="0" applyFont="1" applyBorder="1" applyAlignment="1">
      <alignment horizontal="center" vertical="center"/>
    </xf>
    <xf numFmtId="0" fontId="27" fillId="4" borderId="34" xfId="0" applyFont="1" applyFill="1" applyBorder="1" applyAlignment="1">
      <alignment horizontal="center" vertical="center"/>
    </xf>
    <xf numFmtId="0" fontId="27" fillId="4" borderId="18" xfId="0" applyFont="1" applyFill="1" applyBorder="1" applyAlignment="1">
      <alignment horizontal="center" vertical="center"/>
    </xf>
    <xf numFmtId="0" fontId="27" fillId="4" borderId="18" xfId="0" applyFont="1" applyFill="1" applyBorder="1" applyAlignment="1">
      <alignment horizontal="center" vertical="center" wrapText="1"/>
    </xf>
    <xf numFmtId="0" fontId="27" fillId="4" borderId="23" xfId="0" applyFont="1" applyFill="1" applyBorder="1" applyAlignment="1">
      <alignment horizontal="center" vertical="center"/>
    </xf>
    <xf numFmtId="38" fontId="27" fillId="4" borderId="20" xfId="0" applyNumberFormat="1" applyFont="1" applyFill="1" applyBorder="1" applyAlignment="1">
      <alignment horizontal="center" vertical="center"/>
    </xf>
    <xf numFmtId="0" fontId="25" fillId="3" borderId="14" xfId="0" applyFont="1" applyFill="1" applyBorder="1" applyAlignment="1">
      <alignment horizontal="center" vertical="center" wrapText="1"/>
    </xf>
    <xf numFmtId="0" fontId="15" fillId="0" borderId="17" xfId="0" applyFont="1" applyBorder="1" applyAlignment="1">
      <alignment horizontal="center" vertical="center"/>
    </xf>
    <xf numFmtId="38" fontId="14" fillId="0" borderId="27" xfId="1" applyFont="1" applyBorder="1" applyAlignment="1">
      <alignment horizontal="center" vertical="center"/>
    </xf>
    <xf numFmtId="176" fontId="14" fillId="0" borderId="27" xfId="1" applyNumberFormat="1" applyFont="1" applyBorder="1" applyAlignment="1">
      <alignment horizontal="center" vertical="center"/>
    </xf>
    <xf numFmtId="38" fontId="14" fillId="0" borderId="27" xfId="1" applyFont="1" applyBorder="1" applyAlignment="1">
      <alignment horizontal="center" vertical="center" wrapText="1"/>
    </xf>
    <xf numFmtId="38" fontId="14" fillId="0" borderId="17" xfId="1" applyFont="1" applyBorder="1" applyAlignment="1">
      <alignment horizontal="center" vertical="center"/>
    </xf>
    <xf numFmtId="176" fontId="14" fillId="0" borderId="17" xfId="1" applyNumberFormat="1" applyFont="1" applyBorder="1" applyAlignment="1">
      <alignment horizontal="center" vertical="center"/>
    </xf>
    <xf numFmtId="38" fontId="14" fillId="0" borderId="17" xfId="1" applyFont="1" applyBorder="1">
      <alignment vertical="center"/>
    </xf>
    <xf numFmtId="38" fontId="14" fillId="0" borderId="17" xfId="1" applyFont="1" applyBorder="1" applyAlignment="1">
      <alignment horizontal="left"/>
    </xf>
    <xf numFmtId="38" fontId="14" fillId="0" borderId="17" xfId="1" quotePrefix="1" applyFont="1" applyBorder="1" applyAlignment="1">
      <alignment horizontal="right" vertical="center"/>
    </xf>
    <xf numFmtId="38" fontId="14" fillId="0" borderId="17" xfId="1" applyFont="1" applyBorder="1" applyAlignment="1">
      <alignment horizontal="left" vertical="center"/>
    </xf>
    <xf numFmtId="38" fontId="14" fillId="0" borderId="17" xfId="1" quotePrefix="1" applyFont="1" applyBorder="1" applyAlignment="1">
      <alignment horizontal="center" vertical="center"/>
    </xf>
    <xf numFmtId="38" fontId="14" fillId="0" borderId="17" xfId="1" applyFont="1" applyBorder="1" applyAlignment="1">
      <alignment horizontal="center" vertical="center"/>
    </xf>
    <xf numFmtId="178" fontId="14" fillId="0" borderId="32" xfId="0" applyNumberFormat="1" applyFont="1" applyBorder="1" applyAlignment="1">
      <alignment horizontal="center" vertical="center"/>
    </xf>
    <xf numFmtId="38" fontId="14" fillId="0" borderId="32" xfId="0" applyNumberFormat="1" applyFont="1" applyBorder="1">
      <alignment vertical="center"/>
    </xf>
    <xf numFmtId="0" fontId="14" fillId="0" borderId="32" xfId="0" applyFont="1" applyBorder="1">
      <alignment vertical="center"/>
    </xf>
    <xf numFmtId="0" fontId="14" fillId="0" borderId="32" xfId="0" applyFont="1" applyBorder="1" applyAlignment="1">
      <alignment horizontal="right" vertical="center"/>
    </xf>
    <xf numFmtId="38" fontId="14" fillId="0" borderId="32" xfId="1" applyFont="1" applyBorder="1">
      <alignment vertical="center"/>
    </xf>
    <xf numFmtId="0" fontId="33" fillId="0" borderId="0" xfId="0" applyFont="1">
      <alignment vertical="center"/>
    </xf>
    <xf numFmtId="0" fontId="33" fillId="0" borderId="0" xfId="0" applyFont="1" applyAlignment="1">
      <alignment horizontal="center" vertical="center"/>
    </xf>
    <xf numFmtId="0" fontId="33" fillId="0" borderId="0" xfId="0" applyFont="1" applyAlignment="1">
      <alignment horizontal="left" vertical="center" indent="1"/>
    </xf>
    <xf numFmtId="0" fontId="33" fillId="0" borderId="0" xfId="0" applyFont="1" applyAlignment="1">
      <alignment horizontal="left" vertical="center"/>
    </xf>
    <xf numFmtId="0" fontId="33" fillId="0" borderId="0" xfId="0" applyFont="1" applyFill="1" applyAlignment="1">
      <alignment horizontal="center" vertical="center"/>
    </xf>
    <xf numFmtId="0" fontId="33" fillId="0" borderId="0" xfId="0" applyFont="1" applyFill="1">
      <alignment vertical="center"/>
    </xf>
    <xf numFmtId="0" fontId="33" fillId="0" borderId="0" xfId="0" applyFont="1" applyAlignment="1">
      <alignment horizontal="left" vertical="center" indent="3"/>
    </xf>
    <xf numFmtId="38" fontId="14" fillId="0" borderId="17" xfId="1" applyFont="1" applyBorder="1" applyAlignment="1"/>
    <xf numFmtId="38" fontId="14" fillId="0" borderId="17" xfId="1" quotePrefix="1" applyFont="1" applyBorder="1">
      <alignment vertical="center"/>
    </xf>
    <xf numFmtId="38" fontId="14" fillId="0" borderId="17" xfId="1" quotePrefix="1" applyFont="1" applyBorder="1" applyAlignment="1">
      <alignment vertical="center"/>
    </xf>
    <xf numFmtId="0" fontId="14" fillId="0" borderId="17" xfId="0" applyFont="1" applyBorder="1" applyAlignment="1">
      <alignment horizontal="center" vertical="center"/>
    </xf>
    <xf numFmtId="0" fontId="0" fillId="0" borderId="0" xfId="0" applyFont="1" applyAlignment="1">
      <alignment horizontal="right" vertical="center"/>
    </xf>
    <xf numFmtId="0" fontId="36" fillId="0" borderId="0" xfId="0" applyFont="1" applyAlignment="1">
      <alignment horizontal="left" vertical="center"/>
    </xf>
    <xf numFmtId="0" fontId="38" fillId="0" borderId="0" xfId="0" applyFont="1" applyAlignment="1">
      <alignment horizontal="left" vertical="center"/>
    </xf>
    <xf numFmtId="0" fontId="14" fillId="0" borderId="21" xfId="0" applyFont="1" applyBorder="1" applyAlignment="1">
      <alignment horizontal="center" vertical="center" shrinkToFit="1"/>
    </xf>
    <xf numFmtId="0" fontId="18" fillId="0" borderId="36" xfId="0" applyFont="1" applyBorder="1">
      <alignment vertical="center"/>
    </xf>
    <xf numFmtId="0" fontId="18" fillId="0" borderId="37" xfId="0" applyFont="1" applyBorder="1">
      <alignment vertical="center"/>
    </xf>
    <xf numFmtId="0" fontId="36" fillId="0" borderId="38" xfId="0" applyFont="1" applyBorder="1" applyAlignment="1">
      <alignment horizontal="left" vertical="center"/>
    </xf>
    <xf numFmtId="0" fontId="18" fillId="0" borderId="39" xfId="0" applyFont="1" applyBorder="1">
      <alignment vertical="center"/>
    </xf>
    <xf numFmtId="0" fontId="35" fillId="0" borderId="0" xfId="0" applyFont="1" applyBorder="1" applyAlignment="1">
      <alignment horizontal="center" vertical="center"/>
    </xf>
    <xf numFmtId="0" fontId="36" fillId="0" borderId="40" xfId="0" applyFont="1" applyBorder="1" applyAlignment="1">
      <alignment horizontal="left" vertical="center"/>
    </xf>
    <xf numFmtId="0" fontId="18" fillId="0" borderId="0" xfId="0" applyFont="1" applyBorder="1">
      <alignment vertical="center"/>
    </xf>
    <xf numFmtId="0" fontId="36" fillId="0" borderId="40" xfId="0" applyFont="1" applyBorder="1">
      <alignment vertical="center"/>
    </xf>
    <xf numFmtId="0" fontId="18" fillId="0" borderId="0" xfId="0" applyFont="1" applyBorder="1" applyAlignment="1">
      <alignment vertical="center"/>
    </xf>
    <xf numFmtId="0" fontId="37" fillId="0" borderId="40" xfId="0" applyFont="1" applyBorder="1" applyAlignment="1">
      <alignment horizontal="left" vertical="center"/>
    </xf>
    <xf numFmtId="0" fontId="37" fillId="0" borderId="40" xfId="0" applyFont="1" applyBorder="1" applyAlignment="1">
      <alignment horizontal="left" vertical="top"/>
    </xf>
    <xf numFmtId="0" fontId="38" fillId="0" borderId="40" xfId="0" applyFont="1" applyBorder="1" applyAlignment="1">
      <alignment horizontal="left" vertical="center"/>
    </xf>
    <xf numFmtId="0" fontId="7" fillId="0" borderId="39" xfId="0" applyFont="1" applyBorder="1">
      <alignment vertical="center"/>
    </xf>
    <xf numFmtId="0" fontId="15" fillId="0" borderId="39" xfId="0" applyFont="1" applyBorder="1">
      <alignment vertical="center"/>
    </xf>
    <xf numFmtId="0" fontId="15" fillId="0" borderId="41" xfId="0" applyFont="1" applyBorder="1">
      <alignment vertical="center"/>
    </xf>
    <xf numFmtId="0" fontId="18" fillId="0" borderId="26" xfId="0" applyFont="1" applyBorder="1" applyAlignment="1">
      <alignment vertical="center"/>
    </xf>
    <xf numFmtId="0" fontId="38" fillId="0" borderId="42" xfId="0" applyFont="1" applyBorder="1" applyAlignment="1">
      <alignment horizontal="left" vertical="center"/>
    </xf>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34" fillId="0" borderId="0" xfId="0" applyFont="1" applyAlignment="1">
      <alignment vertical="top" wrapText="1"/>
    </xf>
    <xf numFmtId="0" fontId="6" fillId="2" borderId="18" xfId="0" applyFont="1" applyFill="1" applyBorder="1" applyAlignment="1">
      <alignment vertical="center" shrinkToFit="1"/>
    </xf>
    <xf numFmtId="0" fontId="31" fillId="0" borderId="30" xfId="0" applyFont="1" applyBorder="1" applyAlignment="1">
      <alignment horizontal="center" vertical="center"/>
    </xf>
    <xf numFmtId="0" fontId="24" fillId="3" borderId="21" xfId="0" applyFont="1" applyFill="1" applyBorder="1" applyAlignment="1">
      <alignment horizontal="center" vertical="center" wrapText="1"/>
    </xf>
    <xf numFmtId="0" fontId="24" fillId="3" borderId="43" xfId="0" applyFont="1" applyFill="1" applyBorder="1" applyAlignment="1">
      <alignment horizontal="center" vertical="center"/>
    </xf>
    <xf numFmtId="0" fontId="23" fillId="3" borderId="38" xfId="0" applyFont="1" applyFill="1" applyBorder="1" applyAlignment="1">
      <alignment vertical="center" wrapText="1"/>
    </xf>
    <xf numFmtId="0" fontId="23" fillId="3" borderId="42" xfId="0" applyFont="1" applyFill="1" applyBorder="1" applyAlignment="1">
      <alignment vertical="center" wrapText="1"/>
    </xf>
    <xf numFmtId="0" fontId="24" fillId="3" borderId="44" xfId="0" applyFont="1" applyFill="1" applyBorder="1" applyAlignment="1">
      <alignment vertical="center" shrinkToFit="1"/>
    </xf>
    <xf numFmtId="38" fontId="11" fillId="0" borderId="42" xfId="2" applyFont="1" applyBorder="1" applyAlignment="1">
      <alignment vertical="center" shrinkToFit="1"/>
    </xf>
    <xf numFmtId="38" fontId="11" fillId="0" borderId="29" xfId="2" applyFont="1" applyBorder="1" applyAlignment="1">
      <alignment vertical="center" shrinkToFit="1"/>
    </xf>
    <xf numFmtId="0" fontId="24" fillId="3" borderId="29" xfId="0" applyFont="1" applyFill="1" applyBorder="1" applyAlignment="1">
      <alignment vertical="center" shrinkToFit="1"/>
    </xf>
    <xf numFmtId="0" fontId="24" fillId="3" borderId="21" xfId="0" applyFont="1" applyFill="1" applyBorder="1" applyAlignment="1">
      <alignment horizontal="center" vertical="center" shrinkToFit="1"/>
    </xf>
    <xf numFmtId="0" fontId="0" fillId="0" borderId="40" xfId="0" applyBorder="1">
      <alignment vertical="center"/>
    </xf>
    <xf numFmtId="0" fontId="23" fillId="3" borderId="24" xfId="0" applyFont="1" applyFill="1" applyBorder="1" applyAlignment="1">
      <alignment vertical="center" wrapText="1"/>
    </xf>
    <xf numFmtId="0" fontId="23" fillId="3" borderId="31" xfId="0" applyFont="1" applyFill="1" applyBorder="1" applyAlignment="1">
      <alignment vertical="center" wrapText="1"/>
    </xf>
    <xf numFmtId="0" fontId="24" fillId="3" borderId="17" xfId="0" applyFont="1" applyFill="1" applyBorder="1" applyAlignment="1">
      <alignment vertical="center" shrinkToFit="1"/>
    </xf>
    <xf numFmtId="0" fontId="40" fillId="0" borderId="0" xfId="0" applyFont="1" applyAlignment="1">
      <alignment horizontal="left" vertical="top" indent="1"/>
    </xf>
    <xf numFmtId="0" fontId="13" fillId="0" borderId="0" xfId="0" applyFont="1" applyBorder="1" applyAlignment="1">
      <alignment horizontal="left" vertical="center"/>
    </xf>
    <xf numFmtId="38" fontId="14" fillId="0" borderId="17" xfId="1" applyFont="1" applyBorder="1" applyAlignment="1">
      <alignment horizontal="center" vertical="center"/>
    </xf>
    <xf numFmtId="0" fontId="30" fillId="0" borderId="26" xfId="0" applyFont="1" applyBorder="1" applyAlignment="1">
      <alignment vertical="center"/>
    </xf>
    <xf numFmtId="0" fontId="32" fillId="0" borderId="21" xfId="0" applyFont="1" applyBorder="1" applyAlignment="1">
      <alignment horizontal="center" vertical="center"/>
    </xf>
    <xf numFmtId="177" fontId="8" fillId="2" borderId="47" xfId="2" applyNumberFormat="1" applyFont="1" applyFill="1" applyBorder="1" applyAlignment="1">
      <alignment vertical="center" shrinkToFit="1"/>
    </xf>
    <xf numFmtId="38" fontId="8" fillId="2" borderId="47" xfId="2" applyFont="1" applyFill="1" applyBorder="1" applyAlignment="1">
      <alignment vertical="center" shrinkToFit="1"/>
    </xf>
    <xf numFmtId="38" fontId="11" fillId="0" borderId="47" xfId="2" applyFont="1" applyBorder="1" applyAlignment="1">
      <alignment vertical="center" shrinkToFit="1"/>
    </xf>
    <xf numFmtId="177" fontId="11" fillId="0" borderId="48" xfId="2" applyNumberFormat="1" applyFont="1" applyBorder="1" applyAlignment="1">
      <alignment vertical="center" shrinkToFit="1"/>
    </xf>
    <xf numFmtId="38" fontId="8" fillId="2" borderId="48" xfId="2" applyFont="1" applyFill="1" applyBorder="1" applyAlignment="1">
      <alignment vertical="center" shrinkToFit="1"/>
    </xf>
    <xf numFmtId="38" fontId="11" fillId="0" borderId="48" xfId="2" applyFont="1" applyBorder="1" applyAlignment="1">
      <alignment vertical="center" shrinkToFit="1"/>
    </xf>
    <xf numFmtId="177" fontId="8" fillId="2" borderId="49" xfId="2" applyNumberFormat="1" applyFont="1" applyFill="1" applyBorder="1" applyAlignment="1">
      <alignment vertical="center" shrinkToFit="1"/>
    </xf>
    <xf numFmtId="38" fontId="8" fillId="2" borderId="49" xfId="2" applyFont="1" applyFill="1" applyBorder="1" applyAlignment="1">
      <alignment vertical="center" shrinkToFit="1"/>
    </xf>
    <xf numFmtId="38" fontId="11" fillId="0" borderId="49" xfId="2" applyFont="1" applyBorder="1" applyAlignment="1">
      <alignment vertical="center" shrinkToFit="1"/>
    </xf>
    <xf numFmtId="177" fontId="11" fillId="0" borderId="50" xfId="2" applyNumberFormat="1" applyFont="1" applyBorder="1" applyAlignment="1">
      <alignment vertical="center" shrinkToFit="1"/>
    </xf>
    <xf numFmtId="38" fontId="8" fillId="2" borderId="50" xfId="2" applyFont="1" applyFill="1" applyBorder="1" applyAlignment="1">
      <alignment vertical="center" shrinkToFit="1"/>
    </xf>
    <xf numFmtId="38" fontId="11" fillId="0" borderId="50" xfId="2" applyFont="1" applyBorder="1" applyAlignment="1">
      <alignment vertical="center" shrinkToFit="1"/>
    </xf>
    <xf numFmtId="38" fontId="12" fillId="0" borderId="7" xfId="0" quotePrefix="1" applyNumberFormat="1" applyFont="1" applyBorder="1" applyAlignment="1">
      <alignment horizontal="right" vertical="center" shrinkToFit="1"/>
    </xf>
    <xf numFmtId="0" fontId="14" fillId="0" borderId="28" xfId="0" applyFont="1" applyBorder="1">
      <alignment vertical="center"/>
    </xf>
    <xf numFmtId="0" fontId="14" fillId="0" borderId="17" xfId="0" applyFont="1" applyBorder="1" applyAlignment="1">
      <alignment vertical="center" shrinkToFit="1"/>
    </xf>
    <xf numFmtId="0" fontId="14" fillId="0" borderId="27" xfId="0" applyFont="1" applyBorder="1" applyAlignment="1">
      <alignment horizontal="center" vertical="center" shrinkToFit="1"/>
    </xf>
    <xf numFmtId="0" fontId="15" fillId="0" borderId="17" xfId="0" applyFont="1" applyBorder="1" applyAlignment="1">
      <alignment vertical="center" shrinkToFit="1"/>
    </xf>
    <xf numFmtId="177" fontId="11" fillId="0" borderId="51" xfId="2" applyNumberFormat="1" applyFont="1" applyBorder="1" applyAlignment="1">
      <alignment vertical="center" shrinkToFit="1"/>
    </xf>
    <xf numFmtId="38" fontId="8" fillId="2" borderId="51" xfId="2" applyFont="1" applyFill="1" applyBorder="1" applyAlignment="1">
      <alignment vertical="center" shrinkToFit="1"/>
    </xf>
    <xf numFmtId="38" fontId="11" fillId="0" borderId="51" xfId="2" applyFont="1" applyBorder="1" applyAlignment="1">
      <alignment vertical="center" shrinkToFit="1"/>
    </xf>
    <xf numFmtId="177" fontId="8" fillId="2" borderId="52" xfId="2" applyNumberFormat="1" applyFont="1" applyFill="1" applyBorder="1" applyAlignment="1">
      <alignment vertical="center" shrinkToFit="1"/>
    </xf>
    <xf numFmtId="38" fontId="8" fillId="2" borderId="52" xfId="2" applyFont="1" applyFill="1" applyBorder="1" applyAlignment="1">
      <alignment vertical="center" shrinkToFit="1"/>
    </xf>
    <xf numFmtId="38" fontId="11" fillId="0" borderId="52" xfId="2" applyFont="1" applyBorder="1" applyAlignment="1">
      <alignment horizontal="center" vertical="center" shrinkToFit="1"/>
    </xf>
    <xf numFmtId="38" fontId="11" fillId="0" borderId="52" xfId="2" applyFont="1" applyBorder="1" applyAlignment="1">
      <alignment vertical="center" shrinkToFit="1"/>
    </xf>
    <xf numFmtId="177" fontId="11" fillId="0" borderId="50" xfId="2" applyNumberFormat="1" applyFont="1" applyBorder="1" applyAlignment="1">
      <alignment vertical="center" shrinkToFit="1"/>
    </xf>
    <xf numFmtId="177" fontId="11" fillId="0" borderId="51" xfId="2" applyNumberFormat="1" applyFont="1" applyBorder="1" applyAlignment="1">
      <alignment vertical="center" shrinkToFit="1"/>
    </xf>
    <xf numFmtId="177" fontId="11" fillId="0" borderId="48" xfId="2" applyNumberFormat="1" applyFont="1" applyBorder="1" applyAlignment="1">
      <alignment vertical="center" shrinkToFit="1"/>
    </xf>
    <xf numFmtId="0" fontId="15" fillId="0" borderId="17" xfId="0" applyFont="1" applyBorder="1" applyAlignment="1">
      <alignment horizontal="center" vertical="center"/>
    </xf>
    <xf numFmtId="0" fontId="15" fillId="0" borderId="28" xfId="0" applyFont="1" applyBorder="1" applyAlignment="1">
      <alignment horizontal="center" vertical="center"/>
    </xf>
    <xf numFmtId="38" fontId="14" fillId="0" borderId="17" xfId="1" applyFont="1" applyBorder="1" applyAlignment="1">
      <alignment horizontal="center" vertical="center"/>
    </xf>
    <xf numFmtId="0" fontId="41" fillId="0" borderId="0" xfId="0" applyFont="1" applyAlignment="1">
      <alignment vertical="center" wrapText="1"/>
    </xf>
    <xf numFmtId="0" fontId="41" fillId="0" borderId="6" xfId="0" applyFont="1" applyBorder="1" applyAlignment="1">
      <alignment vertical="center" wrapText="1"/>
    </xf>
    <xf numFmtId="0" fontId="6" fillId="2" borderId="17" xfId="0" applyFont="1" applyFill="1" applyBorder="1" applyAlignment="1">
      <alignment vertical="center" shrinkToFit="1"/>
    </xf>
    <xf numFmtId="177" fontId="8" fillId="2" borderId="54" xfId="2" applyNumberFormat="1" applyFont="1" applyFill="1" applyBorder="1" applyAlignment="1">
      <alignment vertical="center" shrinkToFit="1"/>
    </xf>
    <xf numFmtId="38" fontId="8" fillId="2" borderId="54" xfId="2" applyFont="1" applyFill="1" applyBorder="1" applyAlignment="1">
      <alignment vertical="center" shrinkToFit="1"/>
    </xf>
    <xf numFmtId="38" fontId="11" fillId="0" borderId="54" xfId="2" applyFont="1" applyBorder="1" applyAlignment="1">
      <alignment vertical="center" shrinkToFit="1"/>
    </xf>
    <xf numFmtId="0" fontId="8" fillId="0" borderId="4" xfId="0" applyFont="1" applyBorder="1" applyAlignment="1">
      <alignment horizontal="center" vertical="center" wrapText="1"/>
    </xf>
    <xf numFmtId="0" fontId="31" fillId="0" borderId="0" xfId="0" applyFont="1" applyBorder="1" applyAlignment="1">
      <alignment horizontal="center" vertical="center"/>
    </xf>
    <xf numFmtId="38" fontId="12" fillId="0" borderId="0" xfId="0" quotePrefix="1" applyNumberFormat="1" applyFont="1" applyBorder="1" applyAlignment="1">
      <alignment horizontal="right" vertical="center" shrinkToFit="1"/>
    </xf>
    <xf numFmtId="0" fontId="12" fillId="0" borderId="0" xfId="0" applyFont="1" applyBorder="1" applyAlignment="1">
      <alignment horizontal="center" vertical="center" shrinkToFit="1"/>
    </xf>
    <xf numFmtId="38" fontId="8" fillId="0" borderId="0" xfId="0" applyNumberFormat="1" applyFont="1" applyBorder="1" applyAlignment="1">
      <alignment horizontal="left" vertical="center" indent="4" shrinkToFit="1"/>
    </xf>
    <xf numFmtId="0" fontId="8" fillId="0" borderId="0" xfId="0" applyFont="1" applyBorder="1" applyAlignment="1">
      <alignment horizontal="center" vertical="center" shrinkToFit="1"/>
    </xf>
    <xf numFmtId="38" fontId="8" fillId="0" borderId="0" xfId="0" applyNumberFormat="1" applyFont="1" applyBorder="1" applyAlignment="1">
      <alignment horizontal="right" vertical="center" shrinkToFit="1"/>
    </xf>
    <xf numFmtId="38" fontId="8" fillId="0" borderId="0" xfId="0" applyNumberFormat="1" applyFont="1" applyBorder="1" applyAlignment="1">
      <alignment horizontal="center" vertical="center" shrinkToFit="1"/>
    </xf>
    <xf numFmtId="0" fontId="41" fillId="0" borderId="0" xfId="0" applyFont="1" applyBorder="1" applyAlignment="1">
      <alignment wrapText="1"/>
    </xf>
    <xf numFmtId="38" fontId="12" fillId="5" borderId="16" xfId="1" applyFont="1" applyFill="1" applyBorder="1" applyAlignment="1">
      <alignment vertical="center" shrinkToFit="1"/>
    </xf>
    <xf numFmtId="38" fontId="12" fillId="5" borderId="10" xfId="0" applyNumberFormat="1" applyFont="1" applyFill="1" applyBorder="1" applyAlignment="1">
      <alignment vertical="center" shrinkToFit="1"/>
    </xf>
    <xf numFmtId="38" fontId="12" fillId="5" borderId="18" xfId="1" applyFont="1" applyFill="1" applyBorder="1" applyAlignment="1">
      <alignment vertical="center" shrinkToFit="1"/>
    </xf>
    <xf numFmtId="38" fontId="12" fillId="5" borderId="19" xfId="0" applyNumberFormat="1" applyFont="1" applyFill="1" applyBorder="1" applyAlignment="1">
      <alignment vertical="center" shrinkToFit="1"/>
    </xf>
    <xf numFmtId="38" fontId="12" fillId="5" borderId="17" xfId="1" applyFont="1" applyFill="1" applyBorder="1" applyAlignment="1">
      <alignment vertical="center" shrinkToFit="1"/>
    </xf>
    <xf numFmtId="38" fontId="12" fillId="5" borderId="21" xfId="1" applyFont="1" applyFill="1" applyBorder="1" applyAlignment="1">
      <alignment vertical="center" shrinkToFit="1"/>
    </xf>
    <xf numFmtId="38" fontId="12" fillId="5" borderId="22" xfId="0" applyNumberFormat="1" applyFont="1" applyFill="1" applyBorder="1" applyAlignment="1">
      <alignment vertical="center" shrinkToFit="1"/>
    </xf>
    <xf numFmtId="38" fontId="12" fillId="5" borderId="9" xfId="1" applyFont="1" applyFill="1" applyBorder="1" applyAlignment="1">
      <alignment vertical="center" shrinkToFit="1"/>
    </xf>
    <xf numFmtId="38" fontId="12" fillId="5" borderId="23" xfId="0" applyNumberFormat="1" applyFont="1" applyFill="1" applyBorder="1" applyAlignment="1">
      <alignment vertical="center" shrinkToFit="1"/>
    </xf>
    <xf numFmtId="38" fontId="12" fillId="5" borderId="25" xfId="0" applyNumberFormat="1" applyFont="1" applyFill="1" applyBorder="1" applyAlignment="1">
      <alignment vertical="center" shrinkToFit="1"/>
    </xf>
    <xf numFmtId="177" fontId="11" fillId="0" borderId="51" xfId="2" applyNumberFormat="1" applyFont="1" applyBorder="1" applyAlignment="1">
      <alignment shrinkToFit="1"/>
    </xf>
    <xf numFmtId="38" fontId="12" fillId="2" borderId="13" xfId="0" applyNumberFormat="1" applyFont="1" applyFill="1" applyBorder="1" applyAlignment="1">
      <alignment vertical="center" shrinkToFit="1"/>
    </xf>
    <xf numFmtId="0" fontId="8" fillId="0" borderId="49" xfId="0" applyFont="1" applyFill="1" applyBorder="1">
      <alignment vertical="center"/>
    </xf>
    <xf numFmtId="0" fontId="8" fillId="0" borderId="50" xfId="0" applyFont="1" applyFill="1" applyBorder="1">
      <alignment vertical="center"/>
    </xf>
    <xf numFmtId="177" fontId="11" fillId="0" borderId="49" xfId="2" applyNumberFormat="1" applyFont="1" applyBorder="1" applyAlignment="1">
      <alignment vertical="center" shrinkToFit="1"/>
    </xf>
    <xf numFmtId="177" fontId="11" fillId="0" borderId="50" xfId="2" applyNumberFormat="1" applyFont="1" applyBorder="1" applyAlignment="1">
      <alignment vertical="center" shrinkToFit="1"/>
    </xf>
    <xf numFmtId="38" fontId="11" fillId="2" borderId="49" xfId="1" applyFont="1" applyFill="1" applyBorder="1" applyAlignment="1">
      <alignment horizontal="right" vertical="center" shrinkToFit="1"/>
    </xf>
    <xf numFmtId="38" fontId="11" fillId="2" borderId="50" xfId="1" applyFont="1" applyFill="1" applyBorder="1" applyAlignment="1">
      <alignment horizontal="right" vertical="center" shrinkToFit="1"/>
    </xf>
    <xf numFmtId="0" fontId="30" fillId="0" borderId="24" xfId="0" applyFont="1" applyBorder="1" applyAlignment="1">
      <alignment horizontal="center" vertical="center"/>
    </xf>
    <xf numFmtId="0" fontId="30" fillId="0" borderId="18" xfId="0" applyFont="1" applyBorder="1" applyAlignment="1">
      <alignment horizontal="center" vertical="center"/>
    </xf>
    <xf numFmtId="0" fontId="30" fillId="0" borderId="46" xfId="0" applyFont="1" applyBorder="1" applyAlignment="1">
      <alignment horizontal="center" vertical="center"/>
    </xf>
    <xf numFmtId="0" fontId="30" fillId="0" borderId="53" xfId="0" applyFont="1" applyBorder="1" applyAlignment="1">
      <alignment horizontal="center" vertical="center"/>
    </xf>
    <xf numFmtId="0" fontId="30" fillId="0" borderId="31" xfId="0" applyFont="1" applyBorder="1" applyAlignment="1">
      <alignment horizontal="center" vertical="center"/>
    </xf>
    <xf numFmtId="0" fontId="31" fillId="0" borderId="8" xfId="0" applyFont="1" applyBorder="1" applyAlignment="1">
      <alignment horizontal="center" vertical="center"/>
    </xf>
    <xf numFmtId="0" fontId="31" fillId="0" borderId="34" xfId="0" applyFont="1" applyBorder="1" applyAlignment="1">
      <alignment horizontal="center" vertical="center"/>
    </xf>
    <xf numFmtId="0" fontId="31" fillId="0" borderId="12" xfId="0" applyFont="1" applyBorder="1" applyAlignment="1">
      <alignment horizontal="center" vertical="center"/>
    </xf>
    <xf numFmtId="0" fontId="19" fillId="0" borderId="11" xfId="0" quotePrefix="1" applyFont="1" applyBorder="1" applyAlignment="1">
      <alignment horizontal="center" vertical="center"/>
    </xf>
    <xf numFmtId="0" fontId="19" fillId="0" borderId="20" xfId="0" quotePrefix="1" applyFont="1" applyBorder="1" applyAlignment="1">
      <alignment horizontal="center" vertical="center"/>
    </xf>
    <xf numFmtId="0" fontId="20" fillId="0" borderId="49" xfId="3" applyFont="1" applyFill="1" applyBorder="1" applyAlignment="1">
      <alignment vertical="center" wrapText="1"/>
    </xf>
    <xf numFmtId="0" fontId="20" fillId="0" borderId="50" xfId="3" applyFont="1" applyFill="1" applyBorder="1" applyAlignment="1">
      <alignment vertical="center" wrapText="1"/>
    </xf>
    <xf numFmtId="177" fontId="20" fillId="0" borderId="49" xfId="3" applyNumberFormat="1" applyFont="1" applyFill="1" applyBorder="1" applyAlignment="1">
      <alignment vertical="center" wrapText="1"/>
    </xf>
    <xf numFmtId="0" fontId="31" fillId="0" borderId="24" xfId="0" applyFont="1" applyBorder="1" applyAlignment="1">
      <alignment horizontal="center" vertical="center"/>
    </xf>
    <xf numFmtId="0" fontId="31" fillId="0" borderId="18" xfId="0" applyFont="1" applyBorder="1" applyAlignment="1">
      <alignment horizontal="center" vertical="center"/>
    </xf>
    <xf numFmtId="0" fontId="31" fillId="0" borderId="46" xfId="0" applyFont="1" applyBorder="1" applyAlignment="1">
      <alignment horizontal="center" vertical="center"/>
    </xf>
    <xf numFmtId="0" fontId="20" fillId="0" borderId="54" xfId="3" applyFont="1" applyFill="1" applyBorder="1" applyAlignment="1">
      <alignment vertical="center" wrapText="1"/>
    </xf>
    <xf numFmtId="0" fontId="20" fillId="0" borderId="51" xfId="3" applyFont="1" applyFill="1" applyBorder="1" applyAlignment="1">
      <alignment vertical="center" wrapText="1"/>
    </xf>
    <xf numFmtId="177" fontId="11" fillId="0" borderId="54" xfId="2" applyNumberFormat="1" applyFont="1" applyBorder="1" applyAlignment="1">
      <alignment vertical="center" shrinkToFit="1"/>
    </xf>
    <xf numFmtId="177" fontId="11" fillId="0" borderId="51" xfId="2" applyNumberFormat="1" applyFont="1" applyBorder="1" applyAlignment="1">
      <alignment vertical="center" shrinkToFit="1"/>
    </xf>
    <xf numFmtId="38" fontId="11" fillId="2" borderId="54" xfId="1" applyFont="1" applyFill="1" applyBorder="1" applyAlignment="1">
      <alignment horizontal="right" vertical="center" shrinkToFit="1"/>
    </xf>
    <xf numFmtId="38" fontId="11" fillId="2" borderId="51" xfId="1" applyFont="1" applyFill="1" applyBorder="1" applyAlignment="1">
      <alignment horizontal="right" vertical="center" shrinkToFit="1"/>
    </xf>
    <xf numFmtId="0" fontId="22" fillId="3" borderId="24" xfId="0" applyFont="1" applyFill="1" applyBorder="1" applyAlignment="1">
      <alignment horizontal="center" vertical="center"/>
    </xf>
    <xf numFmtId="0" fontId="22" fillId="3" borderId="18" xfId="0" applyFont="1" applyFill="1" applyBorder="1" applyAlignment="1">
      <alignment horizontal="center" vertical="center"/>
    </xf>
    <xf numFmtId="0" fontId="22" fillId="3" borderId="31" xfId="0" applyFont="1" applyFill="1" applyBorder="1" applyAlignment="1">
      <alignment horizontal="center" vertical="center"/>
    </xf>
    <xf numFmtId="0" fontId="20" fillId="0" borderId="49" xfId="3" applyFont="1" applyFill="1" applyBorder="1">
      <alignment vertical="center"/>
    </xf>
    <xf numFmtId="0" fontId="20" fillId="0" borderId="50" xfId="3" applyFont="1" applyFill="1" applyBorder="1">
      <alignment vertical="center"/>
    </xf>
    <xf numFmtId="0" fontId="24" fillId="3" borderId="24" xfId="0" applyFont="1" applyFill="1" applyBorder="1" applyAlignment="1">
      <alignment horizontal="center" vertical="center" wrapText="1"/>
    </xf>
    <xf numFmtId="0" fontId="24" fillId="3" borderId="31" xfId="0" applyFont="1" applyFill="1" applyBorder="1" applyAlignment="1">
      <alignment horizontal="center" vertical="center" wrapText="1"/>
    </xf>
    <xf numFmtId="0" fontId="13" fillId="0" borderId="0" xfId="0" applyFont="1" applyAlignment="1">
      <alignment horizontal="right" vertical="center" indent="1"/>
    </xf>
    <xf numFmtId="0" fontId="13" fillId="0" borderId="26" xfId="0" applyFont="1" applyBorder="1" applyAlignment="1">
      <alignment horizontal="right" vertical="center" indent="1"/>
    </xf>
    <xf numFmtId="0" fontId="8" fillId="0" borderId="48" xfId="0" applyFont="1" applyFill="1" applyBorder="1">
      <alignment vertical="center"/>
    </xf>
    <xf numFmtId="177" fontId="11" fillId="0" borderId="48" xfId="2" applyNumberFormat="1" applyFont="1" applyBorder="1" applyAlignment="1">
      <alignment vertical="center" shrinkToFit="1"/>
    </xf>
    <xf numFmtId="38" fontId="11" fillId="2" borderId="48" xfId="1" applyFont="1" applyFill="1" applyBorder="1" applyAlignment="1">
      <alignment horizontal="right" vertical="center" shrinkToFit="1"/>
    </xf>
    <xf numFmtId="0" fontId="22" fillId="3" borderId="28" xfId="0" applyFont="1" applyFill="1" applyBorder="1" applyAlignment="1">
      <alignment horizontal="center" vertical="center"/>
    </xf>
    <xf numFmtId="0" fontId="22" fillId="3" borderId="29" xfId="0" applyFont="1" applyFill="1" applyBorder="1" applyAlignment="1">
      <alignment horizontal="center" vertical="center"/>
    </xf>
    <xf numFmtId="0" fontId="8" fillId="0" borderId="52" xfId="0" applyFont="1" applyFill="1" applyBorder="1">
      <alignment vertical="center"/>
    </xf>
    <xf numFmtId="177" fontId="11" fillId="0" borderId="52" xfId="2" applyNumberFormat="1" applyFont="1" applyBorder="1" applyAlignment="1">
      <alignment vertical="center" shrinkToFit="1"/>
    </xf>
    <xf numFmtId="38" fontId="11" fillId="2" borderId="52" xfId="1" applyFont="1" applyFill="1" applyBorder="1" applyAlignment="1">
      <alignment horizontal="right" vertical="center" shrinkToFit="1"/>
    </xf>
    <xf numFmtId="0" fontId="20" fillId="0" borderId="49" xfId="3" applyFont="1" applyFill="1" applyBorder="1" applyAlignment="1">
      <alignment vertical="center"/>
    </xf>
    <xf numFmtId="0" fontId="20" fillId="0" borderId="51" xfId="3" applyFont="1" applyFill="1" applyBorder="1" applyAlignment="1">
      <alignment vertical="center"/>
    </xf>
    <xf numFmtId="0" fontId="20" fillId="0" borderId="52" xfId="3" applyFont="1" applyFill="1" applyBorder="1">
      <alignment vertical="center"/>
    </xf>
    <xf numFmtId="0" fontId="20" fillId="0" borderId="51" xfId="3" applyFont="1" applyFill="1" applyBorder="1">
      <alignment vertical="center"/>
    </xf>
    <xf numFmtId="0" fontId="8" fillId="0" borderId="51" xfId="0" applyFont="1" applyFill="1" applyBorder="1">
      <alignment vertical="center"/>
    </xf>
    <xf numFmtId="38" fontId="11" fillId="2" borderId="52" xfId="1" applyFont="1" applyFill="1" applyBorder="1" applyAlignment="1">
      <alignment horizontal="center" vertical="center" shrinkToFit="1"/>
    </xf>
    <xf numFmtId="38" fontId="11" fillId="2" borderId="51" xfId="1" applyFont="1" applyFill="1" applyBorder="1" applyAlignment="1">
      <alignment horizontal="center" vertical="center" shrinkToFit="1"/>
    </xf>
    <xf numFmtId="38" fontId="11" fillId="2" borderId="49" xfId="1" applyFont="1" applyFill="1" applyBorder="1" applyAlignment="1">
      <alignment horizontal="center" vertical="center" shrinkToFit="1"/>
    </xf>
    <xf numFmtId="38" fontId="11" fillId="2" borderId="50" xfId="1" applyFont="1" applyFill="1" applyBorder="1" applyAlignment="1">
      <alignment horizontal="center" vertical="center" shrinkToFit="1"/>
    </xf>
    <xf numFmtId="38" fontId="11" fillId="2" borderId="48" xfId="1" applyFont="1" applyFill="1" applyBorder="1" applyAlignment="1">
      <alignment horizontal="center" vertical="center" shrinkToFit="1"/>
    </xf>
    <xf numFmtId="0" fontId="25" fillId="3" borderId="8" xfId="0" applyFont="1" applyFill="1" applyBorder="1" applyAlignment="1">
      <alignment horizontal="center" vertical="center"/>
    </xf>
    <xf numFmtId="0" fontId="25" fillId="3" borderId="34" xfId="0" applyFont="1" applyFill="1" applyBorder="1" applyAlignment="1">
      <alignment horizontal="center" vertical="center"/>
    </xf>
    <xf numFmtId="0" fontId="25" fillId="3" borderId="9" xfId="0" applyFont="1" applyFill="1" applyBorder="1" applyAlignment="1">
      <alignment horizontal="center" vertical="center" wrapText="1"/>
    </xf>
    <xf numFmtId="0" fontId="25" fillId="3" borderId="18" xfId="0" applyFont="1" applyFill="1" applyBorder="1" applyAlignment="1">
      <alignment horizontal="center" vertical="center"/>
    </xf>
    <xf numFmtId="0" fontId="25" fillId="3" borderId="9" xfId="0" applyFont="1" applyFill="1" applyBorder="1" applyAlignment="1">
      <alignment horizontal="center" vertical="center"/>
    </xf>
    <xf numFmtId="0" fontId="26" fillId="3" borderId="9" xfId="0" applyFont="1" applyFill="1" applyBorder="1" applyAlignment="1">
      <alignment horizontal="center" vertical="center" wrapText="1"/>
    </xf>
    <xf numFmtId="0" fontId="26" fillId="3" borderId="18" xfId="0" applyFont="1" applyFill="1" applyBorder="1" applyAlignment="1">
      <alignment horizontal="center" vertical="center" wrapText="1"/>
    </xf>
    <xf numFmtId="38" fontId="11" fillId="2" borderId="49" xfId="1" applyFont="1" applyFill="1" applyBorder="1" applyAlignment="1">
      <alignment vertical="center" shrinkToFit="1"/>
    </xf>
    <xf numFmtId="38" fontId="11" fillId="2" borderId="50" xfId="1" applyFont="1" applyFill="1" applyBorder="1" applyAlignment="1">
      <alignment vertical="center" shrinkToFit="1"/>
    </xf>
    <xf numFmtId="0" fontId="39" fillId="3" borderId="24" xfId="0" applyFont="1" applyFill="1" applyBorder="1" applyAlignment="1">
      <alignment horizontal="center" vertical="center"/>
    </xf>
    <xf numFmtId="0" fontId="39" fillId="3" borderId="18" xfId="0" applyFont="1" applyFill="1" applyBorder="1" applyAlignment="1">
      <alignment horizontal="center" vertical="center"/>
    </xf>
    <xf numFmtId="0" fontId="39" fillId="3" borderId="43" xfId="0" applyFont="1" applyFill="1" applyBorder="1" applyAlignment="1">
      <alignment horizontal="center" vertical="center"/>
    </xf>
    <xf numFmtId="0" fontId="31" fillId="0" borderId="45" xfId="0" applyFont="1" applyBorder="1" applyAlignment="1">
      <alignment horizontal="center" vertical="center"/>
    </xf>
    <xf numFmtId="0" fontId="8" fillId="0" borderId="47" xfId="0" applyFont="1" applyFill="1" applyBorder="1">
      <alignment vertical="center"/>
    </xf>
    <xf numFmtId="38" fontId="8" fillId="0" borderId="47" xfId="0" applyNumberFormat="1" applyFont="1" applyFill="1" applyBorder="1">
      <alignment vertical="center"/>
    </xf>
    <xf numFmtId="177" fontId="11" fillId="0" borderId="47" xfId="2" applyNumberFormat="1" applyFont="1" applyBorder="1" applyAlignment="1">
      <alignment vertical="center" shrinkToFit="1"/>
    </xf>
    <xf numFmtId="38" fontId="11" fillId="2" borderId="47" xfId="1" applyFont="1" applyFill="1" applyBorder="1" applyAlignment="1">
      <alignment vertical="center" shrinkToFit="1"/>
    </xf>
    <xf numFmtId="38" fontId="11" fillId="2" borderId="51" xfId="1" applyFont="1" applyFill="1" applyBorder="1" applyAlignment="1">
      <alignment vertical="center" shrinkToFit="1"/>
    </xf>
    <xf numFmtId="0" fontId="39" fillId="3" borderId="24" xfId="0" applyFont="1" applyFill="1" applyBorder="1" applyAlignment="1">
      <alignment horizontal="center" vertical="center" wrapText="1"/>
    </xf>
    <xf numFmtId="0" fontId="30" fillId="0" borderId="26" xfId="0" applyFont="1" applyBorder="1" applyAlignment="1">
      <alignment horizontal="left" vertical="center" indent="5"/>
    </xf>
    <xf numFmtId="0" fontId="25" fillId="3" borderId="18" xfId="0" applyFont="1" applyFill="1" applyBorder="1" applyAlignment="1">
      <alignment horizontal="center" vertical="center" wrapText="1"/>
    </xf>
    <xf numFmtId="38" fontId="21" fillId="2" borderId="2" xfId="1" applyFont="1" applyFill="1" applyBorder="1" applyAlignment="1">
      <alignment horizontal="center" vertical="center"/>
    </xf>
    <xf numFmtId="38" fontId="21" fillId="2" borderId="3" xfId="1" applyFont="1" applyFill="1" applyBorder="1" applyAlignment="1">
      <alignment horizontal="center" vertical="center"/>
    </xf>
    <xf numFmtId="38" fontId="21" fillId="0" borderId="2" xfId="1" applyFont="1" applyBorder="1" applyAlignment="1">
      <alignment horizontal="center" vertical="center"/>
    </xf>
    <xf numFmtId="38" fontId="21" fillId="0" borderId="5" xfId="1" applyFont="1" applyBorder="1" applyAlignment="1">
      <alignment horizontal="center" vertical="center"/>
    </xf>
    <xf numFmtId="38" fontId="8" fillId="0" borderId="2" xfId="0" applyNumberFormat="1" applyFont="1" applyBorder="1" applyAlignment="1">
      <alignment horizontal="center" vertical="center" shrinkToFit="1"/>
    </xf>
    <xf numFmtId="38" fontId="8" fillId="0" borderId="5" xfId="0" applyNumberFormat="1" applyFont="1" applyBorder="1" applyAlignment="1">
      <alignment horizontal="center" vertical="center" shrinkToFit="1"/>
    </xf>
    <xf numFmtId="0" fontId="25" fillId="3" borderId="10" xfId="0" applyFont="1" applyFill="1" applyBorder="1" applyAlignment="1">
      <alignment horizontal="center" vertical="center" wrapText="1"/>
    </xf>
    <xf numFmtId="0" fontId="25" fillId="3" borderId="23" xfId="0" applyFont="1" applyFill="1" applyBorder="1" applyAlignment="1">
      <alignment horizontal="center" vertical="center"/>
    </xf>
    <xf numFmtId="38" fontId="25" fillId="3" borderId="11" xfId="0" applyNumberFormat="1" applyFont="1" applyFill="1" applyBorder="1" applyAlignment="1">
      <alignment horizontal="center" vertical="center"/>
    </xf>
    <xf numFmtId="38" fontId="25" fillId="3" borderId="20" xfId="0" applyNumberFormat="1" applyFont="1" applyFill="1" applyBorder="1" applyAlignment="1">
      <alignment horizontal="center" vertical="center"/>
    </xf>
    <xf numFmtId="38" fontId="25" fillId="3" borderId="15" xfId="0" applyNumberFormat="1" applyFont="1" applyFill="1" applyBorder="1" applyAlignment="1">
      <alignment horizontal="center" vertical="center"/>
    </xf>
    <xf numFmtId="0" fontId="41" fillId="0" borderId="0" xfId="0" applyFont="1" applyBorder="1" applyAlignment="1">
      <alignment horizontal="left" wrapText="1" indent="2"/>
    </xf>
    <xf numFmtId="38" fontId="17" fillId="0" borderId="35" xfId="0" applyNumberFormat="1" applyFont="1" applyBorder="1" applyAlignment="1">
      <alignment horizontal="right" vertical="center"/>
    </xf>
    <xf numFmtId="38" fontId="17" fillId="0" borderId="0" xfId="0" applyNumberFormat="1" applyFont="1" applyAlignment="1">
      <alignment horizontal="right" vertical="center"/>
    </xf>
    <xf numFmtId="0" fontId="17" fillId="0" borderId="0" xfId="0" applyFont="1" applyAlignment="1">
      <alignment horizontal="right" vertical="center"/>
    </xf>
    <xf numFmtId="0" fontId="33" fillId="2" borderId="0" xfId="0" applyFont="1" applyFill="1" applyAlignment="1">
      <alignment horizontal="center" vertical="center"/>
    </xf>
    <xf numFmtId="0" fontId="32" fillId="0" borderId="0" xfId="0" applyFont="1" applyBorder="1" applyAlignment="1">
      <alignment horizontal="left" vertical="top" wrapText="1"/>
    </xf>
    <xf numFmtId="0" fontId="14" fillId="0" borderId="0" xfId="0" applyFont="1" applyAlignment="1">
      <alignment horizontal="center" vertical="center"/>
    </xf>
    <xf numFmtId="0" fontId="14" fillId="2" borderId="0" xfId="0" applyFont="1" applyFill="1" applyAlignment="1">
      <alignment horizontal="left" vertical="center"/>
    </xf>
    <xf numFmtId="0" fontId="15" fillId="0" borderId="26" xfId="0" applyFont="1" applyBorder="1" applyAlignment="1">
      <alignment horizontal="center" vertical="center"/>
    </xf>
    <xf numFmtId="0" fontId="33" fillId="2" borderId="0" xfId="0" applyFont="1" applyFill="1" applyAlignment="1">
      <alignment horizontal="left" vertical="center"/>
    </xf>
    <xf numFmtId="0" fontId="17" fillId="0" borderId="0" xfId="0" applyFont="1" applyAlignment="1">
      <alignment horizontal="center" vertical="center"/>
    </xf>
    <xf numFmtId="0" fontId="15" fillId="0" borderId="17" xfId="0" applyFont="1" applyBorder="1" applyAlignment="1">
      <alignment horizontal="center" vertical="center"/>
    </xf>
    <xf numFmtId="0" fontId="15" fillId="0" borderId="28" xfId="0" applyFont="1" applyBorder="1" applyAlignment="1">
      <alignment horizontal="center" vertical="center"/>
    </xf>
    <xf numFmtId="0" fontId="14" fillId="0" borderId="29" xfId="0" applyFont="1" applyBorder="1" applyAlignment="1">
      <alignment horizontal="center" vertical="center"/>
    </xf>
    <xf numFmtId="38" fontId="14" fillId="0" borderId="17" xfId="1" applyFont="1" applyBorder="1" applyAlignment="1">
      <alignment horizontal="center" vertical="center"/>
    </xf>
  </cellXfs>
  <cellStyles count="4">
    <cellStyle name="桁区切り" xfId="1" builtinId="6"/>
    <cellStyle name="桁区切り 2" xfId="2" xr:uid="{615001AF-6E6F-4C7F-8F58-3A9C5A25FE17}"/>
    <cellStyle name="標準" xfId="0" builtinId="0"/>
    <cellStyle name="標準 2" xfId="3" xr:uid="{49B00131-0BF8-4DFE-9A40-444305E0671D}"/>
  </cellStyles>
  <dxfs count="0"/>
  <tableStyles count="0" defaultTableStyle="TableStyleMedium2" defaultPivotStyle="PivotStyleLight16"/>
  <colors>
    <mruColors>
      <color rgb="FFFF66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288000</xdr:colOff>
      <xdr:row>1</xdr:row>
      <xdr:rowOff>288000</xdr:rowOff>
    </xdr:to>
    <xdr:sp macro="" textlink="">
      <xdr:nvSpPr>
        <xdr:cNvPr id="2" name="楕円 1">
          <a:extLst>
            <a:ext uri="{FF2B5EF4-FFF2-40B4-BE49-F238E27FC236}">
              <a16:creationId xmlns:a16="http://schemas.microsoft.com/office/drawing/2014/main" id="{4AE953BA-F4ED-4963-89FA-6A7A1304126A}"/>
            </a:ext>
          </a:extLst>
        </xdr:cNvPr>
        <xdr:cNvSpPr>
          <a:spLocks noChangeAspect="1"/>
        </xdr:cNvSpPr>
      </xdr:nvSpPr>
      <xdr:spPr>
        <a:xfrm>
          <a:off x="2000250" y="312964"/>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１</a:t>
          </a:r>
        </a:p>
      </xdr:txBody>
    </xdr:sp>
    <xdr:clientData/>
  </xdr:twoCellAnchor>
  <xdr:twoCellAnchor editAs="oneCell">
    <xdr:from>
      <xdr:col>5</xdr:col>
      <xdr:colOff>0</xdr:colOff>
      <xdr:row>1</xdr:row>
      <xdr:rowOff>0</xdr:rowOff>
    </xdr:from>
    <xdr:to>
      <xdr:col>5</xdr:col>
      <xdr:colOff>288000</xdr:colOff>
      <xdr:row>1</xdr:row>
      <xdr:rowOff>288000</xdr:rowOff>
    </xdr:to>
    <xdr:sp macro="" textlink="">
      <xdr:nvSpPr>
        <xdr:cNvPr id="3" name="楕円 2">
          <a:extLst>
            <a:ext uri="{FF2B5EF4-FFF2-40B4-BE49-F238E27FC236}">
              <a16:creationId xmlns:a16="http://schemas.microsoft.com/office/drawing/2014/main" id="{ECFE2A3D-BB79-4381-8CC3-C8C2F1F6EDEF}"/>
            </a:ext>
          </a:extLst>
        </xdr:cNvPr>
        <xdr:cNvSpPr>
          <a:spLocks noChangeAspect="1"/>
        </xdr:cNvSpPr>
      </xdr:nvSpPr>
      <xdr:spPr>
        <a:xfrm>
          <a:off x="5102679" y="312964"/>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２</a:t>
          </a:r>
        </a:p>
      </xdr:txBody>
    </xdr:sp>
    <xdr:clientData/>
  </xdr:twoCellAnchor>
  <xdr:twoCellAnchor editAs="oneCell">
    <xdr:from>
      <xdr:col>10</xdr:col>
      <xdr:colOff>0</xdr:colOff>
      <xdr:row>1</xdr:row>
      <xdr:rowOff>0</xdr:rowOff>
    </xdr:from>
    <xdr:to>
      <xdr:col>10</xdr:col>
      <xdr:colOff>288000</xdr:colOff>
      <xdr:row>1</xdr:row>
      <xdr:rowOff>288000</xdr:rowOff>
    </xdr:to>
    <xdr:sp macro="" textlink="">
      <xdr:nvSpPr>
        <xdr:cNvPr id="4" name="楕円 3">
          <a:extLst>
            <a:ext uri="{FF2B5EF4-FFF2-40B4-BE49-F238E27FC236}">
              <a16:creationId xmlns:a16="http://schemas.microsoft.com/office/drawing/2014/main" id="{0669B014-90AD-4877-8F8A-F169A57BF4B1}"/>
            </a:ext>
          </a:extLst>
        </xdr:cNvPr>
        <xdr:cNvSpPr>
          <a:spLocks noChangeAspect="1"/>
        </xdr:cNvSpPr>
      </xdr:nvSpPr>
      <xdr:spPr>
        <a:xfrm>
          <a:off x="10273393" y="312964"/>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３</a:t>
          </a:r>
        </a:p>
      </xdr:txBody>
    </xdr:sp>
    <xdr:clientData/>
  </xdr:twoCellAnchor>
  <xdr:twoCellAnchor editAs="oneCell">
    <xdr:from>
      <xdr:col>2</xdr:col>
      <xdr:colOff>898073</xdr:colOff>
      <xdr:row>4</xdr:row>
      <xdr:rowOff>61232</xdr:rowOff>
    </xdr:from>
    <xdr:to>
      <xdr:col>3</xdr:col>
      <xdr:colOff>150747</xdr:colOff>
      <xdr:row>5</xdr:row>
      <xdr:rowOff>34492</xdr:rowOff>
    </xdr:to>
    <xdr:sp macro="" textlink="">
      <xdr:nvSpPr>
        <xdr:cNvPr id="5" name="楕円 4">
          <a:extLst>
            <a:ext uri="{FF2B5EF4-FFF2-40B4-BE49-F238E27FC236}">
              <a16:creationId xmlns:a16="http://schemas.microsoft.com/office/drawing/2014/main" id="{B6F3ACD6-34EF-46A6-8576-2768B14BBF53}"/>
            </a:ext>
          </a:extLst>
        </xdr:cNvPr>
        <xdr:cNvSpPr>
          <a:spLocks/>
        </xdr:cNvSpPr>
      </xdr:nvSpPr>
      <xdr:spPr>
        <a:xfrm>
          <a:off x="2564948" y="1680482"/>
          <a:ext cx="284549" cy="290760"/>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４</a:t>
          </a:r>
        </a:p>
      </xdr:txBody>
    </xdr:sp>
    <xdr:clientData/>
  </xdr:twoCellAnchor>
  <xdr:twoCellAnchor editAs="oneCell">
    <xdr:from>
      <xdr:col>5</xdr:col>
      <xdr:colOff>40821</xdr:colOff>
      <xdr:row>37</xdr:row>
      <xdr:rowOff>162809</xdr:rowOff>
    </xdr:from>
    <xdr:to>
      <xdr:col>5</xdr:col>
      <xdr:colOff>328821</xdr:colOff>
      <xdr:row>38</xdr:row>
      <xdr:rowOff>136070</xdr:rowOff>
    </xdr:to>
    <xdr:sp macro="" textlink="">
      <xdr:nvSpPr>
        <xdr:cNvPr id="6" name="楕円 5">
          <a:extLst>
            <a:ext uri="{FF2B5EF4-FFF2-40B4-BE49-F238E27FC236}">
              <a16:creationId xmlns:a16="http://schemas.microsoft.com/office/drawing/2014/main" id="{EA2DA654-A09D-47EF-9B1C-D110208ABE11}"/>
            </a:ext>
          </a:extLst>
        </xdr:cNvPr>
        <xdr:cNvSpPr>
          <a:spLocks noChangeAspect="1"/>
        </xdr:cNvSpPr>
      </xdr:nvSpPr>
      <xdr:spPr>
        <a:xfrm>
          <a:off x="4109357" y="10789988"/>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５</a:t>
          </a:r>
        </a:p>
      </xdr:txBody>
    </xdr:sp>
    <xdr:clientData/>
  </xdr:twoCellAnchor>
  <xdr:twoCellAnchor editAs="oneCell">
    <xdr:from>
      <xdr:col>19</xdr:col>
      <xdr:colOff>938892</xdr:colOff>
      <xdr:row>37</xdr:row>
      <xdr:rowOff>23752</xdr:rowOff>
    </xdr:from>
    <xdr:to>
      <xdr:col>20</xdr:col>
      <xdr:colOff>192750</xdr:colOff>
      <xdr:row>38</xdr:row>
      <xdr:rowOff>0</xdr:rowOff>
    </xdr:to>
    <xdr:sp macro="" textlink="">
      <xdr:nvSpPr>
        <xdr:cNvPr id="7" name="楕円 6">
          <a:extLst>
            <a:ext uri="{FF2B5EF4-FFF2-40B4-BE49-F238E27FC236}">
              <a16:creationId xmlns:a16="http://schemas.microsoft.com/office/drawing/2014/main" id="{10686BD1-17C6-4B81-9E1F-2661271C3044}"/>
            </a:ext>
          </a:extLst>
        </xdr:cNvPr>
        <xdr:cNvSpPr>
          <a:spLocks noChangeAspect="1"/>
        </xdr:cNvSpPr>
      </xdr:nvSpPr>
      <xdr:spPr>
        <a:xfrm>
          <a:off x="19485428" y="10650931"/>
          <a:ext cx="288000" cy="28921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６</a:t>
          </a:r>
        </a:p>
      </xdr:txBody>
    </xdr:sp>
    <xdr:clientData/>
  </xdr:twoCellAnchor>
  <xdr:twoCellAnchor editAs="oneCell">
    <xdr:from>
      <xdr:col>21</xdr:col>
      <xdr:colOff>122463</xdr:colOff>
      <xdr:row>37</xdr:row>
      <xdr:rowOff>23752</xdr:rowOff>
    </xdr:from>
    <xdr:to>
      <xdr:col>21</xdr:col>
      <xdr:colOff>410463</xdr:colOff>
      <xdr:row>38</xdr:row>
      <xdr:rowOff>0</xdr:rowOff>
    </xdr:to>
    <xdr:sp macro="" textlink="">
      <xdr:nvSpPr>
        <xdr:cNvPr id="8" name="楕円 7">
          <a:extLst>
            <a:ext uri="{FF2B5EF4-FFF2-40B4-BE49-F238E27FC236}">
              <a16:creationId xmlns:a16="http://schemas.microsoft.com/office/drawing/2014/main" id="{17763166-54FD-4189-9775-D075C214AEAA}"/>
            </a:ext>
          </a:extLst>
        </xdr:cNvPr>
        <xdr:cNvSpPr>
          <a:spLocks noChangeAspect="1"/>
        </xdr:cNvSpPr>
      </xdr:nvSpPr>
      <xdr:spPr>
        <a:xfrm>
          <a:off x="20737284" y="10650931"/>
          <a:ext cx="288000" cy="28921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７</a:t>
          </a:r>
        </a:p>
      </xdr:txBody>
    </xdr:sp>
    <xdr:clientData/>
  </xdr:twoCellAnchor>
  <xdr:twoCellAnchor editAs="oneCell">
    <xdr:from>
      <xdr:col>20</xdr:col>
      <xdr:colOff>966107</xdr:colOff>
      <xdr:row>38</xdr:row>
      <xdr:rowOff>24552</xdr:rowOff>
    </xdr:from>
    <xdr:to>
      <xdr:col>21</xdr:col>
      <xdr:colOff>219964</xdr:colOff>
      <xdr:row>39</xdr:row>
      <xdr:rowOff>0</xdr:rowOff>
    </xdr:to>
    <xdr:sp macro="" textlink="">
      <xdr:nvSpPr>
        <xdr:cNvPr id="9" name="楕円 8">
          <a:extLst>
            <a:ext uri="{FF2B5EF4-FFF2-40B4-BE49-F238E27FC236}">
              <a16:creationId xmlns:a16="http://schemas.microsoft.com/office/drawing/2014/main" id="{363C9537-900A-44B0-AAD8-FA122339E8DB}"/>
            </a:ext>
          </a:extLst>
        </xdr:cNvPr>
        <xdr:cNvSpPr>
          <a:spLocks noChangeAspect="1"/>
        </xdr:cNvSpPr>
      </xdr:nvSpPr>
      <xdr:spPr>
        <a:xfrm>
          <a:off x="20546786" y="10964695"/>
          <a:ext cx="288000" cy="28841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８</a:t>
          </a:r>
        </a:p>
      </xdr:txBody>
    </xdr:sp>
    <xdr:clientData/>
  </xdr:twoCellAnchor>
  <xdr:twoCellAnchor editAs="oneCell">
    <xdr:from>
      <xdr:col>4</xdr:col>
      <xdr:colOff>40821</xdr:colOff>
      <xdr:row>37</xdr:row>
      <xdr:rowOff>162809</xdr:rowOff>
    </xdr:from>
    <xdr:to>
      <xdr:col>4</xdr:col>
      <xdr:colOff>328821</xdr:colOff>
      <xdr:row>38</xdr:row>
      <xdr:rowOff>136070</xdr:rowOff>
    </xdr:to>
    <xdr:sp macro="" textlink="">
      <xdr:nvSpPr>
        <xdr:cNvPr id="10" name="楕円 9">
          <a:extLst>
            <a:ext uri="{FF2B5EF4-FFF2-40B4-BE49-F238E27FC236}">
              <a16:creationId xmlns:a16="http://schemas.microsoft.com/office/drawing/2014/main" id="{191B4C89-AB36-41BB-8191-001675DDEE35}"/>
            </a:ext>
          </a:extLst>
        </xdr:cNvPr>
        <xdr:cNvSpPr>
          <a:spLocks noChangeAspect="1"/>
        </xdr:cNvSpPr>
      </xdr:nvSpPr>
      <xdr:spPr>
        <a:xfrm>
          <a:off x="3075214" y="10789988"/>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９</a:t>
          </a:r>
        </a:p>
      </xdr:txBody>
    </xdr:sp>
    <xdr:clientData/>
  </xdr:twoCellAnchor>
  <xdr:twoCellAnchor editAs="oneCell">
    <xdr:from>
      <xdr:col>5</xdr:col>
      <xdr:colOff>978711</xdr:colOff>
      <xdr:row>28</xdr:row>
      <xdr:rowOff>13460</xdr:rowOff>
    </xdr:from>
    <xdr:to>
      <xdr:col>6</xdr:col>
      <xdr:colOff>232569</xdr:colOff>
      <xdr:row>28</xdr:row>
      <xdr:rowOff>301460</xdr:rowOff>
    </xdr:to>
    <xdr:sp macro="" textlink="">
      <xdr:nvSpPr>
        <xdr:cNvPr id="12" name="楕円 11">
          <a:extLst>
            <a:ext uri="{FF2B5EF4-FFF2-40B4-BE49-F238E27FC236}">
              <a16:creationId xmlns:a16="http://schemas.microsoft.com/office/drawing/2014/main" id="{1AB8A876-C3D6-4635-936E-7171CACE2D5E}"/>
            </a:ext>
          </a:extLst>
        </xdr:cNvPr>
        <xdr:cNvSpPr>
          <a:spLocks noChangeAspect="1"/>
        </xdr:cNvSpPr>
      </xdr:nvSpPr>
      <xdr:spPr>
        <a:xfrm>
          <a:off x="6081390" y="7742317"/>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17</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13</xdr:col>
      <xdr:colOff>0</xdr:colOff>
      <xdr:row>1</xdr:row>
      <xdr:rowOff>0</xdr:rowOff>
    </xdr:from>
    <xdr:to>
      <xdr:col>13</xdr:col>
      <xdr:colOff>288000</xdr:colOff>
      <xdr:row>1</xdr:row>
      <xdr:rowOff>286225</xdr:rowOff>
    </xdr:to>
    <xdr:sp macro="" textlink="">
      <xdr:nvSpPr>
        <xdr:cNvPr id="13" name="楕円 12">
          <a:extLst>
            <a:ext uri="{FF2B5EF4-FFF2-40B4-BE49-F238E27FC236}">
              <a16:creationId xmlns:a16="http://schemas.microsoft.com/office/drawing/2014/main" id="{9D6F7F9C-13DC-4404-A5EE-3FB89399FDCB}"/>
            </a:ext>
          </a:extLst>
        </xdr:cNvPr>
        <xdr:cNvSpPr>
          <a:spLocks noChangeAspect="1"/>
        </xdr:cNvSpPr>
      </xdr:nvSpPr>
      <xdr:spPr>
        <a:xfrm>
          <a:off x="13375821" y="312964"/>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14</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2</xdr:col>
      <xdr:colOff>25622</xdr:colOff>
      <xdr:row>28</xdr:row>
      <xdr:rowOff>27067</xdr:rowOff>
    </xdr:from>
    <xdr:to>
      <xdr:col>2</xdr:col>
      <xdr:colOff>313622</xdr:colOff>
      <xdr:row>29</xdr:row>
      <xdr:rowOff>2103</xdr:rowOff>
    </xdr:to>
    <xdr:sp macro="" textlink="">
      <xdr:nvSpPr>
        <xdr:cNvPr id="14" name="楕円 13">
          <a:extLst>
            <a:ext uri="{FF2B5EF4-FFF2-40B4-BE49-F238E27FC236}">
              <a16:creationId xmlns:a16="http://schemas.microsoft.com/office/drawing/2014/main" id="{015AA11D-358D-44FE-81A0-9DE1D6EAD2A1}"/>
            </a:ext>
          </a:extLst>
        </xdr:cNvPr>
        <xdr:cNvSpPr>
          <a:spLocks noChangeAspect="1"/>
        </xdr:cNvSpPr>
      </xdr:nvSpPr>
      <xdr:spPr>
        <a:xfrm>
          <a:off x="2025872" y="7755924"/>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15</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15</xdr:col>
      <xdr:colOff>313166</xdr:colOff>
      <xdr:row>0</xdr:row>
      <xdr:rowOff>51295</xdr:rowOff>
    </xdr:from>
    <xdr:to>
      <xdr:col>30</xdr:col>
      <xdr:colOff>1111250</xdr:colOff>
      <xdr:row>28</xdr:row>
      <xdr:rowOff>301625</xdr:rowOff>
    </xdr:to>
    <xdr:sp macro="" textlink="">
      <xdr:nvSpPr>
        <xdr:cNvPr id="117" name="正方形/長方形 116">
          <a:extLst>
            <a:ext uri="{FF2B5EF4-FFF2-40B4-BE49-F238E27FC236}">
              <a16:creationId xmlns:a16="http://schemas.microsoft.com/office/drawing/2014/main" id="{5C3B584F-42DB-4251-9D03-F8EB77146874}"/>
            </a:ext>
          </a:extLst>
        </xdr:cNvPr>
        <xdr:cNvSpPr>
          <a:spLocks/>
        </xdr:cNvSpPr>
      </xdr:nvSpPr>
      <xdr:spPr>
        <a:xfrm>
          <a:off x="15394416" y="51295"/>
          <a:ext cx="16276209" cy="961658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36000" rIns="36000" bIns="0" rtlCol="0" anchor="t" anchorCtr="0"/>
        <a:lstStyle/>
        <a:p>
          <a:pPr algn="l"/>
          <a:endParaRPr lang="en-US" altLang="ja-JP" sz="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24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＜算定手順＞</a:t>
          </a:r>
          <a:r>
            <a:rPr lang="ja-JP" altLang="en-US" sz="24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a:solidFill>
                <a:sysClr val="windowText" lastClr="000000"/>
              </a:solidFill>
              <a:latin typeface="BIZ UD明朝 Medium" panose="02020500000000000000" pitchFamily="17" charset="-128"/>
              <a:ea typeface="BIZ UD明朝 Medium" panose="02020500000000000000" pitchFamily="17" charset="-128"/>
            </a:rPr>
            <a:t>表中の　　　　　色付きセルに記入してください。</a:t>
          </a:r>
          <a:r>
            <a:rPr lang="ja-JP" altLang="en-US" sz="24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2400">
            <a:solidFill>
              <a:sysClr val="windowText" lastClr="000000"/>
            </a:solidFill>
            <a:latin typeface="BIZ UD明朝 Medium" panose="02020500000000000000" pitchFamily="17" charset="-128"/>
            <a:ea typeface="BIZ UD明朝 Medium" panose="02020500000000000000" pitchFamily="17" charset="-128"/>
          </a:endParaRPr>
        </a:p>
        <a:p>
          <a:pPr algn="l"/>
          <a:endParaRPr lang="en-US" altLang="ja-JP" sz="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① </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設計額（税込み）を記入</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②</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請負代金額（税込み）を記入</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③</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部分払いを行っている場合は「部分払相当額」を記入。ただし、部分払検査請求時に、部分払いを行う分について単品スライド条項の請求</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対象とする旨の要請をしていた場合は、未記入とする。</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また、部分払いの支払額は、出来高に該当する請負代金額相当額の９割以下とされていることから、</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「部分払時の支払額＝部分払対象となった請負代金額相当額（部分払相当額）」ではないことに注意。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④</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スライド対象としたい「材料」と「規格」を記入</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⑤</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設計時点の各材料の単価（発注者が設定した当初契約時の各材料単価。受注者が当初契約時に想定した単価ではないことに注意。）</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⑥</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当該月に購入した「数量」</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⑦</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各材料が現場に搬入された月の物価資料等の材料単価</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（当初積算単価が特別調査や見積りによる材料など、物価資料等に掲載されていない場合は未記入で構わない。）</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⑧</a:t>
          </a:r>
          <a:r>
            <a:rPr lang="ja-JP" altLang="en-US" sz="1800">
              <a:solidFill>
                <a:sysClr val="windowText" lastClr="000000"/>
              </a:solidFill>
              <a:latin typeface="BIZ UD明朝 Medium" panose="02020500000000000000" pitchFamily="17" charset="-128"/>
              <a:ea typeface="BIZ UD明朝 Medium" panose="02020500000000000000" pitchFamily="17" charset="-128"/>
            </a:rPr>
            <a:t> 「購入単価」は、実際に</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取引した単価を記入（証明できる納品書、請求書、領収書等を提出）</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⑨</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購入を証明できる「対象数量」が、「設計数量」（⑨</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）を下回る場合は、当該材料はスライド対象とならない。</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⑩  搬入・購入時点における実勢単価（搬入・購入時期ごとの数量に応じた加重平均値）</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⑪ </a:t>
          </a:r>
          <a:r>
            <a:rPr lang="ja-JP" altLang="en-US" sz="180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購入価格を証明する資料が提出できる燃料油（各材料を購入した月の翌月の実勢単価を用いた加重平均値）</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⑫  購入価格を証明する資料が提出できない燃料油</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（工期の始期が属する月の翌月から工期末が属する月の前々月までの各月における実勢価格の平均値）</a:t>
          </a:r>
          <a:endParaRPr lang="ja-JP" altLang="ja-JP" sz="1800">
            <a:effectLst/>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⑬</a:t>
          </a:r>
          <a:r>
            <a:rPr lang="ja-JP" altLang="en-US" sz="1800" b="0" i="0" u="none" strike="noStrike" baseline="0">
              <a:solidFill>
                <a:srgbClr val="FF0000"/>
              </a:solidFill>
              <a:effectLst/>
              <a:latin typeface="BIZ UD明朝 Medium" panose="02020500000000000000" pitchFamily="17" charset="-128"/>
              <a:ea typeface="BIZ UD明朝 Medium" panose="02020500000000000000" pitchFamily="17" charset="-128"/>
              <a:cs typeface="+mn-cs"/>
            </a:rPr>
            <a:t> </a:t>
          </a:r>
          <a:r>
            <a:rPr lang="ja-JP" altLang="en-US" sz="1800">
              <a:solidFill>
                <a:srgbClr val="FF0000"/>
              </a:solidFill>
              <a:latin typeface="BIZ UD明朝 Medium" panose="02020500000000000000" pitchFamily="17" charset="-128"/>
              <a:ea typeface="BIZ UD明朝 Medium" panose="02020500000000000000" pitchFamily="17" charset="-128"/>
            </a:rPr>
            <a:t>「価格変動後の金額</a:t>
          </a:r>
          <a:r>
            <a:rPr lang="en-US" altLang="ja-JP" sz="1800">
              <a:solidFill>
                <a:srgbClr val="FF0000"/>
              </a:solidFill>
              <a:latin typeface="BIZ UD明朝 Medium" panose="02020500000000000000" pitchFamily="17" charset="-128"/>
              <a:ea typeface="BIZ UD明朝 Medium" panose="02020500000000000000" pitchFamily="17" charset="-128"/>
            </a:rPr>
            <a:t>(</a:t>
          </a:r>
          <a:r>
            <a:rPr lang="ja-JP" altLang="en-US" sz="1800">
              <a:solidFill>
                <a:srgbClr val="FF0000"/>
              </a:solidFill>
              <a:latin typeface="BIZ UD明朝 Medium" panose="02020500000000000000" pitchFamily="17" charset="-128"/>
              <a:ea typeface="BIZ UD明朝 Medium" panose="02020500000000000000" pitchFamily="17" charset="-128"/>
            </a:rPr>
            <a:t>税込</a:t>
          </a:r>
          <a:r>
            <a:rPr lang="en-US" altLang="ja-JP" sz="1800">
              <a:solidFill>
                <a:srgbClr val="FF0000"/>
              </a:solidFill>
              <a:latin typeface="BIZ UD明朝 Medium" panose="02020500000000000000" pitchFamily="17" charset="-128"/>
              <a:ea typeface="BIZ UD明朝 Medium" panose="02020500000000000000" pitchFamily="17" charset="-128"/>
            </a:rPr>
            <a:t>)</a:t>
          </a:r>
          <a:r>
            <a:rPr lang="ja-JP" altLang="en-US" sz="1800">
              <a:solidFill>
                <a:srgbClr val="FF0000"/>
              </a:solidFill>
              <a:latin typeface="BIZ UD明朝 Medium" panose="02020500000000000000" pitchFamily="17" charset="-128"/>
              <a:ea typeface="BIZ UD明朝 Medium" panose="02020500000000000000" pitchFamily="17" charset="-128"/>
            </a:rPr>
            <a:t>」は、「落札率考慮」した</a:t>
          </a:r>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価格変動後の金額と「購入金額</a:t>
          </a:r>
          <a:r>
            <a:rPr lang="en-US" altLang="ja-JP"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税込</a:t>
          </a:r>
          <a:r>
            <a:rPr lang="en-US" altLang="ja-JP"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」の「品目」ごとの合計額（⑬</a:t>
          </a:r>
          <a:r>
            <a:rPr lang="en-US" altLang="ja-JP"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'or </a:t>
          </a:r>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⑬</a:t>
          </a:r>
          <a:r>
            <a:rPr lang="ja-JP" altLang="en-US" sz="1800" b="0" i="0" u="none" strike="noStrike" baseline="30000">
              <a:solidFill>
                <a:srgbClr val="FF0000"/>
              </a:solidFill>
              <a:effectLst/>
              <a:latin typeface="BIZ UD明朝 Medium" panose="02020500000000000000" pitchFamily="17" charset="-128"/>
              <a:ea typeface="BIZ UD明朝 Medium" panose="02020500000000000000" pitchFamily="17" charset="-128"/>
              <a:cs typeface="+mn-cs"/>
            </a:rPr>
            <a:t>Ｐ</a:t>
          </a:r>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）の</a:t>
          </a:r>
          <a:endParaRPr lang="en-US" altLang="ja-JP" sz="1800" b="0" i="0" u="none" strike="noStrike">
            <a:solidFill>
              <a:srgbClr val="FF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　　安い方を採用する。</a:t>
          </a:r>
          <a:endParaRPr lang="en-US" altLang="ja-JP" sz="1800" b="0" i="0" u="none" strike="noStrike">
            <a:solidFill>
              <a:srgbClr val="FF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　　　ただし、「購入金額（税込）」が適当であることを証明する書類を示し、それが認められる場合にあっては、「購入金額（税込）」が</a:t>
          </a:r>
          <a:endParaRPr lang="en-US" altLang="ja-JP" sz="1800" b="0" i="0" u="none" strike="noStrike">
            <a:solidFill>
              <a:srgbClr val="FF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　　「落札率考慮」した価格変動後の金額（⑬</a:t>
          </a:r>
          <a:r>
            <a:rPr lang="en-US" altLang="ja-JP"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）よりも高い場合であっても「価格変動後の金額（税込）</a:t>
          </a:r>
          <a:r>
            <a:rPr lang="en-US" altLang="ja-JP"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⑬</a:t>
          </a:r>
          <a:r>
            <a:rPr lang="en-US" altLang="ja-JP"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」とする。</a:t>
          </a:r>
          <a:endParaRPr lang="en-US" altLang="ja-JP" sz="1800" b="0" i="0" u="none" strike="noStrike">
            <a:solidFill>
              <a:srgbClr val="FF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⑭  対象工事費（②－③）の１％相当額</a:t>
          </a: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⑮ 「鋼材類」の変動額の合計が、</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1</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％相当額（⑭）を超えていれば、スライド対象となる。</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⑯</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「燃料油」の変動額の合計が、</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1</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％相当額（⑭）を超えていれば、スライド対象となる。</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⑰</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「その他の品目」の品目（各材料）ごとの変動額が、</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1</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％相当額（⑭）を超えていれば、スライド対象となる。</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⑱</a:t>
          </a:r>
          <a:r>
            <a:rPr lang="ja-JP" altLang="en-US" sz="180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「その他の品目」の品目（各材料）ごとの変動額が、</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1</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％相当額（⑭）を超えないとスライド対象とならない。</a:t>
          </a:r>
        </a:p>
        <a:p>
          <a:pPr algn="l"/>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⑲  変動額</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a:t>
          </a:r>
          <a:endParaRPr kumimoji="1" lang="ja-JP" altLang="en-US" sz="18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3</xdr:col>
      <xdr:colOff>966107</xdr:colOff>
      <xdr:row>7</xdr:row>
      <xdr:rowOff>122466</xdr:rowOff>
    </xdr:from>
    <xdr:to>
      <xdr:col>4</xdr:col>
      <xdr:colOff>612321</xdr:colOff>
      <xdr:row>10</xdr:row>
      <xdr:rowOff>13609</xdr:rowOff>
    </xdr:to>
    <xdr:sp macro="" textlink="">
      <xdr:nvSpPr>
        <xdr:cNvPr id="23" name="テキスト ボックス 22">
          <a:extLst>
            <a:ext uri="{FF2B5EF4-FFF2-40B4-BE49-F238E27FC236}">
              <a16:creationId xmlns:a16="http://schemas.microsoft.com/office/drawing/2014/main" id="{79C2F811-15AA-481F-AD65-894E75A9B158}"/>
            </a:ext>
          </a:extLst>
        </xdr:cNvPr>
        <xdr:cNvSpPr txBox="1"/>
      </xdr:nvSpPr>
      <xdr:spPr>
        <a:xfrm>
          <a:off x="4000500" y="2217966"/>
          <a:ext cx="680357"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a:solidFill>
                <a:srgbClr val="FF0000"/>
              </a:solidFill>
              <a:latin typeface="BIZ UDPゴシック" panose="020B0400000000000000" pitchFamily="50" charset="-128"/>
              <a:ea typeface="BIZ UDPゴシック" panose="020B0400000000000000" pitchFamily="50" charset="-128"/>
            </a:rPr>
            <a:t>⑨</a:t>
          </a:r>
          <a:r>
            <a:rPr kumimoji="1" lang="en-US" altLang="ja-JP" sz="2300">
              <a:solidFill>
                <a:srgbClr val="FF0000"/>
              </a:solidFill>
              <a:latin typeface="BIZ UDPゴシック" panose="020B0400000000000000" pitchFamily="50" charset="-128"/>
              <a:ea typeface="BIZ UDPゴシック" panose="020B0400000000000000" pitchFamily="50" charset="-128"/>
            </a:rPr>
            <a:t>'</a:t>
          </a:r>
          <a:endParaRPr kumimoji="1" lang="ja-JP" altLang="en-US" sz="23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886732</xdr:colOff>
      <xdr:row>11</xdr:row>
      <xdr:rowOff>235857</xdr:rowOff>
    </xdr:from>
    <xdr:to>
      <xdr:col>10</xdr:col>
      <xdr:colOff>535214</xdr:colOff>
      <xdr:row>13</xdr:row>
      <xdr:rowOff>127000</xdr:rowOff>
    </xdr:to>
    <xdr:sp macro="" textlink="">
      <xdr:nvSpPr>
        <xdr:cNvPr id="71" name="テキスト ボックス 70">
          <a:extLst>
            <a:ext uri="{FF2B5EF4-FFF2-40B4-BE49-F238E27FC236}">
              <a16:creationId xmlns:a16="http://schemas.microsoft.com/office/drawing/2014/main" id="{816DA074-D361-4298-BADE-D91F12716A9A}"/>
            </a:ext>
          </a:extLst>
        </xdr:cNvPr>
        <xdr:cNvSpPr txBox="1"/>
      </xdr:nvSpPr>
      <xdr:spPr>
        <a:xfrm>
          <a:off x="9776732" y="4204607"/>
          <a:ext cx="680357" cy="526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a:solidFill>
                <a:srgbClr val="FF0000"/>
              </a:solidFill>
              <a:latin typeface="BIZ UDPゴシック" panose="020B0400000000000000" pitchFamily="50" charset="-128"/>
              <a:ea typeface="BIZ UDPゴシック" panose="020B0400000000000000" pitchFamily="50" charset="-128"/>
            </a:rPr>
            <a:t>⑬</a:t>
          </a:r>
          <a:r>
            <a:rPr kumimoji="1" lang="en-US" altLang="ja-JP" sz="2300">
              <a:solidFill>
                <a:srgbClr val="FF0000"/>
              </a:solidFill>
              <a:latin typeface="BIZ UDPゴシック" panose="020B0400000000000000" pitchFamily="50" charset="-128"/>
              <a:ea typeface="BIZ UDPゴシック" panose="020B0400000000000000" pitchFamily="50" charset="-128"/>
            </a:rPr>
            <a:t>'</a:t>
          </a:r>
          <a:endParaRPr kumimoji="1" lang="ja-JP" altLang="en-US" sz="23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909410</xdr:colOff>
      <xdr:row>11</xdr:row>
      <xdr:rowOff>235857</xdr:rowOff>
    </xdr:from>
    <xdr:to>
      <xdr:col>11</xdr:col>
      <xdr:colOff>557892</xdr:colOff>
      <xdr:row>13</xdr:row>
      <xdr:rowOff>127000</xdr:rowOff>
    </xdr:to>
    <xdr:sp macro="" textlink="">
      <xdr:nvSpPr>
        <xdr:cNvPr id="72" name="テキスト ボックス 71">
          <a:extLst>
            <a:ext uri="{FF2B5EF4-FFF2-40B4-BE49-F238E27FC236}">
              <a16:creationId xmlns:a16="http://schemas.microsoft.com/office/drawing/2014/main" id="{9992ED3E-C00B-4C8C-9810-9DF9CFBC4198}"/>
            </a:ext>
          </a:extLst>
        </xdr:cNvPr>
        <xdr:cNvSpPr txBox="1"/>
      </xdr:nvSpPr>
      <xdr:spPr>
        <a:xfrm>
          <a:off x="10831285" y="4204607"/>
          <a:ext cx="680357" cy="526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a:solidFill>
                <a:srgbClr val="FF0000"/>
              </a:solidFill>
              <a:latin typeface="BIZ UDPゴシック" panose="020B0400000000000000" pitchFamily="50" charset="-128"/>
              <a:ea typeface="BIZ UDPゴシック" panose="020B0400000000000000" pitchFamily="50" charset="-128"/>
            </a:rPr>
            <a:t>⑬</a:t>
          </a:r>
          <a:r>
            <a:rPr kumimoji="1" lang="ja-JP" altLang="en-US" sz="1800" baseline="50000">
              <a:solidFill>
                <a:srgbClr val="FF0000"/>
              </a:solidFill>
              <a:latin typeface="BIZ UDPゴシック" panose="020B0400000000000000" pitchFamily="50" charset="-128"/>
              <a:ea typeface="BIZ UDPゴシック" panose="020B0400000000000000" pitchFamily="50" charset="-128"/>
            </a:rPr>
            <a:t>Ｐ</a:t>
          </a:r>
        </a:p>
      </xdr:txBody>
    </xdr:sp>
    <xdr:clientData/>
  </xdr:twoCellAnchor>
  <xdr:twoCellAnchor editAs="oneCell">
    <xdr:from>
      <xdr:col>8</xdr:col>
      <xdr:colOff>27213</xdr:colOff>
      <xdr:row>14</xdr:row>
      <xdr:rowOff>13604</xdr:rowOff>
    </xdr:from>
    <xdr:to>
      <xdr:col>8</xdr:col>
      <xdr:colOff>315213</xdr:colOff>
      <xdr:row>14</xdr:row>
      <xdr:rowOff>301604</xdr:rowOff>
    </xdr:to>
    <xdr:sp macro="" textlink="">
      <xdr:nvSpPr>
        <xdr:cNvPr id="73" name="楕円 72">
          <a:extLst>
            <a:ext uri="{FF2B5EF4-FFF2-40B4-BE49-F238E27FC236}">
              <a16:creationId xmlns:a16="http://schemas.microsoft.com/office/drawing/2014/main" id="{A6A5DCA0-D8EB-43CA-8935-1D0DF1619A94}"/>
            </a:ext>
          </a:extLst>
        </xdr:cNvPr>
        <xdr:cNvSpPr>
          <a:spLocks noChangeAspect="1"/>
        </xdr:cNvSpPr>
      </xdr:nvSpPr>
      <xdr:spPr>
        <a:xfrm>
          <a:off x="8232320" y="4735283"/>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11</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13</xdr:col>
      <xdr:colOff>15421</xdr:colOff>
      <xdr:row>18</xdr:row>
      <xdr:rowOff>23129</xdr:rowOff>
    </xdr:from>
    <xdr:to>
      <xdr:col>13</xdr:col>
      <xdr:colOff>309771</xdr:colOff>
      <xdr:row>18</xdr:row>
      <xdr:rowOff>311129</xdr:rowOff>
    </xdr:to>
    <xdr:sp macro="" textlink="">
      <xdr:nvSpPr>
        <xdr:cNvPr id="74" name="楕円 73">
          <a:extLst>
            <a:ext uri="{FF2B5EF4-FFF2-40B4-BE49-F238E27FC236}">
              <a16:creationId xmlns:a16="http://schemas.microsoft.com/office/drawing/2014/main" id="{D5229737-2AAD-45A9-9A3D-0EF5663756AE}"/>
            </a:ext>
          </a:extLst>
        </xdr:cNvPr>
        <xdr:cNvSpPr>
          <a:spLocks noChangeAspect="1"/>
        </xdr:cNvSpPr>
      </xdr:nvSpPr>
      <xdr:spPr>
        <a:xfrm>
          <a:off x="13102771" y="6166754"/>
          <a:ext cx="29435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16</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13</xdr:col>
      <xdr:colOff>22678</xdr:colOff>
      <xdr:row>22</xdr:row>
      <xdr:rowOff>23131</xdr:rowOff>
    </xdr:from>
    <xdr:to>
      <xdr:col>13</xdr:col>
      <xdr:colOff>314761</xdr:colOff>
      <xdr:row>22</xdr:row>
      <xdr:rowOff>311131</xdr:rowOff>
    </xdr:to>
    <xdr:sp macro="" textlink="">
      <xdr:nvSpPr>
        <xdr:cNvPr id="79" name="楕円 78">
          <a:extLst>
            <a:ext uri="{FF2B5EF4-FFF2-40B4-BE49-F238E27FC236}">
              <a16:creationId xmlns:a16="http://schemas.microsoft.com/office/drawing/2014/main" id="{3CB5D6F0-870F-4F48-81C0-4CC6C3B032B7}"/>
            </a:ext>
          </a:extLst>
        </xdr:cNvPr>
        <xdr:cNvSpPr>
          <a:spLocks noChangeAspect="1"/>
        </xdr:cNvSpPr>
      </xdr:nvSpPr>
      <xdr:spPr>
        <a:xfrm>
          <a:off x="13110028" y="7424056"/>
          <a:ext cx="292083"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17</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873128</xdr:colOff>
      <xdr:row>27</xdr:row>
      <xdr:rowOff>206374</xdr:rowOff>
    </xdr:from>
    <xdr:to>
      <xdr:col>4</xdr:col>
      <xdr:colOff>873125</xdr:colOff>
      <xdr:row>29</xdr:row>
      <xdr:rowOff>229057</xdr:rowOff>
    </xdr:to>
    <xdr:sp macro="" textlink="">
      <xdr:nvSpPr>
        <xdr:cNvPr id="83" name="テキスト ボックス 82">
          <a:extLst>
            <a:ext uri="{FF2B5EF4-FFF2-40B4-BE49-F238E27FC236}">
              <a16:creationId xmlns:a16="http://schemas.microsoft.com/office/drawing/2014/main" id="{194B06D1-FA9A-4F69-98A4-CA8BAC112C6C}"/>
            </a:ext>
          </a:extLst>
        </xdr:cNvPr>
        <xdr:cNvSpPr txBox="1"/>
      </xdr:nvSpPr>
      <xdr:spPr>
        <a:xfrm>
          <a:off x="3571878" y="9255124"/>
          <a:ext cx="1031872" cy="65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BIZ UDPゴシック" panose="020B0400000000000000" pitchFamily="50" charset="-128"/>
              <a:ea typeface="BIZ UDPゴシック" panose="020B0400000000000000" pitchFamily="50" charset="-128"/>
            </a:rPr>
            <a:t>対象外</a:t>
          </a:r>
        </a:p>
      </xdr:txBody>
    </xdr:sp>
    <xdr:clientData/>
  </xdr:twoCellAnchor>
  <xdr:twoCellAnchor editAs="oneCell">
    <xdr:from>
      <xdr:col>10</xdr:col>
      <xdr:colOff>1016000</xdr:colOff>
      <xdr:row>28</xdr:row>
      <xdr:rowOff>13607</xdr:rowOff>
    </xdr:from>
    <xdr:to>
      <xdr:col>11</xdr:col>
      <xdr:colOff>272125</xdr:colOff>
      <xdr:row>28</xdr:row>
      <xdr:rowOff>299832</xdr:rowOff>
    </xdr:to>
    <xdr:sp macro="" textlink="">
      <xdr:nvSpPr>
        <xdr:cNvPr id="84" name="楕円 83">
          <a:extLst>
            <a:ext uri="{FF2B5EF4-FFF2-40B4-BE49-F238E27FC236}">
              <a16:creationId xmlns:a16="http://schemas.microsoft.com/office/drawing/2014/main" id="{5C4BF8C0-A895-42CF-9582-8274CD2108F5}"/>
            </a:ext>
          </a:extLst>
        </xdr:cNvPr>
        <xdr:cNvSpPr>
          <a:spLocks noChangeAspect="1"/>
        </xdr:cNvSpPr>
      </xdr:nvSpPr>
      <xdr:spPr>
        <a:xfrm>
          <a:off x="10937875" y="9379857"/>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14</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7</xdr:col>
      <xdr:colOff>993319</xdr:colOff>
      <xdr:row>28</xdr:row>
      <xdr:rowOff>13607</xdr:rowOff>
    </xdr:from>
    <xdr:to>
      <xdr:col>8</xdr:col>
      <xdr:colOff>249444</xdr:colOff>
      <xdr:row>28</xdr:row>
      <xdr:rowOff>301607</xdr:rowOff>
    </xdr:to>
    <xdr:sp macro="" textlink="">
      <xdr:nvSpPr>
        <xdr:cNvPr id="85" name="楕円 84">
          <a:extLst>
            <a:ext uri="{FF2B5EF4-FFF2-40B4-BE49-F238E27FC236}">
              <a16:creationId xmlns:a16="http://schemas.microsoft.com/office/drawing/2014/main" id="{FED0BC84-4E4C-448C-BDB8-C2C0DD1AB070}"/>
            </a:ext>
          </a:extLst>
        </xdr:cNvPr>
        <xdr:cNvSpPr>
          <a:spLocks noChangeAspect="1"/>
        </xdr:cNvSpPr>
      </xdr:nvSpPr>
      <xdr:spPr>
        <a:xfrm>
          <a:off x="7819569" y="9379857"/>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18</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857250</xdr:colOff>
      <xdr:row>11</xdr:row>
      <xdr:rowOff>235857</xdr:rowOff>
    </xdr:from>
    <xdr:to>
      <xdr:col>12</xdr:col>
      <xdr:colOff>505732</xdr:colOff>
      <xdr:row>13</xdr:row>
      <xdr:rowOff>127000</xdr:rowOff>
    </xdr:to>
    <xdr:sp macro="" textlink="">
      <xdr:nvSpPr>
        <xdr:cNvPr id="89" name="テキスト ボックス 88">
          <a:extLst>
            <a:ext uri="{FF2B5EF4-FFF2-40B4-BE49-F238E27FC236}">
              <a16:creationId xmlns:a16="http://schemas.microsoft.com/office/drawing/2014/main" id="{C1EED77E-A1FF-4DF8-BE9A-CA56DFC02C6A}"/>
            </a:ext>
          </a:extLst>
        </xdr:cNvPr>
        <xdr:cNvSpPr txBox="1"/>
      </xdr:nvSpPr>
      <xdr:spPr>
        <a:xfrm>
          <a:off x="11811000" y="4204607"/>
          <a:ext cx="680357" cy="526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a:solidFill>
                <a:srgbClr val="FF0000"/>
              </a:solidFill>
              <a:latin typeface="BIZ UDPゴシック" panose="020B0400000000000000" pitchFamily="50" charset="-128"/>
              <a:ea typeface="BIZ UDPゴシック" panose="020B0400000000000000" pitchFamily="50" charset="-128"/>
            </a:rPr>
            <a:t>⑬</a:t>
          </a:r>
        </a:p>
      </xdr:txBody>
    </xdr:sp>
    <xdr:clientData/>
  </xdr:twoCellAnchor>
  <xdr:twoCellAnchor editAs="oneCell">
    <xdr:from>
      <xdr:col>8</xdr:col>
      <xdr:colOff>27214</xdr:colOff>
      <xdr:row>8</xdr:row>
      <xdr:rowOff>13607</xdr:rowOff>
    </xdr:from>
    <xdr:to>
      <xdr:col>8</xdr:col>
      <xdr:colOff>315214</xdr:colOff>
      <xdr:row>8</xdr:row>
      <xdr:rowOff>299832</xdr:rowOff>
    </xdr:to>
    <xdr:sp macro="" textlink="">
      <xdr:nvSpPr>
        <xdr:cNvPr id="98" name="楕円 97">
          <a:extLst>
            <a:ext uri="{FF2B5EF4-FFF2-40B4-BE49-F238E27FC236}">
              <a16:creationId xmlns:a16="http://schemas.microsoft.com/office/drawing/2014/main" id="{3E97BABD-1372-4B7F-81B4-11F26ABED69E}"/>
            </a:ext>
          </a:extLst>
        </xdr:cNvPr>
        <xdr:cNvSpPr>
          <a:spLocks noChangeAspect="1"/>
        </xdr:cNvSpPr>
      </xdr:nvSpPr>
      <xdr:spPr>
        <a:xfrm>
          <a:off x="8232321" y="2857500"/>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10</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30</xdr:col>
      <xdr:colOff>244928</xdr:colOff>
      <xdr:row>37</xdr:row>
      <xdr:rowOff>13607</xdr:rowOff>
    </xdr:from>
    <xdr:to>
      <xdr:col>30</xdr:col>
      <xdr:colOff>532928</xdr:colOff>
      <xdr:row>37</xdr:row>
      <xdr:rowOff>299832</xdr:rowOff>
    </xdr:to>
    <xdr:sp macro="" textlink="">
      <xdr:nvSpPr>
        <xdr:cNvPr id="100" name="楕円 99">
          <a:extLst>
            <a:ext uri="{FF2B5EF4-FFF2-40B4-BE49-F238E27FC236}">
              <a16:creationId xmlns:a16="http://schemas.microsoft.com/office/drawing/2014/main" id="{5A4E2F55-4EFC-4AB8-B0B5-D407C2600560}"/>
            </a:ext>
          </a:extLst>
        </xdr:cNvPr>
        <xdr:cNvSpPr>
          <a:spLocks noChangeAspect="1"/>
        </xdr:cNvSpPr>
      </xdr:nvSpPr>
      <xdr:spPr>
        <a:xfrm>
          <a:off x="30167035" y="10640786"/>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10</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10</xdr:col>
      <xdr:colOff>231321</xdr:colOff>
      <xdr:row>33</xdr:row>
      <xdr:rowOff>79375</xdr:rowOff>
    </xdr:from>
    <xdr:to>
      <xdr:col>29</xdr:col>
      <xdr:colOff>870857</xdr:colOff>
      <xdr:row>33</xdr:row>
      <xdr:rowOff>79375</xdr:rowOff>
    </xdr:to>
    <xdr:cxnSp macro="">
      <xdr:nvCxnSpPr>
        <xdr:cNvPr id="24" name="直線コネクタ 23">
          <a:extLst>
            <a:ext uri="{FF2B5EF4-FFF2-40B4-BE49-F238E27FC236}">
              <a16:creationId xmlns:a16="http://schemas.microsoft.com/office/drawing/2014/main" id="{A0BC72EE-5D34-4E99-B9C3-7922C35BA712}"/>
            </a:ext>
          </a:extLst>
        </xdr:cNvPr>
        <xdr:cNvCxnSpPr/>
      </xdr:nvCxnSpPr>
      <xdr:spPr>
        <a:xfrm>
          <a:off x="10153196" y="10969625"/>
          <a:ext cx="20245161" cy="0"/>
        </a:xfrm>
        <a:prstGeom prst="line">
          <a:avLst/>
        </a:prstGeom>
        <a:ln w="38100">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30</xdr:col>
      <xdr:colOff>312963</xdr:colOff>
      <xdr:row>52</xdr:row>
      <xdr:rowOff>13607</xdr:rowOff>
    </xdr:from>
    <xdr:to>
      <xdr:col>30</xdr:col>
      <xdr:colOff>600963</xdr:colOff>
      <xdr:row>52</xdr:row>
      <xdr:rowOff>301607</xdr:rowOff>
    </xdr:to>
    <xdr:sp macro="" textlink="">
      <xdr:nvSpPr>
        <xdr:cNvPr id="102" name="楕円 101">
          <a:extLst>
            <a:ext uri="{FF2B5EF4-FFF2-40B4-BE49-F238E27FC236}">
              <a16:creationId xmlns:a16="http://schemas.microsoft.com/office/drawing/2014/main" id="{FCC381FA-098B-4390-8D87-013CA67E0A8E}"/>
            </a:ext>
          </a:extLst>
        </xdr:cNvPr>
        <xdr:cNvSpPr>
          <a:spLocks noChangeAspect="1"/>
        </xdr:cNvSpPr>
      </xdr:nvSpPr>
      <xdr:spPr>
        <a:xfrm>
          <a:off x="30235070" y="15294428"/>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11</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8</xdr:col>
      <xdr:colOff>27214</xdr:colOff>
      <xdr:row>16</xdr:row>
      <xdr:rowOff>13607</xdr:rowOff>
    </xdr:from>
    <xdr:to>
      <xdr:col>8</xdr:col>
      <xdr:colOff>315214</xdr:colOff>
      <xdr:row>16</xdr:row>
      <xdr:rowOff>301607</xdr:rowOff>
    </xdr:to>
    <xdr:sp macro="" textlink="">
      <xdr:nvSpPr>
        <xdr:cNvPr id="103" name="楕円 102">
          <a:extLst>
            <a:ext uri="{FF2B5EF4-FFF2-40B4-BE49-F238E27FC236}">
              <a16:creationId xmlns:a16="http://schemas.microsoft.com/office/drawing/2014/main" id="{17BAF682-0CD6-402B-8ACC-4229C3246900}"/>
            </a:ext>
          </a:extLst>
        </xdr:cNvPr>
        <xdr:cNvSpPr>
          <a:spLocks noChangeAspect="1"/>
        </xdr:cNvSpPr>
      </xdr:nvSpPr>
      <xdr:spPr>
        <a:xfrm>
          <a:off x="8232321" y="5361214"/>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11</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8</xdr:col>
      <xdr:colOff>27214</xdr:colOff>
      <xdr:row>15</xdr:row>
      <xdr:rowOff>13607</xdr:rowOff>
    </xdr:from>
    <xdr:to>
      <xdr:col>8</xdr:col>
      <xdr:colOff>315214</xdr:colOff>
      <xdr:row>15</xdr:row>
      <xdr:rowOff>301607</xdr:rowOff>
    </xdr:to>
    <xdr:sp macro="" textlink="">
      <xdr:nvSpPr>
        <xdr:cNvPr id="105" name="楕円 104">
          <a:extLst>
            <a:ext uri="{FF2B5EF4-FFF2-40B4-BE49-F238E27FC236}">
              <a16:creationId xmlns:a16="http://schemas.microsoft.com/office/drawing/2014/main" id="{397B82E7-525F-4E48-8D2C-F9339BABED57}"/>
            </a:ext>
          </a:extLst>
        </xdr:cNvPr>
        <xdr:cNvSpPr>
          <a:spLocks noChangeAspect="1"/>
        </xdr:cNvSpPr>
      </xdr:nvSpPr>
      <xdr:spPr>
        <a:xfrm>
          <a:off x="8232321" y="5048250"/>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12</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30</xdr:col>
      <xdr:colOff>312963</xdr:colOff>
      <xdr:row>54</xdr:row>
      <xdr:rowOff>27213</xdr:rowOff>
    </xdr:from>
    <xdr:to>
      <xdr:col>30</xdr:col>
      <xdr:colOff>600963</xdr:colOff>
      <xdr:row>55</xdr:row>
      <xdr:rowOff>2249</xdr:rowOff>
    </xdr:to>
    <xdr:sp macro="" textlink="">
      <xdr:nvSpPr>
        <xdr:cNvPr id="107" name="楕円 106">
          <a:extLst>
            <a:ext uri="{FF2B5EF4-FFF2-40B4-BE49-F238E27FC236}">
              <a16:creationId xmlns:a16="http://schemas.microsoft.com/office/drawing/2014/main" id="{AEE5E9A6-F4FC-4CA4-B638-3336E00BC5E8}"/>
            </a:ext>
          </a:extLst>
        </xdr:cNvPr>
        <xdr:cNvSpPr>
          <a:spLocks noChangeAspect="1"/>
        </xdr:cNvSpPr>
      </xdr:nvSpPr>
      <xdr:spPr>
        <a:xfrm>
          <a:off x="30235070" y="15933963"/>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12</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30</xdr:col>
      <xdr:colOff>326572</xdr:colOff>
      <xdr:row>56</xdr:row>
      <xdr:rowOff>13607</xdr:rowOff>
    </xdr:from>
    <xdr:to>
      <xdr:col>30</xdr:col>
      <xdr:colOff>614572</xdr:colOff>
      <xdr:row>56</xdr:row>
      <xdr:rowOff>301607</xdr:rowOff>
    </xdr:to>
    <xdr:sp macro="" textlink="">
      <xdr:nvSpPr>
        <xdr:cNvPr id="108" name="楕円 107">
          <a:extLst>
            <a:ext uri="{FF2B5EF4-FFF2-40B4-BE49-F238E27FC236}">
              <a16:creationId xmlns:a16="http://schemas.microsoft.com/office/drawing/2014/main" id="{CDACF88A-972A-4220-AE36-3E0C93FCDDD4}"/>
            </a:ext>
          </a:extLst>
        </xdr:cNvPr>
        <xdr:cNvSpPr>
          <a:spLocks noChangeAspect="1"/>
        </xdr:cNvSpPr>
      </xdr:nvSpPr>
      <xdr:spPr>
        <a:xfrm>
          <a:off x="30248679" y="16546286"/>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11</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13</xdr:col>
      <xdr:colOff>20864</xdr:colOff>
      <xdr:row>12</xdr:row>
      <xdr:rowOff>23132</xdr:rowOff>
    </xdr:from>
    <xdr:to>
      <xdr:col>13</xdr:col>
      <xdr:colOff>315214</xdr:colOff>
      <xdr:row>12</xdr:row>
      <xdr:rowOff>311132</xdr:rowOff>
    </xdr:to>
    <xdr:sp macro="" textlink="">
      <xdr:nvSpPr>
        <xdr:cNvPr id="109" name="楕円 108">
          <a:extLst>
            <a:ext uri="{FF2B5EF4-FFF2-40B4-BE49-F238E27FC236}">
              <a16:creationId xmlns:a16="http://schemas.microsoft.com/office/drawing/2014/main" id="{3F72A451-7FDB-4695-A80F-C3E5ED1C3FDF}"/>
            </a:ext>
          </a:extLst>
        </xdr:cNvPr>
        <xdr:cNvSpPr>
          <a:spLocks noChangeAspect="1"/>
        </xdr:cNvSpPr>
      </xdr:nvSpPr>
      <xdr:spPr>
        <a:xfrm>
          <a:off x="13108214" y="4280807"/>
          <a:ext cx="29435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15</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185964</xdr:colOff>
      <xdr:row>43</xdr:row>
      <xdr:rowOff>238125</xdr:rowOff>
    </xdr:from>
    <xdr:to>
      <xdr:col>5</xdr:col>
      <xdr:colOff>1002214</xdr:colOff>
      <xdr:row>46</xdr:row>
      <xdr:rowOff>198375</xdr:rowOff>
    </xdr:to>
    <xdr:sp macro="" textlink="">
      <xdr:nvSpPr>
        <xdr:cNvPr id="25" name="吹き出し: 角を丸めた四角形 24">
          <a:extLst>
            <a:ext uri="{FF2B5EF4-FFF2-40B4-BE49-F238E27FC236}">
              <a16:creationId xmlns:a16="http://schemas.microsoft.com/office/drawing/2014/main" id="{D03483FE-26FE-40DD-A86C-F3DAF5EE89E4}"/>
            </a:ext>
          </a:extLst>
        </xdr:cNvPr>
        <xdr:cNvSpPr/>
      </xdr:nvSpPr>
      <xdr:spPr>
        <a:xfrm>
          <a:off x="2884714" y="13779500"/>
          <a:ext cx="2880000" cy="1008000"/>
        </a:xfrm>
        <a:prstGeom prst="wedgeRoundRectCallout">
          <a:avLst>
            <a:gd name="adj1" fmla="val -67610"/>
            <a:gd name="adj2" fmla="val 102897"/>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0" bIns="0" rtlCol="0" anchor="ctr"/>
        <a:lstStyle/>
        <a:p>
          <a:pPr algn="l"/>
          <a:r>
            <a:rPr kumimoji="1" lang="ja-JP" altLang="en-US" sz="1600" b="1"/>
            <a:t>購入価格を証明する資料が</a:t>
          </a:r>
          <a:endParaRPr kumimoji="1" lang="en-US" altLang="ja-JP" sz="1600" b="1"/>
        </a:p>
        <a:p>
          <a:pPr algn="l"/>
          <a:r>
            <a:rPr kumimoji="1" lang="ja-JP" altLang="en-US" sz="1600" b="1"/>
            <a:t>提出できる。</a:t>
          </a:r>
        </a:p>
      </xdr:txBody>
    </xdr:sp>
    <xdr:clientData/>
  </xdr:twoCellAnchor>
  <xdr:twoCellAnchor>
    <xdr:from>
      <xdr:col>4</xdr:col>
      <xdr:colOff>99786</xdr:colOff>
      <xdr:row>58</xdr:row>
      <xdr:rowOff>138338</xdr:rowOff>
    </xdr:from>
    <xdr:to>
      <xdr:col>6</xdr:col>
      <xdr:colOff>916036</xdr:colOff>
      <xdr:row>61</xdr:row>
      <xdr:rowOff>98588</xdr:rowOff>
    </xdr:to>
    <xdr:sp macro="" textlink="">
      <xdr:nvSpPr>
        <xdr:cNvPr id="111" name="吹き出し: 角を丸めた四角形 110">
          <a:extLst>
            <a:ext uri="{FF2B5EF4-FFF2-40B4-BE49-F238E27FC236}">
              <a16:creationId xmlns:a16="http://schemas.microsoft.com/office/drawing/2014/main" id="{344DD2C3-EDD9-4892-9176-F940D6D7C5C3}"/>
            </a:ext>
          </a:extLst>
        </xdr:cNvPr>
        <xdr:cNvSpPr/>
      </xdr:nvSpPr>
      <xdr:spPr>
        <a:xfrm>
          <a:off x="3830411" y="17172213"/>
          <a:ext cx="2880000" cy="1008000"/>
        </a:xfrm>
        <a:prstGeom prst="wedgeRoundRectCallout">
          <a:avLst>
            <a:gd name="adj1" fmla="val -107806"/>
            <a:gd name="adj2" fmla="val -163897"/>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0" bIns="0" rtlCol="0" anchor="ctr"/>
        <a:lstStyle/>
        <a:p>
          <a:pPr algn="l"/>
          <a:r>
            <a:rPr kumimoji="1" lang="ja-JP" altLang="en-US" sz="1600" b="1"/>
            <a:t>購入価格を証明する資料が</a:t>
          </a:r>
          <a:endParaRPr kumimoji="1" lang="en-US" altLang="ja-JP" sz="1600" b="1"/>
        </a:p>
        <a:p>
          <a:pPr algn="l"/>
          <a:r>
            <a:rPr kumimoji="1" lang="ja-JP" altLang="en-US" sz="1600" b="1"/>
            <a:t>提出できない。</a:t>
          </a:r>
        </a:p>
      </xdr:txBody>
    </xdr:sp>
    <xdr:clientData/>
  </xdr:twoCellAnchor>
  <xdr:twoCellAnchor>
    <xdr:from>
      <xdr:col>1</xdr:col>
      <xdr:colOff>469444</xdr:colOff>
      <xdr:row>58</xdr:row>
      <xdr:rowOff>263074</xdr:rowOff>
    </xdr:from>
    <xdr:to>
      <xdr:col>3</xdr:col>
      <xdr:colOff>999944</xdr:colOff>
      <xdr:row>61</xdr:row>
      <xdr:rowOff>223324</xdr:rowOff>
    </xdr:to>
    <xdr:sp macro="" textlink="">
      <xdr:nvSpPr>
        <xdr:cNvPr id="114" name="吹き出し: 角を丸めた四角形 113">
          <a:extLst>
            <a:ext uri="{FF2B5EF4-FFF2-40B4-BE49-F238E27FC236}">
              <a16:creationId xmlns:a16="http://schemas.microsoft.com/office/drawing/2014/main" id="{297B0ABE-1882-4E79-BEFD-741995EC4EBB}"/>
            </a:ext>
          </a:extLst>
        </xdr:cNvPr>
        <xdr:cNvSpPr/>
      </xdr:nvSpPr>
      <xdr:spPr>
        <a:xfrm>
          <a:off x="818694" y="17296949"/>
          <a:ext cx="2880000" cy="1008000"/>
        </a:xfrm>
        <a:prstGeom prst="wedgeRoundRectCallout">
          <a:avLst>
            <a:gd name="adj1" fmla="val -5591"/>
            <a:gd name="adj2" fmla="val -104822"/>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0" bIns="0" rtlCol="0" anchor="ctr"/>
        <a:lstStyle/>
        <a:p>
          <a:pPr algn="l"/>
          <a:r>
            <a:rPr kumimoji="1" lang="ja-JP" altLang="en-US" sz="1600" b="1"/>
            <a:t>購入価格を証明する資料が</a:t>
          </a:r>
          <a:endParaRPr kumimoji="1" lang="en-US" altLang="ja-JP" sz="1600" b="1"/>
        </a:p>
        <a:p>
          <a:pPr algn="l"/>
          <a:r>
            <a:rPr kumimoji="1" lang="ja-JP" altLang="en-US" sz="1600" b="1"/>
            <a:t>提出できる。</a:t>
          </a:r>
        </a:p>
      </xdr:txBody>
    </xdr:sp>
    <xdr:clientData/>
  </xdr:twoCellAnchor>
  <xdr:twoCellAnchor>
    <xdr:from>
      <xdr:col>2</xdr:col>
      <xdr:colOff>408215</xdr:colOff>
      <xdr:row>5</xdr:row>
      <xdr:rowOff>249463</xdr:rowOff>
    </xdr:from>
    <xdr:to>
      <xdr:col>2</xdr:col>
      <xdr:colOff>624215</xdr:colOff>
      <xdr:row>6</xdr:row>
      <xdr:rowOff>152499</xdr:rowOff>
    </xdr:to>
    <xdr:sp macro="" textlink="">
      <xdr:nvSpPr>
        <xdr:cNvPr id="91" name="テキスト ボックス 90">
          <a:extLst>
            <a:ext uri="{FF2B5EF4-FFF2-40B4-BE49-F238E27FC236}">
              <a16:creationId xmlns:a16="http://schemas.microsoft.com/office/drawing/2014/main" id="{6EA1144B-AF0C-4510-81A3-6D4F1969A856}"/>
            </a:ext>
          </a:extLst>
        </xdr:cNvPr>
        <xdr:cNvSpPr txBox="1"/>
      </xdr:nvSpPr>
      <xdr:spPr>
        <a:xfrm>
          <a:off x="2075090" y="2186213"/>
          <a:ext cx="216000" cy="220536"/>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１</a:t>
          </a:r>
        </a:p>
      </xdr:txBody>
    </xdr:sp>
    <xdr:clientData/>
  </xdr:twoCellAnchor>
  <xdr:twoCellAnchor>
    <xdr:from>
      <xdr:col>3</xdr:col>
      <xdr:colOff>421819</xdr:colOff>
      <xdr:row>5</xdr:row>
      <xdr:rowOff>263071</xdr:rowOff>
    </xdr:from>
    <xdr:to>
      <xdr:col>3</xdr:col>
      <xdr:colOff>637819</xdr:colOff>
      <xdr:row>6</xdr:row>
      <xdr:rowOff>166107</xdr:rowOff>
    </xdr:to>
    <xdr:sp macro="" textlink="">
      <xdr:nvSpPr>
        <xdr:cNvPr id="92" name="テキスト ボックス 91">
          <a:extLst>
            <a:ext uri="{FF2B5EF4-FFF2-40B4-BE49-F238E27FC236}">
              <a16:creationId xmlns:a16="http://schemas.microsoft.com/office/drawing/2014/main" id="{A4930285-6018-4758-8E8A-1D8E963249E4}"/>
            </a:ext>
          </a:extLst>
        </xdr:cNvPr>
        <xdr:cNvSpPr txBox="1"/>
      </xdr:nvSpPr>
      <xdr:spPr>
        <a:xfrm>
          <a:off x="3120569" y="2199821"/>
          <a:ext cx="216000" cy="220536"/>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２</a:t>
          </a:r>
        </a:p>
      </xdr:txBody>
    </xdr:sp>
    <xdr:clientData/>
  </xdr:twoCellAnchor>
  <xdr:twoCellAnchor>
    <xdr:from>
      <xdr:col>20</xdr:col>
      <xdr:colOff>231320</xdr:colOff>
      <xdr:row>37</xdr:row>
      <xdr:rowOff>54428</xdr:rowOff>
    </xdr:from>
    <xdr:to>
      <xdr:col>20</xdr:col>
      <xdr:colOff>447320</xdr:colOff>
      <xdr:row>37</xdr:row>
      <xdr:rowOff>270428</xdr:rowOff>
    </xdr:to>
    <xdr:sp macro="" textlink="">
      <xdr:nvSpPr>
        <xdr:cNvPr id="113" name="テキスト ボックス 112">
          <a:extLst>
            <a:ext uri="{FF2B5EF4-FFF2-40B4-BE49-F238E27FC236}">
              <a16:creationId xmlns:a16="http://schemas.microsoft.com/office/drawing/2014/main" id="{95D9E561-D8DB-4BDC-9969-E8F445444F9B}"/>
            </a:ext>
          </a:extLst>
        </xdr:cNvPr>
        <xdr:cNvSpPr txBox="1"/>
      </xdr:nvSpPr>
      <xdr:spPr>
        <a:xfrm>
          <a:off x="19811999" y="10681607"/>
          <a:ext cx="216000" cy="216000"/>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３</a:t>
          </a:r>
        </a:p>
      </xdr:txBody>
    </xdr:sp>
    <xdr:clientData/>
  </xdr:twoCellAnchor>
  <xdr:twoCellAnchor>
    <xdr:from>
      <xdr:col>6</xdr:col>
      <xdr:colOff>68036</xdr:colOff>
      <xdr:row>5</xdr:row>
      <xdr:rowOff>217715</xdr:rowOff>
    </xdr:from>
    <xdr:to>
      <xdr:col>6</xdr:col>
      <xdr:colOff>284036</xdr:colOff>
      <xdr:row>6</xdr:row>
      <xdr:rowOff>120751</xdr:rowOff>
    </xdr:to>
    <xdr:sp macro="" textlink="">
      <xdr:nvSpPr>
        <xdr:cNvPr id="115" name="テキスト ボックス 114">
          <a:extLst>
            <a:ext uri="{FF2B5EF4-FFF2-40B4-BE49-F238E27FC236}">
              <a16:creationId xmlns:a16="http://schemas.microsoft.com/office/drawing/2014/main" id="{0A5E6D90-F184-40E2-A5F0-9B62ADEA0860}"/>
            </a:ext>
          </a:extLst>
        </xdr:cNvPr>
        <xdr:cNvSpPr txBox="1"/>
      </xdr:nvSpPr>
      <xdr:spPr>
        <a:xfrm>
          <a:off x="6204857" y="2000251"/>
          <a:ext cx="216000" cy="216000"/>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４</a:t>
          </a:r>
        </a:p>
      </xdr:txBody>
    </xdr:sp>
    <xdr:clientData/>
  </xdr:twoCellAnchor>
  <xdr:twoCellAnchor>
    <xdr:from>
      <xdr:col>21</xdr:col>
      <xdr:colOff>244928</xdr:colOff>
      <xdr:row>38</xdr:row>
      <xdr:rowOff>68035</xdr:rowOff>
    </xdr:from>
    <xdr:to>
      <xdr:col>21</xdr:col>
      <xdr:colOff>460928</xdr:colOff>
      <xdr:row>38</xdr:row>
      <xdr:rowOff>284035</xdr:rowOff>
    </xdr:to>
    <xdr:sp macro="" textlink="">
      <xdr:nvSpPr>
        <xdr:cNvPr id="118" name="テキスト ボックス 117">
          <a:extLst>
            <a:ext uri="{FF2B5EF4-FFF2-40B4-BE49-F238E27FC236}">
              <a16:creationId xmlns:a16="http://schemas.microsoft.com/office/drawing/2014/main" id="{918C3188-7FA6-41B6-9A7E-92DF00E50169}"/>
            </a:ext>
          </a:extLst>
        </xdr:cNvPr>
        <xdr:cNvSpPr txBox="1"/>
      </xdr:nvSpPr>
      <xdr:spPr>
        <a:xfrm>
          <a:off x="20859749" y="11008178"/>
          <a:ext cx="216000" cy="216000"/>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６</a:t>
          </a:r>
        </a:p>
      </xdr:txBody>
    </xdr:sp>
    <xdr:clientData/>
  </xdr:twoCellAnchor>
  <xdr:twoCellAnchor>
    <xdr:from>
      <xdr:col>20</xdr:col>
      <xdr:colOff>340178</xdr:colOff>
      <xdr:row>34</xdr:row>
      <xdr:rowOff>42536</xdr:rowOff>
    </xdr:from>
    <xdr:to>
      <xdr:col>20</xdr:col>
      <xdr:colOff>556178</xdr:colOff>
      <xdr:row>34</xdr:row>
      <xdr:rowOff>258536</xdr:rowOff>
    </xdr:to>
    <xdr:sp macro="" textlink="">
      <xdr:nvSpPr>
        <xdr:cNvPr id="119" name="テキスト ボックス 118">
          <a:extLst>
            <a:ext uri="{FF2B5EF4-FFF2-40B4-BE49-F238E27FC236}">
              <a16:creationId xmlns:a16="http://schemas.microsoft.com/office/drawing/2014/main" id="{48550601-0EC9-476A-991A-3816A35DF50C}"/>
            </a:ext>
          </a:extLst>
        </xdr:cNvPr>
        <xdr:cNvSpPr txBox="1"/>
      </xdr:nvSpPr>
      <xdr:spPr>
        <a:xfrm>
          <a:off x="19920857" y="9771643"/>
          <a:ext cx="216000" cy="216000"/>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８</a:t>
          </a:r>
        </a:p>
      </xdr:txBody>
    </xdr:sp>
    <xdr:clientData/>
  </xdr:twoCellAnchor>
  <xdr:twoCellAnchor>
    <xdr:from>
      <xdr:col>5</xdr:col>
      <xdr:colOff>81642</xdr:colOff>
      <xdr:row>8</xdr:row>
      <xdr:rowOff>54419</xdr:rowOff>
    </xdr:from>
    <xdr:to>
      <xdr:col>5</xdr:col>
      <xdr:colOff>297642</xdr:colOff>
      <xdr:row>8</xdr:row>
      <xdr:rowOff>270419</xdr:rowOff>
    </xdr:to>
    <xdr:sp macro="" textlink="">
      <xdr:nvSpPr>
        <xdr:cNvPr id="120" name="テキスト ボックス 119">
          <a:extLst>
            <a:ext uri="{FF2B5EF4-FFF2-40B4-BE49-F238E27FC236}">
              <a16:creationId xmlns:a16="http://schemas.microsoft.com/office/drawing/2014/main" id="{BBD1AD23-D73E-4320-AB04-ADB6A11969B3}"/>
            </a:ext>
          </a:extLst>
        </xdr:cNvPr>
        <xdr:cNvSpPr txBox="1"/>
      </xdr:nvSpPr>
      <xdr:spPr>
        <a:xfrm>
          <a:off x="5184321" y="2898312"/>
          <a:ext cx="216000" cy="216000"/>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solidFill>
                <a:schemeClr val="accent1">
                  <a:lumMod val="50000"/>
                </a:schemeClr>
              </a:solidFill>
              <a:latin typeface="BIZ UDPゴシック" panose="020B0400000000000000" pitchFamily="50" charset="-128"/>
              <a:ea typeface="BIZ UDPゴシック" panose="020B0400000000000000" pitchFamily="50" charset="-128"/>
            </a:rPr>
            <a:t>10</a:t>
          </a:r>
          <a:endPar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27214</xdr:colOff>
      <xdr:row>8</xdr:row>
      <xdr:rowOff>54430</xdr:rowOff>
    </xdr:from>
    <xdr:to>
      <xdr:col>7</xdr:col>
      <xdr:colOff>243214</xdr:colOff>
      <xdr:row>8</xdr:row>
      <xdr:rowOff>270430</xdr:rowOff>
    </xdr:to>
    <xdr:sp macro="" textlink="">
      <xdr:nvSpPr>
        <xdr:cNvPr id="122" name="テキスト ボックス 121">
          <a:extLst>
            <a:ext uri="{FF2B5EF4-FFF2-40B4-BE49-F238E27FC236}">
              <a16:creationId xmlns:a16="http://schemas.microsoft.com/office/drawing/2014/main" id="{4B1420C2-AD3C-4041-98CB-927C33C3FC92}"/>
            </a:ext>
          </a:extLst>
        </xdr:cNvPr>
        <xdr:cNvSpPr txBox="1"/>
      </xdr:nvSpPr>
      <xdr:spPr>
        <a:xfrm>
          <a:off x="7198178" y="2898323"/>
          <a:ext cx="216000" cy="216000"/>
        </a:xfrm>
        <a:prstGeom prst="rect">
          <a:avLst/>
        </a:prstGeom>
        <a:no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solidFill>
                <a:schemeClr val="accent1">
                  <a:lumMod val="50000"/>
                </a:schemeClr>
              </a:solidFill>
              <a:latin typeface="BIZ UDPゴシック" panose="020B0400000000000000" pitchFamily="50" charset="-128"/>
              <a:ea typeface="BIZ UDPゴシック" panose="020B0400000000000000" pitchFamily="50" charset="-128"/>
            </a:rPr>
            <a:t>11</a:t>
          </a:r>
          <a:endPar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11</xdr:col>
      <xdr:colOff>13607</xdr:colOff>
      <xdr:row>8</xdr:row>
      <xdr:rowOff>54429</xdr:rowOff>
    </xdr:from>
    <xdr:to>
      <xdr:col>11</xdr:col>
      <xdr:colOff>229607</xdr:colOff>
      <xdr:row>8</xdr:row>
      <xdr:rowOff>270429</xdr:rowOff>
    </xdr:to>
    <xdr:sp macro="" textlink="">
      <xdr:nvSpPr>
        <xdr:cNvPr id="123" name="テキスト ボックス 122">
          <a:extLst>
            <a:ext uri="{FF2B5EF4-FFF2-40B4-BE49-F238E27FC236}">
              <a16:creationId xmlns:a16="http://schemas.microsoft.com/office/drawing/2014/main" id="{6C80381C-8169-4217-866F-9D50B4A9F8C5}"/>
            </a:ext>
          </a:extLst>
        </xdr:cNvPr>
        <xdr:cNvSpPr txBox="1"/>
      </xdr:nvSpPr>
      <xdr:spPr>
        <a:xfrm>
          <a:off x="11321143" y="2898322"/>
          <a:ext cx="216000" cy="216000"/>
        </a:xfrm>
        <a:prstGeom prst="rect">
          <a:avLst/>
        </a:prstGeom>
        <a:no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solidFill>
                <a:schemeClr val="accent1">
                  <a:lumMod val="50000"/>
                </a:schemeClr>
              </a:solidFill>
              <a:latin typeface="BIZ UDPゴシック" panose="020B0400000000000000" pitchFamily="50" charset="-128"/>
              <a:ea typeface="BIZ UDPゴシック" panose="020B0400000000000000" pitchFamily="50" charset="-128"/>
            </a:rPr>
            <a:t>12</a:t>
          </a:r>
          <a:endPar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40821</xdr:colOff>
      <xdr:row>1</xdr:row>
      <xdr:rowOff>299360</xdr:rowOff>
    </xdr:from>
    <xdr:to>
      <xdr:col>13</xdr:col>
      <xdr:colOff>256821</xdr:colOff>
      <xdr:row>1</xdr:row>
      <xdr:rowOff>505835</xdr:rowOff>
    </xdr:to>
    <xdr:sp macro="" textlink="">
      <xdr:nvSpPr>
        <xdr:cNvPr id="124" name="テキスト ボックス 123">
          <a:extLst>
            <a:ext uri="{FF2B5EF4-FFF2-40B4-BE49-F238E27FC236}">
              <a16:creationId xmlns:a16="http://schemas.microsoft.com/office/drawing/2014/main" id="{BACA7A35-70E3-4C5A-A71E-7AA7179965C5}"/>
            </a:ext>
          </a:extLst>
        </xdr:cNvPr>
        <xdr:cNvSpPr txBox="1"/>
      </xdr:nvSpPr>
      <xdr:spPr>
        <a:xfrm>
          <a:off x="13416642" y="612324"/>
          <a:ext cx="216000" cy="206475"/>
        </a:xfrm>
        <a:prstGeom prst="rect">
          <a:avLst/>
        </a:prstGeom>
        <a:no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solidFill>
                <a:schemeClr val="accent1">
                  <a:lumMod val="50000"/>
                </a:schemeClr>
              </a:solidFill>
              <a:latin typeface="BIZ UDPゴシック" panose="020B0400000000000000" pitchFamily="50" charset="-128"/>
              <a:ea typeface="BIZ UDPゴシック" panose="020B0400000000000000" pitchFamily="50" charset="-128"/>
            </a:rPr>
            <a:t>18</a:t>
          </a:r>
          <a:endPar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18</xdr:col>
      <xdr:colOff>837292</xdr:colOff>
      <xdr:row>0</xdr:row>
      <xdr:rowOff>303893</xdr:rowOff>
    </xdr:from>
    <xdr:to>
      <xdr:col>19</xdr:col>
      <xdr:colOff>728433</xdr:colOff>
      <xdr:row>1</xdr:row>
      <xdr:rowOff>176893</xdr:rowOff>
    </xdr:to>
    <xdr:sp macro="" textlink="">
      <xdr:nvSpPr>
        <xdr:cNvPr id="11" name="正方形/長方形 10">
          <a:extLst>
            <a:ext uri="{FF2B5EF4-FFF2-40B4-BE49-F238E27FC236}">
              <a16:creationId xmlns:a16="http://schemas.microsoft.com/office/drawing/2014/main" id="{3E287EB0-46EA-4367-BA85-D0703FA53091}"/>
            </a:ext>
          </a:extLst>
        </xdr:cNvPr>
        <xdr:cNvSpPr/>
      </xdr:nvSpPr>
      <xdr:spPr>
        <a:xfrm>
          <a:off x="19277692" y="303893"/>
          <a:ext cx="938891" cy="349250"/>
        </a:xfrm>
        <a:prstGeom prst="rect">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775607</xdr:colOff>
      <xdr:row>28</xdr:row>
      <xdr:rowOff>11340</xdr:rowOff>
    </xdr:from>
    <xdr:to>
      <xdr:col>4</xdr:col>
      <xdr:colOff>29464</xdr:colOff>
      <xdr:row>28</xdr:row>
      <xdr:rowOff>303876</xdr:rowOff>
    </xdr:to>
    <xdr:sp macro="" textlink="">
      <xdr:nvSpPr>
        <xdr:cNvPr id="49" name="楕円 48">
          <a:extLst>
            <a:ext uri="{FF2B5EF4-FFF2-40B4-BE49-F238E27FC236}">
              <a16:creationId xmlns:a16="http://schemas.microsoft.com/office/drawing/2014/main" id="{17CDC848-9766-4ACE-9859-4E6F60688E96}"/>
            </a:ext>
          </a:extLst>
        </xdr:cNvPr>
        <xdr:cNvSpPr>
          <a:spLocks noChangeAspect="1"/>
        </xdr:cNvSpPr>
      </xdr:nvSpPr>
      <xdr:spPr>
        <a:xfrm>
          <a:off x="3474357" y="8742590"/>
          <a:ext cx="285732" cy="29253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16</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oneCellAnchor>
    <xdr:from>
      <xdr:col>13</xdr:col>
      <xdr:colOff>22678</xdr:colOff>
      <xdr:row>26</xdr:row>
      <xdr:rowOff>23131</xdr:rowOff>
    </xdr:from>
    <xdr:ext cx="285733" cy="288000"/>
    <xdr:sp macro="" textlink="">
      <xdr:nvSpPr>
        <xdr:cNvPr id="50" name="楕円 49">
          <a:extLst>
            <a:ext uri="{FF2B5EF4-FFF2-40B4-BE49-F238E27FC236}">
              <a16:creationId xmlns:a16="http://schemas.microsoft.com/office/drawing/2014/main" id="{8CBC9F50-5889-4516-B994-BF355C7BCEB5}"/>
            </a:ext>
          </a:extLst>
        </xdr:cNvPr>
        <xdr:cNvSpPr>
          <a:spLocks noChangeAspect="1"/>
        </xdr:cNvSpPr>
      </xdr:nvSpPr>
      <xdr:spPr>
        <a:xfrm>
          <a:off x="13110028" y="8681356"/>
          <a:ext cx="285733"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18</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oneCellAnchor>
  <xdr:oneCellAnchor>
    <xdr:from>
      <xdr:col>13</xdr:col>
      <xdr:colOff>232586</xdr:colOff>
      <xdr:row>27</xdr:row>
      <xdr:rowOff>315085</xdr:rowOff>
    </xdr:from>
    <xdr:ext cx="285733" cy="288000"/>
    <xdr:sp macro="" textlink="">
      <xdr:nvSpPr>
        <xdr:cNvPr id="51" name="楕円 50">
          <a:extLst>
            <a:ext uri="{FF2B5EF4-FFF2-40B4-BE49-F238E27FC236}">
              <a16:creationId xmlns:a16="http://schemas.microsoft.com/office/drawing/2014/main" id="{BDF7F67A-0D8B-457A-B08C-4502DF2A15F1}"/>
            </a:ext>
          </a:extLst>
        </xdr:cNvPr>
        <xdr:cNvSpPr>
          <a:spLocks noChangeAspect="1"/>
        </xdr:cNvSpPr>
      </xdr:nvSpPr>
      <xdr:spPr>
        <a:xfrm>
          <a:off x="13250086" y="9363835"/>
          <a:ext cx="285733"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19</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oneCellAnchor>
  <xdr:twoCellAnchor>
    <xdr:from>
      <xdr:col>8</xdr:col>
      <xdr:colOff>174625</xdr:colOff>
      <xdr:row>27</xdr:row>
      <xdr:rowOff>285749</xdr:rowOff>
    </xdr:from>
    <xdr:to>
      <xdr:col>9</xdr:col>
      <xdr:colOff>13606</xdr:colOff>
      <xdr:row>29</xdr:row>
      <xdr:rowOff>149682</xdr:rowOff>
    </xdr:to>
    <xdr:sp macro="" textlink="">
      <xdr:nvSpPr>
        <xdr:cNvPr id="52" name="テキスト ボックス 51">
          <a:extLst>
            <a:ext uri="{FF2B5EF4-FFF2-40B4-BE49-F238E27FC236}">
              <a16:creationId xmlns:a16="http://schemas.microsoft.com/office/drawing/2014/main" id="{EA134657-53E6-44AB-BEF6-FA024784434B}"/>
            </a:ext>
          </a:extLst>
        </xdr:cNvPr>
        <xdr:cNvSpPr txBox="1"/>
      </xdr:nvSpPr>
      <xdr:spPr>
        <a:xfrm>
          <a:off x="8032750" y="9334499"/>
          <a:ext cx="870856" cy="498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BIZ UDPゴシック" panose="020B0400000000000000" pitchFamily="50" charset="-128"/>
              <a:ea typeface="BIZ UDPゴシック" panose="020B0400000000000000" pitchFamily="50" charset="-128"/>
            </a:rPr>
            <a:t>対象外</a:t>
          </a:r>
        </a:p>
      </xdr:txBody>
    </xdr:sp>
    <xdr:clientData/>
  </xdr:twoCellAnchor>
  <xdr:twoCellAnchor>
    <xdr:from>
      <xdr:col>2</xdr:col>
      <xdr:colOff>31750</xdr:colOff>
      <xdr:row>11</xdr:row>
      <xdr:rowOff>15874</xdr:rowOff>
    </xdr:from>
    <xdr:to>
      <xdr:col>13</xdr:col>
      <xdr:colOff>1007097</xdr:colOff>
      <xdr:row>11</xdr:row>
      <xdr:rowOff>303874</xdr:rowOff>
    </xdr:to>
    <xdr:sp macro="" textlink="">
      <xdr:nvSpPr>
        <xdr:cNvPr id="57" name="吹き出し: 角を丸めた四角形 56">
          <a:extLst>
            <a:ext uri="{FF2B5EF4-FFF2-40B4-BE49-F238E27FC236}">
              <a16:creationId xmlns:a16="http://schemas.microsoft.com/office/drawing/2014/main" id="{771D20C5-60FA-4E38-9798-84FF37885431}"/>
            </a:ext>
          </a:extLst>
        </xdr:cNvPr>
        <xdr:cNvSpPr/>
      </xdr:nvSpPr>
      <xdr:spPr>
        <a:xfrm>
          <a:off x="1694962" y="3972412"/>
          <a:ext cx="12420000" cy="288000"/>
        </a:xfrm>
        <a:prstGeom prst="wedgeRoundRectCallout">
          <a:avLst>
            <a:gd name="adj1" fmla="val 25546"/>
            <a:gd name="adj2" fmla="val 42617"/>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a:t>「購入価格」が</a:t>
          </a:r>
          <a:r>
            <a:rPr lang="ja-JP" altLang="ja-JP" sz="1200" b="1" i="0">
              <a:solidFill>
                <a:schemeClr val="lt1"/>
              </a:solidFill>
              <a:effectLst/>
              <a:latin typeface="+mn-lt"/>
              <a:ea typeface="+mn-ea"/>
              <a:cs typeface="+mn-cs"/>
            </a:rPr>
            <a:t>「落札率考慮</a:t>
          </a:r>
          <a:r>
            <a:rPr lang="ja-JP" altLang="en-US" sz="1200" b="1" i="0">
              <a:solidFill>
                <a:schemeClr val="lt1"/>
              </a:solidFill>
              <a:effectLst/>
              <a:latin typeface="+mn-lt"/>
              <a:ea typeface="+mn-ea"/>
              <a:cs typeface="+mn-cs"/>
            </a:rPr>
            <a:t>した価格変動後の金額</a:t>
          </a:r>
          <a:r>
            <a:rPr lang="ja-JP" altLang="ja-JP" sz="1200" b="1" i="0">
              <a:solidFill>
                <a:schemeClr val="lt1"/>
              </a:solidFill>
              <a:effectLst/>
              <a:latin typeface="+mn-lt"/>
              <a:ea typeface="+mn-ea"/>
              <a:cs typeface="+mn-cs"/>
            </a:rPr>
            <a:t>」</a:t>
          </a:r>
          <a:r>
            <a:rPr lang="ja-JP" altLang="en-US" sz="1200" b="1" i="0">
              <a:solidFill>
                <a:schemeClr val="lt1"/>
              </a:solidFill>
              <a:effectLst/>
              <a:latin typeface="+mn-lt"/>
              <a:ea typeface="+mn-ea"/>
              <a:cs typeface="+mn-cs"/>
            </a:rPr>
            <a:t>より高く、「購入価格」が適当</a:t>
          </a:r>
          <a:r>
            <a:rPr kumimoji="1" lang="ja-JP" altLang="en-US" sz="1200" b="1"/>
            <a:t>であることを証明する資料が提出できる。・・・　</a:t>
          </a:r>
          <a:r>
            <a:rPr kumimoji="1" lang="ja-JP" altLang="en-US" sz="1600" b="1"/>
            <a:t>⑬＝⑬</a:t>
          </a:r>
          <a:r>
            <a:rPr kumimoji="1" lang="en-US" altLang="ja-JP" sz="1600" b="1" baseline="50000"/>
            <a:t>P</a:t>
          </a:r>
          <a:endParaRPr kumimoji="1" lang="ja-JP" altLang="en-US" sz="1600" b="1" baseline="50000"/>
        </a:p>
      </xdr:txBody>
    </xdr:sp>
    <xdr:clientData/>
  </xdr:twoCellAnchor>
  <xdr:twoCellAnchor>
    <xdr:from>
      <xdr:col>2</xdr:col>
      <xdr:colOff>32971</xdr:colOff>
      <xdr:row>17</xdr:row>
      <xdr:rowOff>15875</xdr:rowOff>
    </xdr:from>
    <xdr:to>
      <xdr:col>13</xdr:col>
      <xdr:colOff>1008318</xdr:colOff>
      <xdr:row>17</xdr:row>
      <xdr:rowOff>303875</xdr:rowOff>
    </xdr:to>
    <xdr:sp macro="" textlink="">
      <xdr:nvSpPr>
        <xdr:cNvPr id="58" name="吹き出し: 角を丸めた四角形 57">
          <a:extLst>
            <a:ext uri="{FF2B5EF4-FFF2-40B4-BE49-F238E27FC236}">
              <a16:creationId xmlns:a16="http://schemas.microsoft.com/office/drawing/2014/main" id="{E052BC6D-377C-41EE-BB30-624FA09FB57A}"/>
            </a:ext>
          </a:extLst>
        </xdr:cNvPr>
        <xdr:cNvSpPr/>
      </xdr:nvSpPr>
      <xdr:spPr>
        <a:xfrm>
          <a:off x="1696183" y="5862760"/>
          <a:ext cx="12420000" cy="288000"/>
        </a:xfrm>
        <a:prstGeom prst="wedgeRoundRectCallout">
          <a:avLst>
            <a:gd name="adj1" fmla="val 25546"/>
            <a:gd name="adj2" fmla="val 42617"/>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a:t>「購入価格」が</a:t>
          </a:r>
          <a:r>
            <a:rPr lang="ja-JP" altLang="ja-JP" sz="1200" b="1" i="0">
              <a:solidFill>
                <a:schemeClr val="lt1"/>
              </a:solidFill>
              <a:effectLst/>
              <a:latin typeface="+mn-lt"/>
              <a:ea typeface="+mn-ea"/>
              <a:cs typeface="+mn-cs"/>
            </a:rPr>
            <a:t>「落札率考慮</a:t>
          </a:r>
          <a:r>
            <a:rPr lang="ja-JP" altLang="en-US" sz="1200" b="1" i="0">
              <a:solidFill>
                <a:schemeClr val="lt1"/>
              </a:solidFill>
              <a:effectLst/>
              <a:latin typeface="+mn-lt"/>
              <a:ea typeface="+mn-ea"/>
              <a:cs typeface="+mn-cs"/>
            </a:rPr>
            <a:t>した価格変動後の金額</a:t>
          </a:r>
          <a:r>
            <a:rPr lang="ja-JP" altLang="ja-JP" sz="1200" b="1" i="0">
              <a:solidFill>
                <a:schemeClr val="lt1"/>
              </a:solidFill>
              <a:effectLst/>
              <a:latin typeface="+mn-lt"/>
              <a:ea typeface="+mn-ea"/>
              <a:cs typeface="+mn-cs"/>
            </a:rPr>
            <a:t>」</a:t>
          </a:r>
          <a:r>
            <a:rPr lang="ja-JP" altLang="en-US" sz="1200" b="1" i="0">
              <a:solidFill>
                <a:schemeClr val="lt1"/>
              </a:solidFill>
              <a:effectLst/>
              <a:latin typeface="+mn-lt"/>
              <a:ea typeface="+mn-ea"/>
              <a:cs typeface="+mn-cs"/>
            </a:rPr>
            <a:t>より高いが、「購入価格」が適当</a:t>
          </a:r>
          <a:r>
            <a:rPr kumimoji="1" lang="ja-JP" altLang="en-US" sz="1200" b="1"/>
            <a:t>であることを証明する資料が提出できない。・・・　</a:t>
          </a:r>
          <a:r>
            <a:rPr kumimoji="1" lang="en-US" altLang="ja-JP" sz="1600" b="1"/>
            <a:t>⑬</a:t>
          </a:r>
          <a:r>
            <a:rPr kumimoji="1" lang="ja-JP" altLang="en-US" sz="1600" b="1"/>
            <a:t>＝⑬’</a:t>
          </a:r>
        </a:p>
      </xdr:txBody>
    </xdr:sp>
    <xdr:clientData/>
  </xdr:twoCellAnchor>
  <xdr:twoCellAnchor>
    <xdr:from>
      <xdr:col>9</xdr:col>
      <xdr:colOff>889000</xdr:colOff>
      <xdr:row>17</xdr:row>
      <xdr:rowOff>238125</xdr:rowOff>
    </xdr:from>
    <xdr:to>
      <xdr:col>10</xdr:col>
      <xdr:colOff>537482</xdr:colOff>
      <xdr:row>19</xdr:row>
      <xdr:rowOff>129268</xdr:rowOff>
    </xdr:to>
    <xdr:sp macro="" textlink="">
      <xdr:nvSpPr>
        <xdr:cNvPr id="62" name="テキスト ボックス 61">
          <a:extLst>
            <a:ext uri="{FF2B5EF4-FFF2-40B4-BE49-F238E27FC236}">
              <a16:creationId xmlns:a16="http://schemas.microsoft.com/office/drawing/2014/main" id="{BCC5B5EF-E30B-4585-B822-2EA45F4AC2BE}"/>
            </a:ext>
          </a:extLst>
        </xdr:cNvPr>
        <xdr:cNvSpPr txBox="1"/>
      </xdr:nvSpPr>
      <xdr:spPr>
        <a:xfrm>
          <a:off x="9779000" y="6111875"/>
          <a:ext cx="680357" cy="526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a:solidFill>
                <a:srgbClr val="FF0000"/>
              </a:solidFill>
              <a:latin typeface="BIZ UDPゴシック" panose="020B0400000000000000" pitchFamily="50" charset="-128"/>
              <a:ea typeface="BIZ UDPゴシック" panose="020B0400000000000000" pitchFamily="50" charset="-128"/>
            </a:rPr>
            <a:t>⑬</a:t>
          </a:r>
          <a:r>
            <a:rPr kumimoji="1" lang="en-US" altLang="ja-JP" sz="2300">
              <a:solidFill>
                <a:srgbClr val="FF0000"/>
              </a:solidFill>
              <a:latin typeface="BIZ UDPゴシック" panose="020B0400000000000000" pitchFamily="50" charset="-128"/>
              <a:ea typeface="BIZ UDPゴシック" panose="020B0400000000000000" pitchFamily="50" charset="-128"/>
            </a:rPr>
            <a:t>'</a:t>
          </a:r>
          <a:endParaRPr kumimoji="1" lang="ja-JP" altLang="en-US" sz="23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904875</xdr:colOff>
      <xdr:row>17</xdr:row>
      <xdr:rowOff>238125</xdr:rowOff>
    </xdr:from>
    <xdr:to>
      <xdr:col>11</xdr:col>
      <xdr:colOff>553357</xdr:colOff>
      <xdr:row>19</xdr:row>
      <xdr:rowOff>129268</xdr:rowOff>
    </xdr:to>
    <xdr:sp macro="" textlink="">
      <xdr:nvSpPr>
        <xdr:cNvPr id="63" name="テキスト ボックス 62">
          <a:extLst>
            <a:ext uri="{FF2B5EF4-FFF2-40B4-BE49-F238E27FC236}">
              <a16:creationId xmlns:a16="http://schemas.microsoft.com/office/drawing/2014/main" id="{19EBB828-A8D1-45F2-8024-242EFBE2947D}"/>
            </a:ext>
          </a:extLst>
        </xdr:cNvPr>
        <xdr:cNvSpPr txBox="1"/>
      </xdr:nvSpPr>
      <xdr:spPr>
        <a:xfrm>
          <a:off x="10826750" y="6111875"/>
          <a:ext cx="680357" cy="526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a:solidFill>
                <a:srgbClr val="FF0000"/>
              </a:solidFill>
              <a:latin typeface="BIZ UDPゴシック" panose="020B0400000000000000" pitchFamily="50" charset="-128"/>
              <a:ea typeface="BIZ UDPゴシック" panose="020B0400000000000000" pitchFamily="50" charset="-128"/>
            </a:rPr>
            <a:t>⑬</a:t>
          </a:r>
          <a:r>
            <a:rPr kumimoji="1" lang="ja-JP" altLang="en-US" sz="1800" baseline="50000">
              <a:solidFill>
                <a:srgbClr val="FF0000"/>
              </a:solidFill>
              <a:latin typeface="BIZ UDPゴシック" panose="020B0400000000000000" pitchFamily="50" charset="-128"/>
              <a:ea typeface="BIZ UDPゴシック" panose="020B0400000000000000" pitchFamily="50" charset="-128"/>
            </a:rPr>
            <a:t>Ｐ</a:t>
          </a:r>
        </a:p>
      </xdr:txBody>
    </xdr:sp>
    <xdr:clientData/>
  </xdr:twoCellAnchor>
  <xdr:twoCellAnchor>
    <xdr:from>
      <xdr:col>11</xdr:col>
      <xdr:colOff>857250</xdr:colOff>
      <xdr:row>17</xdr:row>
      <xdr:rowOff>238125</xdr:rowOff>
    </xdr:from>
    <xdr:to>
      <xdr:col>12</xdr:col>
      <xdr:colOff>505732</xdr:colOff>
      <xdr:row>19</xdr:row>
      <xdr:rowOff>129268</xdr:rowOff>
    </xdr:to>
    <xdr:sp macro="" textlink="">
      <xdr:nvSpPr>
        <xdr:cNvPr id="64" name="テキスト ボックス 63">
          <a:extLst>
            <a:ext uri="{FF2B5EF4-FFF2-40B4-BE49-F238E27FC236}">
              <a16:creationId xmlns:a16="http://schemas.microsoft.com/office/drawing/2014/main" id="{5459DC69-44AB-4038-A1BC-2FA157509D56}"/>
            </a:ext>
          </a:extLst>
        </xdr:cNvPr>
        <xdr:cNvSpPr txBox="1"/>
      </xdr:nvSpPr>
      <xdr:spPr>
        <a:xfrm>
          <a:off x="11811000" y="6111875"/>
          <a:ext cx="680357" cy="526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a:solidFill>
                <a:srgbClr val="FF0000"/>
              </a:solidFill>
              <a:latin typeface="BIZ UDPゴシック" panose="020B0400000000000000" pitchFamily="50" charset="-128"/>
              <a:ea typeface="BIZ UDPゴシック" panose="020B0400000000000000" pitchFamily="50" charset="-128"/>
            </a:rPr>
            <a:t>⑬</a:t>
          </a:r>
        </a:p>
      </xdr:txBody>
    </xdr:sp>
    <xdr:clientData/>
  </xdr:twoCellAnchor>
  <xdr:twoCellAnchor>
    <xdr:from>
      <xdr:col>2</xdr:col>
      <xdr:colOff>28575</xdr:colOff>
      <xdr:row>22</xdr:row>
      <xdr:rowOff>15875</xdr:rowOff>
    </xdr:from>
    <xdr:to>
      <xdr:col>11</xdr:col>
      <xdr:colOff>1016550</xdr:colOff>
      <xdr:row>22</xdr:row>
      <xdr:rowOff>303875</xdr:rowOff>
    </xdr:to>
    <xdr:sp macro="" textlink="">
      <xdr:nvSpPr>
        <xdr:cNvPr id="65" name="吹き出し: 角を丸めた四角形 64">
          <a:extLst>
            <a:ext uri="{FF2B5EF4-FFF2-40B4-BE49-F238E27FC236}">
              <a16:creationId xmlns:a16="http://schemas.microsoft.com/office/drawing/2014/main" id="{361F2789-DE47-460B-8588-DFF31CADC2E6}"/>
            </a:ext>
          </a:extLst>
        </xdr:cNvPr>
        <xdr:cNvSpPr/>
      </xdr:nvSpPr>
      <xdr:spPr>
        <a:xfrm>
          <a:off x="1695450" y="7416800"/>
          <a:ext cx="10332000" cy="288000"/>
        </a:xfrm>
        <a:prstGeom prst="wedgeRoundRectCallout">
          <a:avLst>
            <a:gd name="adj1" fmla="val 25546"/>
            <a:gd name="adj2" fmla="val 42617"/>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i="0" baseline="0">
              <a:solidFill>
                <a:schemeClr val="lt1"/>
              </a:solidFill>
              <a:effectLst/>
              <a:latin typeface="+mn-lt"/>
              <a:ea typeface="+mn-ea"/>
              <a:cs typeface="+mn-cs"/>
            </a:rPr>
            <a:t>  </a:t>
          </a:r>
          <a:r>
            <a:rPr lang="ja-JP" altLang="ja-JP" sz="1200" b="1" i="0">
              <a:solidFill>
                <a:schemeClr val="lt1"/>
              </a:solidFill>
              <a:effectLst/>
              <a:latin typeface="+mn-lt"/>
              <a:ea typeface="+mn-ea"/>
              <a:cs typeface="+mn-cs"/>
            </a:rPr>
            <a:t>当初積算単価が特別調査や見積りによる材料など、</a:t>
          </a:r>
          <a:r>
            <a:rPr lang="ja-JP" altLang="en-US" sz="1200" b="1" i="0">
              <a:solidFill>
                <a:schemeClr val="lt1"/>
              </a:solidFill>
              <a:effectLst/>
              <a:latin typeface="+mn-lt"/>
              <a:ea typeface="+mn-ea"/>
              <a:cs typeface="+mn-cs"/>
            </a:rPr>
            <a:t>「価格変動後の単価」が</a:t>
          </a:r>
          <a:r>
            <a:rPr lang="ja-JP" altLang="ja-JP" sz="1200" b="1" i="0">
              <a:solidFill>
                <a:schemeClr val="lt1"/>
              </a:solidFill>
              <a:effectLst/>
              <a:latin typeface="+mn-lt"/>
              <a:ea typeface="+mn-ea"/>
              <a:cs typeface="+mn-cs"/>
            </a:rPr>
            <a:t>物価資料等に掲載されていない</a:t>
          </a:r>
          <a:r>
            <a:rPr kumimoji="1" lang="ja-JP" altLang="en-US" sz="1200" b="1"/>
            <a:t>。・・・　</a:t>
          </a:r>
          <a:r>
            <a:rPr kumimoji="1" lang="ja-JP" altLang="ja-JP" sz="1600" b="1">
              <a:solidFill>
                <a:schemeClr val="lt1"/>
              </a:solidFill>
              <a:effectLst/>
              <a:latin typeface="+mn-lt"/>
              <a:ea typeface="+mn-ea"/>
              <a:cs typeface="+mn-cs"/>
            </a:rPr>
            <a:t>⑬＝⑬</a:t>
          </a:r>
          <a:r>
            <a:rPr kumimoji="1" lang="en-US" altLang="ja-JP" sz="1600" b="1" baseline="50000">
              <a:solidFill>
                <a:schemeClr val="lt1"/>
              </a:solidFill>
              <a:effectLst/>
              <a:latin typeface="+mn-lt"/>
              <a:ea typeface="+mn-ea"/>
              <a:cs typeface="+mn-cs"/>
            </a:rPr>
            <a:t>P</a:t>
          </a:r>
          <a:r>
            <a:rPr kumimoji="1" lang="ja-JP" altLang="en-US" sz="1200" b="1"/>
            <a:t>　</a:t>
          </a:r>
        </a:p>
      </xdr:txBody>
    </xdr:sp>
    <xdr:clientData/>
  </xdr:twoCellAnchor>
  <xdr:twoCellAnchor>
    <xdr:from>
      <xdr:col>2</xdr:col>
      <xdr:colOff>28575</xdr:colOff>
      <xdr:row>26</xdr:row>
      <xdr:rowOff>15875</xdr:rowOff>
    </xdr:from>
    <xdr:to>
      <xdr:col>11</xdr:col>
      <xdr:colOff>1016550</xdr:colOff>
      <xdr:row>26</xdr:row>
      <xdr:rowOff>303875</xdr:rowOff>
    </xdr:to>
    <xdr:sp macro="" textlink="">
      <xdr:nvSpPr>
        <xdr:cNvPr id="66" name="吹き出し: 角を丸めた四角形 65">
          <a:extLst>
            <a:ext uri="{FF2B5EF4-FFF2-40B4-BE49-F238E27FC236}">
              <a16:creationId xmlns:a16="http://schemas.microsoft.com/office/drawing/2014/main" id="{DBA154E5-81E1-4259-9C34-6FB46CBE32B7}"/>
            </a:ext>
          </a:extLst>
        </xdr:cNvPr>
        <xdr:cNvSpPr/>
      </xdr:nvSpPr>
      <xdr:spPr>
        <a:xfrm>
          <a:off x="1695450" y="8674100"/>
          <a:ext cx="10332000" cy="288000"/>
        </a:xfrm>
        <a:prstGeom prst="wedgeRoundRectCallout">
          <a:avLst>
            <a:gd name="adj1" fmla="val 25546"/>
            <a:gd name="adj2" fmla="val 42617"/>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i="0" baseline="0">
              <a:solidFill>
                <a:schemeClr val="lt1"/>
              </a:solidFill>
              <a:effectLst/>
              <a:latin typeface="+mn-lt"/>
              <a:ea typeface="+mn-ea"/>
              <a:cs typeface="+mn-cs"/>
            </a:rPr>
            <a:t> </a:t>
          </a:r>
          <a:r>
            <a:rPr kumimoji="1" lang="ja-JP" altLang="ja-JP" sz="1200" b="1">
              <a:solidFill>
                <a:schemeClr val="lt1"/>
              </a:solidFill>
              <a:effectLst/>
              <a:latin typeface="+mn-lt"/>
              <a:ea typeface="+mn-ea"/>
              <a:cs typeface="+mn-cs"/>
            </a:rPr>
            <a:t>「購入価格」が</a:t>
          </a:r>
          <a:r>
            <a:rPr lang="ja-JP" altLang="ja-JP" sz="1200" b="1" i="0">
              <a:solidFill>
                <a:schemeClr val="lt1"/>
              </a:solidFill>
              <a:effectLst/>
              <a:latin typeface="+mn-lt"/>
              <a:ea typeface="+mn-ea"/>
              <a:cs typeface="+mn-cs"/>
            </a:rPr>
            <a:t>「落札率考慮した価格変動後の金額」より</a:t>
          </a:r>
          <a:r>
            <a:rPr lang="ja-JP" altLang="en-US" sz="1200" b="1" i="0">
              <a:solidFill>
                <a:schemeClr val="lt1"/>
              </a:solidFill>
              <a:effectLst/>
              <a:latin typeface="+mn-lt"/>
              <a:ea typeface="+mn-ea"/>
              <a:cs typeface="+mn-cs"/>
            </a:rPr>
            <a:t>安い。</a:t>
          </a:r>
          <a:r>
            <a:rPr kumimoji="1" lang="ja-JP" altLang="ja-JP" sz="1100" b="1">
              <a:solidFill>
                <a:schemeClr val="lt1"/>
              </a:solidFill>
              <a:effectLst/>
              <a:latin typeface="+mn-lt"/>
              <a:ea typeface="+mn-ea"/>
              <a:cs typeface="+mn-cs"/>
            </a:rPr>
            <a:t>・・・　</a:t>
          </a:r>
          <a:r>
            <a:rPr kumimoji="1" lang="ja-JP" altLang="ja-JP" sz="1600" b="1">
              <a:solidFill>
                <a:schemeClr val="lt1"/>
              </a:solidFill>
              <a:effectLst/>
              <a:latin typeface="+mn-lt"/>
              <a:ea typeface="+mn-ea"/>
              <a:cs typeface="+mn-cs"/>
            </a:rPr>
            <a:t>⑬＝⑬</a:t>
          </a:r>
          <a:r>
            <a:rPr kumimoji="1" lang="en-US" altLang="ja-JP" sz="1600" b="1" baseline="50000">
              <a:solidFill>
                <a:schemeClr val="lt1"/>
              </a:solidFill>
              <a:effectLst/>
              <a:latin typeface="+mn-lt"/>
              <a:ea typeface="+mn-ea"/>
              <a:cs typeface="+mn-cs"/>
            </a:rPr>
            <a:t>P</a:t>
          </a:r>
          <a:r>
            <a:rPr kumimoji="1" lang="ja-JP" altLang="ja-JP" sz="1100" b="1">
              <a:solidFill>
                <a:schemeClr val="lt1"/>
              </a:solidFill>
              <a:effectLst/>
              <a:latin typeface="+mn-lt"/>
              <a:ea typeface="+mn-ea"/>
              <a:cs typeface="+mn-cs"/>
            </a:rPr>
            <a:t>　</a:t>
          </a:r>
          <a:endParaRPr kumimoji="1" lang="ja-JP" altLang="en-US" sz="12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14</xdr:row>
      <xdr:rowOff>5862</xdr:rowOff>
    </xdr:from>
    <xdr:to>
      <xdr:col>0</xdr:col>
      <xdr:colOff>380025</xdr:colOff>
      <xdr:row>14</xdr:row>
      <xdr:rowOff>185862</xdr:rowOff>
    </xdr:to>
    <xdr:sp macro="" textlink="">
      <xdr:nvSpPr>
        <xdr:cNvPr id="3" name="テキスト ボックス 2">
          <a:extLst>
            <a:ext uri="{FF2B5EF4-FFF2-40B4-BE49-F238E27FC236}">
              <a16:creationId xmlns:a16="http://schemas.microsoft.com/office/drawing/2014/main" id="{78666D99-3B5D-44B5-825C-20E2A9DF017E}"/>
            </a:ext>
          </a:extLst>
        </xdr:cNvPr>
        <xdr:cNvSpPr txBox="1">
          <a:spLocks noChangeAspect="1"/>
        </xdr:cNvSpPr>
      </xdr:nvSpPr>
      <xdr:spPr>
        <a:xfrm>
          <a:off x="200025"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１</a:t>
          </a:r>
        </a:p>
      </xdr:txBody>
    </xdr:sp>
    <xdr:clientData/>
  </xdr:twoCellAnchor>
  <xdr:twoCellAnchor>
    <xdr:from>
      <xdr:col>1</xdr:col>
      <xdr:colOff>161925</xdr:colOff>
      <xdr:row>14</xdr:row>
      <xdr:rowOff>5862</xdr:rowOff>
    </xdr:from>
    <xdr:to>
      <xdr:col>1</xdr:col>
      <xdr:colOff>341925</xdr:colOff>
      <xdr:row>14</xdr:row>
      <xdr:rowOff>185862</xdr:rowOff>
    </xdr:to>
    <xdr:sp macro="" textlink="">
      <xdr:nvSpPr>
        <xdr:cNvPr id="121" name="テキスト ボックス 120">
          <a:extLst>
            <a:ext uri="{FF2B5EF4-FFF2-40B4-BE49-F238E27FC236}">
              <a16:creationId xmlns:a16="http://schemas.microsoft.com/office/drawing/2014/main" id="{729B68CC-66AC-425E-9D97-04F25638651E}"/>
            </a:ext>
          </a:extLst>
        </xdr:cNvPr>
        <xdr:cNvSpPr txBox="1">
          <a:spLocks noChangeAspect="1"/>
        </xdr:cNvSpPr>
      </xdr:nvSpPr>
      <xdr:spPr>
        <a:xfrm>
          <a:off x="821348"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２</a:t>
          </a:r>
        </a:p>
      </xdr:txBody>
    </xdr:sp>
    <xdr:clientData/>
  </xdr:twoCellAnchor>
  <xdr:twoCellAnchor>
    <xdr:from>
      <xdr:col>3</xdr:col>
      <xdr:colOff>104775</xdr:colOff>
      <xdr:row>14</xdr:row>
      <xdr:rowOff>5862</xdr:rowOff>
    </xdr:from>
    <xdr:to>
      <xdr:col>3</xdr:col>
      <xdr:colOff>284775</xdr:colOff>
      <xdr:row>14</xdr:row>
      <xdr:rowOff>185862</xdr:rowOff>
    </xdr:to>
    <xdr:sp macro="" textlink="">
      <xdr:nvSpPr>
        <xdr:cNvPr id="123" name="テキスト ボックス 122">
          <a:extLst>
            <a:ext uri="{FF2B5EF4-FFF2-40B4-BE49-F238E27FC236}">
              <a16:creationId xmlns:a16="http://schemas.microsoft.com/office/drawing/2014/main" id="{AEA97DCD-22F6-4FF0-ABF4-025AB07F05E0}"/>
            </a:ext>
          </a:extLst>
        </xdr:cNvPr>
        <xdr:cNvSpPr txBox="1">
          <a:spLocks noChangeAspect="1"/>
        </xdr:cNvSpPr>
      </xdr:nvSpPr>
      <xdr:spPr>
        <a:xfrm>
          <a:off x="1548179"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３</a:t>
          </a:r>
        </a:p>
      </xdr:txBody>
    </xdr:sp>
    <xdr:clientData/>
  </xdr:twoCellAnchor>
  <xdr:twoCellAnchor>
    <xdr:from>
      <xdr:col>4</xdr:col>
      <xdr:colOff>238125</xdr:colOff>
      <xdr:row>14</xdr:row>
      <xdr:rowOff>5862</xdr:rowOff>
    </xdr:from>
    <xdr:to>
      <xdr:col>4</xdr:col>
      <xdr:colOff>418125</xdr:colOff>
      <xdr:row>14</xdr:row>
      <xdr:rowOff>185862</xdr:rowOff>
    </xdr:to>
    <xdr:sp macro="" textlink="">
      <xdr:nvSpPr>
        <xdr:cNvPr id="125" name="テキスト ボックス 124">
          <a:extLst>
            <a:ext uri="{FF2B5EF4-FFF2-40B4-BE49-F238E27FC236}">
              <a16:creationId xmlns:a16="http://schemas.microsoft.com/office/drawing/2014/main" id="{1646C395-F758-453E-818C-ED937C461E72}"/>
            </a:ext>
          </a:extLst>
        </xdr:cNvPr>
        <xdr:cNvSpPr txBox="1">
          <a:spLocks noChangeAspect="1"/>
        </xdr:cNvSpPr>
      </xdr:nvSpPr>
      <xdr:spPr>
        <a:xfrm>
          <a:off x="2113817"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４</a:t>
          </a:r>
        </a:p>
      </xdr:txBody>
    </xdr:sp>
    <xdr:clientData/>
  </xdr:twoCellAnchor>
  <xdr:twoCellAnchor>
    <xdr:from>
      <xdr:col>5</xdr:col>
      <xdr:colOff>257175</xdr:colOff>
      <xdr:row>14</xdr:row>
      <xdr:rowOff>5862</xdr:rowOff>
    </xdr:from>
    <xdr:to>
      <xdr:col>5</xdr:col>
      <xdr:colOff>437175</xdr:colOff>
      <xdr:row>14</xdr:row>
      <xdr:rowOff>185862</xdr:rowOff>
    </xdr:to>
    <xdr:sp macro="" textlink="">
      <xdr:nvSpPr>
        <xdr:cNvPr id="126" name="テキスト ボックス 125">
          <a:extLst>
            <a:ext uri="{FF2B5EF4-FFF2-40B4-BE49-F238E27FC236}">
              <a16:creationId xmlns:a16="http://schemas.microsoft.com/office/drawing/2014/main" id="{D0843362-79A2-40EC-9A5C-59418CB06943}"/>
            </a:ext>
          </a:extLst>
        </xdr:cNvPr>
        <xdr:cNvSpPr txBox="1">
          <a:spLocks noChangeAspect="1"/>
        </xdr:cNvSpPr>
      </xdr:nvSpPr>
      <xdr:spPr>
        <a:xfrm>
          <a:off x="2902194"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５</a:t>
          </a:r>
        </a:p>
      </xdr:txBody>
    </xdr:sp>
    <xdr:clientData/>
  </xdr:twoCellAnchor>
  <xdr:twoCellAnchor>
    <xdr:from>
      <xdr:col>6</xdr:col>
      <xdr:colOff>295275</xdr:colOff>
      <xdr:row>14</xdr:row>
      <xdr:rowOff>5862</xdr:rowOff>
    </xdr:from>
    <xdr:to>
      <xdr:col>6</xdr:col>
      <xdr:colOff>475275</xdr:colOff>
      <xdr:row>14</xdr:row>
      <xdr:rowOff>185862</xdr:rowOff>
    </xdr:to>
    <xdr:sp macro="" textlink="">
      <xdr:nvSpPr>
        <xdr:cNvPr id="127" name="テキスト ボックス 126">
          <a:extLst>
            <a:ext uri="{FF2B5EF4-FFF2-40B4-BE49-F238E27FC236}">
              <a16:creationId xmlns:a16="http://schemas.microsoft.com/office/drawing/2014/main" id="{DA9FD810-7878-40D9-ADD6-C5B93D2F82B2}"/>
            </a:ext>
          </a:extLst>
        </xdr:cNvPr>
        <xdr:cNvSpPr txBox="1">
          <a:spLocks noChangeAspect="1"/>
        </xdr:cNvSpPr>
      </xdr:nvSpPr>
      <xdr:spPr>
        <a:xfrm>
          <a:off x="3709621"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６</a:t>
          </a:r>
        </a:p>
      </xdr:txBody>
    </xdr:sp>
    <xdr:clientData/>
  </xdr:twoCellAnchor>
  <xdr:twoCellAnchor>
    <xdr:from>
      <xdr:col>7</xdr:col>
      <xdr:colOff>266700</xdr:colOff>
      <xdr:row>14</xdr:row>
      <xdr:rowOff>5862</xdr:rowOff>
    </xdr:from>
    <xdr:to>
      <xdr:col>7</xdr:col>
      <xdr:colOff>446700</xdr:colOff>
      <xdr:row>14</xdr:row>
      <xdr:rowOff>185862</xdr:rowOff>
    </xdr:to>
    <xdr:sp macro="" textlink="">
      <xdr:nvSpPr>
        <xdr:cNvPr id="128" name="テキスト ボックス 127">
          <a:extLst>
            <a:ext uri="{FF2B5EF4-FFF2-40B4-BE49-F238E27FC236}">
              <a16:creationId xmlns:a16="http://schemas.microsoft.com/office/drawing/2014/main" id="{98F03944-BA11-4A82-90C1-9808EE26EBB4}"/>
            </a:ext>
          </a:extLst>
        </xdr:cNvPr>
        <xdr:cNvSpPr txBox="1">
          <a:spLocks noChangeAspect="1"/>
        </xdr:cNvSpPr>
      </xdr:nvSpPr>
      <xdr:spPr>
        <a:xfrm>
          <a:off x="4450373"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７</a:t>
          </a:r>
        </a:p>
      </xdr:txBody>
    </xdr:sp>
    <xdr:clientData/>
  </xdr:twoCellAnchor>
  <xdr:twoCellAnchor>
    <xdr:from>
      <xdr:col>8</xdr:col>
      <xdr:colOff>171450</xdr:colOff>
      <xdr:row>14</xdr:row>
      <xdr:rowOff>5862</xdr:rowOff>
    </xdr:from>
    <xdr:to>
      <xdr:col>8</xdr:col>
      <xdr:colOff>351450</xdr:colOff>
      <xdr:row>14</xdr:row>
      <xdr:rowOff>185862</xdr:rowOff>
    </xdr:to>
    <xdr:sp macro="" textlink="">
      <xdr:nvSpPr>
        <xdr:cNvPr id="129" name="テキスト ボックス 128">
          <a:extLst>
            <a:ext uri="{FF2B5EF4-FFF2-40B4-BE49-F238E27FC236}">
              <a16:creationId xmlns:a16="http://schemas.microsoft.com/office/drawing/2014/main" id="{CF9A4028-AB8A-4D2F-A469-680DBED4F008}"/>
            </a:ext>
          </a:extLst>
        </xdr:cNvPr>
        <xdr:cNvSpPr txBox="1">
          <a:spLocks noChangeAspect="1"/>
        </xdr:cNvSpPr>
      </xdr:nvSpPr>
      <xdr:spPr>
        <a:xfrm>
          <a:off x="5124450"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８</a:t>
          </a:r>
        </a:p>
      </xdr:txBody>
    </xdr:sp>
    <xdr:clientData/>
  </xdr:twoCellAnchor>
  <xdr:twoCellAnchor>
    <xdr:from>
      <xdr:col>9</xdr:col>
      <xdr:colOff>257175</xdr:colOff>
      <xdr:row>14</xdr:row>
      <xdr:rowOff>5862</xdr:rowOff>
    </xdr:from>
    <xdr:to>
      <xdr:col>9</xdr:col>
      <xdr:colOff>437175</xdr:colOff>
      <xdr:row>14</xdr:row>
      <xdr:rowOff>185862</xdr:rowOff>
    </xdr:to>
    <xdr:sp macro="" textlink="">
      <xdr:nvSpPr>
        <xdr:cNvPr id="130" name="テキスト ボックス 129">
          <a:extLst>
            <a:ext uri="{FF2B5EF4-FFF2-40B4-BE49-F238E27FC236}">
              <a16:creationId xmlns:a16="http://schemas.microsoft.com/office/drawing/2014/main" id="{B5846D3A-B18B-4312-9BE3-98BAFB190F31}"/>
            </a:ext>
          </a:extLst>
        </xdr:cNvPr>
        <xdr:cNvSpPr txBox="1">
          <a:spLocks noChangeAspect="1"/>
        </xdr:cNvSpPr>
      </xdr:nvSpPr>
      <xdr:spPr>
        <a:xfrm>
          <a:off x="5789002"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９</a:t>
          </a:r>
        </a:p>
      </xdr:txBody>
    </xdr:sp>
    <xdr:clientData/>
  </xdr:twoCellAnchor>
  <xdr:twoCellAnchor>
    <xdr:from>
      <xdr:col>2</xdr:col>
      <xdr:colOff>168518</xdr:colOff>
      <xdr:row>23</xdr:row>
      <xdr:rowOff>10500</xdr:rowOff>
    </xdr:from>
    <xdr:to>
      <xdr:col>3</xdr:col>
      <xdr:colOff>70095</xdr:colOff>
      <xdr:row>24</xdr:row>
      <xdr:rowOff>0</xdr:rowOff>
    </xdr:to>
    <xdr:sp macro="" textlink="">
      <xdr:nvSpPr>
        <xdr:cNvPr id="131" name="テキスト ボックス 130">
          <a:extLst>
            <a:ext uri="{FF2B5EF4-FFF2-40B4-BE49-F238E27FC236}">
              <a16:creationId xmlns:a16="http://schemas.microsoft.com/office/drawing/2014/main" id="{637BF14A-145B-43C2-8122-FBE35DF01748}"/>
            </a:ext>
          </a:extLst>
        </xdr:cNvPr>
        <xdr:cNvSpPr txBox="1">
          <a:spLocks noChangeAspect="1"/>
        </xdr:cNvSpPr>
      </xdr:nvSpPr>
      <xdr:spPr>
        <a:xfrm>
          <a:off x="1333499" y="43920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10</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0</xdr:colOff>
      <xdr:row>23</xdr:row>
      <xdr:rowOff>10500</xdr:rowOff>
    </xdr:from>
    <xdr:to>
      <xdr:col>5</xdr:col>
      <xdr:colOff>180000</xdr:colOff>
      <xdr:row>24</xdr:row>
      <xdr:rowOff>0</xdr:rowOff>
    </xdr:to>
    <xdr:sp macro="" textlink="">
      <xdr:nvSpPr>
        <xdr:cNvPr id="132" name="テキスト ボックス 131">
          <a:extLst>
            <a:ext uri="{FF2B5EF4-FFF2-40B4-BE49-F238E27FC236}">
              <a16:creationId xmlns:a16="http://schemas.microsoft.com/office/drawing/2014/main" id="{A033A8CA-A5A4-41B6-BD43-846E87D4A706}"/>
            </a:ext>
          </a:extLst>
        </xdr:cNvPr>
        <xdr:cNvSpPr txBox="1">
          <a:spLocks noChangeAspect="1"/>
        </xdr:cNvSpPr>
      </xdr:nvSpPr>
      <xdr:spPr>
        <a:xfrm>
          <a:off x="2645019" y="43920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11</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0</xdr:colOff>
      <xdr:row>23</xdr:row>
      <xdr:rowOff>0</xdr:rowOff>
    </xdr:from>
    <xdr:to>
      <xdr:col>7</xdr:col>
      <xdr:colOff>180000</xdr:colOff>
      <xdr:row>23</xdr:row>
      <xdr:rowOff>180000</xdr:rowOff>
    </xdr:to>
    <xdr:sp macro="" textlink="">
      <xdr:nvSpPr>
        <xdr:cNvPr id="133" name="テキスト ボックス 132">
          <a:extLst>
            <a:ext uri="{FF2B5EF4-FFF2-40B4-BE49-F238E27FC236}">
              <a16:creationId xmlns:a16="http://schemas.microsoft.com/office/drawing/2014/main" id="{D7D8F43C-64BC-4A3C-8B89-8D7F501670DA}"/>
            </a:ext>
          </a:extLst>
        </xdr:cNvPr>
        <xdr:cNvSpPr txBox="1">
          <a:spLocks noChangeAspect="1"/>
        </xdr:cNvSpPr>
      </xdr:nvSpPr>
      <xdr:spPr>
        <a:xfrm>
          <a:off x="4183673" y="43815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12</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2699</xdr:colOff>
      <xdr:row>23</xdr:row>
      <xdr:rowOff>0</xdr:rowOff>
    </xdr:from>
    <xdr:to>
      <xdr:col>9</xdr:col>
      <xdr:colOff>182699</xdr:colOff>
      <xdr:row>23</xdr:row>
      <xdr:rowOff>180000</xdr:rowOff>
    </xdr:to>
    <xdr:sp macro="" textlink="">
      <xdr:nvSpPr>
        <xdr:cNvPr id="134" name="テキスト ボックス 133">
          <a:extLst>
            <a:ext uri="{FF2B5EF4-FFF2-40B4-BE49-F238E27FC236}">
              <a16:creationId xmlns:a16="http://schemas.microsoft.com/office/drawing/2014/main" id="{6FBABDE0-1860-4733-9DF6-1D7E1FEE8E76}"/>
            </a:ext>
          </a:extLst>
        </xdr:cNvPr>
        <xdr:cNvSpPr txBox="1">
          <a:spLocks noChangeAspect="1"/>
        </xdr:cNvSpPr>
      </xdr:nvSpPr>
      <xdr:spPr>
        <a:xfrm>
          <a:off x="5534526" y="43815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13</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2699</xdr:colOff>
      <xdr:row>29</xdr:row>
      <xdr:rowOff>0</xdr:rowOff>
    </xdr:from>
    <xdr:to>
      <xdr:col>9</xdr:col>
      <xdr:colOff>182699</xdr:colOff>
      <xdr:row>29</xdr:row>
      <xdr:rowOff>180000</xdr:rowOff>
    </xdr:to>
    <xdr:sp macro="" textlink="">
      <xdr:nvSpPr>
        <xdr:cNvPr id="135" name="テキスト ボックス 134">
          <a:extLst>
            <a:ext uri="{FF2B5EF4-FFF2-40B4-BE49-F238E27FC236}">
              <a16:creationId xmlns:a16="http://schemas.microsoft.com/office/drawing/2014/main" id="{5DCBAD8A-24EB-4060-961D-06D358023295}"/>
            </a:ext>
          </a:extLst>
        </xdr:cNvPr>
        <xdr:cNvSpPr txBox="1">
          <a:spLocks noChangeAspect="1"/>
        </xdr:cNvSpPr>
      </xdr:nvSpPr>
      <xdr:spPr>
        <a:xfrm>
          <a:off x="5534526" y="55245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14</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2699</xdr:colOff>
      <xdr:row>31</xdr:row>
      <xdr:rowOff>0</xdr:rowOff>
    </xdr:from>
    <xdr:to>
      <xdr:col>9</xdr:col>
      <xdr:colOff>182699</xdr:colOff>
      <xdr:row>31</xdr:row>
      <xdr:rowOff>180000</xdr:rowOff>
    </xdr:to>
    <xdr:sp macro="" textlink="">
      <xdr:nvSpPr>
        <xdr:cNvPr id="136" name="テキスト ボックス 135">
          <a:extLst>
            <a:ext uri="{FF2B5EF4-FFF2-40B4-BE49-F238E27FC236}">
              <a16:creationId xmlns:a16="http://schemas.microsoft.com/office/drawing/2014/main" id="{32D8DDA8-AA65-49EA-9A88-8F9866BBA629}"/>
            </a:ext>
          </a:extLst>
        </xdr:cNvPr>
        <xdr:cNvSpPr txBox="1">
          <a:spLocks noChangeAspect="1"/>
        </xdr:cNvSpPr>
      </xdr:nvSpPr>
      <xdr:spPr>
        <a:xfrm>
          <a:off x="5534526" y="59055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15</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2699</xdr:colOff>
      <xdr:row>39</xdr:row>
      <xdr:rowOff>0</xdr:rowOff>
    </xdr:from>
    <xdr:to>
      <xdr:col>9</xdr:col>
      <xdr:colOff>182699</xdr:colOff>
      <xdr:row>39</xdr:row>
      <xdr:rowOff>180000</xdr:rowOff>
    </xdr:to>
    <xdr:sp macro="" textlink="">
      <xdr:nvSpPr>
        <xdr:cNvPr id="137" name="テキスト ボックス 136">
          <a:extLst>
            <a:ext uri="{FF2B5EF4-FFF2-40B4-BE49-F238E27FC236}">
              <a16:creationId xmlns:a16="http://schemas.microsoft.com/office/drawing/2014/main" id="{D3639610-90EA-41C0-924D-AE213C4F4B56}"/>
            </a:ext>
          </a:extLst>
        </xdr:cNvPr>
        <xdr:cNvSpPr txBox="1">
          <a:spLocks noChangeAspect="1"/>
        </xdr:cNvSpPr>
      </xdr:nvSpPr>
      <xdr:spPr>
        <a:xfrm>
          <a:off x="5534526" y="74295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16</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2699</xdr:colOff>
      <xdr:row>41</xdr:row>
      <xdr:rowOff>0</xdr:rowOff>
    </xdr:from>
    <xdr:to>
      <xdr:col>9</xdr:col>
      <xdr:colOff>182699</xdr:colOff>
      <xdr:row>41</xdr:row>
      <xdr:rowOff>180000</xdr:rowOff>
    </xdr:to>
    <xdr:sp macro="" textlink="">
      <xdr:nvSpPr>
        <xdr:cNvPr id="138" name="テキスト ボックス 137">
          <a:extLst>
            <a:ext uri="{FF2B5EF4-FFF2-40B4-BE49-F238E27FC236}">
              <a16:creationId xmlns:a16="http://schemas.microsoft.com/office/drawing/2014/main" id="{625BB6F8-F34A-4967-AEBB-002FFA1E70E6}"/>
            </a:ext>
          </a:extLst>
        </xdr:cNvPr>
        <xdr:cNvSpPr txBox="1">
          <a:spLocks noChangeAspect="1"/>
        </xdr:cNvSpPr>
      </xdr:nvSpPr>
      <xdr:spPr>
        <a:xfrm>
          <a:off x="5534526" y="78105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17</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417634</xdr:colOff>
      <xdr:row>43</xdr:row>
      <xdr:rowOff>10500</xdr:rowOff>
    </xdr:from>
    <xdr:to>
      <xdr:col>2</xdr:col>
      <xdr:colOff>92076</xdr:colOff>
      <xdr:row>44</xdr:row>
      <xdr:rowOff>0</xdr:rowOff>
    </xdr:to>
    <xdr:sp macro="" textlink="">
      <xdr:nvSpPr>
        <xdr:cNvPr id="139" name="テキスト ボックス 138">
          <a:extLst>
            <a:ext uri="{FF2B5EF4-FFF2-40B4-BE49-F238E27FC236}">
              <a16:creationId xmlns:a16="http://schemas.microsoft.com/office/drawing/2014/main" id="{2AF8F202-26BC-4791-B986-C877FF07D169}"/>
            </a:ext>
          </a:extLst>
        </xdr:cNvPr>
        <xdr:cNvSpPr txBox="1">
          <a:spLocks noChangeAspect="1"/>
        </xdr:cNvSpPr>
      </xdr:nvSpPr>
      <xdr:spPr>
        <a:xfrm>
          <a:off x="1077057" y="82020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17</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0</xdr:colOff>
      <xdr:row>43</xdr:row>
      <xdr:rowOff>9525</xdr:rowOff>
    </xdr:from>
    <xdr:to>
      <xdr:col>5</xdr:col>
      <xdr:colOff>180000</xdr:colOff>
      <xdr:row>43</xdr:row>
      <xdr:rowOff>189525</xdr:rowOff>
    </xdr:to>
    <xdr:sp macro="" textlink="">
      <xdr:nvSpPr>
        <xdr:cNvPr id="140" name="テキスト ボックス 139">
          <a:extLst>
            <a:ext uri="{FF2B5EF4-FFF2-40B4-BE49-F238E27FC236}">
              <a16:creationId xmlns:a16="http://schemas.microsoft.com/office/drawing/2014/main" id="{E3395A34-B282-4EFE-A5B5-520BEA4F6BB0}"/>
            </a:ext>
          </a:extLst>
        </xdr:cNvPr>
        <xdr:cNvSpPr txBox="1">
          <a:spLocks noChangeAspect="1"/>
        </xdr:cNvSpPr>
      </xdr:nvSpPr>
      <xdr:spPr>
        <a:xfrm>
          <a:off x="2638425" y="8201025"/>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18</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2699</xdr:colOff>
      <xdr:row>43</xdr:row>
      <xdr:rowOff>0</xdr:rowOff>
    </xdr:from>
    <xdr:to>
      <xdr:col>9</xdr:col>
      <xdr:colOff>182699</xdr:colOff>
      <xdr:row>43</xdr:row>
      <xdr:rowOff>180000</xdr:rowOff>
    </xdr:to>
    <xdr:sp macro="" textlink="">
      <xdr:nvSpPr>
        <xdr:cNvPr id="141" name="テキスト ボックス 140">
          <a:extLst>
            <a:ext uri="{FF2B5EF4-FFF2-40B4-BE49-F238E27FC236}">
              <a16:creationId xmlns:a16="http://schemas.microsoft.com/office/drawing/2014/main" id="{B191B2F5-1AC1-40CE-BC95-A430E56AECBC}"/>
            </a:ext>
          </a:extLst>
        </xdr:cNvPr>
        <xdr:cNvSpPr txBox="1">
          <a:spLocks noChangeAspect="1"/>
        </xdr:cNvSpPr>
      </xdr:nvSpPr>
      <xdr:spPr>
        <a:xfrm>
          <a:off x="5534526" y="81915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19</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7</xdr:row>
      <xdr:rowOff>10500</xdr:rowOff>
    </xdr:from>
    <xdr:to>
      <xdr:col>13</xdr:col>
      <xdr:colOff>180000</xdr:colOff>
      <xdr:row>8</xdr:row>
      <xdr:rowOff>0</xdr:rowOff>
    </xdr:to>
    <xdr:sp macro="" textlink="">
      <xdr:nvSpPr>
        <xdr:cNvPr id="142" name="テキスト ボックス 141">
          <a:extLst>
            <a:ext uri="{FF2B5EF4-FFF2-40B4-BE49-F238E27FC236}">
              <a16:creationId xmlns:a16="http://schemas.microsoft.com/office/drawing/2014/main" id="{4BCD064D-95AD-46A2-B640-EE49930E0F21}"/>
            </a:ext>
          </a:extLst>
        </xdr:cNvPr>
        <xdr:cNvSpPr txBox="1">
          <a:spLocks noChangeAspect="1"/>
        </xdr:cNvSpPr>
      </xdr:nvSpPr>
      <xdr:spPr>
        <a:xfrm>
          <a:off x="8763000" y="3161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１</a:t>
          </a:r>
        </a:p>
      </xdr:txBody>
    </xdr:sp>
    <xdr:clientData/>
  </xdr:twoCellAnchor>
  <xdr:twoCellAnchor editAs="oneCell">
    <xdr:from>
      <xdr:col>13</xdr:col>
      <xdr:colOff>0</xdr:colOff>
      <xdr:row>10</xdr:row>
      <xdr:rowOff>0</xdr:rowOff>
    </xdr:from>
    <xdr:to>
      <xdr:col>13</xdr:col>
      <xdr:colOff>180000</xdr:colOff>
      <xdr:row>10</xdr:row>
      <xdr:rowOff>180000</xdr:rowOff>
    </xdr:to>
    <xdr:sp macro="" textlink="">
      <xdr:nvSpPr>
        <xdr:cNvPr id="143" name="テキスト ボックス 142">
          <a:extLst>
            <a:ext uri="{FF2B5EF4-FFF2-40B4-BE49-F238E27FC236}">
              <a16:creationId xmlns:a16="http://schemas.microsoft.com/office/drawing/2014/main" id="{E5484B64-0635-4806-8C62-7A9FFBC548A6}"/>
            </a:ext>
          </a:extLst>
        </xdr:cNvPr>
        <xdr:cNvSpPr txBox="1">
          <a:spLocks noChangeAspect="1"/>
        </xdr:cNvSpPr>
      </xdr:nvSpPr>
      <xdr:spPr>
        <a:xfrm>
          <a:off x="8763000" y="35315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２</a:t>
          </a:r>
        </a:p>
      </xdr:txBody>
    </xdr:sp>
    <xdr:clientData/>
  </xdr:twoCellAnchor>
  <xdr:twoCellAnchor editAs="oneCell">
    <xdr:from>
      <xdr:col>13</xdr:col>
      <xdr:colOff>0</xdr:colOff>
      <xdr:row>12</xdr:row>
      <xdr:rowOff>0</xdr:rowOff>
    </xdr:from>
    <xdr:to>
      <xdr:col>13</xdr:col>
      <xdr:colOff>180000</xdr:colOff>
      <xdr:row>12</xdr:row>
      <xdr:rowOff>180000</xdr:rowOff>
    </xdr:to>
    <xdr:sp macro="" textlink="">
      <xdr:nvSpPr>
        <xdr:cNvPr id="144" name="テキスト ボックス 143">
          <a:extLst>
            <a:ext uri="{FF2B5EF4-FFF2-40B4-BE49-F238E27FC236}">
              <a16:creationId xmlns:a16="http://schemas.microsoft.com/office/drawing/2014/main" id="{E1461583-59F7-42B0-A4C0-39866A26FA1B}"/>
            </a:ext>
          </a:extLst>
        </xdr:cNvPr>
        <xdr:cNvSpPr txBox="1">
          <a:spLocks noChangeAspect="1"/>
        </xdr:cNvSpPr>
      </xdr:nvSpPr>
      <xdr:spPr>
        <a:xfrm>
          <a:off x="8763000" y="39125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３</a:t>
          </a:r>
        </a:p>
      </xdr:txBody>
    </xdr:sp>
    <xdr:clientData/>
  </xdr:twoCellAnchor>
  <xdr:twoCellAnchor editAs="oneCell">
    <xdr:from>
      <xdr:col>13</xdr:col>
      <xdr:colOff>0</xdr:colOff>
      <xdr:row>14</xdr:row>
      <xdr:rowOff>0</xdr:rowOff>
    </xdr:from>
    <xdr:to>
      <xdr:col>13</xdr:col>
      <xdr:colOff>180000</xdr:colOff>
      <xdr:row>14</xdr:row>
      <xdr:rowOff>180000</xdr:rowOff>
    </xdr:to>
    <xdr:sp macro="" textlink="">
      <xdr:nvSpPr>
        <xdr:cNvPr id="145" name="テキスト ボックス 144">
          <a:extLst>
            <a:ext uri="{FF2B5EF4-FFF2-40B4-BE49-F238E27FC236}">
              <a16:creationId xmlns:a16="http://schemas.microsoft.com/office/drawing/2014/main" id="{143E7CBB-007C-4C83-A2DD-F751100CCD1E}"/>
            </a:ext>
          </a:extLst>
        </xdr:cNvPr>
        <xdr:cNvSpPr txBox="1">
          <a:spLocks noChangeAspect="1"/>
        </xdr:cNvSpPr>
      </xdr:nvSpPr>
      <xdr:spPr>
        <a:xfrm>
          <a:off x="8763000" y="42935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４</a:t>
          </a:r>
        </a:p>
      </xdr:txBody>
    </xdr:sp>
    <xdr:clientData/>
  </xdr:twoCellAnchor>
  <xdr:twoCellAnchor editAs="oneCell">
    <xdr:from>
      <xdr:col>13</xdr:col>
      <xdr:colOff>0</xdr:colOff>
      <xdr:row>16</xdr:row>
      <xdr:rowOff>11308</xdr:rowOff>
    </xdr:from>
    <xdr:to>
      <xdr:col>13</xdr:col>
      <xdr:colOff>180000</xdr:colOff>
      <xdr:row>17</xdr:row>
      <xdr:rowOff>808</xdr:rowOff>
    </xdr:to>
    <xdr:sp macro="" textlink="">
      <xdr:nvSpPr>
        <xdr:cNvPr id="146" name="テキスト ボックス 145">
          <a:extLst>
            <a:ext uri="{FF2B5EF4-FFF2-40B4-BE49-F238E27FC236}">
              <a16:creationId xmlns:a16="http://schemas.microsoft.com/office/drawing/2014/main" id="{CC542E18-4B0D-4D23-BAF3-CAB24DC32B53}"/>
            </a:ext>
          </a:extLst>
        </xdr:cNvPr>
        <xdr:cNvSpPr txBox="1">
          <a:spLocks noChangeAspect="1"/>
        </xdr:cNvSpPr>
      </xdr:nvSpPr>
      <xdr:spPr>
        <a:xfrm>
          <a:off x="8763000" y="4685885"/>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５</a:t>
          </a:r>
        </a:p>
      </xdr:txBody>
    </xdr:sp>
    <xdr:clientData/>
  </xdr:twoCellAnchor>
  <xdr:twoCellAnchor editAs="oneCell">
    <xdr:from>
      <xdr:col>13</xdr:col>
      <xdr:colOff>0</xdr:colOff>
      <xdr:row>18</xdr:row>
      <xdr:rowOff>0</xdr:rowOff>
    </xdr:from>
    <xdr:to>
      <xdr:col>13</xdr:col>
      <xdr:colOff>180000</xdr:colOff>
      <xdr:row>18</xdr:row>
      <xdr:rowOff>180000</xdr:rowOff>
    </xdr:to>
    <xdr:sp macro="" textlink="">
      <xdr:nvSpPr>
        <xdr:cNvPr id="147" name="テキスト ボックス 146">
          <a:extLst>
            <a:ext uri="{FF2B5EF4-FFF2-40B4-BE49-F238E27FC236}">
              <a16:creationId xmlns:a16="http://schemas.microsoft.com/office/drawing/2014/main" id="{129C0DB3-CA46-4F09-B911-1FFCD7824754}"/>
            </a:ext>
          </a:extLst>
        </xdr:cNvPr>
        <xdr:cNvSpPr txBox="1">
          <a:spLocks noChangeAspect="1"/>
        </xdr:cNvSpPr>
      </xdr:nvSpPr>
      <xdr:spPr>
        <a:xfrm>
          <a:off x="8763000" y="50555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６</a:t>
          </a:r>
        </a:p>
      </xdr:txBody>
    </xdr:sp>
    <xdr:clientData/>
  </xdr:twoCellAnchor>
  <xdr:twoCellAnchor editAs="oneCell">
    <xdr:from>
      <xdr:col>13</xdr:col>
      <xdr:colOff>0</xdr:colOff>
      <xdr:row>20</xdr:row>
      <xdr:rowOff>9982</xdr:rowOff>
    </xdr:from>
    <xdr:to>
      <xdr:col>13</xdr:col>
      <xdr:colOff>180000</xdr:colOff>
      <xdr:row>20</xdr:row>
      <xdr:rowOff>189982</xdr:rowOff>
    </xdr:to>
    <xdr:sp macro="" textlink="">
      <xdr:nvSpPr>
        <xdr:cNvPr id="148" name="テキスト ボックス 147">
          <a:extLst>
            <a:ext uri="{FF2B5EF4-FFF2-40B4-BE49-F238E27FC236}">
              <a16:creationId xmlns:a16="http://schemas.microsoft.com/office/drawing/2014/main" id="{E97F2E11-F896-441E-B2A0-9853BFCD35FA}"/>
            </a:ext>
          </a:extLst>
        </xdr:cNvPr>
        <xdr:cNvSpPr txBox="1">
          <a:spLocks noChangeAspect="1"/>
        </xdr:cNvSpPr>
      </xdr:nvSpPr>
      <xdr:spPr>
        <a:xfrm>
          <a:off x="8763000" y="5446559"/>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７</a:t>
          </a:r>
        </a:p>
      </xdr:txBody>
    </xdr:sp>
    <xdr:clientData/>
  </xdr:twoCellAnchor>
  <xdr:twoCellAnchor editAs="oneCell">
    <xdr:from>
      <xdr:col>13</xdr:col>
      <xdr:colOff>0</xdr:colOff>
      <xdr:row>22</xdr:row>
      <xdr:rowOff>10500</xdr:rowOff>
    </xdr:from>
    <xdr:to>
      <xdr:col>13</xdr:col>
      <xdr:colOff>180000</xdr:colOff>
      <xdr:row>23</xdr:row>
      <xdr:rowOff>0</xdr:rowOff>
    </xdr:to>
    <xdr:sp macro="" textlink="">
      <xdr:nvSpPr>
        <xdr:cNvPr id="149" name="テキスト ボックス 148">
          <a:extLst>
            <a:ext uri="{FF2B5EF4-FFF2-40B4-BE49-F238E27FC236}">
              <a16:creationId xmlns:a16="http://schemas.microsoft.com/office/drawing/2014/main" id="{42E8CA8D-F973-4ED0-8835-3A69744D509E}"/>
            </a:ext>
          </a:extLst>
        </xdr:cNvPr>
        <xdr:cNvSpPr txBox="1">
          <a:spLocks noChangeAspect="1"/>
        </xdr:cNvSpPr>
      </xdr:nvSpPr>
      <xdr:spPr>
        <a:xfrm>
          <a:off x="8763000" y="5828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８</a:t>
          </a:r>
        </a:p>
      </xdr:txBody>
    </xdr:sp>
    <xdr:clientData/>
  </xdr:twoCellAnchor>
  <xdr:twoCellAnchor editAs="oneCell">
    <xdr:from>
      <xdr:col>13</xdr:col>
      <xdr:colOff>0</xdr:colOff>
      <xdr:row>24</xdr:row>
      <xdr:rowOff>10500</xdr:rowOff>
    </xdr:from>
    <xdr:to>
      <xdr:col>13</xdr:col>
      <xdr:colOff>180000</xdr:colOff>
      <xdr:row>25</xdr:row>
      <xdr:rowOff>0</xdr:rowOff>
    </xdr:to>
    <xdr:sp macro="" textlink="">
      <xdr:nvSpPr>
        <xdr:cNvPr id="150" name="テキスト ボックス 149">
          <a:extLst>
            <a:ext uri="{FF2B5EF4-FFF2-40B4-BE49-F238E27FC236}">
              <a16:creationId xmlns:a16="http://schemas.microsoft.com/office/drawing/2014/main" id="{1B2791CB-92BF-4385-97A2-26F149DC698B}"/>
            </a:ext>
          </a:extLst>
        </xdr:cNvPr>
        <xdr:cNvSpPr txBox="1">
          <a:spLocks noChangeAspect="1"/>
        </xdr:cNvSpPr>
      </xdr:nvSpPr>
      <xdr:spPr>
        <a:xfrm>
          <a:off x="8763000" y="6209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９</a:t>
          </a:r>
        </a:p>
      </xdr:txBody>
    </xdr:sp>
    <xdr:clientData/>
  </xdr:twoCellAnchor>
  <xdr:twoCellAnchor editAs="oneCell">
    <xdr:from>
      <xdr:col>13</xdr:col>
      <xdr:colOff>0</xdr:colOff>
      <xdr:row>26</xdr:row>
      <xdr:rowOff>10500</xdr:rowOff>
    </xdr:from>
    <xdr:to>
      <xdr:col>13</xdr:col>
      <xdr:colOff>180000</xdr:colOff>
      <xdr:row>27</xdr:row>
      <xdr:rowOff>0</xdr:rowOff>
    </xdr:to>
    <xdr:sp macro="" textlink="">
      <xdr:nvSpPr>
        <xdr:cNvPr id="151" name="テキスト ボックス 150">
          <a:extLst>
            <a:ext uri="{FF2B5EF4-FFF2-40B4-BE49-F238E27FC236}">
              <a16:creationId xmlns:a16="http://schemas.microsoft.com/office/drawing/2014/main" id="{709F2CB0-AD3A-477C-A073-35EA2370F9D0}"/>
            </a:ext>
          </a:extLst>
        </xdr:cNvPr>
        <xdr:cNvSpPr txBox="1">
          <a:spLocks noChangeAspect="1"/>
        </xdr:cNvSpPr>
      </xdr:nvSpPr>
      <xdr:spPr>
        <a:xfrm>
          <a:off x="8763000" y="6590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10</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29</xdr:row>
      <xdr:rowOff>10500</xdr:rowOff>
    </xdr:from>
    <xdr:to>
      <xdr:col>13</xdr:col>
      <xdr:colOff>180000</xdr:colOff>
      <xdr:row>30</xdr:row>
      <xdr:rowOff>0</xdr:rowOff>
    </xdr:to>
    <xdr:sp macro="" textlink="">
      <xdr:nvSpPr>
        <xdr:cNvPr id="152" name="テキスト ボックス 151">
          <a:extLst>
            <a:ext uri="{FF2B5EF4-FFF2-40B4-BE49-F238E27FC236}">
              <a16:creationId xmlns:a16="http://schemas.microsoft.com/office/drawing/2014/main" id="{70979958-7D71-47D0-B63B-7B64DA7BC09E}"/>
            </a:ext>
          </a:extLst>
        </xdr:cNvPr>
        <xdr:cNvSpPr txBox="1">
          <a:spLocks noChangeAspect="1"/>
        </xdr:cNvSpPr>
      </xdr:nvSpPr>
      <xdr:spPr>
        <a:xfrm>
          <a:off x="8763000" y="6971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11</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32</xdr:row>
      <xdr:rowOff>10500</xdr:rowOff>
    </xdr:from>
    <xdr:to>
      <xdr:col>13</xdr:col>
      <xdr:colOff>180000</xdr:colOff>
      <xdr:row>33</xdr:row>
      <xdr:rowOff>0</xdr:rowOff>
    </xdr:to>
    <xdr:sp macro="" textlink="">
      <xdr:nvSpPr>
        <xdr:cNvPr id="153" name="テキスト ボックス 152">
          <a:extLst>
            <a:ext uri="{FF2B5EF4-FFF2-40B4-BE49-F238E27FC236}">
              <a16:creationId xmlns:a16="http://schemas.microsoft.com/office/drawing/2014/main" id="{3F8BBE1A-53AA-4953-BE2B-577E7F5E60E4}"/>
            </a:ext>
          </a:extLst>
        </xdr:cNvPr>
        <xdr:cNvSpPr txBox="1">
          <a:spLocks noChangeAspect="1"/>
        </xdr:cNvSpPr>
      </xdr:nvSpPr>
      <xdr:spPr>
        <a:xfrm>
          <a:off x="8763000" y="7352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12</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35</xdr:row>
      <xdr:rowOff>10500</xdr:rowOff>
    </xdr:from>
    <xdr:to>
      <xdr:col>13</xdr:col>
      <xdr:colOff>180000</xdr:colOff>
      <xdr:row>36</xdr:row>
      <xdr:rowOff>0</xdr:rowOff>
    </xdr:to>
    <xdr:sp macro="" textlink="">
      <xdr:nvSpPr>
        <xdr:cNvPr id="154" name="テキスト ボックス 153">
          <a:extLst>
            <a:ext uri="{FF2B5EF4-FFF2-40B4-BE49-F238E27FC236}">
              <a16:creationId xmlns:a16="http://schemas.microsoft.com/office/drawing/2014/main" id="{29DDB384-43AD-473B-B2B4-6DFA3C1474B3}"/>
            </a:ext>
          </a:extLst>
        </xdr:cNvPr>
        <xdr:cNvSpPr txBox="1">
          <a:spLocks noChangeAspect="1"/>
        </xdr:cNvSpPr>
      </xdr:nvSpPr>
      <xdr:spPr>
        <a:xfrm>
          <a:off x="8763000" y="7733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13</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37</xdr:row>
      <xdr:rowOff>10500</xdr:rowOff>
    </xdr:from>
    <xdr:to>
      <xdr:col>13</xdr:col>
      <xdr:colOff>180000</xdr:colOff>
      <xdr:row>38</xdr:row>
      <xdr:rowOff>0</xdr:rowOff>
    </xdr:to>
    <xdr:sp macro="" textlink="">
      <xdr:nvSpPr>
        <xdr:cNvPr id="155" name="テキスト ボックス 154">
          <a:extLst>
            <a:ext uri="{FF2B5EF4-FFF2-40B4-BE49-F238E27FC236}">
              <a16:creationId xmlns:a16="http://schemas.microsoft.com/office/drawing/2014/main" id="{82F8609D-371B-48ED-9D2A-91BD3A9CCD00}"/>
            </a:ext>
          </a:extLst>
        </xdr:cNvPr>
        <xdr:cNvSpPr txBox="1">
          <a:spLocks noChangeAspect="1"/>
        </xdr:cNvSpPr>
      </xdr:nvSpPr>
      <xdr:spPr>
        <a:xfrm>
          <a:off x="8763000" y="8114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14</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39</xdr:row>
      <xdr:rowOff>10500</xdr:rowOff>
    </xdr:from>
    <xdr:to>
      <xdr:col>13</xdr:col>
      <xdr:colOff>180000</xdr:colOff>
      <xdr:row>40</xdr:row>
      <xdr:rowOff>0</xdr:rowOff>
    </xdr:to>
    <xdr:sp macro="" textlink="">
      <xdr:nvSpPr>
        <xdr:cNvPr id="156" name="テキスト ボックス 155">
          <a:extLst>
            <a:ext uri="{FF2B5EF4-FFF2-40B4-BE49-F238E27FC236}">
              <a16:creationId xmlns:a16="http://schemas.microsoft.com/office/drawing/2014/main" id="{E3D558AE-42C9-4A68-94F5-2D85C07F6A36}"/>
            </a:ext>
          </a:extLst>
        </xdr:cNvPr>
        <xdr:cNvSpPr txBox="1">
          <a:spLocks noChangeAspect="1"/>
        </xdr:cNvSpPr>
      </xdr:nvSpPr>
      <xdr:spPr>
        <a:xfrm>
          <a:off x="8763000" y="8495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15</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41</xdr:row>
      <xdr:rowOff>10500</xdr:rowOff>
    </xdr:from>
    <xdr:to>
      <xdr:col>13</xdr:col>
      <xdr:colOff>180000</xdr:colOff>
      <xdr:row>42</xdr:row>
      <xdr:rowOff>0</xdr:rowOff>
    </xdr:to>
    <xdr:sp macro="" textlink="">
      <xdr:nvSpPr>
        <xdr:cNvPr id="157" name="テキスト ボックス 156">
          <a:extLst>
            <a:ext uri="{FF2B5EF4-FFF2-40B4-BE49-F238E27FC236}">
              <a16:creationId xmlns:a16="http://schemas.microsoft.com/office/drawing/2014/main" id="{774ECAC0-E68B-4A5D-BED0-CF2BFF820ED4}"/>
            </a:ext>
          </a:extLst>
        </xdr:cNvPr>
        <xdr:cNvSpPr txBox="1">
          <a:spLocks noChangeAspect="1"/>
        </xdr:cNvSpPr>
      </xdr:nvSpPr>
      <xdr:spPr>
        <a:xfrm>
          <a:off x="8763000" y="8876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16</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43</xdr:row>
      <xdr:rowOff>10500</xdr:rowOff>
    </xdr:from>
    <xdr:to>
      <xdr:col>13</xdr:col>
      <xdr:colOff>180000</xdr:colOff>
      <xdr:row>44</xdr:row>
      <xdr:rowOff>0</xdr:rowOff>
    </xdr:to>
    <xdr:sp macro="" textlink="">
      <xdr:nvSpPr>
        <xdr:cNvPr id="158" name="テキスト ボックス 157">
          <a:extLst>
            <a:ext uri="{FF2B5EF4-FFF2-40B4-BE49-F238E27FC236}">
              <a16:creationId xmlns:a16="http://schemas.microsoft.com/office/drawing/2014/main" id="{7F51E97B-2697-4DCD-8434-23B0C67C611E}"/>
            </a:ext>
          </a:extLst>
        </xdr:cNvPr>
        <xdr:cNvSpPr txBox="1">
          <a:spLocks noChangeAspect="1"/>
        </xdr:cNvSpPr>
      </xdr:nvSpPr>
      <xdr:spPr>
        <a:xfrm>
          <a:off x="8763000" y="9257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17</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45</xdr:row>
      <xdr:rowOff>10500</xdr:rowOff>
    </xdr:from>
    <xdr:to>
      <xdr:col>13</xdr:col>
      <xdr:colOff>180000</xdr:colOff>
      <xdr:row>46</xdr:row>
      <xdr:rowOff>0</xdr:rowOff>
    </xdr:to>
    <xdr:sp macro="" textlink="">
      <xdr:nvSpPr>
        <xdr:cNvPr id="159" name="テキスト ボックス 158">
          <a:extLst>
            <a:ext uri="{FF2B5EF4-FFF2-40B4-BE49-F238E27FC236}">
              <a16:creationId xmlns:a16="http://schemas.microsoft.com/office/drawing/2014/main" id="{E4E03114-9672-46FA-86FD-FE25A70407E7}"/>
            </a:ext>
          </a:extLst>
        </xdr:cNvPr>
        <xdr:cNvSpPr txBox="1">
          <a:spLocks noChangeAspect="1"/>
        </xdr:cNvSpPr>
      </xdr:nvSpPr>
      <xdr:spPr>
        <a:xfrm>
          <a:off x="8763000" y="9638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18</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47</xdr:row>
      <xdr:rowOff>0</xdr:rowOff>
    </xdr:from>
    <xdr:to>
      <xdr:col>13</xdr:col>
      <xdr:colOff>180000</xdr:colOff>
      <xdr:row>47</xdr:row>
      <xdr:rowOff>180000</xdr:rowOff>
    </xdr:to>
    <xdr:sp macro="" textlink="">
      <xdr:nvSpPr>
        <xdr:cNvPr id="160" name="テキスト ボックス 159">
          <a:extLst>
            <a:ext uri="{FF2B5EF4-FFF2-40B4-BE49-F238E27FC236}">
              <a16:creationId xmlns:a16="http://schemas.microsoft.com/office/drawing/2014/main" id="{43A4734E-4B03-4621-9266-480D923D6BA9}"/>
            </a:ext>
          </a:extLst>
        </xdr:cNvPr>
        <xdr:cNvSpPr txBox="1">
          <a:spLocks noChangeAspect="1"/>
        </xdr:cNvSpPr>
      </xdr:nvSpPr>
      <xdr:spPr>
        <a:xfrm>
          <a:off x="8763000" y="100085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19</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56030</xdr:colOff>
      <xdr:row>16</xdr:row>
      <xdr:rowOff>10500</xdr:rowOff>
    </xdr:from>
    <xdr:to>
      <xdr:col>14</xdr:col>
      <xdr:colOff>236030</xdr:colOff>
      <xdr:row>17</xdr:row>
      <xdr:rowOff>0</xdr:rowOff>
    </xdr:to>
    <xdr:sp macro="" textlink="">
      <xdr:nvSpPr>
        <xdr:cNvPr id="161" name="テキスト ボックス 160">
          <a:extLst>
            <a:ext uri="{FF2B5EF4-FFF2-40B4-BE49-F238E27FC236}">
              <a16:creationId xmlns:a16="http://schemas.microsoft.com/office/drawing/2014/main" id="{542262CE-CC27-4067-9B17-E46FD0A1BFF9}"/>
            </a:ext>
          </a:extLst>
        </xdr:cNvPr>
        <xdr:cNvSpPr txBox="1">
          <a:spLocks noChangeAspect="1"/>
        </xdr:cNvSpPr>
      </xdr:nvSpPr>
      <xdr:spPr>
        <a:xfrm>
          <a:off x="8718177" y="3058500"/>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３</a:t>
          </a:r>
        </a:p>
      </xdr:txBody>
    </xdr:sp>
    <xdr:clientData/>
  </xdr:twoCellAnchor>
  <xdr:twoCellAnchor editAs="oneCell">
    <xdr:from>
      <xdr:col>14</xdr:col>
      <xdr:colOff>605581</xdr:colOff>
      <xdr:row>16</xdr:row>
      <xdr:rowOff>10500</xdr:rowOff>
    </xdr:from>
    <xdr:to>
      <xdr:col>14</xdr:col>
      <xdr:colOff>785581</xdr:colOff>
      <xdr:row>17</xdr:row>
      <xdr:rowOff>0</xdr:rowOff>
    </xdr:to>
    <xdr:sp macro="" textlink="">
      <xdr:nvSpPr>
        <xdr:cNvPr id="162" name="テキスト ボックス 161">
          <a:extLst>
            <a:ext uri="{FF2B5EF4-FFF2-40B4-BE49-F238E27FC236}">
              <a16:creationId xmlns:a16="http://schemas.microsoft.com/office/drawing/2014/main" id="{6BB50BE4-E8C4-489B-B9E2-74C58E5E894A}"/>
            </a:ext>
          </a:extLst>
        </xdr:cNvPr>
        <xdr:cNvSpPr txBox="1">
          <a:spLocks noChangeAspect="1"/>
        </xdr:cNvSpPr>
      </xdr:nvSpPr>
      <xdr:spPr>
        <a:xfrm>
          <a:off x="9111406" y="4306275"/>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４</a:t>
          </a:r>
        </a:p>
      </xdr:txBody>
    </xdr:sp>
    <xdr:clientData/>
  </xdr:twoCellAnchor>
  <xdr:twoCellAnchor editAs="oneCell">
    <xdr:from>
      <xdr:col>14</xdr:col>
      <xdr:colOff>56030</xdr:colOff>
      <xdr:row>20</xdr:row>
      <xdr:rowOff>10500</xdr:rowOff>
    </xdr:from>
    <xdr:to>
      <xdr:col>14</xdr:col>
      <xdr:colOff>236030</xdr:colOff>
      <xdr:row>21</xdr:row>
      <xdr:rowOff>0</xdr:rowOff>
    </xdr:to>
    <xdr:sp macro="" textlink="">
      <xdr:nvSpPr>
        <xdr:cNvPr id="163" name="テキスト ボックス 162">
          <a:extLst>
            <a:ext uri="{FF2B5EF4-FFF2-40B4-BE49-F238E27FC236}">
              <a16:creationId xmlns:a16="http://schemas.microsoft.com/office/drawing/2014/main" id="{631C2298-ADBB-4B1A-A4D0-F61AA06F9C65}"/>
            </a:ext>
          </a:extLst>
        </xdr:cNvPr>
        <xdr:cNvSpPr txBox="1">
          <a:spLocks noChangeAspect="1"/>
        </xdr:cNvSpPr>
      </xdr:nvSpPr>
      <xdr:spPr>
        <a:xfrm>
          <a:off x="8718177" y="3820500"/>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３</a:t>
          </a:r>
        </a:p>
      </xdr:txBody>
    </xdr:sp>
    <xdr:clientData/>
  </xdr:twoCellAnchor>
  <xdr:twoCellAnchor editAs="oneCell">
    <xdr:from>
      <xdr:col>14</xdr:col>
      <xdr:colOff>605581</xdr:colOff>
      <xdr:row>20</xdr:row>
      <xdr:rowOff>0</xdr:rowOff>
    </xdr:from>
    <xdr:to>
      <xdr:col>14</xdr:col>
      <xdr:colOff>785581</xdr:colOff>
      <xdr:row>20</xdr:row>
      <xdr:rowOff>180000</xdr:rowOff>
    </xdr:to>
    <xdr:sp macro="" textlink="">
      <xdr:nvSpPr>
        <xdr:cNvPr id="164" name="テキスト ボックス 163">
          <a:extLst>
            <a:ext uri="{FF2B5EF4-FFF2-40B4-BE49-F238E27FC236}">
              <a16:creationId xmlns:a16="http://schemas.microsoft.com/office/drawing/2014/main" id="{57ACF25F-3AF5-493F-8090-D7A97DDB6376}"/>
            </a:ext>
          </a:extLst>
        </xdr:cNvPr>
        <xdr:cNvSpPr txBox="1">
          <a:spLocks noChangeAspect="1"/>
        </xdr:cNvSpPr>
      </xdr:nvSpPr>
      <xdr:spPr>
        <a:xfrm>
          <a:off x="9111406" y="5057775"/>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６</a:t>
          </a:r>
        </a:p>
      </xdr:txBody>
    </xdr:sp>
    <xdr:clientData/>
  </xdr:twoCellAnchor>
  <xdr:twoCellAnchor editAs="oneCell">
    <xdr:from>
      <xdr:col>14</xdr:col>
      <xdr:colOff>55145</xdr:colOff>
      <xdr:row>24</xdr:row>
      <xdr:rowOff>10498</xdr:rowOff>
    </xdr:from>
    <xdr:to>
      <xdr:col>14</xdr:col>
      <xdr:colOff>232559</xdr:colOff>
      <xdr:row>24</xdr:row>
      <xdr:rowOff>190498</xdr:rowOff>
    </xdr:to>
    <xdr:sp macro="" textlink="">
      <xdr:nvSpPr>
        <xdr:cNvPr id="165" name="テキスト ボックス 164">
          <a:extLst>
            <a:ext uri="{FF2B5EF4-FFF2-40B4-BE49-F238E27FC236}">
              <a16:creationId xmlns:a16="http://schemas.microsoft.com/office/drawing/2014/main" id="{B1E69BC3-A634-469B-89A9-4F3728603A3F}"/>
            </a:ext>
          </a:extLst>
        </xdr:cNvPr>
        <xdr:cNvSpPr txBox="1">
          <a:spLocks noChangeAspect="1"/>
        </xdr:cNvSpPr>
      </xdr:nvSpPr>
      <xdr:spPr>
        <a:xfrm>
          <a:off x="8717292" y="4582498"/>
          <a:ext cx="177414"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７</a:t>
          </a:r>
        </a:p>
      </xdr:txBody>
    </xdr:sp>
    <xdr:clientData/>
  </xdr:twoCellAnchor>
  <xdr:twoCellAnchor editAs="oneCell">
    <xdr:from>
      <xdr:col>14</xdr:col>
      <xdr:colOff>605581</xdr:colOff>
      <xdr:row>24</xdr:row>
      <xdr:rowOff>10500</xdr:rowOff>
    </xdr:from>
    <xdr:to>
      <xdr:col>14</xdr:col>
      <xdr:colOff>785581</xdr:colOff>
      <xdr:row>25</xdr:row>
      <xdr:rowOff>0</xdr:rowOff>
    </xdr:to>
    <xdr:sp macro="" textlink="">
      <xdr:nvSpPr>
        <xdr:cNvPr id="166" name="テキスト ボックス 165">
          <a:extLst>
            <a:ext uri="{FF2B5EF4-FFF2-40B4-BE49-F238E27FC236}">
              <a16:creationId xmlns:a16="http://schemas.microsoft.com/office/drawing/2014/main" id="{CE533E95-5710-4FB8-BF95-B7D9FA092B6E}"/>
            </a:ext>
          </a:extLst>
        </xdr:cNvPr>
        <xdr:cNvSpPr txBox="1">
          <a:spLocks noChangeAspect="1"/>
        </xdr:cNvSpPr>
      </xdr:nvSpPr>
      <xdr:spPr>
        <a:xfrm>
          <a:off x="9111406" y="5830275"/>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５</a:t>
          </a:r>
        </a:p>
      </xdr:txBody>
    </xdr:sp>
    <xdr:clientData/>
  </xdr:twoCellAnchor>
  <xdr:twoCellAnchor editAs="oneCell">
    <xdr:from>
      <xdr:col>14</xdr:col>
      <xdr:colOff>55145</xdr:colOff>
      <xdr:row>35</xdr:row>
      <xdr:rowOff>10498</xdr:rowOff>
    </xdr:from>
    <xdr:to>
      <xdr:col>14</xdr:col>
      <xdr:colOff>232559</xdr:colOff>
      <xdr:row>35</xdr:row>
      <xdr:rowOff>190498</xdr:rowOff>
    </xdr:to>
    <xdr:sp macro="" textlink="">
      <xdr:nvSpPr>
        <xdr:cNvPr id="167" name="テキスト ボックス 166">
          <a:extLst>
            <a:ext uri="{FF2B5EF4-FFF2-40B4-BE49-F238E27FC236}">
              <a16:creationId xmlns:a16="http://schemas.microsoft.com/office/drawing/2014/main" id="{2831C074-379E-44AC-B10D-22FDA8649BD0}"/>
            </a:ext>
          </a:extLst>
        </xdr:cNvPr>
        <xdr:cNvSpPr txBox="1">
          <a:spLocks noChangeAspect="1"/>
        </xdr:cNvSpPr>
      </xdr:nvSpPr>
      <xdr:spPr>
        <a:xfrm>
          <a:off x="8717292" y="6677998"/>
          <a:ext cx="177414"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12</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605581</xdr:colOff>
      <xdr:row>35</xdr:row>
      <xdr:rowOff>10500</xdr:rowOff>
    </xdr:from>
    <xdr:to>
      <xdr:col>14</xdr:col>
      <xdr:colOff>785581</xdr:colOff>
      <xdr:row>36</xdr:row>
      <xdr:rowOff>0</xdr:rowOff>
    </xdr:to>
    <xdr:sp macro="" textlink="">
      <xdr:nvSpPr>
        <xdr:cNvPr id="168" name="テキスト ボックス 167">
          <a:extLst>
            <a:ext uri="{FF2B5EF4-FFF2-40B4-BE49-F238E27FC236}">
              <a16:creationId xmlns:a16="http://schemas.microsoft.com/office/drawing/2014/main" id="{F5D62E02-EC3C-485F-A5EF-DED68F4A67EF}"/>
            </a:ext>
          </a:extLst>
        </xdr:cNvPr>
        <xdr:cNvSpPr txBox="1">
          <a:spLocks noChangeAspect="1"/>
        </xdr:cNvSpPr>
      </xdr:nvSpPr>
      <xdr:spPr>
        <a:xfrm>
          <a:off x="9111406" y="7925775"/>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11</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55145</xdr:colOff>
      <xdr:row>39</xdr:row>
      <xdr:rowOff>10498</xdr:rowOff>
    </xdr:from>
    <xdr:to>
      <xdr:col>14</xdr:col>
      <xdr:colOff>232559</xdr:colOff>
      <xdr:row>39</xdr:row>
      <xdr:rowOff>190498</xdr:rowOff>
    </xdr:to>
    <xdr:sp macro="" textlink="">
      <xdr:nvSpPr>
        <xdr:cNvPr id="169" name="テキスト ボックス 168">
          <a:extLst>
            <a:ext uri="{FF2B5EF4-FFF2-40B4-BE49-F238E27FC236}">
              <a16:creationId xmlns:a16="http://schemas.microsoft.com/office/drawing/2014/main" id="{90A3D0A3-F9F3-4DB3-903D-C7EE0B87C40F}"/>
            </a:ext>
          </a:extLst>
        </xdr:cNvPr>
        <xdr:cNvSpPr txBox="1">
          <a:spLocks noChangeAspect="1"/>
        </xdr:cNvSpPr>
      </xdr:nvSpPr>
      <xdr:spPr>
        <a:xfrm>
          <a:off x="8717292" y="7439998"/>
          <a:ext cx="177414"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13</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605581</xdr:colOff>
      <xdr:row>39</xdr:row>
      <xdr:rowOff>0</xdr:rowOff>
    </xdr:from>
    <xdr:to>
      <xdr:col>14</xdr:col>
      <xdr:colOff>785581</xdr:colOff>
      <xdr:row>39</xdr:row>
      <xdr:rowOff>180000</xdr:rowOff>
    </xdr:to>
    <xdr:sp macro="" textlink="">
      <xdr:nvSpPr>
        <xdr:cNvPr id="170" name="テキスト ボックス 169">
          <a:extLst>
            <a:ext uri="{FF2B5EF4-FFF2-40B4-BE49-F238E27FC236}">
              <a16:creationId xmlns:a16="http://schemas.microsoft.com/office/drawing/2014/main" id="{695C7F83-9341-4F42-960C-73E4C9B8B6C0}"/>
            </a:ext>
          </a:extLst>
        </xdr:cNvPr>
        <xdr:cNvSpPr txBox="1">
          <a:spLocks noChangeAspect="1"/>
        </xdr:cNvSpPr>
      </xdr:nvSpPr>
      <xdr:spPr>
        <a:xfrm>
          <a:off x="9111406" y="8677275"/>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14</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56030</xdr:colOff>
      <xdr:row>43</xdr:row>
      <xdr:rowOff>10500</xdr:rowOff>
    </xdr:from>
    <xdr:to>
      <xdr:col>14</xdr:col>
      <xdr:colOff>236030</xdr:colOff>
      <xdr:row>44</xdr:row>
      <xdr:rowOff>0</xdr:rowOff>
    </xdr:to>
    <xdr:sp macro="" textlink="">
      <xdr:nvSpPr>
        <xdr:cNvPr id="171" name="テキスト ボックス 170">
          <a:extLst>
            <a:ext uri="{FF2B5EF4-FFF2-40B4-BE49-F238E27FC236}">
              <a16:creationId xmlns:a16="http://schemas.microsoft.com/office/drawing/2014/main" id="{E103CFB6-3385-4DAE-8C1D-1FC52E13395D}"/>
            </a:ext>
          </a:extLst>
        </xdr:cNvPr>
        <xdr:cNvSpPr txBox="1">
          <a:spLocks noChangeAspect="1"/>
        </xdr:cNvSpPr>
      </xdr:nvSpPr>
      <xdr:spPr>
        <a:xfrm>
          <a:off x="8718177" y="8202000"/>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15</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605581</xdr:colOff>
      <xdr:row>43</xdr:row>
      <xdr:rowOff>10500</xdr:rowOff>
    </xdr:from>
    <xdr:to>
      <xdr:col>14</xdr:col>
      <xdr:colOff>785581</xdr:colOff>
      <xdr:row>44</xdr:row>
      <xdr:rowOff>0</xdr:rowOff>
    </xdr:to>
    <xdr:sp macro="" textlink="">
      <xdr:nvSpPr>
        <xdr:cNvPr id="172" name="テキスト ボックス 171">
          <a:extLst>
            <a:ext uri="{FF2B5EF4-FFF2-40B4-BE49-F238E27FC236}">
              <a16:creationId xmlns:a16="http://schemas.microsoft.com/office/drawing/2014/main" id="{C5EB5EBA-9F62-454C-B0C1-1C3EA660CFDE}"/>
            </a:ext>
          </a:extLst>
        </xdr:cNvPr>
        <xdr:cNvSpPr txBox="1">
          <a:spLocks noChangeAspect="1"/>
        </xdr:cNvSpPr>
      </xdr:nvSpPr>
      <xdr:spPr>
        <a:xfrm>
          <a:off x="9111406" y="9449775"/>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16</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56030</xdr:colOff>
      <xdr:row>47</xdr:row>
      <xdr:rowOff>10500</xdr:rowOff>
    </xdr:from>
    <xdr:to>
      <xdr:col>14</xdr:col>
      <xdr:colOff>236030</xdr:colOff>
      <xdr:row>48</xdr:row>
      <xdr:rowOff>0</xdr:rowOff>
    </xdr:to>
    <xdr:sp macro="" textlink="">
      <xdr:nvSpPr>
        <xdr:cNvPr id="173" name="テキスト ボックス 172">
          <a:extLst>
            <a:ext uri="{FF2B5EF4-FFF2-40B4-BE49-F238E27FC236}">
              <a16:creationId xmlns:a16="http://schemas.microsoft.com/office/drawing/2014/main" id="{C08CA332-A851-4DB9-84F3-B3D31B3012EB}"/>
            </a:ext>
          </a:extLst>
        </xdr:cNvPr>
        <xdr:cNvSpPr txBox="1">
          <a:spLocks noChangeAspect="1"/>
        </xdr:cNvSpPr>
      </xdr:nvSpPr>
      <xdr:spPr>
        <a:xfrm>
          <a:off x="8718177" y="8964000"/>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17</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605581</xdr:colOff>
      <xdr:row>47</xdr:row>
      <xdr:rowOff>10500</xdr:rowOff>
    </xdr:from>
    <xdr:to>
      <xdr:col>14</xdr:col>
      <xdr:colOff>785581</xdr:colOff>
      <xdr:row>48</xdr:row>
      <xdr:rowOff>0</xdr:rowOff>
    </xdr:to>
    <xdr:sp macro="" textlink="">
      <xdr:nvSpPr>
        <xdr:cNvPr id="174" name="テキスト ボックス 173">
          <a:extLst>
            <a:ext uri="{FF2B5EF4-FFF2-40B4-BE49-F238E27FC236}">
              <a16:creationId xmlns:a16="http://schemas.microsoft.com/office/drawing/2014/main" id="{AFA23FF2-D0D3-4AB6-9339-47513DB56601}"/>
            </a:ext>
          </a:extLst>
        </xdr:cNvPr>
        <xdr:cNvSpPr txBox="1">
          <a:spLocks noChangeAspect="1"/>
        </xdr:cNvSpPr>
      </xdr:nvSpPr>
      <xdr:spPr>
        <a:xfrm>
          <a:off x="9111406" y="10211775"/>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18</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93173-DF50-41F8-8C95-883C9E6E80AC}">
  <dimension ref="A1:AF79"/>
  <sheetViews>
    <sheetView tabSelected="1" view="pageBreakPreview" zoomScale="75" zoomScaleNormal="70" zoomScaleSheetLayoutView="75" workbookViewId="0">
      <selection activeCell="AE38" sqref="AE38"/>
    </sheetView>
  </sheetViews>
  <sheetFormatPr defaultRowHeight="24.75" customHeight="1" x14ac:dyDescent="0.15"/>
  <cols>
    <col min="1" max="1" width="4.625" customWidth="1"/>
    <col min="2" max="2" width="17.25" customWidth="1"/>
    <col min="3" max="30" width="13.625" customWidth="1"/>
    <col min="31" max="31" width="15.125" customWidth="1"/>
  </cols>
  <sheetData>
    <row r="1" spans="1:17" ht="36.75" customHeight="1" thickBot="1" x14ac:dyDescent="0.2">
      <c r="A1" s="163" t="s">
        <v>143</v>
      </c>
      <c r="B1" s="1"/>
    </row>
    <row r="2" spans="1:17" ht="41.25" customHeight="1" thickBot="1" x14ac:dyDescent="0.2">
      <c r="B2" s="8" t="s">
        <v>2</v>
      </c>
      <c r="C2" s="301">
        <v>143000000</v>
      </c>
      <c r="D2" s="302"/>
      <c r="E2" s="9" t="s">
        <v>3</v>
      </c>
      <c r="F2" s="301">
        <v>127270000</v>
      </c>
      <c r="G2" s="302"/>
      <c r="H2" s="10" t="s">
        <v>93</v>
      </c>
      <c r="I2" s="78">
        <f>ROUND(F2/C2,2)</f>
        <v>0.89</v>
      </c>
      <c r="J2" s="204" t="s">
        <v>156</v>
      </c>
      <c r="K2" s="301">
        <v>77000000</v>
      </c>
      <c r="L2" s="302"/>
      <c r="M2" s="11" t="s">
        <v>4</v>
      </c>
      <c r="N2" s="303">
        <f>(F2-K2)*0.01</f>
        <v>502700</v>
      </c>
      <c r="O2" s="304"/>
      <c r="P2" s="79"/>
      <c r="Q2" s="80"/>
    </row>
    <row r="3" spans="1:17" s="77" customFormat="1" ht="24.75" customHeight="1" x14ac:dyDescent="0.15">
      <c r="B3" s="67"/>
      <c r="C3" s="68"/>
      <c r="D3" s="68"/>
      <c r="E3" s="68"/>
      <c r="F3" s="68"/>
      <c r="G3" s="68"/>
      <c r="H3" s="69"/>
      <c r="I3" s="69"/>
      <c r="J3" s="69"/>
      <c r="K3" s="68"/>
      <c r="L3" s="68"/>
      <c r="M3" s="67"/>
      <c r="N3" s="70"/>
      <c r="O3" s="70"/>
      <c r="P3" s="75"/>
      <c r="Q3" s="76"/>
    </row>
    <row r="4" spans="1:17" ht="24.75" customHeight="1" thickBot="1" x14ac:dyDescent="0.2">
      <c r="B4" s="164" t="s">
        <v>144</v>
      </c>
      <c r="C4" s="72"/>
      <c r="D4" s="72"/>
      <c r="E4" s="72"/>
      <c r="F4" s="72"/>
      <c r="G4" s="72"/>
      <c r="H4" s="73"/>
      <c r="I4" s="73"/>
      <c r="J4" s="73"/>
      <c r="K4" s="72"/>
      <c r="L4" s="72"/>
      <c r="M4" s="71"/>
      <c r="N4" s="74"/>
      <c r="O4" s="74"/>
      <c r="P4" s="2"/>
      <c r="Q4" s="3"/>
    </row>
    <row r="5" spans="1:17" ht="24.95" customHeight="1" x14ac:dyDescent="0.15">
      <c r="B5" s="280" t="s">
        <v>157</v>
      </c>
      <c r="C5" s="282" t="s">
        <v>159</v>
      </c>
      <c r="D5" s="284" t="s">
        <v>6</v>
      </c>
      <c r="E5" s="282" t="s">
        <v>7</v>
      </c>
      <c r="F5" s="282" t="s">
        <v>8</v>
      </c>
      <c r="G5" s="285" t="s">
        <v>9</v>
      </c>
      <c r="H5" s="285" t="s">
        <v>89</v>
      </c>
      <c r="I5" s="285" t="s">
        <v>88</v>
      </c>
      <c r="J5" s="285" t="s">
        <v>91</v>
      </c>
      <c r="K5" s="282" t="s">
        <v>10</v>
      </c>
      <c r="L5" s="282" t="s">
        <v>161</v>
      </c>
      <c r="M5" s="285" t="s">
        <v>90</v>
      </c>
      <c r="N5" s="307" t="s">
        <v>12</v>
      </c>
      <c r="O5" s="309" t="s">
        <v>13</v>
      </c>
      <c r="P5" s="2"/>
      <c r="Q5" s="3"/>
    </row>
    <row r="6" spans="1:17" ht="24.95" customHeight="1" x14ac:dyDescent="0.15">
      <c r="B6" s="281"/>
      <c r="C6" s="283"/>
      <c r="D6" s="283"/>
      <c r="E6" s="283"/>
      <c r="F6" s="283"/>
      <c r="G6" s="286"/>
      <c r="H6" s="286"/>
      <c r="I6" s="286"/>
      <c r="J6" s="286"/>
      <c r="K6" s="300"/>
      <c r="L6" s="300"/>
      <c r="M6" s="286"/>
      <c r="N6" s="308"/>
      <c r="O6" s="310"/>
      <c r="P6" s="2"/>
      <c r="Q6" s="3"/>
    </row>
    <row r="7" spans="1:17" ht="24.95" customHeight="1" thickBot="1" x14ac:dyDescent="0.2">
      <c r="B7" s="81"/>
      <c r="C7" s="82"/>
      <c r="D7" s="82"/>
      <c r="E7" s="83" t="s">
        <v>103</v>
      </c>
      <c r="F7" s="83" t="s">
        <v>104</v>
      </c>
      <c r="G7" s="86" t="s">
        <v>105</v>
      </c>
      <c r="H7" s="86" t="s">
        <v>106</v>
      </c>
      <c r="I7" s="86" t="s">
        <v>107</v>
      </c>
      <c r="J7" s="86" t="s">
        <v>108</v>
      </c>
      <c r="K7" s="83" t="s">
        <v>109</v>
      </c>
      <c r="L7" s="83" t="s">
        <v>110</v>
      </c>
      <c r="M7" s="86" t="s">
        <v>111</v>
      </c>
      <c r="N7" s="95" t="s">
        <v>112</v>
      </c>
      <c r="O7" s="311"/>
      <c r="P7" s="2"/>
      <c r="Q7" s="3"/>
    </row>
    <row r="8" spans="1:17" ht="35.1" customHeight="1" thickBot="1" x14ac:dyDescent="0.2">
      <c r="B8" s="90"/>
      <c r="C8" s="91"/>
      <c r="D8" s="91"/>
      <c r="E8" s="91" t="s">
        <v>97</v>
      </c>
      <c r="F8" s="91" t="s">
        <v>92</v>
      </c>
      <c r="G8" s="92" t="s">
        <v>96</v>
      </c>
      <c r="H8" s="92" t="s">
        <v>98</v>
      </c>
      <c r="I8" s="92" t="s">
        <v>95</v>
      </c>
      <c r="J8" s="92" t="s">
        <v>100</v>
      </c>
      <c r="K8" s="92" t="s">
        <v>99</v>
      </c>
      <c r="L8" s="92" t="s">
        <v>101</v>
      </c>
      <c r="M8" s="92" t="s">
        <v>160</v>
      </c>
      <c r="N8" s="93" t="s">
        <v>102</v>
      </c>
      <c r="O8" s="94"/>
      <c r="P8" s="2"/>
      <c r="Q8" s="3"/>
    </row>
    <row r="9" spans="1:17" ht="24.75" customHeight="1" x14ac:dyDescent="0.15">
      <c r="B9" s="236" t="s">
        <v>15</v>
      </c>
      <c r="C9" s="53" t="s">
        <v>16</v>
      </c>
      <c r="D9" s="53" t="s">
        <v>17</v>
      </c>
      <c r="E9" s="54">
        <v>20</v>
      </c>
      <c r="F9" s="12">
        <f>E38</f>
        <v>20</v>
      </c>
      <c r="G9" s="13">
        <f>F38</f>
        <v>86000</v>
      </c>
      <c r="H9" s="14">
        <f>ROUNDDOWN(F9*G9*$I$2*1.1,0)</f>
        <v>1683880</v>
      </c>
      <c r="I9" s="15">
        <f>AE38</f>
        <v>92125</v>
      </c>
      <c r="J9" s="16">
        <f>ROUNDDOWN(F9*I9*1.1,0)</f>
        <v>2026750</v>
      </c>
      <c r="K9" s="16">
        <f>ROUNDDOWN(J9*$I$2,0)</f>
        <v>1803807</v>
      </c>
      <c r="L9" s="16">
        <f>ROUNDDOWN(AE39*1.1,0)</f>
        <v>2007500</v>
      </c>
      <c r="M9" s="213"/>
      <c r="N9" s="214"/>
      <c r="O9" s="239" t="str">
        <f>IF(N14-$N$2&gt;0,"○","×")</f>
        <v>○</v>
      </c>
      <c r="P9" s="2"/>
      <c r="Q9" s="3"/>
    </row>
    <row r="10" spans="1:17" ht="24.75" customHeight="1" x14ac:dyDescent="0.15">
      <c r="B10" s="237"/>
      <c r="C10" s="55" t="s">
        <v>18</v>
      </c>
      <c r="D10" s="55" t="s">
        <v>19</v>
      </c>
      <c r="E10" s="56">
        <v>40</v>
      </c>
      <c r="F10" s="17">
        <f>E40</f>
        <v>40</v>
      </c>
      <c r="G10" s="18">
        <f>F40</f>
        <v>147500</v>
      </c>
      <c r="H10" s="87">
        <f>ROUNDDOWN(F10*G10*$I$2*1.1,0)</f>
        <v>5776100</v>
      </c>
      <c r="I10" s="20">
        <f>AE40</f>
        <v>159750</v>
      </c>
      <c r="J10" s="19">
        <f>ROUNDDOWN(F10*I10*1.1,0)</f>
        <v>7029000</v>
      </c>
      <c r="K10" s="19">
        <f>ROUNDDOWN(J10*$I$2,0)</f>
        <v>6255810</v>
      </c>
      <c r="L10" s="19">
        <f>ROUNDDOWN(AE41*1.1,0)</f>
        <v>6930000</v>
      </c>
      <c r="M10" s="215"/>
      <c r="N10" s="216"/>
      <c r="O10" s="240"/>
      <c r="P10" s="2"/>
      <c r="Q10" s="3"/>
    </row>
    <row r="11" spans="1:17" ht="24.75" customHeight="1" x14ac:dyDescent="0.15">
      <c r="B11" s="237"/>
      <c r="C11" s="55"/>
      <c r="D11" s="55"/>
      <c r="E11" s="56"/>
      <c r="F11" s="17"/>
      <c r="G11" s="18"/>
      <c r="H11" s="19"/>
      <c r="I11" s="18"/>
      <c r="J11" s="19"/>
      <c r="K11" s="19"/>
      <c r="L11" s="19"/>
      <c r="M11" s="217"/>
      <c r="N11" s="216"/>
      <c r="O11" s="240"/>
      <c r="P11" s="2"/>
      <c r="Q11" s="3"/>
    </row>
    <row r="12" spans="1:17" ht="24.75" customHeight="1" x14ac:dyDescent="0.15">
      <c r="B12" s="237"/>
      <c r="C12" s="55"/>
      <c r="D12" s="55"/>
      <c r="E12" s="56"/>
      <c r="F12" s="17"/>
      <c r="G12" s="18"/>
      <c r="H12" s="19"/>
      <c r="I12" s="18"/>
      <c r="J12" s="19"/>
      <c r="K12" s="19"/>
      <c r="L12" s="19"/>
      <c r="M12" s="217"/>
      <c r="N12" s="216"/>
      <c r="O12" s="240"/>
      <c r="P12" s="2"/>
      <c r="Q12" s="3"/>
    </row>
    <row r="13" spans="1:17" ht="24.75" customHeight="1" thickBot="1" x14ac:dyDescent="0.2">
      <c r="B13" s="237"/>
      <c r="C13" s="57"/>
      <c r="D13" s="57"/>
      <c r="E13" s="58"/>
      <c r="F13" s="22"/>
      <c r="G13" s="23"/>
      <c r="H13" s="24"/>
      <c r="I13" s="23"/>
      <c r="J13" s="24"/>
      <c r="K13" s="24"/>
      <c r="L13" s="24"/>
      <c r="M13" s="218"/>
      <c r="N13" s="219"/>
      <c r="O13" s="240"/>
      <c r="P13" s="2"/>
      <c r="Q13" s="3"/>
    </row>
    <row r="14" spans="1:17" ht="24.75" customHeight="1" thickTop="1" thickBot="1" x14ac:dyDescent="0.2">
      <c r="B14" s="238"/>
      <c r="C14" s="4" t="s">
        <v>23</v>
      </c>
      <c r="D14" s="4"/>
      <c r="E14" s="25"/>
      <c r="F14" s="26"/>
      <c r="G14" s="26"/>
      <c r="H14" s="27">
        <f>SUM(H9:H13)</f>
        <v>7459980</v>
      </c>
      <c r="I14" s="26"/>
      <c r="J14" s="27"/>
      <c r="K14" s="27">
        <f>SUM(K9:K13)</f>
        <v>8059617</v>
      </c>
      <c r="L14" s="27">
        <f>SUM(L9:L13)</f>
        <v>8937500</v>
      </c>
      <c r="M14" s="224">
        <v>8937500</v>
      </c>
      <c r="N14" s="28">
        <f>M14-H14</f>
        <v>1477520</v>
      </c>
      <c r="O14" s="240"/>
      <c r="P14" s="2"/>
      <c r="Q14" s="3"/>
    </row>
    <row r="15" spans="1:17" ht="24.75" customHeight="1" x14ac:dyDescent="0.15">
      <c r="B15" s="236" t="s">
        <v>24</v>
      </c>
      <c r="C15" s="59" t="s">
        <v>25</v>
      </c>
      <c r="D15" s="59" t="s">
        <v>26</v>
      </c>
      <c r="E15" s="60">
        <v>40</v>
      </c>
      <c r="F15" s="29">
        <f>E53</f>
        <v>40</v>
      </c>
      <c r="G15" s="20">
        <f>F53</f>
        <v>130</v>
      </c>
      <c r="H15" s="21">
        <f>ROUNDDOWN(F15*G15*$I$2*1.1,0)</f>
        <v>5090</v>
      </c>
      <c r="I15" s="20">
        <f>AE53</f>
        <v>146</v>
      </c>
      <c r="J15" s="19">
        <f>ROUNDDOWN(F15*I15*1.1,0)</f>
        <v>6424</v>
      </c>
      <c r="K15" s="19">
        <f>ROUNDDOWN(J15*$I$2,0)</f>
        <v>5717</v>
      </c>
      <c r="L15" s="21">
        <f>ROUNDDOWN(AE54*1.1,0)</f>
        <v>6259</v>
      </c>
      <c r="M15" s="220"/>
      <c r="N15" s="221"/>
      <c r="O15" s="239" t="str">
        <f>IF(N20-$N$2&gt;0,"○","×")</f>
        <v>×</v>
      </c>
      <c r="P15" s="2"/>
      <c r="Q15" s="3"/>
    </row>
    <row r="16" spans="1:17" ht="24.75" customHeight="1" x14ac:dyDescent="0.15">
      <c r="B16" s="237"/>
      <c r="C16" s="55" t="s">
        <v>27</v>
      </c>
      <c r="D16" s="55" t="s">
        <v>28</v>
      </c>
      <c r="E16" s="56">
        <v>600</v>
      </c>
      <c r="F16" s="17">
        <f>E55</f>
        <v>600</v>
      </c>
      <c r="G16" s="18">
        <f>F55</f>
        <v>71</v>
      </c>
      <c r="H16" s="19">
        <f>ROUNDDOWN(F16*G16*$I$2*1.1,0)</f>
        <v>41705</v>
      </c>
      <c r="I16" s="18">
        <f>AE55</f>
        <v>80</v>
      </c>
      <c r="J16" s="19">
        <f t="shared" ref="J16:J17" si="0">ROUNDDOWN(F16*I16*1.1,0)</f>
        <v>52800</v>
      </c>
      <c r="K16" s="19">
        <f t="shared" ref="K16:K17" si="1">ROUNDDOWN(J16*$I$2,0)</f>
        <v>46992</v>
      </c>
      <c r="L16" s="19">
        <f>ROUNDDOWN(AE56*1.1,0)</f>
        <v>57750</v>
      </c>
      <c r="M16" s="217"/>
      <c r="N16" s="216"/>
      <c r="O16" s="240"/>
      <c r="P16" s="2"/>
      <c r="Q16" s="3"/>
    </row>
    <row r="17" spans="2:31" ht="24.75" customHeight="1" x14ac:dyDescent="0.15">
      <c r="B17" s="237"/>
      <c r="C17" s="61" t="s">
        <v>30</v>
      </c>
      <c r="D17" s="61" t="s">
        <v>31</v>
      </c>
      <c r="E17" s="62">
        <v>8000</v>
      </c>
      <c r="F17" s="30">
        <f>E57</f>
        <v>8000</v>
      </c>
      <c r="G17" s="31">
        <f>F57</f>
        <v>114</v>
      </c>
      <c r="H17" s="21">
        <f>ROUNDDOWN(F17*G17*$I$2*1.1,0)</f>
        <v>892848</v>
      </c>
      <c r="I17" s="31">
        <f>AE57</f>
        <v>130</v>
      </c>
      <c r="J17" s="19">
        <f t="shared" si="0"/>
        <v>1144000</v>
      </c>
      <c r="K17" s="19">
        <f t="shared" si="1"/>
        <v>1018160</v>
      </c>
      <c r="L17" s="21">
        <f>ROUNDDOWN(AE58*1.1,0)</f>
        <v>1086800</v>
      </c>
      <c r="M17" s="217"/>
      <c r="N17" s="222"/>
      <c r="O17" s="240"/>
      <c r="P17" s="2"/>
      <c r="Q17" s="3"/>
    </row>
    <row r="18" spans="2:31" ht="24.75" customHeight="1" x14ac:dyDescent="0.15">
      <c r="B18" s="237"/>
      <c r="C18" s="55"/>
      <c r="D18" s="55"/>
      <c r="E18" s="56"/>
      <c r="F18" s="17"/>
      <c r="G18" s="18"/>
      <c r="H18" s="19"/>
      <c r="I18" s="18"/>
      <c r="J18" s="19"/>
      <c r="K18" s="19"/>
      <c r="L18" s="19"/>
      <c r="M18" s="217"/>
      <c r="N18" s="216"/>
      <c r="O18" s="240"/>
      <c r="P18" s="2"/>
      <c r="Q18" s="3"/>
    </row>
    <row r="19" spans="2:31" ht="24.75" customHeight="1" thickBot="1" x14ac:dyDescent="0.2">
      <c r="B19" s="237"/>
      <c r="C19" s="57"/>
      <c r="D19" s="57"/>
      <c r="E19" s="58"/>
      <c r="F19" s="22"/>
      <c r="G19" s="23"/>
      <c r="H19" s="24"/>
      <c r="I19" s="23"/>
      <c r="J19" s="24"/>
      <c r="K19" s="24"/>
      <c r="L19" s="24"/>
      <c r="M19" s="218"/>
      <c r="N19" s="219"/>
      <c r="O19" s="240"/>
      <c r="P19" s="5"/>
      <c r="Q19" s="6"/>
    </row>
    <row r="20" spans="2:31" ht="24.75" customHeight="1" thickTop="1" thickBot="1" x14ac:dyDescent="0.2">
      <c r="B20" s="238"/>
      <c r="C20" s="4" t="s">
        <v>23</v>
      </c>
      <c r="D20" s="4"/>
      <c r="E20" s="26"/>
      <c r="F20" s="26"/>
      <c r="G20" s="26"/>
      <c r="H20" s="27">
        <f>SUM(H15:H17)</f>
        <v>939643</v>
      </c>
      <c r="I20" s="26"/>
      <c r="J20" s="27"/>
      <c r="K20" s="27">
        <f>SUM(K15:K19)</f>
        <v>1070869</v>
      </c>
      <c r="L20" s="27">
        <f>SUM(L15:L19)</f>
        <v>1150809</v>
      </c>
      <c r="M20" s="224">
        <v>1070869</v>
      </c>
      <c r="N20" s="28">
        <f>M20-H20</f>
        <v>131226</v>
      </c>
      <c r="O20" s="240"/>
      <c r="P20" s="5"/>
      <c r="Q20" s="6"/>
    </row>
    <row r="21" spans="2:31" ht="24.75" customHeight="1" x14ac:dyDescent="0.15">
      <c r="B21" s="236" t="s">
        <v>42</v>
      </c>
      <c r="C21" s="148" t="s">
        <v>141</v>
      </c>
      <c r="D21" s="146" t="s">
        <v>148</v>
      </c>
      <c r="E21" s="60">
        <v>200</v>
      </c>
      <c r="F21" s="29">
        <f>E68</f>
        <v>200</v>
      </c>
      <c r="G21" s="20">
        <f>F68</f>
        <v>23500</v>
      </c>
      <c r="H21" s="14">
        <f>ROUNDDOWN(F21*G21*$I$2*1.1,0)</f>
        <v>4601300</v>
      </c>
      <c r="I21" s="15">
        <f>AE68</f>
        <v>0</v>
      </c>
      <c r="J21" s="14">
        <f>ROUNDDOWN(F21*I21*1.1,0)</f>
        <v>0</v>
      </c>
      <c r="K21" s="14">
        <f>J21*$I$2</f>
        <v>0</v>
      </c>
      <c r="L21" s="14">
        <f>ROUNDDOWN(AE69*1.1,0)</f>
        <v>5390000</v>
      </c>
      <c r="M21" s="220"/>
      <c r="N21" s="221"/>
      <c r="O21" s="239" t="str">
        <f>IF(N24-$N$2&gt;0,"○","×")</f>
        <v>○</v>
      </c>
      <c r="P21" s="5"/>
      <c r="Q21" s="6"/>
    </row>
    <row r="22" spans="2:31" ht="24.75" customHeight="1" x14ac:dyDescent="0.15">
      <c r="B22" s="237"/>
      <c r="C22" s="145" t="s">
        <v>141</v>
      </c>
      <c r="D22" s="145" t="s">
        <v>142</v>
      </c>
      <c r="E22" s="56">
        <v>650</v>
      </c>
      <c r="F22" s="17">
        <f>E70</f>
        <v>650</v>
      </c>
      <c r="G22" s="18">
        <f>F70</f>
        <v>20000</v>
      </c>
      <c r="H22" s="19">
        <f t="shared" ref="H22" si="2">ROUNDDOWN(F22*G22*$I$2*1.1,0)</f>
        <v>12727000</v>
      </c>
      <c r="I22" s="18">
        <f>AE70</f>
        <v>0</v>
      </c>
      <c r="J22" s="19">
        <f t="shared" ref="J22" si="3">ROUNDDOWN(F22*I22*1.1,0)</f>
        <v>0</v>
      </c>
      <c r="K22" s="19">
        <f>J22*$I$2</f>
        <v>0</v>
      </c>
      <c r="L22" s="19">
        <f>ROUNDDOWN(AE71*1.1,0)</f>
        <v>15015000</v>
      </c>
      <c r="M22" s="217"/>
      <c r="N22" s="222"/>
      <c r="O22" s="240"/>
      <c r="P22" s="5"/>
      <c r="Q22" s="6"/>
    </row>
    <row r="23" spans="2:31" ht="24.75" customHeight="1" thickBot="1" x14ac:dyDescent="0.2">
      <c r="B23" s="237"/>
      <c r="C23" s="57"/>
      <c r="D23" s="57"/>
      <c r="E23" s="58"/>
      <c r="F23" s="22"/>
      <c r="G23" s="23"/>
      <c r="H23" s="24"/>
      <c r="I23" s="23"/>
      <c r="J23" s="24"/>
      <c r="K23" s="24"/>
      <c r="L23" s="24"/>
      <c r="M23" s="218"/>
      <c r="N23" s="219"/>
      <c r="O23" s="240"/>
      <c r="P23" s="5"/>
      <c r="Q23" s="6"/>
    </row>
    <row r="24" spans="2:31" ht="24.75" customHeight="1" thickTop="1" thickBot="1" x14ac:dyDescent="0.2">
      <c r="B24" s="238"/>
      <c r="C24" s="4" t="s">
        <v>23</v>
      </c>
      <c r="D24" s="4"/>
      <c r="E24" s="26"/>
      <c r="F24" s="26"/>
      <c r="G24" s="26"/>
      <c r="H24" s="27">
        <f>SUM(H21:H23)</f>
        <v>17328300</v>
      </c>
      <c r="I24" s="26"/>
      <c r="J24" s="27"/>
      <c r="K24" s="27">
        <f>SUM(K21:K23)</f>
        <v>0</v>
      </c>
      <c r="L24" s="27">
        <f>SUM(L21:L23)</f>
        <v>20405000</v>
      </c>
      <c r="M24" s="224">
        <v>20405000</v>
      </c>
      <c r="N24" s="28">
        <f>M24-H24</f>
        <v>3076700</v>
      </c>
      <c r="O24" s="240"/>
      <c r="P24" s="5"/>
      <c r="Q24" s="6"/>
    </row>
    <row r="25" spans="2:31" ht="24.75" customHeight="1" x14ac:dyDescent="0.15">
      <c r="B25" s="236" t="s">
        <v>42</v>
      </c>
      <c r="C25" s="148" t="s">
        <v>150</v>
      </c>
      <c r="D25" s="146" t="s">
        <v>151</v>
      </c>
      <c r="E25" s="60">
        <v>460</v>
      </c>
      <c r="F25" s="29">
        <f>E74</f>
        <v>460</v>
      </c>
      <c r="G25" s="20">
        <f>F74</f>
        <v>10500</v>
      </c>
      <c r="H25" s="14">
        <f>ROUNDDOWN(F25*G25*$I$2*1.1,0)</f>
        <v>4728570</v>
      </c>
      <c r="I25" s="15">
        <f>AE74</f>
        <v>12000</v>
      </c>
      <c r="J25" s="14">
        <f>ROUNDDOWN(F25*I25*1.1,0)</f>
        <v>6072000</v>
      </c>
      <c r="K25" s="14">
        <f>J25*$I$2</f>
        <v>5404080</v>
      </c>
      <c r="L25" s="14">
        <f>ROUNDDOWN(AE75*1.1,0)</f>
        <v>5060000</v>
      </c>
      <c r="M25" s="220"/>
      <c r="N25" s="221"/>
      <c r="O25" s="239" t="str">
        <f>IF(N28-$N$2&gt;0,"○","×")</f>
        <v>×</v>
      </c>
      <c r="P25" s="5"/>
      <c r="Q25" s="6"/>
    </row>
    <row r="26" spans="2:31" ht="24.75" customHeight="1" x14ac:dyDescent="0.15">
      <c r="B26" s="237"/>
      <c r="C26" s="200" t="s">
        <v>150</v>
      </c>
      <c r="D26" s="145" t="s">
        <v>152</v>
      </c>
      <c r="E26" s="56">
        <v>460</v>
      </c>
      <c r="F26" s="17">
        <f>E76</f>
        <v>460</v>
      </c>
      <c r="G26" s="18">
        <f>F76</f>
        <v>12600</v>
      </c>
      <c r="H26" s="19">
        <f>ROUNDDOWN(F26*G26*$I$2*1.1,0)</f>
        <v>5674284</v>
      </c>
      <c r="I26" s="18">
        <f>AE76</f>
        <v>14000</v>
      </c>
      <c r="J26" s="19">
        <f>ROUNDDOWN(F26*I26*1.1,0)</f>
        <v>7084000</v>
      </c>
      <c r="K26" s="19">
        <f>J26*$I$2</f>
        <v>6304760</v>
      </c>
      <c r="L26" s="19">
        <f>ROUNDDOWN(AE77*1.1,0)</f>
        <v>5566000</v>
      </c>
      <c r="M26" s="217"/>
      <c r="N26" s="222"/>
      <c r="O26" s="240"/>
      <c r="P26" s="199"/>
      <c r="Q26" s="198"/>
      <c r="R26" s="198"/>
      <c r="S26" s="198"/>
      <c r="T26" s="198"/>
      <c r="U26" s="198"/>
      <c r="V26" s="198"/>
      <c r="W26" s="198"/>
      <c r="X26" s="198"/>
      <c r="Y26" s="198"/>
      <c r="Z26" s="198"/>
      <c r="AA26" s="198"/>
      <c r="AB26" s="198"/>
      <c r="AC26" s="198"/>
      <c r="AD26" s="198"/>
      <c r="AE26" s="198"/>
    </row>
    <row r="27" spans="2:31" ht="24.75" customHeight="1" thickBot="1" x14ac:dyDescent="0.25">
      <c r="B27" s="237"/>
      <c r="C27" s="57"/>
      <c r="D27" s="57"/>
      <c r="E27" s="58"/>
      <c r="F27" s="22"/>
      <c r="G27" s="23"/>
      <c r="H27" s="24"/>
      <c r="I27" s="23"/>
      <c r="J27" s="24"/>
      <c r="K27" s="24"/>
      <c r="L27" s="24"/>
      <c r="M27" s="218"/>
      <c r="N27" s="219"/>
      <c r="O27" s="240"/>
      <c r="Q27" s="212"/>
      <c r="R27" s="212"/>
      <c r="S27" s="212"/>
      <c r="T27" s="212"/>
      <c r="U27" s="212"/>
      <c r="V27" s="212"/>
      <c r="W27" s="212"/>
      <c r="X27" s="212"/>
      <c r="Y27" s="212"/>
      <c r="Z27" s="212"/>
      <c r="AA27" s="212"/>
      <c r="AB27" s="212"/>
      <c r="AC27" s="212"/>
      <c r="AD27" s="212"/>
      <c r="AE27" s="212"/>
    </row>
    <row r="28" spans="2:31" ht="24.75" customHeight="1" thickTop="1" thickBot="1" x14ac:dyDescent="0.25">
      <c r="B28" s="238"/>
      <c r="C28" s="4" t="s">
        <v>23</v>
      </c>
      <c r="D28" s="4"/>
      <c r="E28" s="26"/>
      <c r="F28" s="26"/>
      <c r="G28" s="26"/>
      <c r="H28" s="27">
        <f>SUM(H25:H26)</f>
        <v>10402854</v>
      </c>
      <c r="I28" s="26"/>
      <c r="J28" s="27"/>
      <c r="K28" s="27">
        <f>SUM(K25:K27)</f>
        <v>11708840</v>
      </c>
      <c r="L28" s="27">
        <f>SUM(L25:L27)</f>
        <v>10626000</v>
      </c>
      <c r="M28" s="224">
        <v>10626000</v>
      </c>
      <c r="N28" s="28">
        <f>M28-H28</f>
        <v>223146</v>
      </c>
      <c r="O28" s="240"/>
      <c r="P28" s="212"/>
      <c r="Q28" s="212"/>
      <c r="R28" s="212"/>
      <c r="S28" s="212"/>
      <c r="T28" s="212"/>
      <c r="U28" s="212"/>
      <c r="V28" s="212"/>
      <c r="W28" s="212"/>
      <c r="X28" s="212"/>
      <c r="Y28" s="212"/>
      <c r="Z28" s="212"/>
      <c r="AA28" s="212"/>
      <c r="AB28" s="212"/>
      <c r="AC28" s="212"/>
      <c r="AD28" s="212"/>
      <c r="AE28" s="212"/>
    </row>
    <row r="29" spans="2:31" ht="24.75" customHeight="1" thickBot="1" x14ac:dyDescent="0.2">
      <c r="B29" s="149" t="s">
        <v>44</v>
      </c>
      <c r="C29" s="180">
        <f>IF(O9="○",N14,0)</f>
        <v>1477520</v>
      </c>
      <c r="D29" s="32" t="s">
        <v>45</v>
      </c>
      <c r="E29" s="84">
        <f>IF(O15="○",N20,0)</f>
        <v>0</v>
      </c>
      <c r="F29" s="33" t="s">
        <v>45</v>
      </c>
      <c r="G29" s="85">
        <f>IF(O21="○",N24,0)</f>
        <v>3076700</v>
      </c>
      <c r="H29" s="34" t="s">
        <v>45</v>
      </c>
      <c r="I29" s="85">
        <f>IF(O25="○",N28,0)</f>
        <v>0</v>
      </c>
      <c r="J29" s="34"/>
      <c r="K29" s="34" t="s">
        <v>153</v>
      </c>
      <c r="L29" s="85">
        <f>N2</f>
        <v>502700</v>
      </c>
      <c r="M29" s="33" t="s">
        <v>46</v>
      </c>
      <c r="N29" s="305">
        <f>C29+E29+G29+I29-L29</f>
        <v>4051520</v>
      </c>
      <c r="O29" s="306"/>
      <c r="P29" s="312" t="s">
        <v>155</v>
      </c>
      <c r="Q29" s="312"/>
      <c r="R29" s="312"/>
      <c r="S29" s="312"/>
      <c r="T29" s="312"/>
      <c r="U29" s="312"/>
      <c r="V29" s="312"/>
      <c r="W29" s="312"/>
      <c r="X29" s="312"/>
      <c r="Y29" s="312"/>
      <c r="Z29" s="312"/>
      <c r="AA29" s="312"/>
      <c r="AB29" s="312"/>
      <c r="AC29" s="312"/>
      <c r="AD29" s="312"/>
      <c r="AE29" s="312"/>
    </row>
    <row r="30" spans="2:31" ht="24.75" customHeight="1" x14ac:dyDescent="0.15">
      <c r="B30" s="205"/>
      <c r="C30" s="206"/>
      <c r="D30" s="207"/>
      <c r="E30" s="208"/>
      <c r="F30" s="209"/>
      <c r="G30" s="210"/>
      <c r="H30" s="211"/>
      <c r="I30" s="210"/>
      <c r="J30" s="211"/>
      <c r="K30" s="211"/>
      <c r="L30" s="210"/>
      <c r="M30" s="209"/>
      <c r="N30" s="211"/>
      <c r="O30" s="211"/>
      <c r="P30" s="312"/>
      <c r="Q30" s="312"/>
      <c r="R30" s="312"/>
      <c r="S30" s="312"/>
      <c r="T30" s="312"/>
      <c r="U30" s="312"/>
      <c r="V30" s="312"/>
      <c r="W30" s="312"/>
      <c r="X30" s="312"/>
      <c r="Y30" s="312"/>
      <c r="Z30" s="312"/>
      <c r="AA30" s="312"/>
      <c r="AB30" s="312"/>
      <c r="AC30" s="312"/>
      <c r="AD30" s="312"/>
      <c r="AE30" s="312"/>
    </row>
    <row r="31" spans="2:31" ht="30" customHeight="1" x14ac:dyDescent="0.15">
      <c r="P31" s="312"/>
      <c r="Q31" s="312"/>
      <c r="R31" s="312"/>
      <c r="S31" s="312"/>
      <c r="T31" s="312"/>
      <c r="U31" s="312"/>
      <c r="V31" s="312"/>
      <c r="W31" s="312"/>
      <c r="X31" s="312"/>
      <c r="Y31" s="312"/>
      <c r="Z31" s="312"/>
      <c r="AA31" s="312"/>
      <c r="AB31" s="312"/>
      <c r="AC31" s="312"/>
      <c r="AD31" s="312"/>
      <c r="AE31" s="312"/>
    </row>
    <row r="32" spans="2:31" ht="30" customHeight="1" x14ac:dyDescent="0.15">
      <c r="P32" s="312"/>
      <c r="Q32" s="312"/>
      <c r="R32" s="312"/>
      <c r="S32" s="312"/>
      <c r="T32" s="312"/>
      <c r="U32" s="312"/>
      <c r="V32" s="312"/>
      <c r="W32" s="312"/>
      <c r="X32" s="312"/>
      <c r="Y32" s="312"/>
      <c r="Z32" s="312"/>
      <c r="AA32" s="312"/>
      <c r="AB32" s="312"/>
      <c r="AC32" s="312"/>
      <c r="AD32" s="312"/>
      <c r="AE32" s="312"/>
    </row>
    <row r="33" spans="2:32" ht="9.9499999999999993" customHeight="1" x14ac:dyDescent="0.2">
      <c r="F33" s="260" t="s">
        <v>146</v>
      </c>
      <c r="G33" s="260"/>
      <c r="H33" s="260"/>
      <c r="I33" s="260"/>
      <c r="J33" s="260"/>
      <c r="P33" s="212"/>
      <c r="Q33" s="212"/>
      <c r="R33" s="212"/>
      <c r="S33" s="212"/>
      <c r="T33" s="212"/>
      <c r="U33" s="212"/>
      <c r="V33" s="212"/>
      <c r="W33" s="212"/>
      <c r="X33" s="212"/>
      <c r="Y33" s="212"/>
      <c r="Z33" s="212"/>
      <c r="AA33" s="212"/>
      <c r="AB33" s="212"/>
      <c r="AC33" s="212"/>
      <c r="AD33" s="212"/>
      <c r="AE33" s="212"/>
      <c r="AF33" s="147"/>
    </row>
    <row r="34" spans="2:32" ht="24.75" customHeight="1" x14ac:dyDescent="0.15">
      <c r="B34" s="164" t="s">
        <v>145</v>
      </c>
      <c r="C34" s="63"/>
      <c r="F34" s="261"/>
      <c r="G34" s="261"/>
      <c r="H34" s="261"/>
      <c r="I34" s="261"/>
      <c r="J34" s="261"/>
      <c r="Y34" s="299"/>
      <c r="Z34" s="299"/>
      <c r="AA34" s="166"/>
      <c r="AB34" s="166"/>
    </row>
    <row r="35" spans="2:32" ht="24.95" customHeight="1" x14ac:dyDescent="0.15">
      <c r="B35" s="289" t="s">
        <v>157</v>
      </c>
      <c r="C35" s="298" t="s">
        <v>158</v>
      </c>
      <c r="D35" s="289" t="s">
        <v>48</v>
      </c>
      <c r="E35" s="289" t="s">
        <v>49</v>
      </c>
      <c r="F35" s="289" t="s">
        <v>50</v>
      </c>
      <c r="G35" s="265" t="s">
        <v>51</v>
      </c>
      <c r="H35" s="266"/>
      <c r="I35" s="265" t="s">
        <v>52</v>
      </c>
      <c r="J35" s="266"/>
      <c r="K35" s="265" t="s">
        <v>53</v>
      </c>
      <c r="L35" s="266"/>
      <c r="M35" s="265" t="s">
        <v>54</v>
      </c>
      <c r="N35" s="266"/>
      <c r="O35" s="265" t="s">
        <v>55</v>
      </c>
      <c r="P35" s="266"/>
      <c r="Q35" s="265" t="s">
        <v>56</v>
      </c>
      <c r="R35" s="266"/>
      <c r="S35" s="265" t="s">
        <v>57</v>
      </c>
      <c r="T35" s="266"/>
      <c r="U35" s="265" t="s">
        <v>58</v>
      </c>
      <c r="V35" s="266"/>
      <c r="W35" s="265" t="s">
        <v>59</v>
      </c>
      <c r="X35" s="266"/>
      <c r="Y35" s="265" t="s">
        <v>60</v>
      </c>
      <c r="Z35" s="266"/>
      <c r="AA35" s="265" t="s">
        <v>61</v>
      </c>
      <c r="AB35" s="266"/>
      <c r="AC35" s="265" t="s">
        <v>62</v>
      </c>
      <c r="AD35" s="266"/>
      <c r="AE35" s="258" t="s">
        <v>94</v>
      </c>
      <c r="AF35" s="152"/>
    </row>
    <row r="36" spans="2:32" ht="24.95" customHeight="1" x14ac:dyDescent="0.15">
      <c r="B36" s="290"/>
      <c r="C36" s="290"/>
      <c r="D36" s="290"/>
      <c r="E36" s="290"/>
      <c r="F36" s="290"/>
      <c r="G36" s="64" t="s">
        <v>63</v>
      </c>
      <c r="H36" s="64" t="s">
        <v>64</v>
      </c>
      <c r="I36" s="64" t="s">
        <v>63</v>
      </c>
      <c r="J36" s="64" t="s">
        <v>64</v>
      </c>
      <c r="K36" s="64" t="s">
        <v>63</v>
      </c>
      <c r="L36" s="64" t="s">
        <v>64</v>
      </c>
      <c r="M36" s="64" t="s">
        <v>63</v>
      </c>
      <c r="N36" s="64" t="s">
        <v>64</v>
      </c>
      <c r="O36" s="64" t="s">
        <v>63</v>
      </c>
      <c r="P36" s="64" t="s">
        <v>64</v>
      </c>
      <c r="Q36" s="64" t="s">
        <v>63</v>
      </c>
      <c r="R36" s="64" t="s">
        <v>64</v>
      </c>
      <c r="S36" s="64" t="s">
        <v>63</v>
      </c>
      <c r="T36" s="64" t="s">
        <v>64</v>
      </c>
      <c r="U36" s="64" t="s">
        <v>63</v>
      </c>
      <c r="V36" s="64" t="s">
        <v>64</v>
      </c>
      <c r="W36" s="64" t="s">
        <v>63</v>
      </c>
      <c r="X36" s="64" t="s">
        <v>64</v>
      </c>
      <c r="Y36" s="64" t="s">
        <v>63</v>
      </c>
      <c r="Z36" s="64" t="s">
        <v>64</v>
      </c>
      <c r="AA36" s="64" t="s">
        <v>63</v>
      </c>
      <c r="AB36" s="64" t="s">
        <v>64</v>
      </c>
      <c r="AC36" s="64" t="s">
        <v>63</v>
      </c>
      <c r="AD36" s="64" t="s">
        <v>64</v>
      </c>
      <c r="AE36" s="259"/>
      <c r="AF36" s="153"/>
    </row>
    <row r="37" spans="2:32" ht="24.95" customHeight="1" thickBot="1" x14ac:dyDescent="0.2">
      <c r="B37" s="291"/>
      <c r="C37" s="291"/>
      <c r="D37" s="291"/>
      <c r="E37" s="291"/>
      <c r="F37" s="291"/>
      <c r="G37" s="150" t="s">
        <v>65</v>
      </c>
      <c r="H37" s="151" t="s">
        <v>37</v>
      </c>
      <c r="I37" s="150" t="s">
        <v>65</v>
      </c>
      <c r="J37" s="151" t="s">
        <v>37</v>
      </c>
      <c r="K37" s="150" t="s">
        <v>65</v>
      </c>
      <c r="L37" s="151" t="s">
        <v>37</v>
      </c>
      <c r="M37" s="150" t="s">
        <v>65</v>
      </c>
      <c r="N37" s="151" t="s">
        <v>37</v>
      </c>
      <c r="O37" s="150" t="s">
        <v>65</v>
      </c>
      <c r="P37" s="151" t="s">
        <v>37</v>
      </c>
      <c r="Q37" s="150" t="s">
        <v>65</v>
      </c>
      <c r="R37" s="151" t="s">
        <v>37</v>
      </c>
      <c r="S37" s="150" t="s">
        <v>65</v>
      </c>
      <c r="T37" s="151" t="s">
        <v>37</v>
      </c>
      <c r="U37" s="150" t="s">
        <v>65</v>
      </c>
      <c r="V37" s="151" t="s">
        <v>37</v>
      </c>
      <c r="W37" s="150" t="s">
        <v>65</v>
      </c>
      <c r="X37" s="151" t="s">
        <v>37</v>
      </c>
      <c r="Y37" s="150" t="s">
        <v>65</v>
      </c>
      <c r="Z37" s="151" t="s">
        <v>37</v>
      </c>
      <c r="AA37" s="150" t="s">
        <v>65</v>
      </c>
      <c r="AB37" s="151" t="s">
        <v>37</v>
      </c>
      <c r="AC37" s="150" t="s">
        <v>65</v>
      </c>
      <c r="AD37" s="151" t="s">
        <v>37</v>
      </c>
      <c r="AE37" s="158" t="s">
        <v>162</v>
      </c>
      <c r="AF37" s="154"/>
    </row>
    <row r="38" spans="2:32" ht="24.95" customHeight="1" thickTop="1" x14ac:dyDescent="0.15">
      <c r="B38" s="292" t="s">
        <v>15</v>
      </c>
      <c r="C38" s="293" t="str">
        <f>C9</f>
        <v>異形棒鋼</v>
      </c>
      <c r="D38" s="294" t="str">
        <f>D9</f>
        <v>SD295 D16</v>
      </c>
      <c r="E38" s="295">
        <f>G38+I38+K38+M38+O38+Q38+S38+U38+W38+Y38+AA38+AC38</f>
        <v>20</v>
      </c>
      <c r="F38" s="296">
        <v>86000</v>
      </c>
      <c r="G38" s="168"/>
      <c r="H38" s="169"/>
      <c r="I38" s="168"/>
      <c r="J38" s="169"/>
      <c r="K38" s="168"/>
      <c r="L38" s="169"/>
      <c r="M38" s="168"/>
      <c r="N38" s="169"/>
      <c r="O38" s="168"/>
      <c r="P38" s="169"/>
      <c r="Q38" s="168"/>
      <c r="R38" s="169"/>
      <c r="S38" s="168"/>
      <c r="T38" s="169"/>
      <c r="U38" s="168">
        <v>10</v>
      </c>
      <c r="V38" s="169">
        <v>88500</v>
      </c>
      <c r="W38" s="168">
        <v>5</v>
      </c>
      <c r="X38" s="169">
        <v>95500</v>
      </c>
      <c r="Y38" s="168">
        <v>5</v>
      </c>
      <c r="Z38" s="169">
        <v>96000</v>
      </c>
      <c r="AA38" s="168"/>
      <c r="AB38" s="169"/>
      <c r="AC38" s="168"/>
      <c r="AD38" s="169"/>
      <c r="AE38" s="170">
        <f>IFERROR(ROUNDDOWN(G39*H38+I39*J38+K39*L38+M39*N38+O39*P38+Q39*R38+S39*T38+U39*V38+W39*X38+Y39*Z38+AA39*AB38+AC39*AD38,0),"")</f>
        <v>92125</v>
      </c>
      <c r="AF38" s="155"/>
    </row>
    <row r="39" spans="2:32" ht="24.95" customHeight="1" x14ac:dyDescent="0.2">
      <c r="B39" s="245"/>
      <c r="C39" s="274"/>
      <c r="D39" s="274"/>
      <c r="E39" s="250"/>
      <c r="F39" s="297"/>
      <c r="G39" s="185">
        <f>IFERROR(ROUND(G38/$E38,3),"")</f>
        <v>0</v>
      </c>
      <c r="H39" s="186"/>
      <c r="I39" s="185">
        <f>IFERROR(ROUND(I38/$E38,3),"")</f>
        <v>0</v>
      </c>
      <c r="J39" s="186"/>
      <c r="K39" s="185">
        <f>IFERROR(ROUND(K38/$E38,3),"")</f>
        <v>0</v>
      </c>
      <c r="L39" s="186"/>
      <c r="M39" s="185">
        <f>IFERROR(ROUND(M38/$E38,3),"")</f>
        <v>0</v>
      </c>
      <c r="N39" s="186"/>
      <c r="O39" s="185">
        <f>IFERROR(ROUND(O38/$E38,3),"")</f>
        <v>0</v>
      </c>
      <c r="P39" s="186"/>
      <c r="Q39" s="185">
        <f>IFERROR(ROUND(Q38/$E38,3),"")</f>
        <v>0</v>
      </c>
      <c r="R39" s="186"/>
      <c r="S39" s="223">
        <f>IFERROR(ROUND(S38/$E38,3),"")</f>
        <v>0</v>
      </c>
      <c r="T39" s="186"/>
      <c r="U39" s="185">
        <f>IFERROR(ROUND(U38/$E38,3),"")</f>
        <v>0.5</v>
      </c>
      <c r="V39" s="186">
        <v>88000</v>
      </c>
      <c r="W39" s="185">
        <f>IFERROR(ROUND(W38/$E38,3),"")</f>
        <v>0.25</v>
      </c>
      <c r="X39" s="186">
        <v>94000</v>
      </c>
      <c r="Y39" s="185">
        <f>IFERROR(ROUND(Y38/$E38,3),"")</f>
        <v>0.25</v>
      </c>
      <c r="Z39" s="186">
        <v>95000</v>
      </c>
      <c r="AA39" s="185">
        <f>IFERROR(ROUND(AA38/$E38,3),"")</f>
        <v>0</v>
      </c>
      <c r="AB39" s="186"/>
      <c r="AC39" s="185">
        <f>IFERROR(ROUND(AC38/$E38,3),"")</f>
        <v>0</v>
      </c>
      <c r="AD39" s="186"/>
      <c r="AE39" s="187">
        <f>G38*H39+I38*J39+K38*L39+M38*N39+O38*P39+Q38*R39+S38*T39+U38*V39+W38*X39+Y38*Z39+AA38*AB39+AC38*AD39</f>
        <v>1825000</v>
      </c>
      <c r="AF39" s="156"/>
    </row>
    <row r="40" spans="2:32" ht="24.95" customHeight="1" x14ac:dyDescent="0.15">
      <c r="B40" s="245"/>
      <c r="C40" s="225" t="str">
        <f>C10</f>
        <v>鋼矢板</v>
      </c>
      <c r="D40" s="225" t="str">
        <f>D10</f>
        <v>SY295</v>
      </c>
      <c r="E40" s="227">
        <f>G40+I40+K40+M40+O40+Q40+S40+U40+W40+Y40+AA40+AC40</f>
        <v>40</v>
      </c>
      <c r="F40" s="287">
        <v>147500</v>
      </c>
      <c r="G40" s="174"/>
      <c r="H40" s="175"/>
      <c r="I40" s="174"/>
      <c r="J40" s="175"/>
      <c r="K40" s="174"/>
      <c r="L40" s="175"/>
      <c r="M40" s="174"/>
      <c r="N40" s="175"/>
      <c r="O40" s="174"/>
      <c r="P40" s="175"/>
      <c r="Q40" s="174"/>
      <c r="R40" s="175"/>
      <c r="S40" s="174"/>
      <c r="T40" s="175"/>
      <c r="U40" s="174"/>
      <c r="V40" s="175"/>
      <c r="W40" s="174">
        <v>10</v>
      </c>
      <c r="X40" s="175">
        <v>156000</v>
      </c>
      <c r="Y40" s="174">
        <v>30</v>
      </c>
      <c r="Z40" s="175">
        <v>161000</v>
      </c>
      <c r="AA40" s="174"/>
      <c r="AB40" s="175"/>
      <c r="AC40" s="174"/>
      <c r="AD40" s="175"/>
      <c r="AE40" s="176">
        <f>IFERROR(ROUNDDOWN(G41*H40+I41*J40+K41*L40+M41*N40+O41*P40+Q41*R40+S41*T40+U41*V40+W41*X40+Y41*Z40+AA41*AB40+AC41*AD40,0),"")</f>
        <v>159750</v>
      </c>
      <c r="AF40" s="156"/>
    </row>
    <row r="41" spans="2:32" ht="24.95" customHeight="1" x14ac:dyDescent="0.15">
      <c r="B41" s="245"/>
      <c r="C41" s="226"/>
      <c r="D41" s="226"/>
      <c r="E41" s="228"/>
      <c r="F41" s="288"/>
      <c r="G41" s="177">
        <f>IFERROR(ROUND(G40/$E40,3),"")</f>
        <v>0</v>
      </c>
      <c r="H41" s="178"/>
      <c r="I41" s="177">
        <f>IFERROR(ROUND(I40/$E40,3),"")</f>
        <v>0</v>
      </c>
      <c r="J41" s="178"/>
      <c r="K41" s="177">
        <f>IFERROR(ROUND(K40/$E40,3),"")</f>
        <v>0</v>
      </c>
      <c r="L41" s="178"/>
      <c r="M41" s="177">
        <f>IFERROR(ROUND(M40/$E40,3),"")</f>
        <v>0</v>
      </c>
      <c r="N41" s="178"/>
      <c r="O41" s="177">
        <f>IFERROR(ROUND(O40/$E40,3),"")</f>
        <v>0</v>
      </c>
      <c r="P41" s="178"/>
      <c r="Q41" s="177">
        <f>IFERROR(ROUND(Q40/$E40,3),"")</f>
        <v>0</v>
      </c>
      <c r="R41" s="178"/>
      <c r="S41" s="177">
        <f>IFERROR(ROUND(S40/$E40,3),"")</f>
        <v>0</v>
      </c>
      <c r="T41" s="178"/>
      <c r="U41" s="177">
        <f>IFERROR(ROUND(U40/$E40,3),"")</f>
        <v>0</v>
      </c>
      <c r="V41" s="178"/>
      <c r="W41" s="177">
        <f>IFERROR(ROUND(W40/$E40,3),"")</f>
        <v>0.25</v>
      </c>
      <c r="X41" s="178">
        <v>150000</v>
      </c>
      <c r="Y41" s="177">
        <f>IFERROR(ROUND(Y40/$E40,3),"")</f>
        <v>0.75</v>
      </c>
      <c r="Z41" s="178">
        <v>160000</v>
      </c>
      <c r="AA41" s="177">
        <f>IFERROR(ROUND(AA40/$E40,3),"")</f>
        <v>0</v>
      </c>
      <c r="AB41" s="178"/>
      <c r="AC41" s="177">
        <f>IFERROR(ROUND(AC40/$E40,3),"")</f>
        <v>0</v>
      </c>
      <c r="AD41" s="178"/>
      <c r="AE41" s="179">
        <f>G40*H41+I40*J41+K40*L41+M40*N41+O40*P41+Q40*R41+S40*T41+U40*V41+W40*X41+Y40*Z41+AA40*AB41+AC40*AD41</f>
        <v>6300000</v>
      </c>
      <c r="AF41" s="156"/>
    </row>
    <row r="42" spans="2:32" ht="24.95" customHeight="1" x14ac:dyDescent="0.15">
      <c r="B42" s="245"/>
      <c r="C42" s="267">
        <f>C11</f>
        <v>0</v>
      </c>
      <c r="D42" s="267">
        <f>D11</f>
        <v>0</v>
      </c>
      <c r="E42" s="268">
        <f>G42+I42+K42+M42+O42+Q42+S42+U42+W42+Y42+AA42+AC42</f>
        <v>0</v>
      </c>
      <c r="F42" s="275"/>
      <c r="G42" s="188"/>
      <c r="H42" s="189"/>
      <c r="I42" s="188"/>
      <c r="J42" s="189"/>
      <c r="K42" s="188"/>
      <c r="L42" s="189"/>
      <c r="M42" s="188"/>
      <c r="N42" s="189"/>
      <c r="O42" s="188"/>
      <c r="P42" s="189"/>
      <c r="Q42" s="188"/>
      <c r="R42" s="189"/>
      <c r="S42" s="188"/>
      <c r="T42" s="189"/>
      <c r="U42" s="188"/>
      <c r="V42" s="189"/>
      <c r="W42" s="188"/>
      <c r="X42" s="189"/>
      <c r="Y42" s="188"/>
      <c r="Z42" s="189"/>
      <c r="AA42" s="188"/>
      <c r="AB42" s="189"/>
      <c r="AC42" s="188"/>
      <c r="AD42" s="189"/>
      <c r="AE42" s="190" t="str">
        <f>IFERROR(ROUNDDOWN(G43*H42+I43*J42+K43*L42+M43*N42+O43*P42+Q43*R42+S43*T42+U43*V42+W43*X42+Y43*Z42+AA43*AB42+AC43*AD42,0),"")</f>
        <v/>
      </c>
      <c r="AF42" s="156" t="str">
        <f>IFERROR(IF(LEN(ROUNDDOWN(AE42,0))&lt;4,ROUNDDOWN(AE42,0),LEFT(ROUNDDOWN(AE42,0),3)*10^(LEN(ROUNDDOWN(AE42,0))-3)),"")</f>
        <v/>
      </c>
    </row>
    <row r="43" spans="2:32" ht="24.95" customHeight="1" x14ac:dyDescent="0.15">
      <c r="B43" s="245"/>
      <c r="C43" s="274"/>
      <c r="D43" s="274"/>
      <c r="E43" s="250"/>
      <c r="F43" s="276"/>
      <c r="G43" s="185" t="str">
        <f>IFERROR(ROUND(G42/$E42,3),"")</f>
        <v/>
      </c>
      <c r="H43" s="186"/>
      <c r="I43" s="185" t="str">
        <f>IFERROR(ROUND(I42/$E42,3),"")</f>
        <v/>
      </c>
      <c r="J43" s="186"/>
      <c r="K43" s="185" t="str">
        <f>IFERROR(ROUND(K42/$E42,3),"")</f>
        <v/>
      </c>
      <c r="L43" s="186"/>
      <c r="M43" s="185" t="str">
        <f>IFERROR(ROUND(M42/$E42,3),"")</f>
        <v/>
      </c>
      <c r="N43" s="186"/>
      <c r="O43" s="185" t="str">
        <f>IFERROR(ROUND(O42/$E42,3),"")</f>
        <v/>
      </c>
      <c r="P43" s="186"/>
      <c r="Q43" s="185" t="str">
        <f>IFERROR(ROUND(Q42/$E42,3),"")</f>
        <v/>
      </c>
      <c r="R43" s="186"/>
      <c r="S43" s="185" t="str">
        <f>IFERROR(ROUND(S42/$E42,3),"")</f>
        <v/>
      </c>
      <c r="T43" s="186"/>
      <c r="U43" s="185" t="str">
        <f>IFERROR(ROUND(U42/$E42,3),"")</f>
        <v/>
      </c>
      <c r="V43" s="186"/>
      <c r="W43" s="185" t="str">
        <f>IFERROR(ROUND(W42/$E42,3),"")</f>
        <v/>
      </c>
      <c r="X43" s="186"/>
      <c r="Y43" s="185" t="str">
        <f>IFERROR(ROUND(Y42/$E42,3),"")</f>
        <v/>
      </c>
      <c r="Z43" s="186"/>
      <c r="AA43" s="185" t="str">
        <f>IFERROR(ROUND(AA42/$E42,3),"")</f>
        <v/>
      </c>
      <c r="AB43" s="186"/>
      <c r="AC43" s="185" t="str">
        <f>IFERROR(ROUND(AC42/$E42,3),"")</f>
        <v/>
      </c>
      <c r="AD43" s="186"/>
      <c r="AE43" s="187">
        <f>G42*H43+I42*J43+K42*L43+M42*N43+O42*P43+Q42*R43+S42*T43+U42*V43+W42*X43+Y42*Z43+AA42*AB43+AC42*AD43</f>
        <v>0</v>
      </c>
      <c r="AF43" s="156"/>
    </row>
    <row r="44" spans="2:32" ht="24.95" customHeight="1" x14ac:dyDescent="0.15">
      <c r="B44" s="245"/>
      <c r="C44" s="225">
        <f>C12</f>
        <v>0</v>
      </c>
      <c r="D44" s="225">
        <f>D12</f>
        <v>0</v>
      </c>
      <c r="E44" s="227">
        <f>G44+I44+K44+M44+O44+Q44+S44+U44+W44+Y44+AA44+AC44</f>
        <v>0</v>
      </c>
      <c r="F44" s="277"/>
      <c r="G44" s="174"/>
      <c r="H44" s="175"/>
      <c r="I44" s="174"/>
      <c r="J44" s="175"/>
      <c r="K44" s="174"/>
      <c r="L44" s="175"/>
      <c r="M44" s="174"/>
      <c r="N44" s="175"/>
      <c r="O44" s="174"/>
      <c r="P44" s="175"/>
      <c r="Q44" s="174"/>
      <c r="R44" s="175"/>
      <c r="S44" s="174"/>
      <c r="T44" s="175"/>
      <c r="U44" s="174"/>
      <c r="V44" s="175"/>
      <c r="W44" s="174"/>
      <c r="X44" s="175"/>
      <c r="Y44" s="174"/>
      <c r="Z44" s="175"/>
      <c r="AA44" s="174"/>
      <c r="AB44" s="175"/>
      <c r="AC44" s="174"/>
      <c r="AD44" s="175"/>
      <c r="AE44" s="176" t="str">
        <f>IFERROR(ROUNDDOWN(G45*H44+I45*J44+K45*L44+M45*N44+O45*P44+Q45*R44+S45*T44+U45*V44+W45*X44+Y45*Z44+AA45*AB44+AC45*AD44,0),"")</f>
        <v/>
      </c>
      <c r="AF44" s="156" t="str">
        <f>IFERROR(IF(LEN(ROUNDDOWN(AE44,0))&lt;4,ROUNDDOWN(AE44,0),LEFT(ROUNDDOWN(AE44,0),3)*10^(LEN(ROUNDDOWN(AE44,0))-3)),"")</f>
        <v/>
      </c>
    </row>
    <row r="45" spans="2:32" ht="24.95" customHeight="1" x14ac:dyDescent="0.15">
      <c r="B45" s="245"/>
      <c r="C45" s="226"/>
      <c r="D45" s="226"/>
      <c r="E45" s="228"/>
      <c r="F45" s="278"/>
      <c r="G45" s="177" t="str">
        <f>IFERROR(ROUND(G44/$E44,3),"")</f>
        <v/>
      </c>
      <c r="H45" s="178"/>
      <c r="I45" s="177" t="str">
        <f>IFERROR(ROUND(I44/$E44,3),"")</f>
        <v/>
      </c>
      <c r="J45" s="178"/>
      <c r="K45" s="177" t="str">
        <f>IFERROR(ROUND(K44/$E44,3),"")</f>
        <v/>
      </c>
      <c r="L45" s="178"/>
      <c r="M45" s="177" t="str">
        <f>IFERROR(ROUND(M44/$E44,3),"")</f>
        <v/>
      </c>
      <c r="N45" s="178"/>
      <c r="O45" s="177" t="str">
        <f>IFERROR(ROUND(O44/$E44,3),"")</f>
        <v/>
      </c>
      <c r="P45" s="178"/>
      <c r="Q45" s="177" t="str">
        <f>IFERROR(ROUND(Q44/$E44,3),"")</f>
        <v/>
      </c>
      <c r="R45" s="178"/>
      <c r="S45" s="177" t="str">
        <f>IFERROR(ROUND(S44/$E44,3),"")</f>
        <v/>
      </c>
      <c r="T45" s="178"/>
      <c r="U45" s="177" t="str">
        <f>IFERROR(ROUND(U44/$E44,3),"")</f>
        <v/>
      </c>
      <c r="V45" s="178"/>
      <c r="W45" s="177" t="str">
        <f>IFERROR(ROUND(W44/$E44,3),"")</f>
        <v/>
      </c>
      <c r="X45" s="178"/>
      <c r="Y45" s="177" t="str">
        <f>IFERROR(ROUND(Y44/$E44,3),"")</f>
        <v/>
      </c>
      <c r="Z45" s="178"/>
      <c r="AA45" s="177" t="str">
        <f>IFERROR(ROUND(AA44/$E44,3),"")</f>
        <v/>
      </c>
      <c r="AB45" s="178"/>
      <c r="AC45" s="177" t="str">
        <f>IFERROR(ROUND(AC44/$E44,3),"")</f>
        <v/>
      </c>
      <c r="AD45" s="178"/>
      <c r="AE45" s="179">
        <f>G44*H45+I44*J45+K44*L45+M44*N45+O44*P45+Q44*R45+S44*T45+U44*V45+W44*X45+Y44*Z45+AA44*AB45+AC44*AD45</f>
        <v>0</v>
      </c>
      <c r="AF45" s="156"/>
    </row>
    <row r="46" spans="2:32" ht="24.95" customHeight="1" x14ac:dyDescent="0.15">
      <c r="B46" s="245"/>
      <c r="C46" s="267">
        <f>C13</f>
        <v>0</v>
      </c>
      <c r="D46" s="267">
        <f>D13</f>
        <v>0</v>
      </c>
      <c r="E46" s="268">
        <f>G46+I46+K46+M46+O46+Q46+S46+U46+W46+Y46+AA46+AC46</f>
        <v>0</v>
      </c>
      <c r="F46" s="275"/>
      <c r="G46" s="188"/>
      <c r="H46" s="189"/>
      <c r="I46" s="188"/>
      <c r="J46" s="189"/>
      <c r="K46" s="188"/>
      <c r="L46" s="189"/>
      <c r="M46" s="188"/>
      <c r="N46" s="189"/>
      <c r="O46" s="188"/>
      <c r="P46" s="189"/>
      <c r="Q46" s="188"/>
      <c r="R46" s="189"/>
      <c r="S46" s="188"/>
      <c r="T46" s="189"/>
      <c r="U46" s="188"/>
      <c r="V46" s="189"/>
      <c r="W46" s="188"/>
      <c r="X46" s="189"/>
      <c r="Y46" s="188"/>
      <c r="Z46" s="189"/>
      <c r="AA46" s="188"/>
      <c r="AB46" s="189"/>
      <c r="AC46" s="188"/>
      <c r="AD46" s="189"/>
      <c r="AE46" s="191" t="str">
        <f>IFERROR(ROUNDDOWN(G47*H46+I47*J46+K47*L46+M47*N46+O47*P46+Q47*R46+S47*T46+U47*V46+W47*X46+Y47*Z46+AA47*AB46+AC47*AD46,0),"")</f>
        <v/>
      </c>
      <c r="AF46" s="156" t="str">
        <f>IFERROR(IF(LEN(ROUNDDOWN(AE46,0))&lt;4,ROUNDDOWN(AE46,0),LEFT(ROUNDDOWN(AE46,0),3)*10^(LEN(ROUNDDOWN(AE46,0))-3)),"")</f>
        <v/>
      </c>
    </row>
    <row r="47" spans="2:32" ht="24.95" customHeight="1" thickBot="1" x14ac:dyDescent="0.2">
      <c r="B47" s="246"/>
      <c r="C47" s="262"/>
      <c r="D47" s="262"/>
      <c r="E47" s="263"/>
      <c r="F47" s="279"/>
      <c r="G47" s="171" t="str">
        <f>IFERROR(ROUND(G46/$E46,3),"")</f>
        <v/>
      </c>
      <c r="H47" s="172"/>
      <c r="I47" s="171" t="str">
        <f>IFERROR(ROUND(I46/$E46,3),"")</f>
        <v/>
      </c>
      <c r="J47" s="172"/>
      <c r="K47" s="171" t="str">
        <f>IFERROR(ROUND(K46/$E46,3),"")</f>
        <v/>
      </c>
      <c r="L47" s="172"/>
      <c r="M47" s="171" t="str">
        <f>IFERROR(ROUND(M46/$E46,3),"")</f>
        <v/>
      </c>
      <c r="N47" s="172"/>
      <c r="O47" s="171" t="str">
        <f>IFERROR(ROUND(O46/$E46,3),"")</f>
        <v/>
      </c>
      <c r="P47" s="172"/>
      <c r="Q47" s="171" t="str">
        <f>IFERROR(ROUND(Q46/$E46,3),"")</f>
        <v/>
      </c>
      <c r="R47" s="172"/>
      <c r="S47" s="171" t="str">
        <f>IFERROR(ROUND(S46/$E46,3),"")</f>
        <v/>
      </c>
      <c r="T47" s="172"/>
      <c r="U47" s="171" t="str">
        <f>IFERROR(ROUND(U46/$E46,3),"")</f>
        <v/>
      </c>
      <c r="V47" s="172"/>
      <c r="W47" s="171" t="str">
        <f>IFERROR(ROUND(W46/$E46,3),"")</f>
        <v/>
      </c>
      <c r="X47" s="172"/>
      <c r="Y47" s="171" t="str">
        <f>IFERROR(ROUND(Y46/$E46,3),"")</f>
        <v/>
      </c>
      <c r="Z47" s="172"/>
      <c r="AA47" s="171" t="str">
        <f>IFERROR(ROUND(AA46/$E46,3),"")</f>
        <v/>
      </c>
      <c r="AB47" s="172"/>
      <c r="AC47" s="171" t="str">
        <f>IFERROR(ROUND(AC46/$E46,3),"")</f>
        <v/>
      </c>
      <c r="AD47" s="172"/>
      <c r="AE47" s="173">
        <f>G46*H47+I46*J47+K46*L47+M46*N47+O46*P47+Q46*R47+S46*T47+U46*V47+W46*X47+Y46*Z47+AA46*AB47+AC46*AD47</f>
        <v>0</v>
      </c>
      <c r="AF47" s="156"/>
    </row>
    <row r="48" spans="2:32" ht="24.75" hidden="1" customHeight="1" x14ac:dyDescent="0.15">
      <c r="AE48" s="159"/>
    </row>
    <row r="49" spans="2:32" ht="24.75" hidden="1" customHeight="1" x14ac:dyDescent="0.15">
      <c r="AE49" s="159"/>
    </row>
    <row r="50" spans="2:32" ht="24" hidden="1" customHeight="1" x14ac:dyDescent="0.15">
      <c r="C50" s="253" t="s">
        <v>47</v>
      </c>
      <c r="D50" s="253" t="s">
        <v>48</v>
      </c>
      <c r="E50" s="253" t="s">
        <v>49</v>
      </c>
      <c r="F50" s="253" t="s">
        <v>50</v>
      </c>
      <c r="G50" s="265" t="s">
        <v>51</v>
      </c>
      <c r="H50" s="266"/>
      <c r="I50" s="265" t="s">
        <v>52</v>
      </c>
      <c r="J50" s="266"/>
      <c r="K50" s="265" t="s">
        <v>53</v>
      </c>
      <c r="L50" s="266"/>
      <c r="M50" s="265" t="s">
        <v>54</v>
      </c>
      <c r="N50" s="266"/>
      <c r="O50" s="265" t="s">
        <v>55</v>
      </c>
      <c r="P50" s="266"/>
      <c r="Q50" s="265" t="s">
        <v>56</v>
      </c>
      <c r="R50" s="266"/>
      <c r="S50" s="265" t="s">
        <v>57</v>
      </c>
      <c r="T50" s="266"/>
      <c r="U50" s="265" t="s">
        <v>58</v>
      </c>
      <c r="V50" s="266"/>
      <c r="W50" s="265" t="s">
        <v>59</v>
      </c>
      <c r="X50" s="266"/>
      <c r="Y50" s="265" t="s">
        <v>60</v>
      </c>
      <c r="Z50" s="266"/>
      <c r="AA50" s="265" t="s">
        <v>61</v>
      </c>
      <c r="AB50" s="266"/>
      <c r="AC50" s="265" t="s">
        <v>62</v>
      </c>
      <c r="AD50" s="266"/>
      <c r="AE50" s="160" t="s">
        <v>94</v>
      </c>
      <c r="AF50" s="152"/>
    </row>
    <row r="51" spans="2:32" ht="24" hidden="1" customHeight="1" x14ac:dyDescent="0.15">
      <c r="C51" s="254"/>
      <c r="D51" s="254"/>
      <c r="E51" s="254"/>
      <c r="F51" s="254"/>
      <c r="G51" s="64" t="s">
        <v>63</v>
      </c>
      <c r="H51" s="64" t="s">
        <v>64</v>
      </c>
      <c r="I51" s="64" t="s">
        <v>63</v>
      </c>
      <c r="J51" s="64" t="s">
        <v>64</v>
      </c>
      <c r="K51" s="64" t="s">
        <v>63</v>
      </c>
      <c r="L51" s="64" t="s">
        <v>64</v>
      </c>
      <c r="M51" s="64" t="s">
        <v>63</v>
      </c>
      <c r="N51" s="64" t="s">
        <v>64</v>
      </c>
      <c r="O51" s="64" t="s">
        <v>63</v>
      </c>
      <c r="P51" s="64" t="s">
        <v>64</v>
      </c>
      <c r="Q51" s="64" t="s">
        <v>63</v>
      </c>
      <c r="R51" s="64" t="s">
        <v>64</v>
      </c>
      <c r="S51" s="64" t="s">
        <v>63</v>
      </c>
      <c r="T51" s="64" t="s">
        <v>64</v>
      </c>
      <c r="U51" s="64" t="s">
        <v>63</v>
      </c>
      <c r="V51" s="64" t="s">
        <v>64</v>
      </c>
      <c r="W51" s="64" t="s">
        <v>63</v>
      </c>
      <c r="X51" s="64" t="s">
        <v>64</v>
      </c>
      <c r="Y51" s="64" t="s">
        <v>63</v>
      </c>
      <c r="Z51" s="64" t="s">
        <v>64</v>
      </c>
      <c r="AA51" s="64" t="s">
        <v>63</v>
      </c>
      <c r="AB51" s="64" t="s">
        <v>64</v>
      </c>
      <c r="AC51" s="64" t="s">
        <v>63</v>
      </c>
      <c r="AD51" s="64" t="s">
        <v>64</v>
      </c>
      <c r="AE51" s="161"/>
      <c r="AF51" s="153"/>
    </row>
    <row r="52" spans="2:32" ht="24" hidden="1" customHeight="1" x14ac:dyDescent="0.15">
      <c r="C52" s="255"/>
      <c r="D52" s="255"/>
      <c r="E52" s="255"/>
      <c r="F52" s="255"/>
      <c r="G52" s="65" t="s">
        <v>65</v>
      </c>
      <c r="H52" s="66" t="s">
        <v>37</v>
      </c>
      <c r="I52" s="65" t="s">
        <v>65</v>
      </c>
      <c r="J52" s="66" t="s">
        <v>37</v>
      </c>
      <c r="K52" s="65" t="s">
        <v>65</v>
      </c>
      <c r="L52" s="66" t="s">
        <v>37</v>
      </c>
      <c r="M52" s="65" t="s">
        <v>65</v>
      </c>
      <c r="N52" s="66" t="s">
        <v>37</v>
      </c>
      <c r="O52" s="65" t="s">
        <v>65</v>
      </c>
      <c r="P52" s="66" t="s">
        <v>37</v>
      </c>
      <c r="Q52" s="65" t="s">
        <v>65</v>
      </c>
      <c r="R52" s="66" t="s">
        <v>37</v>
      </c>
      <c r="S52" s="65" t="s">
        <v>65</v>
      </c>
      <c r="T52" s="66" t="s">
        <v>37</v>
      </c>
      <c r="U52" s="65" t="s">
        <v>65</v>
      </c>
      <c r="V52" s="66" t="s">
        <v>37</v>
      </c>
      <c r="W52" s="65" t="s">
        <v>65</v>
      </c>
      <c r="X52" s="66" t="s">
        <v>37</v>
      </c>
      <c r="Y52" s="65" t="s">
        <v>65</v>
      </c>
      <c r="Z52" s="66" t="s">
        <v>37</v>
      </c>
      <c r="AA52" s="65" t="s">
        <v>65</v>
      </c>
      <c r="AB52" s="66" t="s">
        <v>37</v>
      </c>
      <c r="AC52" s="65" t="s">
        <v>65</v>
      </c>
      <c r="AD52" s="66" t="s">
        <v>37</v>
      </c>
      <c r="AE52" s="162" t="s">
        <v>11</v>
      </c>
      <c r="AF52" s="157"/>
    </row>
    <row r="53" spans="2:32" ht="24.95" customHeight="1" thickTop="1" x14ac:dyDescent="0.15">
      <c r="B53" s="244" t="s">
        <v>68</v>
      </c>
      <c r="C53" s="256" t="str">
        <f>C15</f>
        <v>ガソリン</v>
      </c>
      <c r="D53" s="256" t="str">
        <f>D15</f>
        <v>レギュラー</v>
      </c>
      <c r="E53" s="227">
        <f>G53+I53+K53+M53+O53+Q53+S53+U53+W53+Y53+AA53+AC53</f>
        <v>40</v>
      </c>
      <c r="F53" s="229">
        <v>130</v>
      </c>
      <c r="G53" s="174"/>
      <c r="H53" s="175"/>
      <c r="I53" s="174"/>
      <c r="J53" s="175">
        <v>130</v>
      </c>
      <c r="K53" s="174"/>
      <c r="L53" s="175">
        <v>130</v>
      </c>
      <c r="M53" s="174"/>
      <c r="N53" s="175">
        <v>135</v>
      </c>
      <c r="O53" s="174"/>
      <c r="P53" s="175">
        <v>135</v>
      </c>
      <c r="Q53" s="174"/>
      <c r="R53" s="175">
        <v>135</v>
      </c>
      <c r="S53" s="174">
        <v>10</v>
      </c>
      <c r="T53" s="175">
        <v>138</v>
      </c>
      <c r="U53" s="174">
        <v>10</v>
      </c>
      <c r="V53" s="175">
        <v>138</v>
      </c>
      <c r="W53" s="174">
        <v>10</v>
      </c>
      <c r="X53" s="175">
        <v>149</v>
      </c>
      <c r="Y53" s="174">
        <v>10</v>
      </c>
      <c r="Z53" s="175">
        <v>149</v>
      </c>
      <c r="AA53" s="174"/>
      <c r="AB53" s="175">
        <v>149</v>
      </c>
      <c r="AC53" s="174"/>
      <c r="AD53" s="175">
        <v>149</v>
      </c>
      <c r="AE53" s="176">
        <f>IFERROR(ROUNDDOWN(G54*J53+I54*L53+K54*N53+M54*P53+O54*R53+Q54*T53+S54*V53+U54*X53+W54*Z53+Y54*AB53+AA54*AD53+AC54*AG53,0),"")</f>
        <v>146</v>
      </c>
      <c r="AF53" s="156"/>
    </row>
    <row r="54" spans="2:32" ht="24.95" customHeight="1" x14ac:dyDescent="0.15">
      <c r="B54" s="245"/>
      <c r="C54" s="273"/>
      <c r="D54" s="273"/>
      <c r="E54" s="250"/>
      <c r="F54" s="252"/>
      <c r="G54" s="185">
        <f>IFERROR(ROUND(G53/$E53,3),"")</f>
        <v>0</v>
      </c>
      <c r="H54" s="186"/>
      <c r="I54" s="185">
        <f>IFERROR(ROUND(I53/$E53,3),"")</f>
        <v>0</v>
      </c>
      <c r="J54" s="186"/>
      <c r="K54" s="185">
        <f>IFERROR(ROUND(K53/$E53,3),"")</f>
        <v>0</v>
      </c>
      <c r="L54" s="186"/>
      <c r="M54" s="185">
        <f>IFERROR(ROUND(M53/$E53,3),"")</f>
        <v>0</v>
      </c>
      <c r="N54" s="186"/>
      <c r="O54" s="185">
        <f>IFERROR(ROUND(O53/$E53,3),"")</f>
        <v>0</v>
      </c>
      <c r="P54" s="186"/>
      <c r="Q54" s="185">
        <f>IFERROR(ROUND(Q53/$E53,3),"")</f>
        <v>0</v>
      </c>
      <c r="R54" s="186"/>
      <c r="S54" s="185">
        <f>IFERROR(ROUND(S53/$E53,3),"")</f>
        <v>0.25</v>
      </c>
      <c r="T54" s="186">
        <v>136</v>
      </c>
      <c r="U54" s="185">
        <f>IFERROR(ROUND(U53/$E53,3),"")</f>
        <v>0.25</v>
      </c>
      <c r="V54" s="186">
        <v>137</v>
      </c>
      <c r="W54" s="185">
        <f>IFERROR(ROUND(W53/$E53,3),"")</f>
        <v>0.25</v>
      </c>
      <c r="X54" s="186">
        <v>148</v>
      </c>
      <c r="Y54" s="185">
        <f>IFERROR(ROUND(Y53/$E53,3),"")</f>
        <v>0.25</v>
      </c>
      <c r="Z54" s="186">
        <v>148</v>
      </c>
      <c r="AA54" s="185">
        <f>IFERROR(ROUND(AA53/$E53,3),"")</f>
        <v>0</v>
      </c>
      <c r="AB54" s="186"/>
      <c r="AC54" s="185">
        <f>IFERROR(ROUND(AC53/$E53,3),"")</f>
        <v>0</v>
      </c>
      <c r="AD54" s="186"/>
      <c r="AE54" s="187">
        <f>G53*H54+I53*J54+K53*L54+M53*N54+O53*P54+Q53*R54+S53*T54+U53*V54+W53*X54+Y53*Z54+AA53*AB54+AC53*AD54</f>
        <v>5690</v>
      </c>
      <c r="AF54" s="156"/>
    </row>
    <row r="55" spans="2:32" ht="24.95" customHeight="1" x14ac:dyDescent="0.15">
      <c r="B55" s="245"/>
      <c r="C55" s="256" t="str">
        <f>C16</f>
        <v>重油</v>
      </c>
      <c r="D55" s="256" t="str">
        <f>D16</f>
        <v>A重油</v>
      </c>
      <c r="E55" s="227">
        <f>G55+I55+K55+M55+O55+Q55+S55+U55+W55+Y55+AA55+AC55</f>
        <v>600</v>
      </c>
      <c r="F55" s="229">
        <v>71</v>
      </c>
      <c r="G55" s="174"/>
      <c r="H55" s="175"/>
      <c r="I55" s="174"/>
      <c r="J55" s="175">
        <v>71</v>
      </c>
      <c r="K55" s="174"/>
      <c r="L55" s="175">
        <v>71</v>
      </c>
      <c r="M55" s="174"/>
      <c r="N55" s="175">
        <v>75</v>
      </c>
      <c r="O55" s="174"/>
      <c r="P55" s="175">
        <v>75</v>
      </c>
      <c r="Q55" s="174"/>
      <c r="R55" s="175">
        <v>75</v>
      </c>
      <c r="S55" s="174">
        <v>150</v>
      </c>
      <c r="T55" s="175">
        <v>80</v>
      </c>
      <c r="U55" s="174">
        <v>150</v>
      </c>
      <c r="V55" s="175">
        <v>80</v>
      </c>
      <c r="W55" s="174">
        <v>150</v>
      </c>
      <c r="X55" s="175">
        <v>91</v>
      </c>
      <c r="Y55" s="174">
        <v>150</v>
      </c>
      <c r="Z55" s="175">
        <v>89</v>
      </c>
      <c r="AA55" s="174"/>
      <c r="AB55" s="175">
        <v>89</v>
      </c>
      <c r="AC55" s="174"/>
      <c r="AD55" s="175">
        <v>89</v>
      </c>
      <c r="AE55" s="176">
        <f>ROUNDDOWN(AVERAGE(N55,P55,R55,T55,V55,X55,Z55),0)</f>
        <v>80</v>
      </c>
      <c r="AF55" s="156"/>
    </row>
    <row r="56" spans="2:32" ht="24.95" customHeight="1" x14ac:dyDescent="0.15">
      <c r="B56" s="245"/>
      <c r="C56" s="257"/>
      <c r="D56" s="257"/>
      <c r="E56" s="228"/>
      <c r="F56" s="230"/>
      <c r="G56" s="177">
        <f>IFERROR(ROUND(G55/$E55,3),"")</f>
        <v>0</v>
      </c>
      <c r="H56" s="178"/>
      <c r="I56" s="177">
        <f>IFERROR(ROUND(I55/$E55,3),"")</f>
        <v>0</v>
      </c>
      <c r="J56" s="178"/>
      <c r="K56" s="177">
        <f>IFERROR(ROUND(K55/$E55,3),"")</f>
        <v>0</v>
      </c>
      <c r="L56" s="178"/>
      <c r="M56" s="177">
        <f>IFERROR(ROUND(M55/$E55,3),"")</f>
        <v>0</v>
      </c>
      <c r="N56" s="178"/>
      <c r="O56" s="177">
        <f>IFERROR(ROUND(O55/$E55,3),"")</f>
        <v>0</v>
      </c>
      <c r="P56" s="178"/>
      <c r="Q56" s="177">
        <f>IFERROR(ROUND(Q55/$E55,3),"")</f>
        <v>0</v>
      </c>
      <c r="R56" s="178"/>
      <c r="S56" s="177">
        <f>IFERROR(ROUND(S55/$E55,3),"")</f>
        <v>0.25</v>
      </c>
      <c r="T56" s="178">
        <v>82</v>
      </c>
      <c r="U56" s="177">
        <f>IFERROR(ROUND(U55/$E55,3),"")</f>
        <v>0.25</v>
      </c>
      <c r="V56" s="178">
        <v>82</v>
      </c>
      <c r="W56" s="177">
        <f>IFERROR(ROUND(W55/$E55,3),"")</f>
        <v>0.25</v>
      </c>
      <c r="X56" s="178">
        <v>95</v>
      </c>
      <c r="Y56" s="177">
        <f>IFERROR(ROUND(Y55/$E55,3),"")</f>
        <v>0.25</v>
      </c>
      <c r="Z56" s="178">
        <v>91</v>
      </c>
      <c r="AA56" s="177">
        <f>IFERROR(ROUND(AA55/$E55,3),"")</f>
        <v>0</v>
      </c>
      <c r="AB56" s="178"/>
      <c r="AC56" s="177">
        <f>IFERROR(ROUND(AC55/$E55,3),"")</f>
        <v>0</v>
      </c>
      <c r="AD56" s="178"/>
      <c r="AE56" s="179">
        <f>G55*H56+I55*J56+K55*L56+M55*N56+O55*P56+Q55*R56+S55*T56+U55*V56+W55*X56+Y55*Z56+AA55*AB56+AC55*AD56</f>
        <v>52500</v>
      </c>
      <c r="AF56" s="156"/>
    </row>
    <row r="57" spans="2:32" ht="24.95" customHeight="1" x14ac:dyDescent="0.15">
      <c r="B57" s="245"/>
      <c r="C57" s="272" t="str">
        <f>C17</f>
        <v>軽油</v>
      </c>
      <c r="D57" s="272" t="str">
        <f>D17</f>
        <v>1.2号</v>
      </c>
      <c r="E57" s="268">
        <f>G57+I57+K57+M57+O57+Q57+S57+U57+W57+Y57+AA57+AC57</f>
        <v>8000</v>
      </c>
      <c r="F57" s="269">
        <v>114</v>
      </c>
      <c r="G57" s="188"/>
      <c r="H57" s="189"/>
      <c r="I57" s="188"/>
      <c r="J57" s="189">
        <v>114</v>
      </c>
      <c r="K57" s="188"/>
      <c r="L57" s="189">
        <v>114</v>
      </c>
      <c r="M57" s="188"/>
      <c r="N57" s="189">
        <v>119</v>
      </c>
      <c r="O57" s="188"/>
      <c r="P57" s="189">
        <v>119</v>
      </c>
      <c r="Q57" s="188"/>
      <c r="R57" s="189">
        <v>119</v>
      </c>
      <c r="S57" s="188">
        <v>2000</v>
      </c>
      <c r="T57" s="189">
        <v>122</v>
      </c>
      <c r="U57" s="188">
        <v>2000</v>
      </c>
      <c r="V57" s="189">
        <v>122</v>
      </c>
      <c r="W57" s="188">
        <v>2000</v>
      </c>
      <c r="X57" s="189">
        <v>134</v>
      </c>
      <c r="Y57" s="188">
        <v>2000</v>
      </c>
      <c r="Z57" s="189">
        <v>132</v>
      </c>
      <c r="AA57" s="188"/>
      <c r="AB57" s="189">
        <v>132</v>
      </c>
      <c r="AC57" s="188"/>
      <c r="AD57" s="189">
        <v>132</v>
      </c>
      <c r="AE57" s="191">
        <f>IFERROR(ROUNDDOWN(G58*J57+I58*L57+K58*N57+M58*P57+O58*R57+Q58*T57+S58*V57+U58*X57+W58*Z57+Y58*AB57+AA58*AD57+AC58*AG57,0),"")</f>
        <v>130</v>
      </c>
      <c r="AF57" s="156"/>
    </row>
    <row r="58" spans="2:32" ht="24.95" customHeight="1" x14ac:dyDescent="0.15">
      <c r="B58" s="245"/>
      <c r="C58" s="273"/>
      <c r="D58" s="273"/>
      <c r="E58" s="250"/>
      <c r="F58" s="252"/>
      <c r="G58" s="185">
        <f>IFERROR(ROUND(G57/$E57,3),"")</f>
        <v>0</v>
      </c>
      <c r="H58" s="186"/>
      <c r="I58" s="185">
        <f>IFERROR(ROUND(I57/$E57,3),"")</f>
        <v>0</v>
      </c>
      <c r="J58" s="186"/>
      <c r="K58" s="185">
        <f>IFERROR(ROUND(K57/$E57,3),"")</f>
        <v>0</v>
      </c>
      <c r="L58" s="186"/>
      <c r="M58" s="185">
        <f>IFERROR(ROUND(M57/$E57,3),"")</f>
        <v>0</v>
      </c>
      <c r="N58" s="186"/>
      <c r="O58" s="185">
        <f>IFERROR(ROUND(O57/$E57,3),"")</f>
        <v>0</v>
      </c>
      <c r="P58" s="186"/>
      <c r="Q58" s="185">
        <f>IFERROR(ROUND(Q57/$E57,3),"")</f>
        <v>0</v>
      </c>
      <c r="R58" s="186"/>
      <c r="S58" s="185">
        <f>IFERROR(ROUND(S57/$E57,3),"")</f>
        <v>0.25</v>
      </c>
      <c r="T58" s="186">
        <v>119</v>
      </c>
      <c r="U58" s="185">
        <f>IFERROR(ROUND(U57/$E57,3),"")</f>
        <v>0.25</v>
      </c>
      <c r="V58" s="186">
        <v>119</v>
      </c>
      <c r="W58" s="185">
        <f>IFERROR(ROUND(W57/$E57,3),"")</f>
        <v>0.25</v>
      </c>
      <c r="X58" s="186">
        <v>128</v>
      </c>
      <c r="Y58" s="185">
        <f>IFERROR(ROUND(Y57/$E57,3),"")</f>
        <v>0.25</v>
      </c>
      <c r="Z58" s="186">
        <v>128</v>
      </c>
      <c r="AA58" s="185">
        <f>IFERROR(ROUND(AA57/$E57,3),"")</f>
        <v>0</v>
      </c>
      <c r="AB58" s="186"/>
      <c r="AC58" s="185">
        <f>IFERROR(ROUND(AC57/$E57,3),"")</f>
        <v>0</v>
      </c>
      <c r="AD58" s="186"/>
      <c r="AE58" s="187">
        <f>G57*H58+I57*J58+K57*L58+M57*N58+O57*P58+Q57*R58+S57*T58+U57*V58+W57*X58+Y57*Z58+AA57*AB58+AC57*AD58</f>
        <v>988000</v>
      </c>
      <c r="AF58" s="156"/>
    </row>
    <row r="59" spans="2:32" ht="24.95" customHeight="1" x14ac:dyDescent="0.15">
      <c r="B59" s="245"/>
      <c r="C59" s="225">
        <f>C18</f>
        <v>0</v>
      </c>
      <c r="D59" s="225">
        <f>D18</f>
        <v>0</v>
      </c>
      <c r="E59" s="227">
        <f>G59+I59+K59+M59+O59+Q59+S59+U59+W59+Y59+AA59+AC59</f>
        <v>0</v>
      </c>
      <c r="F59" s="229"/>
      <c r="G59" s="174"/>
      <c r="H59" s="175"/>
      <c r="I59" s="174"/>
      <c r="J59" s="175"/>
      <c r="K59" s="174"/>
      <c r="L59" s="175"/>
      <c r="M59" s="174"/>
      <c r="N59" s="175"/>
      <c r="O59" s="174"/>
      <c r="P59" s="175"/>
      <c r="Q59" s="174"/>
      <c r="R59" s="175"/>
      <c r="S59" s="174"/>
      <c r="T59" s="175"/>
      <c r="U59" s="174"/>
      <c r="V59" s="175"/>
      <c r="W59" s="174"/>
      <c r="X59" s="175"/>
      <c r="Y59" s="174"/>
      <c r="Z59" s="175"/>
      <c r="AA59" s="174"/>
      <c r="AB59" s="175"/>
      <c r="AC59" s="174"/>
      <c r="AD59" s="175"/>
      <c r="AE59" s="176" t="str">
        <f>IFERROR(ROUNDDOWN(G60*J59+I60*L59+K60*N59+M60*P59+O60*R59+Q60*T59+S60*V59+U60*X59+W60*Z59+Y60*AB59+AA60*AD59+AC60*AG59,0),"")</f>
        <v/>
      </c>
      <c r="AF59" s="156" t="str">
        <f>IFERROR(IF(LEN(ROUNDDOWN(AE59,0))&lt;4,ROUNDDOWN(AE59,0),LEFT(ROUNDDOWN(AE59,0),3)*10^(LEN(ROUNDDOWN(AE59,0))-3)),"")</f>
        <v/>
      </c>
    </row>
    <row r="60" spans="2:32" ht="24.95" customHeight="1" x14ac:dyDescent="0.15">
      <c r="B60" s="245"/>
      <c r="C60" s="226"/>
      <c r="D60" s="226"/>
      <c r="E60" s="228"/>
      <c r="F60" s="230"/>
      <c r="G60" s="177" t="str">
        <f>IFERROR(ROUND(G59/$E59,3),"")</f>
        <v/>
      </c>
      <c r="H60" s="178"/>
      <c r="I60" s="177" t="str">
        <f>IFERROR(ROUND(I59/$E59,3),"")</f>
        <v/>
      </c>
      <c r="J60" s="178"/>
      <c r="K60" s="177" t="str">
        <f>IFERROR(ROUND(K59/$E59,3),"")</f>
        <v/>
      </c>
      <c r="L60" s="178"/>
      <c r="M60" s="177" t="str">
        <f>IFERROR(ROUND(M59/$E59,3),"")</f>
        <v/>
      </c>
      <c r="N60" s="178"/>
      <c r="O60" s="177" t="str">
        <f>IFERROR(ROUND(O59/$E59,3),"")</f>
        <v/>
      </c>
      <c r="P60" s="178"/>
      <c r="Q60" s="177" t="str">
        <f>IFERROR(ROUND(Q59/$E59,3),"")</f>
        <v/>
      </c>
      <c r="R60" s="178"/>
      <c r="S60" s="177" t="str">
        <f>IFERROR(ROUND(S59/$E59,3),"")</f>
        <v/>
      </c>
      <c r="T60" s="178"/>
      <c r="U60" s="177" t="str">
        <f>IFERROR(ROUND(U59/$E59,3),"")</f>
        <v/>
      </c>
      <c r="V60" s="178"/>
      <c r="W60" s="177" t="str">
        <f>IFERROR(ROUND(W59/$E59,3),"")</f>
        <v/>
      </c>
      <c r="X60" s="178"/>
      <c r="Y60" s="177" t="str">
        <f>IFERROR(ROUND(Y59/$E59,3),"")</f>
        <v/>
      </c>
      <c r="Z60" s="178"/>
      <c r="AA60" s="177" t="str">
        <f>IFERROR(ROUND(AA59/$E59,3),"")</f>
        <v/>
      </c>
      <c r="AB60" s="178"/>
      <c r="AC60" s="177" t="str">
        <f>IFERROR(ROUND(AC59/$E59,3),"")</f>
        <v/>
      </c>
      <c r="AD60" s="178"/>
      <c r="AE60" s="179">
        <f>G59*H60+I59*J60+K59*L60+M59*N60+O59*P60+Q59*R60+S59*T60+U59*V60+W59*X60+Y59*Z60+AA59*AB60+AC59*AD60</f>
        <v>0</v>
      </c>
      <c r="AF60" s="156"/>
    </row>
    <row r="61" spans="2:32" ht="24.95" customHeight="1" x14ac:dyDescent="0.15">
      <c r="B61" s="245"/>
      <c r="C61" s="267">
        <f>C19</f>
        <v>0</v>
      </c>
      <c r="D61" s="267">
        <f>D19</f>
        <v>0</v>
      </c>
      <c r="E61" s="268">
        <f>G61+I61+K61+M61+O61+Q61+S61+U61+W61+Y61+AA61+AC61</f>
        <v>0</v>
      </c>
      <c r="F61" s="269"/>
      <c r="G61" s="188"/>
      <c r="H61" s="189"/>
      <c r="I61" s="188"/>
      <c r="J61" s="189"/>
      <c r="K61" s="188"/>
      <c r="L61" s="189"/>
      <c r="M61" s="188"/>
      <c r="N61" s="189"/>
      <c r="O61" s="188"/>
      <c r="P61" s="189"/>
      <c r="Q61" s="188"/>
      <c r="R61" s="189"/>
      <c r="S61" s="188"/>
      <c r="T61" s="189"/>
      <c r="U61" s="188"/>
      <c r="V61" s="189"/>
      <c r="W61" s="188"/>
      <c r="X61" s="189"/>
      <c r="Y61" s="188"/>
      <c r="Z61" s="189"/>
      <c r="AA61" s="188"/>
      <c r="AB61" s="189"/>
      <c r="AC61" s="188"/>
      <c r="AD61" s="189"/>
      <c r="AE61" s="191" t="str">
        <f>IFERROR(ROUNDDOWN(G62*H61+I62*J61+K62*L61+M62*N61+O62*P61+Q62*R61+S62*T61+U62*V61+W62*X61+Y62*Z61+AA62*AB61+AC62*AD61,0),"")</f>
        <v/>
      </c>
      <c r="AF61" s="156" t="str">
        <f>IFERROR(IF(LEN(ROUNDDOWN(AE61,0))&lt;4,ROUNDDOWN(AE61,0),LEFT(ROUNDDOWN(AE61,0),3)*10^(LEN(ROUNDDOWN(AE61,0))-3)),"")</f>
        <v/>
      </c>
    </row>
    <row r="62" spans="2:32" ht="24.95" customHeight="1" thickBot="1" x14ac:dyDescent="0.2">
      <c r="B62" s="246"/>
      <c r="C62" s="262"/>
      <c r="D62" s="262"/>
      <c r="E62" s="263"/>
      <c r="F62" s="264"/>
      <c r="G62" s="171" t="str">
        <f>IFERROR(ROUND(G61/$E61,3),"")</f>
        <v/>
      </c>
      <c r="H62" s="172"/>
      <c r="I62" s="171" t="str">
        <f>IFERROR(ROUND(I61/$E61,3),"")</f>
        <v/>
      </c>
      <c r="J62" s="172"/>
      <c r="K62" s="171" t="str">
        <f>IFERROR(ROUND(K61/$E61,3),"")</f>
        <v/>
      </c>
      <c r="L62" s="172"/>
      <c r="M62" s="171" t="str">
        <f>IFERROR(ROUND(M61/$E61,3),"")</f>
        <v/>
      </c>
      <c r="N62" s="172"/>
      <c r="O62" s="171" t="str">
        <f>IFERROR(ROUND(O61/$E61,3),"")</f>
        <v/>
      </c>
      <c r="P62" s="172"/>
      <c r="Q62" s="171" t="str">
        <f>IFERROR(ROUND(Q61/$E61,3),"")</f>
        <v/>
      </c>
      <c r="R62" s="172"/>
      <c r="S62" s="171" t="str">
        <f>IFERROR(ROUND(S61/$E61,3),"")</f>
        <v/>
      </c>
      <c r="T62" s="172"/>
      <c r="U62" s="171" t="str">
        <f>IFERROR(ROUND(U61/$E61,3),"")</f>
        <v/>
      </c>
      <c r="V62" s="172"/>
      <c r="W62" s="171" t="str">
        <f>IFERROR(ROUND(W61/$E61,3),"")</f>
        <v/>
      </c>
      <c r="X62" s="172"/>
      <c r="Y62" s="171" t="str">
        <f>IFERROR(ROUND(Y61/$E61,3),"")</f>
        <v/>
      </c>
      <c r="Z62" s="172"/>
      <c r="AA62" s="171" t="str">
        <f>IFERROR(ROUND(AA61/$E61,3),"")</f>
        <v/>
      </c>
      <c r="AB62" s="172"/>
      <c r="AC62" s="171" t="str">
        <f>IFERROR(ROUND(AC61/$E61,3),"")</f>
        <v/>
      </c>
      <c r="AD62" s="172"/>
      <c r="AE62" s="173">
        <f>G61*H62+I61*J62+K61*L62+M61*N62+O61*P62+Q61*R62+S61*T62+U61*V62+W61*X62+Y61*Z62+AA61*AB62+AC61*AD62</f>
        <v>0</v>
      </c>
      <c r="AF62" s="156"/>
    </row>
    <row r="63" spans="2:32" ht="24.75" hidden="1" customHeight="1" x14ac:dyDescent="0.15">
      <c r="AE63" s="159"/>
    </row>
    <row r="64" spans="2:32" ht="24.75" hidden="1" customHeight="1" x14ac:dyDescent="0.15">
      <c r="AE64" s="159"/>
    </row>
    <row r="65" spans="2:32" ht="24" hidden="1" customHeight="1" x14ac:dyDescent="0.15">
      <c r="C65" s="253" t="s">
        <v>47</v>
      </c>
      <c r="D65" s="253" t="s">
        <v>48</v>
      </c>
      <c r="E65" s="253" t="s">
        <v>49</v>
      </c>
      <c r="F65" s="253" t="s">
        <v>50</v>
      </c>
      <c r="G65" s="265" t="s">
        <v>51</v>
      </c>
      <c r="H65" s="266"/>
      <c r="I65" s="265" t="s">
        <v>52</v>
      </c>
      <c r="J65" s="266"/>
      <c r="K65" s="265" t="s">
        <v>53</v>
      </c>
      <c r="L65" s="266"/>
      <c r="M65" s="265" t="s">
        <v>54</v>
      </c>
      <c r="N65" s="266"/>
      <c r="O65" s="265" t="s">
        <v>55</v>
      </c>
      <c r="P65" s="266"/>
      <c r="Q65" s="265" t="s">
        <v>56</v>
      </c>
      <c r="R65" s="266"/>
      <c r="S65" s="265" t="s">
        <v>57</v>
      </c>
      <c r="T65" s="266"/>
      <c r="U65" s="265" t="s">
        <v>58</v>
      </c>
      <c r="V65" s="266"/>
      <c r="W65" s="265" t="s">
        <v>59</v>
      </c>
      <c r="X65" s="266"/>
      <c r="Y65" s="265" t="s">
        <v>60</v>
      </c>
      <c r="Z65" s="266"/>
      <c r="AA65" s="265" t="s">
        <v>61</v>
      </c>
      <c r="AB65" s="266"/>
      <c r="AC65" s="265" t="s">
        <v>62</v>
      </c>
      <c r="AD65" s="266"/>
      <c r="AE65" s="160" t="s">
        <v>94</v>
      </c>
      <c r="AF65" s="152"/>
    </row>
    <row r="66" spans="2:32" ht="24" hidden="1" customHeight="1" x14ac:dyDescent="0.15">
      <c r="C66" s="254"/>
      <c r="D66" s="254"/>
      <c r="E66" s="254"/>
      <c r="F66" s="254"/>
      <c r="G66" s="64" t="s">
        <v>63</v>
      </c>
      <c r="H66" s="64" t="s">
        <v>64</v>
      </c>
      <c r="I66" s="64" t="s">
        <v>63</v>
      </c>
      <c r="J66" s="64" t="s">
        <v>64</v>
      </c>
      <c r="K66" s="64" t="s">
        <v>63</v>
      </c>
      <c r="L66" s="64" t="s">
        <v>64</v>
      </c>
      <c r="M66" s="64" t="s">
        <v>63</v>
      </c>
      <c r="N66" s="64" t="s">
        <v>64</v>
      </c>
      <c r="O66" s="64" t="s">
        <v>63</v>
      </c>
      <c r="P66" s="64" t="s">
        <v>64</v>
      </c>
      <c r="Q66" s="64" t="s">
        <v>63</v>
      </c>
      <c r="R66" s="64" t="s">
        <v>64</v>
      </c>
      <c r="S66" s="64" t="s">
        <v>63</v>
      </c>
      <c r="T66" s="64" t="s">
        <v>64</v>
      </c>
      <c r="U66" s="64" t="s">
        <v>63</v>
      </c>
      <c r="V66" s="64" t="s">
        <v>64</v>
      </c>
      <c r="W66" s="64" t="s">
        <v>63</v>
      </c>
      <c r="X66" s="64" t="s">
        <v>64</v>
      </c>
      <c r="Y66" s="64" t="s">
        <v>63</v>
      </c>
      <c r="Z66" s="64" t="s">
        <v>64</v>
      </c>
      <c r="AA66" s="64" t="s">
        <v>63</v>
      </c>
      <c r="AB66" s="64" t="s">
        <v>64</v>
      </c>
      <c r="AC66" s="64" t="s">
        <v>63</v>
      </c>
      <c r="AD66" s="64" t="s">
        <v>64</v>
      </c>
      <c r="AE66" s="161"/>
      <c r="AF66" s="153"/>
    </row>
    <row r="67" spans="2:32" ht="24" hidden="1" customHeight="1" x14ac:dyDescent="0.15">
      <c r="C67" s="255"/>
      <c r="D67" s="255"/>
      <c r="E67" s="255"/>
      <c r="F67" s="255"/>
      <c r="G67" s="65" t="s">
        <v>65</v>
      </c>
      <c r="H67" s="66" t="s">
        <v>37</v>
      </c>
      <c r="I67" s="65" t="s">
        <v>65</v>
      </c>
      <c r="J67" s="66" t="s">
        <v>37</v>
      </c>
      <c r="K67" s="65" t="s">
        <v>65</v>
      </c>
      <c r="L67" s="66" t="s">
        <v>37</v>
      </c>
      <c r="M67" s="65" t="s">
        <v>65</v>
      </c>
      <c r="N67" s="66" t="s">
        <v>37</v>
      </c>
      <c r="O67" s="65" t="s">
        <v>65</v>
      </c>
      <c r="P67" s="66" t="s">
        <v>37</v>
      </c>
      <c r="Q67" s="65" t="s">
        <v>65</v>
      </c>
      <c r="R67" s="66" t="s">
        <v>37</v>
      </c>
      <c r="S67" s="65" t="s">
        <v>65</v>
      </c>
      <c r="T67" s="66" t="s">
        <v>37</v>
      </c>
      <c r="U67" s="65" t="s">
        <v>65</v>
      </c>
      <c r="V67" s="66" t="s">
        <v>37</v>
      </c>
      <c r="W67" s="65" t="s">
        <v>65</v>
      </c>
      <c r="X67" s="66" t="s">
        <v>37</v>
      </c>
      <c r="Y67" s="65" t="s">
        <v>65</v>
      </c>
      <c r="Z67" s="66" t="s">
        <v>37</v>
      </c>
      <c r="AA67" s="65" t="s">
        <v>65</v>
      </c>
      <c r="AB67" s="66" t="s">
        <v>37</v>
      </c>
      <c r="AC67" s="65" t="s">
        <v>65</v>
      </c>
      <c r="AD67" s="66" t="s">
        <v>37</v>
      </c>
      <c r="AE67" s="162" t="s">
        <v>11</v>
      </c>
      <c r="AF67" s="157"/>
    </row>
    <row r="68" spans="2:32" ht="24.95" customHeight="1" thickTop="1" x14ac:dyDescent="0.15">
      <c r="B68" s="231" t="s">
        <v>42</v>
      </c>
      <c r="C68" s="270" t="str">
        <f>C21</f>
        <v>大型ブロック</v>
      </c>
      <c r="D68" s="241" t="str">
        <f>D21</f>
        <v>1500×670×900</v>
      </c>
      <c r="E68" s="227">
        <f>G68+I68+K68+M68+O68+Q68+S68+U68+W68+Y68+AA68+AC68</f>
        <v>200</v>
      </c>
      <c r="F68" s="229">
        <v>23500</v>
      </c>
      <c r="G68" s="174"/>
      <c r="H68" s="175"/>
      <c r="I68" s="174"/>
      <c r="J68" s="175"/>
      <c r="K68" s="174"/>
      <c r="L68" s="175"/>
      <c r="M68" s="174"/>
      <c r="N68" s="175"/>
      <c r="O68" s="174">
        <v>200</v>
      </c>
      <c r="P68" s="175"/>
      <c r="Q68" s="174"/>
      <c r="R68" s="175"/>
      <c r="S68" s="174"/>
      <c r="T68" s="175"/>
      <c r="U68" s="174"/>
      <c r="V68" s="175"/>
      <c r="W68" s="174"/>
      <c r="X68" s="175"/>
      <c r="Y68" s="174"/>
      <c r="Z68" s="175"/>
      <c r="AA68" s="174"/>
      <c r="AB68" s="175"/>
      <c r="AC68" s="174"/>
      <c r="AD68" s="175"/>
      <c r="AE68" s="176">
        <f>IFERROR(ROUNDDOWN(G69*H68+I69*J68+K69*L68+M69*N68+O69*P68+Q69*R68+S69*T68+U69*V68+W69*X68+Y69*Z68+AA69*AB68+AC69*AD68,0),"")</f>
        <v>0</v>
      </c>
      <c r="AF68" s="156"/>
    </row>
    <row r="69" spans="2:32" ht="24.95" customHeight="1" x14ac:dyDescent="0.15">
      <c r="B69" s="232"/>
      <c r="C69" s="271"/>
      <c r="D69" s="248"/>
      <c r="E69" s="250"/>
      <c r="F69" s="252"/>
      <c r="G69" s="185">
        <f>IFERROR(ROUND(G68/$E68,3),"")</f>
        <v>0</v>
      </c>
      <c r="H69" s="186"/>
      <c r="I69" s="185">
        <f>IFERROR(ROUND(I68/$E68,3),"")</f>
        <v>0</v>
      </c>
      <c r="J69" s="186"/>
      <c r="K69" s="185">
        <f>IFERROR(ROUND(K68/$E68,3),"")</f>
        <v>0</v>
      </c>
      <c r="L69" s="186"/>
      <c r="M69" s="185">
        <f>IFERROR(ROUND(M68/$E68,3),"")</f>
        <v>0</v>
      </c>
      <c r="N69" s="186"/>
      <c r="O69" s="185">
        <f>IFERROR(ROUND(O68/$E68,3),"")</f>
        <v>1</v>
      </c>
      <c r="P69" s="186">
        <v>24500</v>
      </c>
      <c r="Q69" s="185">
        <f>IFERROR(ROUND(Q68/$E68,3),"")</f>
        <v>0</v>
      </c>
      <c r="R69" s="186"/>
      <c r="S69" s="185">
        <f>IFERROR(ROUND(S68/$E68,3),"")</f>
        <v>0</v>
      </c>
      <c r="T69" s="186"/>
      <c r="U69" s="185">
        <f>IFERROR(ROUND(U68/$E68,3),"")</f>
        <v>0</v>
      </c>
      <c r="V69" s="186"/>
      <c r="W69" s="185">
        <f>IFERROR(ROUND(W68/$E68,3),"")</f>
        <v>0</v>
      </c>
      <c r="X69" s="186"/>
      <c r="Y69" s="185">
        <f>IFERROR(ROUND(Y68/$E68,3),"")</f>
        <v>0</v>
      </c>
      <c r="Z69" s="186"/>
      <c r="AA69" s="185">
        <f>IFERROR(ROUND(AA68/$E68,3),"")</f>
        <v>0</v>
      </c>
      <c r="AB69" s="186"/>
      <c r="AC69" s="185">
        <f>IFERROR(ROUND(AC68/$E68,3),"")</f>
        <v>0</v>
      </c>
      <c r="AD69" s="186"/>
      <c r="AE69" s="187">
        <f>G68*H69+I68*J69+K68*L69+M68*N69+O68*P69+Q68*R69+S68*T69+U68*V69+W68*X69+Y68*Z69+AA68*AB69+AC68*AD69</f>
        <v>4900000</v>
      </c>
      <c r="AF69" s="156"/>
    </row>
    <row r="70" spans="2:32" ht="24.95" customHeight="1" x14ac:dyDescent="0.15">
      <c r="B70" s="232"/>
      <c r="C70" s="256" t="str">
        <f>C22</f>
        <v>大型ブロック</v>
      </c>
      <c r="D70" s="243" t="str">
        <f>D22</f>
        <v>1500×670×750</v>
      </c>
      <c r="E70" s="227">
        <f>G70+I70+K70+M70+O70+Q70+S70+U70+W70+Y70+AA70+AC70</f>
        <v>650</v>
      </c>
      <c r="F70" s="229">
        <v>20000</v>
      </c>
      <c r="G70" s="174"/>
      <c r="H70" s="175"/>
      <c r="I70" s="174"/>
      <c r="J70" s="175"/>
      <c r="K70" s="174"/>
      <c r="L70" s="175"/>
      <c r="M70" s="174"/>
      <c r="N70" s="175"/>
      <c r="O70" s="174">
        <v>300</v>
      </c>
      <c r="P70" s="175"/>
      <c r="Q70" s="174">
        <v>350</v>
      </c>
      <c r="R70" s="175"/>
      <c r="S70" s="174"/>
      <c r="T70" s="175"/>
      <c r="U70" s="174"/>
      <c r="V70" s="175"/>
      <c r="W70" s="174"/>
      <c r="X70" s="175"/>
      <c r="Y70" s="174"/>
      <c r="Z70" s="175"/>
      <c r="AA70" s="174"/>
      <c r="AB70" s="175"/>
      <c r="AC70" s="174"/>
      <c r="AD70" s="175"/>
      <c r="AE70" s="176">
        <f>IFERROR(ROUNDDOWN(G71*H70+I71*J70+K71*L70+M71*N70+O71*P70+Q71*R70+S71*T70+U71*V70+W71*X70+Y71*Z70+AA71*AB70+AC71*AD70,0),"")</f>
        <v>0</v>
      </c>
      <c r="AF70" s="156"/>
    </row>
    <row r="71" spans="2:32" ht="24.95" customHeight="1" x14ac:dyDescent="0.15">
      <c r="B71" s="232"/>
      <c r="C71" s="257"/>
      <c r="D71" s="242"/>
      <c r="E71" s="228"/>
      <c r="F71" s="230"/>
      <c r="G71" s="177">
        <f>IFERROR(ROUND(G70/$E70,3),"")</f>
        <v>0</v>
      </c>
      <c r="H71" s="178"/>
      <c r="I71" s="177">
        <f>IFERROR(ROUND(I70/$E70,3),"")</f>
        <v>0</v>
      </c>
      <c r="J71" s="178"/>
      <c r="K71" s="177">
        <f>IFERROR(ROUND(K70/$E70,3),"")</f>
        <v>0</v>
      </c>
      <c r="L71" s="178"/>
      <c r="M71" s="177">
        <f>IFERROR(ROUND(M70/$E70,3),"")</f>
        <v>0</v>
      </c>
      <c r="N71" s="178"/>
      <c r="O71" s="177">
        <f>IFERROR(ROUND(O70/$E70,3),"")</f>
        <v>0.46200000000000002</v>
      </c>
      <c r="P71" s="178">
        <v>21000</v>
      </c>
      <c r="Q71" s="177">
        <f>IFERROR(ROUND(Q70/$E70,3),"")</f>
        <v>0.53800000000000003</v>
      </c>
      <c r="R71" s="178">
        <v>21000</v>
      </c>
      <c r="S71" s="177">
        <f>IFERROR(ROUND(S70/$E70,3),"")</f>
        <v>0</v>
      </c>
      <c r="T71" s="178"/>
      <c r="U71" s="177">
        <f>IFERROR(ROUND(U70/$E70,3),"")</f>
        <v>0</v>
      </c>
      <c r="V71" s="178"/>
      <c r="W71" s="177">
        <f>IFERROR(ROUND(W70/$E70,3),"")</f>
        <v>0</v>
      </c>
      <c r="X71" s="178"/>
      <c r="Y71" s="177">
        <f>IFERROR(ROUND(Y70/$E70,3),"")</f>
        <v>0</v>
      </c>
      <c r="Z71" s="178"/>
      <c r="AA71" s="177">
        <f>IFERROR(ROUND(AA70/$E70,3),"")</f>
        <v>0</v>
      </c>
      <c r="AB71" s="178"/>
      <c r="AC71" s="177">
        <f>IFERROR(ROUND(AC70/$E70,3),"")</f>
        <v>0</v>
      </c>
      <c r="AD71" s="178"/>
      <c r="AE71" s="179">
        <f>G70*H71+I70*J71+K70*L71+M70*N71+O70*P71+Q70*R71+S70*T71+U70*V71+W70*X71+Y70*Z71+AA70*AB71+AC70*AD71</f>
        <v>13650000</v>
      </c>
      <c r="AF71" s="156"/>
    </row>
    <row r="72" spans="2:32" ht="24.95" customHeight="1" x14ac:dyDescent="0.15">
      <c r="B72" s="232"/>
      <c r="C72" s="225">
        <f>C23</f>
        <v>0</v>
      </c>
      <c r="D72" s="225">
        <f>D23</f>
        <v>0</v>
      </c>
      <c r="E72" s="227">
        <f>G72+I72+K72+M72+O72+Q72+S72+U72+W72+Y72+AA72+AC72</f>
        <v>0</v>
      </c>
      <c r="F72" s="229"/>
      <c r="G72" s="174"/>
      <c r="H72" s="175"/>
      <c r="I72" s="174"/>
      <c r="J72" s="175"/>
      <c r="K72" s="174"/>
      <c r="L72" s="175"/>
      <c r="M72" s="174"/>
      <c r="N72" s="175"/>
      <c r="O72" s="174"/>
      <c r="P72" s="175"/>
      <c r="Q72" s="174"/>
      <c r="R72" s="175"/>
      <c r="S72" s="174"/>
      <c r="T72" s="175"/>
      <c r="U72" s="174"/>
      <c r="V72" s="175"/>
      <c r="W72" s="174"/>
      <c r="X72" s="175"/>
      <c r="Y72" s="174"/>
      <c r="Z72" s="175"/>
      <c r="AA72" s="174"/>
      <c r="AB72" s="175"/>
      <c r="AC72" s="174"/>
      <c r="AD72" s="175"/>
      <c r="AE72" s="176" t="str">
        <f>IFERROR(ROUNDDOWN(G73*H72+I73*J72+K73*L72+M73*N72+O73*P72+Q73*R72+S73*T72+U73*V72+W73*X72+Y73*Z72+AA73*AB72+AC73*AD72,0),"")</f>
        <v/>
      </c>
      <c r="AF72" s="156" t="str">
        <f>IFERROR(IF(LEN(ROUNDDOWN(AE72,0))&lt;4,ROUNDDOWN(AE72,0),LEFT(ROUNDDOWN(AE72,0),3)*10^(LEN(ROUNDDOWN(AE72,0))-3)),"")</f>
        <v/>
      </c>
    </row>
    <row r="73" spans="2:32" ht="24.95" customHeight="1" thickBot="1" x14ac:dyDescent="0.2">
      <c r="B73" s="233"/>
      <c r="C73" s="262"/>
      <c r="D73" s="262"/>
      <c r="E73" s="263"/>
      <c r="F73" s="264"/>
      <c r="G73" s="194" t="str">
        <f>IFERROR(ROUND(G72/$E72,3),"")</f>
        <v/>
      </c>
      <c r="H73" s="172"/>
      <c r="I73" s="194" t="str">
        <f>IFERROR(ROUND(I72/$E72,3),"")</f>
        <v/>
      </c>
      <c r="J73" s="172"/>
      <c r="K73" s="194" t="str">
        <f>IFERROR(ROUND(K72/$E72,3),"")</f>
        <v/>
      </c>
      <c r="L73" s="172"/>
      <c r="M73" s="194" t="str">
        <f>IFERROR(ROUND(M72/$E72,3),"")</f>
        <v/>
      </c>
      <c r="N73" s="172"/>
      <c r="O73" s="194" t="str">
        <f>IFERROR(ROUND(O72/$E72,3),"")</f>
        <v/>
      </c>
      <c r="P73" s="172"/>
      <c r="Q73" s="194" t="str">
        <f>IFERROR(ROUND(Q72/$E72,3),"")</f>
        <v/>
      </c>
      <c r="R73" s="172"/>
      <c r="S73" s="194" t="str">
        <f>IFERROR(ROUND(S72/$E72,3),"")</f>
        <v/>
      </c>
      <c r="T73" s="172"/>
      <c r="U73" s="194" t="str">
        <f>IFERROR(ROUND(U72/$E72,3),"")</f>
        <v/>
      </c>
      <c r="V73" s="172"/>
      <c r="W73" s="194" t="str">
        <f>IFERROR(ROUND(W72/$E72,3),"")</f>
        <v/>
      </c>
      <c r="X73" s="172"/>
      <c r="Y73" s="194" t="str">
        <f>IFERROR(ROUND(Y72/$E72,3),"")</f>
        <v/>
      </c>
      <c r="Z73" s="172"/>
      <c r="AA73" s="194" t="str">
        <f>IFERROR(ROUND(AA72/$E72,3),"")</f>
        <v/>
      </c>
      <c r="AB73" s="172"/>
      <c r="AC73" s="194" t="str">
        <f>IFERROR(ROUND(AC72/$E72,3),"")</f>
        <v/>
      </c>
      <c r="AD73" s="172"/>
      <c r="AE73" s="173">
        <f>G72*H73+I72*J73+K72*L73+M72*N73+O72*P73+Q72*R73+S72*T73+U72*V73+W72*X73+Y72*Z73+AA72*AB73+AC72*AD73</f>
        <v>0</v>
      </c>
      <c r="AF73" s="156"/>
    </row>
    <row r="74" spans="2:32" ht="24.95" customHeight="1" thickTop="1" x14ac:dyDescent="0.15">
      <c r="B74" s="234" t="s">
        <v>42</v>
      </c>
      <c r="C74" s="247" t="str">
        <f>C25</f>
        <v>アスファルト混合物</v>
      </c>
      <c r="D74" s="247" t="str">
        <f>D25</f>
        <v>粗粒度As(20)</v>
      </c>
      <c r="E74" s="249">
        <f>G74+I74+K74+M74+O74+Q74+S74+U74+W74+Y74+AA74+AC74</f>
        <v>460</v>
      </c>
      <c r="F74" s="251">
        <v>10500</v>
      </c>
      <c r="G74" s="201"/>
      <c r="H74" s="202"/>
      <c r="I74" s="201"/>
      <c r="J74" s="202"/>
      <c r="K74" s="201"/>
      <c r="L74" s="202"/>
      <c r="M74" s="201"/>
      <c r="N74" s="202"/>
      <c r="O74" s="201"/>
      <c r="P74" s="202"/>
      <c r="Q74" s="201"/>
      <c r="R74" s="202"/>
      <c r="S74" s="201"/>
      <c r="T74" s="202"/>
      <c r="U74" s="201"/>
      <c r="V74" s="202"/>
      <c r="W74" s="201">
        <v>460</v>
      </c>
      <c r="X74" s="202">
        <v>12000</v>
      </c>
      <c r="Y74" s="201"/>
      <c r="Z74" s="202"/>
      <c r="AA74" s="201"/>
      <c r="AB74" s="202"/>
      <c r="AC74" s="201"/>
      <c r="AD74" s="202"/>
      <c r="AE74" s="203">
        <f>IFERROR(ROUNDDOWN(G75*H74+I75*J74+K75*L74+M75*N74+O75*P74+Q75*R74+S75*T74+U75*V74+W75*X74+Y75*Z74+AA75*AB74+AC75*AD74,0),"")</f>
        <v>12000</v>
      </c>
      <c r="AF74" s="156">
        <f>IFERROR(IF(LEN(ROUNDDOWN(AE74,0))&lt;4,ROUNDDOWN(AE74,0),LEFT(ROUNDDOWN(AE74,0),3)*10^(LEN(ROUNDDOWN(AE74,0))-3)),"")</f>
        <v>12000</v>
      </c>
    </row>
    <row r="75" spans="2:32" ht="24.95" customHeight="1" x14ac:dyDescent="0.15">
      <c r="B75" s="232"/>
      <c r="C75" s="248"/>
      <c r="D75" s="248"/>
      <c r="E75" s="250"/>
      <c r="F75" s="252"/>
      <c r="G75" s="193">
        <f>IFERROR(ROUND(G74/$E74,3),"")</f>
        <v>0</v>
      </c>
      <c r="H75" s="186"/>
      <c r="I75" s="193">
        <f>IFERROR(ROUND(I74/$E74,3),"")</f>
        <v>0</v>
      </c>
      <c r="J75" s="186"/>
      <c r="K75" s="193">
        <f>IFERROR(ROUND(K74/$E74,3),"")</f>
        <v>0</v>
      </c>
      <c r="L75" s="186"/>
      <c r="M75" s="193">
        <f>IFERROR(ROUND(M74/$E74,3),"")</f>
        <v>0</v>
      </c>
      <c r="N75" s="186"/>
      <c r="O75" s="193">
        <f>IFERROR(ROUND(O74/$E74,3),"")</f>
        <v>0</v>
      </c>
      <c r="P75" s="186"/>
      <c r="Q75" s="193">
        <f>IFERROR(ROUND(Q74/$E74,3),"")</f>
        <v>0</v>
      </c>
      <c r="R75" s="186"/>
      <c r="S75" s="193">
        <f>IFERROR(ROUND(S74/$E74,3),"")</f>
        <v>0</v>
      </c>
      <c r="T75" s="186"/>
      <c r="U75" s="193">
        <f>IFERROR(ROUND(U74/$E74,3),"")</f>
        <v>0</v>
      </c>
      <c r="V75" s="186"/>
      <c r="W75" s="193">
        <f>IFERROR(ROUND(W74/$E74,3),"")</f>
        <v>1</v>
      </c>
      <c r="X75" s="186">
        <v>10000</v>
      </c>
      <c r="Y75" s="193">
        <f>IFERROR(ROUND(Y74/$E74,3),"")</f>
        <v>0</v>
      </c>
      <c r="Z75" s="186"/>
      <c r="AA75" s="193">
        <f>IFERROR(ROUND(AA74/$E74,3),"")</f>
        <v>0</v>
      </c>
      <c r="AB75" s="186"/>
      <c r="AC75" s="193">
        <f>IFERROR(ROUND(AC74/$E74,3),"")</f>
        <v>0</v>
      </c>
      <c r="AD75" s="186"/>
      <c r="AE75" s="187">
        <f>G74*H75+I74*J75+K74*L75+M74*N75+O74*P75+Q74*R75+S74*T75+U74*V75+W74*X75+Y74*Z75+AA74*AB75+AC74*AD75</f>
        <v>4600000</v>
      </c>
      <c r="AF75" s="156"/>
    </row>
    <row r="76" spans="2:32" ht="24.95" customHeight="1" x14ac:dyDescent="0.15">
      <c r="B76" s="232"/>
      <c r="C76" s="241" t="str">
        <f>C26</f>
        <v>アスファルト混合物</v>
      </c>
      <c r="D76" s="243" t="str">
        <f>D26</f>
        <v>密粒度As(13)</v>
      </c>
      <c r="E76" s="227">
        <f>G76+I76+K76+M76+O76+Q76+S76+U76+W76+Y76+AA76+AC76</f>
        <v>460</v>
      </c>
      <c r="F76" s="229">
        <v>12600</v>
      </c>
      <c r="G76" s="174"/>
      <c r="H76" s="175"/>
      <c r="I76" s="174"/>
      <c r="J76" s="175"/>
      <c r="K76" s="174"/>
      <c r="L76" s="175"/>
      <c r="M76" s="174"/>
      <c r="N76" s="175"/>
      <c r="O76" s="174"/>
      <c r="P76" s="175"/>
      <c r="Q76" s="174"/>
      <c r="R76" s="175"/>
      <c r="S76" s="174"/>
      <c r="T76" s="175"/>
      <c r="U76" s="174"/>
      <c r="V76" s="175"/>
      <c r="W76" s="174">
        <v>460</v>
      </c>
      <c r="X76" s="175">
        <v>14000</v>
      </c>
      <c r="Y76" s="174"/>
      <c r="Z76" s="175"/>
      <c r="AA76" s="174"/>
      <c r="AB76" s="175"/>
      <c r="AC76" s="174"/>
      <c r="AD76" s="175"/>
      <c r="AE76" s="176">
        <f>IFERROR(ROUNDDOWN(G77*H76+I77*J76+K77*L76+M77*N76+O77*P76+Q77*R76+S77*T76+U77*V76+W77*X76+Y77*Z76+AA77*AB76+AC77*AD76,0),"")</f>
        <v>14000</v>
      </c>
    </row>
    <row r="77" spans="2:32" ht="24.95" customHeight="1" x14ac:dyDescent="0.15">
      <c r="B77" s="232"/>
      <c r="C77" s="242"/>
      <c r="D77" s="242"/>
      <c r="E77" s="228"/>
      <c r="F77" s="230"/>
      <c r="G77" s="192">
        <f>IFERROR(ROUND(G76/$E76,3),"")</f>
        <v>0</v>
      </c>
      <c r="H77" s="178"/>
      <c r="I77" s="192">
        <f>IFERROR(ROUND(I76/$E76,3),"")</f>
        <v>0</v>
      </c>
      <c r="J77" s="178"/>
      <c r="K77" s="192">
        <f>IFERROR(ROUND(K76/$E76,3),"")</f>
        <v>0</v>
      </c>
      <c r="L77" s="178"/>
      <c r="M77" s="192">
        <f>IFERROR(ROUND(M76/$E76,3),"")</f>
        <v>0</v>
      </c>
      <c r="N77" s="178"/>
      <c r="O77" s="192">
        <f>IFERROR(ROUND(O76/$E76,3),"")</f>
        <v>0</v>
      </c>
      <c r="P77" s="178"/>
      <c r="Q77" s="192">
        <f>IFERROR(ROUND(Q76/$E76,3),"")</f>
        <v>0</v>
      </c>
      <c r="R77" s="178"/>
      <c r="S77" s="192">
        <f>IFERROR(ROUND(S76/$E76,3),"")</f>
        <v>0</v>
      </c>
      <c r="T77" s="178"/>
      <c r="U77" s="192">
        <f>IFERROR(ROUND(U76/$E76,3),"")</f>
        <v>0</v>
      </c>
      <c r="V77" s="178"/>
      <c r="W77" s="192">
        <f>IFERROR(ROUND(W76/$E76,3),"")</f>
        <v>1</v>
      </c>
      <c r="X77" s="178">
        <v>11000</v>
      </c>
      <c r="Y77" s="192">
        <f>IFERROR(ROUND(Y76/$E76,3),"")</f>
        <v>0</v>
      </c>
      <c r="Z77" s="178"/>
      <c r="AA77" s="192">
        <f>IFERROR(ROUND(AA76/$E76,3),"")</f>
        <v>0</v>
      </c>
      <c r="AB77" s="178"/>
      <c r="AC77" s="192">
        <f>IFERROR(ROUND(AC76/$E76,3),"")</f>
        <v>0</v>
      </c>
      <c r="AD77" s="178"/>
      <c r="AE77" s="179">
        <f>G76*H77+I76*J77+K76*L77+M76*N77+O76*P77+Q76*R77+S76*T77+U76*V77+W76*X77+Y76*Z77+AA76*AB77+AC76*AD77</f>
        <v>5060000</v>
      </c>
    </row>
    <row r="78" spans="2:32" ht="24.95" customHeight="1" x14ac:dyDescent="0.15">
      <c r="B78" s="232"/>
      <c r="C78" s="225">
        <f>C27</f>
        <v>0</v>
      </c>
      <c r="D78" s="225">
        <f>D27</f>
        <v>0</v>
      </c>
      <c r="E78" s="227">
        <f>G78+I78+K78+M78+O78+Q78+S78+U78+W78+Y78+AA78+AC78</f>
        <v>0</v>
      </c>
      <c r="F78" s="229"/>
      <c r="G78" s="174"/>
      <c r="H78" s="175"/>
      <c r="I78" s="174"/>
      <c r="J78" s="175"/>
      <c r="K78" s="174"/>
      <c r="L78" s="175"/>
      <c r="M78" s="174"/>
      <c r="N78" s="175"/>
      <c r="O78" s="174"/>
      <c r="P78" s="175"/>
      <c r="Q78" s="174"/>
      <c r="R78" s="175"/>
      <c r="S78" s="174"/>
      <c r="T78" s="175"/>
      <c r="U78" s="174"/>
      <c r="V78" s="175"/>
      <c r="W78" s="174"/>
      <c r="X78" s="175"/>
      <c r="Y78" s="174"/>
      <c r="Z78" s="175"/>
      <c r="AA78" s="174"/>
      <c r="AB78" s="175"/>
      <c r="AC78" s="174"/>
      <c r="AD78" s="175"/>
      <c r="AE78" s="176" t="str">
        <f>IFERROR(ROUNDDOWN(G79*H78+I79*J78+K79*L78+M79*N78+O79*P78+Q79*R78+S79*T78+U79*V78+W79*X78+Y79*Z78+AA79*AB78+AC79*AD78,0),"")</f>
        <v/>
      </c>
    </row>
    <row r="79" spans="2:32" ht="24.95" customHeight="1" x14ac:dyDescent="0.15">
      <c r="B79" s="235"/>
      <c r="C79" s="226"/>
      <c r="D79" s="226"/>
      <c r="E79" s="228"/>
      <c r="F79" s="230"/>
      <c r="G79" s="192" t="str">
        <f>IFERROR(ROUND(G78/$E78,3),"")</f>
        <v/>
      </c>
      <c r="H79" s="178"/>
      <c r="I79" s="192" t="str">
        <f>IFERROR(ROUND(I78/$E78,3),"")</f>
        <v/>
      </c>
      <c r="J79" s="178"/>
      <c r="K79" s="192" t="str">
        <f>IFERROR(ROUND(K78/$E78,3),"")</f>
        <v/>
      </c>
      <c r="L79" s="178"/>
      <c r="M79" s="192" t="str">
        <f>IFERROR(ROUND(M78/$E78,3),"")</f>
        <v/>
      </c>
      <c r="N79" s="178"/>
      <c r="O79" s="192" t="str">
        <f>IFERROR(ROUND(O78/$E78,3),"")</f>
        <v/>
      </c>
      <c r="P79" s="178"/>
      <c r="Q79" s="192" t="str">
        <f>IFERROR(ROUND(Q78/$E78,3),"")</f>
        <v/>
      </c>
      <c r="R79" s="178"/>
      <c r="S79" s="192" t="str">
        <f>IFERROR(ROUND(S78/$E78,3),"")</f>
        <v/>
      </c>
      <c r="T79" s="178"/>
      <c r="U79" s="192" t="str">
        <f>IFERROR(ROUND(U78/$E78,3),"")</f>
        <v/>
      </c>
      <c r="V79" s="178"/>
      <c r="W79" s="192" t="str">
        <f>IFERROR(ROUND(W78/$E78,3),"")</f>
        <v/>
      </c>
      <c r="X79" s="178"/>
      <c r="Y79" s="192" t="str">
        <f>IFERROR(ROUND(Y78/$E78,3),"")</f>
        <v/>
      </c>
      <c r="Z79" s="178"/>
      <c r="AA79" s="192" t="str">
        <f>IFERROR(ROUND(AA78/$E78,3),"")</f>
        <v/>
      </c>
      <c r="AB79" s="178"/>
      <c r="AC79" s="192" t="str">
        <f>IFERROR(ROUND(AC78/$E78,3),"")</f>
        <v/>
      </c>
      <c r="AD79" s="178"/>
      <c r="AE79" s="179">
        <f>G78*H79+I78*J79+K78*L79+M78*N79+O78*P79+Q78*R79+S78*T79+U78*V79+W78*X79+Y78*Z79+AA78*AB79+AC78*AD79</f>
        <v>0</v>
      </c>
    </row>
  </sheetData>
  <mergeCells count="148">
    <mergeCell ref="Y34:Z34"/>
    <mergeCell ref="J5:J6"/>
    <mergeCell ref="K5:K6"/>
    <mergeCell ref="L5:L6"/>
    <mergeCell ref="C2:D2"/>
    <mergeCell ref="F2:G2"/>
    <mergeCell ref="K2:L2"/>
    <mergeCell ref="N2:O2"/>
    <mergeCell ref="O15:O20"/>
    <mergeCell ref="N29:O29"/>
    <mergeCell ref="M5:M6"/>
    <mergeCell ref="N5:N6"/>
    <mergeCell ref="O9:O14"/>
    <mergeCell ref="G5:G6"/>
    <mergeCell ref="H5:H6"/>
    <mergeCell ref="O5:O7"/>
    <mergeCell ref="O21:O24"/>
    <mergeCell ref="P29:AE32"/>
    <mergeCell ref="B5:B6"/>
    <mergeCell ref="C5:C6"/>
    <mergeCell ref="D5:D6"/>
    <mergeCell ref="E5:E6"/>
    <mergeCell ref="I5:I6"/>
    <mergeCell ref="B9:B14"/>
    <mergeCell ref="B15:B20"/>
    <mergeCell ref="B21:B24"/>
    <mergeCell ref="C40:C41"/>
    <mergeCell ref="D40:D41"/>
    <mergeCell ref="E40:E41"/>
    <mergeCell ref="F40:F41"/>
    <mergeCell ref="F5:F6"/>
    <mergeCell ref="B35:B37"/>
    <mergeCell ref="B38:B47"/>
    <mergeCell ref="I35:J35"/>
    <mergeCell ref="C38:C39"/>
    <mergeCell ref="D38:D39"/>
    <mergeCell ref="E38:E39"/>
    <mergeCell ref="F38:F39"/>
    <mergeCell ref="C35:C37"/>
    <mergeCell ref="D35:D37"/>
    <mergeCell ref="E35:E37"/>
    <mergeCell ref="F35:F37"/>
    <mergeCell ref="Y35:Z35"/>
    <mergeCell ref="AA35:AB35"/>
    <mergeCell ref="AC35:AD35"/>
    <mergeCell ref="K35:L35"/>
    <mergeCell ref="W35:X35"/>
    <mergeCell ref="M35:N35"/>
    <mergeCell ref="O35:P35"/>
    <mergeCell ref="Q35:R35"/>
    <mergeCell ref="S35:T35"/>
    <mergeCell ref="U35:V35"/>
    <mergeCell ref="G35:H35"/>
    <mergeCell ref="AC50:AD50"/>
    <mergeCell ref="I50:J50"/>
    <mergeCell ref="K50:L50"/>
    <mergeCell ref="M50:N50"/>
    <mergeCell ref="O50:P50"/>
    <mergeCell ref="Q50:R50"/>
    <mergeCell ref="S50:T50"/>
    <mergeCell ref="C50:C52"/>
    <mergeCell ref="C42:C43"/>
    <mergeCell ref="D42:D43"/>
    <mergeCell ref="E42:E43"/>
    <mergeCell ref="F42:F43"/>
    <mergeCell ref="C44:C45"/>
    <mergeCell ref="D44:D45"/>
    <mergeCell ref="E44:E45"/>
    <mergeCell ref="F44:F45"/>
    <mergeCell ref="G50:H50"/>
    <mergeCell ref="C46:C47"/>
    <mergeCell ref="D46:D47"/>
    <mergeCell ref="E46:E47"/>
    <mergeCell ref="F46:F47"/>
    <mergeCell ref="U50:V50"/>
    <mergeCell ref="W50:X50"/>
    <mergeCell ref="E55:E56"/>
    <mergeCell ref="F55:F56"/>
    <mergeCell ref="C57:C58"/>
    <mergeCell ref="D57:D58"/>
    <mergeCell ref="E57:E58"/>
    <mergeCell ref="F57:F58"/>
    <mergeCell ref="Y50:Z50"/>
    <mergeCell ref="AA50:AB50"/>
    <mergeCell ref="C53:C54"/>
    <mergeCell ref="D53:D54"/>
    <mergeCell ref="E53:E54"/>
    <mergeCell ref="F53:F54"/>
    <mergeCell ref="D50:D52"/>
    <mergeCell ref="E50:E52"/>
    <mergeCell ref="F50:F52"/>
    <mergeCell ref="Y65:Z65"/>
    <mergeCell ref="AA65:AB65"/>
    <mergeCell ref="AC65:AD65"/>
    <mergeCell ref="K65:L65"/>
    <mergeCell ref="M65:N65"/>
    <mergeCell ref="O65:P65"/>
    <mergeCell ref="Q65:R65"/>
    <mergeCell ref="S65:T65"/>
    <mergeCell ref="U65:V65"/>
    <mergeCell ref="AE35:AE36"/>
    <mergeCell ref="F33:J34"/>
    <mergeCell ref="C72:C73"/>
    <mergeCell ref="D72:D73"/>
    <mergeCell ref="E72:E73"/>
    <mergeCell ref="F72:F73"/>
    <mergeCell ref="F65:F67"/>
    <mergeCell ref="G65:H65"/>
    <mergeCell ref="I65:J65"/>
    <mergeCell ref="C70:C71"/>
    <mergeCell ref="D70:D71"/>
    <mergeCell ref="E70:E71"/>
    <mergeCell ref="F70:F71"/>
    <mergeCell ref="C61:C62"/>
    <mergeCell ref="D61:D62"/>
    <mergeCell ref="E61:E62"/>
    <mergeCell ref="F61:F62"/>
    <mergeCell ref="C68:C69"/>
    <mergeCell ref="D68:D69"/>
    <mergeCell ref="E68:E69"/>
    <mergeCell ref="F68:F69"/>
    <mergeCell ref="W65:X65"/>
    <mergeCell ref="C65:C67"/>
    <mergeCell ref="D65:D67"/>
    <mergeCell ref="C78:C79"/>
    <mergeCell ref="D78:D79"/>
    <mergeCell ref="E78:E79"/>
    <mergeCell ref="F78:F79"/>
    <mergeCell ref="B68:B73"/>
    <mergeCell ref="B74:B79"/>
    <mergeCell ref="B25:B28"/>
    <mergeCell ref="O25:O28"/>
    <mergeCell ref="C76:C77"/>
    <mergeCell ref="D76:D77"/>
    <mergeCell ref="E76:E77"/>
    <mergeCell ref="F76:F77"/>
    <mergeCell ref="B53:B62"/>
    <mergeCell ref="C74:C75"/>
    <mergeCell ref="D74:D75"/>
    <mergeCell ref="E74:E75"/>
    <mergeCell ref="F74:F75"/>
    <mergeCell ref="E65:E67"/>
    <mergeCell ref="C59:C60"/>
    <mergeCell ref="D59:D60"/>
    <mergeCell ref="E59:E60"/>
    <mergeCell ref="F59:F60"/>
    <mergeCell ref="C55:C56"/>
    <mergeCell ref="D55:D56"/>
  </mergeCells>
  <phoneticPr fontId="2"/>
  <printOptions horizontalCentered="1"/>
  <pageMargins left="0.19685039370078741" right="0" top="0.47244094488188981" bottom="0" header="0.31496062992125984" footer="0.31496062992125984"/>
  <pageSetup paperSize="8"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4C945-A201-4F28-860F-AD6B40C92A8B}">
  <dimension ref="A1:O78"/>
  <sheetViews>
    <sheetView showGridLines="0" view="pageBreakPreview" topLeftCell="A25" zoomScaleNormal="85" zoomScaleSheetLayoutView="100" workbookViewId="0">
      <selection activeCell="H24" sqref="H24"/>
    </sheetView>
  </sheetViews>
  <sheetFormatPr defaultRowHeight="18.75" customHeight="1" x14ac:dyDescent="0.15"/>
  <cols>
    <col min="1" max="1" width="8.625" style="36" customWidth="1"/>
    <col min="2" max="2" width="6.625" style="36" customWidth="1"/>
    <col min="3" max="3" width="3.625" style="36" customWidth="1"/>
    <col min="4" max="4" width="5.625" style="36" customWidth="1"/>
    <col min="5" max="8" width="10.125" style="36" customWidth="1"/>
    <col min="9" max="9" width="7.625" style="36" customWidth="1"/>
    <col min="10" max="10" width="9.625" style="36" customWidth="1"/>
    <col min="11" max="11" width="7.625" style="36" customWidth="1"/>
    <col min="12" max="13" width="9" style="36"/>
    <col min="14" max="14" width="5.75" style="36" customWidth="1"/>
    <col min="15" max="15" width="77.875" style="126" customWidth="1"/>
    <col min="16" max="18" width="9" style="36"/>
    <col min="19" max="19" width="15.875" style="36" customWidth="1"/>
    <col min="20" max="21" width="9" style="36"/>
    <col min="22" max="22" width="9" style="36" customWidth="1"/>
    <col min="23" max="16384" width="9" style="36"/>
  </cols>
  <sheetData>
    <row r="1" spans="1:15" s="52" customFormat="1" ht="15.4" customHeight="1" x14ac:dyDescent="0.15">
      <c r="A1" s="113"/>
      <c r="B1" s="113"/>
      <c r="C1" s="113"/>
      <c r="D1" s="113"/>
      <c r="E1" s="113"/>
      <c r="F1" s="113"/>
      <c r="G1" s="113"/>
      <c r="H1" s="113"/>
      <c r="I1" s="113"/>
      <c r="J1" s="113"/>
      <c r="K1" s="113" t="s">
        <v>0</v>
      </c>
      <c r="O1" s="125"/>
    </row>
    <row r="2" spans="1:15" s="52" customFormat="1" ht="15.4" customHeight="1" x14ac:dyDescent="0.15">
      <c r="A2" s="113"/>
      <c r="B2" s="113"/>
      <c r="C2" s="113"/>
      <c r="D2" s="113"/>
      <c r="E2" s="113"/>
      <c r="F2" s="113"/>
      <c r="G2" s="113"/>
      <c r="H2" s="113"/>
      <c r="I2" s="113"/>
      <c r="J2" s="316" t="s">
        <v>1</v>
      </c>
      <c r="K2" s="316"/>
      <c r="O2" s="125"/>
    </row>
    <row r="3" spans="1:15" s="52" customFormat="1" ht="15.4" customHeight="1" x14ac:dyDescent="0.15">
      <c r="A3" s="113"/>
      <c r="B3" s="113"/>
      <c r="C3" s="113"/>
      <c r="D3" s="113"/>
      <c r="E3" s="113"/>
      <c r="F3" s="113"/>
      <c r="G3" s="113"/>
      <c r="H3" s="113"/>
      <c r="I3" s="113"/>
      <c r="J3" s="114"/>
      <c r="K3" s="114"/>
      <c r="O3" s="125"/>
    </row>
    <row r="4" spans="1:15" s="52" customFormat="1" ht="15.4" customHeight="1" x14ac:dyDescent="0.15">
      <c r="A4" s="322" t="s">
        <v>5</v>
      </c>
      <c r="B4" s="322"/>
      <c r="C4" s="322"/>
      <c r="D4" s="322"/>
      <c r="E4" s="322"/>
      <c r="F4" s="322"/>
      <c r="G4" s="322"/>
      <c r="H4" s="322"/>
      <c r="I4" s="322"/>
      <c r="J4" s="322"/>
      <c r="K4" s="322"/>
      <c r="O4" s="125"/>
    </row>
    <row r="5" spans="1:15" s="52" customFormat="1" ht="15.4" customHeight="1" x14ac:dyDescent="0.15">
      <c r="A5" s="115" t="s">
        <v>14</v>
      </c>
      <c r="B5" s="114"/>
      <c r="C5" s="114"/>
      <c r="D5" s="114"/>
      <c r="E5" s="114"/>
      <c r="F5" s="114"/>
      <c r="G5" s="114"/>
      <c r="H5" s="114"/>
      <c r="I5" s="114"/>
      <c r="J5" s="114"/>
      <c r="K5" s="114"/>
      <c r="M5" s="128"/>
      <c r="N5" s="129"/>
      <c r="O5" s="130"/>
    </row>
    <row r="6" spans="1:15" s="52" customFormat="1" ht="15.4" customHeight="1" x14ac:dyDescent="0.15">
      <c r="A6" s="321"/>
      <c r="B6" s="321"/>
      <c r="C6" s="321"/>
      <c r="D6" s="321"/>
      <c r="E6" s="114"/>
      <c r="F6" s="114"/>
      <c r="G6" s="114"/>
      <c r="H6" s="114"/>
      <c r="I6" s="114"/>
      <c r="J6" s="114"/>
      <c r="K6" s="114"/>
      <c r="M6" s="131"/>
      <c r="N6" s="132" t="s">
        <v>119</v>
      </c>
      <c r="O6" s="133"/>
    </row>
    <row r="7" spans="1:15" s="52" customFormat="1" ht="15.4" customHeight="1" x14ac:dyDescent="0.15">
      <c r="A7" s="115"/>
      <c r="B7" s="114"/>
      <c r="C7" s="114"/>
      <c r="D7" s="114"/>
      <c r="E7" s="114"/>
      <c r="F7" s="114"/>
      <c r="G7" s="114"/>
      <c r="H7" s="114"/>
      <c r="I7" s="114"/>
      <c r="J7" s="114"/>
      <c r="K7" s="114"/>
      <c r="M7" s="131"/>
      <c r="N7" s="134"/>
      <c r="O7" s="135"/>
    </row>
    <row r="8" spans="1:15" s="52" customFormat="1" ht="15.4" customHeight="1" x14ac:dyDescent="0.15">
      <c r="A8" s="115"/>
      <c r="B8" s="114"/>
      <c r="C8" s="114"/>
      <c r="D8" s="114"/>
      <c r="E8" s="114"/>
      <c r="F8" s="114"/>
      <c r="G8" s="116" t="s">
        <v>20</v>
      </c>
      <c r="H8" s="117"/>
      <c r="I8" s="117"/>
      <c r="J8" s="117"/>
      <c r="K8" s="118"/>
      <c r="M8" s="131"/>
      <c r="N8" s="136"/>
      <c r="O8" s="137" t="s">
        <v>120</v>
      </c>
    </row>
    <row r="9" spans="1:15" s="52" customFormat="1" ht="15.4" customHeight="1" x14ac:dyDescent="0.15">
      <c r="A9" s="115"/>
      <c r="B9" s="114"/>
      <c r="C9" s="114"/>
      <c r="D9" s="114"/>
      <c r="E9" s="114"/>
      <c r="F9" s="114"/>
      <c r="G9" s="119" t="s">
        <v>21</v>
      </c>
      <c r="H9" s="113"/>
      <c r="I9" s="321"/>
      <c r="J9" s="321"/>
      <c r="K9" s="321"/>
      <c r="M9" s="131"/>
      <c r="N9" s="136"/>
      <c r="O9" s="138" t="s">
        <v>121</v>
      </c>
    </row>
    <row r="10" spans="1:15" s="52" customFormat="1" ht="15.4" customHeight="1" x14ac:dyDescent="0.15">
      <c r="A10" s="115"/>
      <c r="B10" s="114"/>
      <c r="C10" s="114"/>
      <c r="D10" s="114"/>
      <c r="E10" s="114"/>
      <c r="F10" s="114"/>
      <c r="G10" s="119" t="s">
        <v>22</v>
      </c>
      <c r="H10" s="113"/>
      <c r="I10" s="321"/>
      <c r="J10" s="321"/>
      <c r="K10" s="321"/>
      <c r="M10" s="131"/>
      <c r="N10" s="136"/>
      <c r="O10" s="137"/>
    </row>
    <row r="11" spans="1:15" s="52" customFormat="1" ht="15.4" customHeight="1" x14ac:dyDescent="0.15">
      <c r="A11" s="113"/>
      <c r="B11" s="113"/>
      <c r="C11" s="113"/>
      <c r="D11" s="113"/>
      <c r="E11" s="113"/>
      <c r="F11" s="113"/>
      <c r="G11" s="113"/>
      <c r="H11" s="113"/>
      <c r="I11" s="113"/>
      <c r="J11" s="113"/>
      <c r="K11" s="113"/>
      <c r="M11" s="131"/>
      <c r="N11" s="136"/>
      <c r="O11" s="137" t="s">
        <v>122</v>
      </c>
    </row>
    <row r="12" spans="1:15" s="52" customFormat="1" ht="15.4" customHeight="1" x14ac:dyDescent="0.15">
      <c r="A12" s="115" t="s">
        <v>78</v>
      </c>
      <c r="B12" s="113"/>
      <c r="C12" s="113"/>
      <c r="D12" s="113"/>
      <c r="E12" s="113"/>
      <c r="F12" s="113"/>
      <c r="G12" s="113"/>
      <c r="H12" s="113"/>
      <c r="I12" s="113"/>
      <c r="J12" s="113"/>
      <c r="K12" s="113"/>
      <c r="M12" s="131"/>
      <c r="N12" s="136"/>
      <c r="O12" s="139"/>
    </row>
    <row r="13" spans="1:15" s="6" customFormat="1" ht="15.4" customHeight="1" x14ac:dyDescent="0.15">
      <c r="A13" s="35"/>
      <c r="B13" s="35"/>
      <c r="C13" s="35"/>
      <c r="D13" s="35"/>
      <c r="E13" s="35"/>
      <c r="F13" s="35"/>
      <c r="G13" s="35"/>
      <c r="H13" s="35"/>
      <c r="I13" s="35"/>
      <c r="J13" s="35"/>
      <c r="K13" s="35"/>
      <c r="M13" s="140"/>
      <c r="N13" s="136"/>
      <c r="O13" s="137" t="s">
        <v>123</v>
      </c>
    </row>
    <row r="14" spans="1:15" s="6" customFormat="1" ht="15.4" customHeight="1" x14ac:dyDescent="0.15">
      <c r="A14" s="35"/>
      <c r="B14" s="318" t="s">
        <v>29</v>
      </c>
      <c r="C14" s="318"/>
      <c r="D14" s="319"/>
      <c r="E14" s="319"/>
      <c r="F14" s="319"/>
      <c r="G14" s="319"/>
      <c r="H14" s="319"/>
      <c r="I14" s="319"/>
      <c r="J14" s="319"/>
      <c r="K14" s="319"/>
      <c r="M14" s="140"/>
      <c r="N14" s="136"/>
      <c r="O14" s="137"/>
    </row>
    <row r="15" spans="1:15" s="6" customFormat="1" ht="15.4" customHeight="1" x14ac:dyDescent="0.15">
      <c r="A15" s="320" t="s">
        <v>32</v>
      </c>
      <c r="B15" s="320"/>
      <c r="C15" s="320"/>
      <c r="D15" s="320"/>
      <c r="E15" s="320"/>
      <c r="F15" s="320"/>
      <c r="G15" s="320"/>
      <c r="H15" s="320"/>
      <c r="I15" s="320"/>
      <c r="J15" s="320"/>
      <c r="K15" s="320"/>
      <c r="M15" s="140"/>
      <c r="N15" s="136"/>
      <c r="O15" s="137" t="s">
        <v>124</v>
      </c>
    </row>
    <row r="16" spans="1:15" ht="15.6" customHeight="1" thickBot="1" x14ac:dyDescent="0.2">
      <c r="A16" s="167" t="s">
        <v>147</v>
      </c>
      <c r="B16" s="127" t="s">
        <v>33</v>
      </c>
      <c r="C16" s="127" t="s">
        <v>34</v>
      </c>
      <c r="D16" s="127" t="s">
        <v>35</v>
      </c>
      <c r="E16" s="127" t="s">
        <v>36</v>
      </c>
      <c r="F16" s="127" t="s">
        <v>140</v>
      </c>
      <c r="G16" s="127" t="s">
        <v>37</v>
      </c>
      <c r="H16" s="127" t="s">
        <v>38</v>
      </c>
      <c r="I16" s="127" t="s">
        <v>39</v>
      </c>
      <c r="J16" s="127" t="s">
        <v>40</v>
      </c>
      <c r="K16" s="127" t="s">
        <v>118</v>
      </c>
      <c r="M16" s="141"/>
      <c r="N16" s="136"/>
      <c r="O16" s="137"/>
    </row>
    <row r="17" spans="1:15" ht="15.4" customHeight="1" thickTop="1" x14ac:dyDescent="0.15">
      <c r="A17" s="37"/>
      <c r="B17" s="183"/>
      <c r="C17" s="97"/>
      <c r="D17" s="98"/>
      <c r="E17" s="97"/>
      <c r="F17" s="99"/>
      <c r="G17" s="97"/>
      <c r="H17" s="97"/>
      <c r="I17" s="97"/>
      <c r="J17" s="97"/>
      <c r="K17" s="97"/>
      <c r="M17" s="141"/>
      <c r="N17" s="136"/>
      <c r="O17" s="137" t="s">
        <v>135</v>
      </c>
    </row>
    <row r="18" spans="1:15" ht="15.4" customHeight="1" x14ac:dyDescent="0.15">
      <c r="A18" s="38" t="str">
        <f>計算例!C9</f>
        <v>異形棒鋼</v>
      </c>
      <c r="B18" s="184" t="str">
        <f>計算例!D9</f>
        <v>SD295 D16</v>
      </c>
      <c r="C18" s="100" t="s">
        <v>41</v>
      </c>
      <c r="D18" s="101">
        <f>計算例!U38</f>
        <v>10</v>
      </c>
      <c r="E18" s="102">
        <f>計算例!F38</f>
        <v>86000</v>
      </c>
      <c r="F18" s="102">
        <f>D18*E18</f>
        <v>860000</v>
      </c>
      <c r="G18" s="102">
        <f>計算例!V39</f>
        <v>88000</v>
      </c>
      <c r="H18" s="102">
        <f>D18*G18</f>
        <v>880000</v>
      </c>
      <c r="I18" s="100" t="str">
        <f>計算例!U35</f>
        <v>R3年11月</v>
      </c>
      <c r="J18" s="102">
        <f>H18-F18</f>
        <v>20000</v>
      </c>
      <c r="K18" s="102"/>
      <c r="M18" s="141"/>
      <c r="N18" s="136"/>
      <c r="O18" s="137"/>
    </row>
    <row r="19" spans="1:15" ht="15.4" customHeight="1" x14ac:dyDescent="0.15">
      <c r="A19" s="38"/>
      <c r="B19" s="184"/>
      <c r="C19" s="102"/>
      <c r="D19" s="101"/>
      <c r="E19" s="102"/>
      <c r="F19" s="102"/>
      <c r="G19" s="102"/>
      <c r="H19" s="102"/>
      <c r="I19" s="102"/>
      <c r="J19" s="102"/>
      <c r="K19" s="102"/>
      <c r="M19" s="141"/>
      <c r="N19" s="136"/>
      <c r="O19" s="137" t="s">
        <v>125</v>
      </c>
    </row>
    <row r="20" spans="1:15" ht="15.4" customHeight="1" x14ac:dyDescent="0.15">
      <c r="A20" s="38" t="str">
        <f>A18</f>
        <v>異形棒鋼</v>
      </c>
      <c r="B20" s="184" t="str">
        <f>B18</f>
        <v>SD295 D16</v>
      </c>
      <c r="C20" s="100" t="s">
        <v>41</v>
      </c>
      <c r="D20" s="101">
        <f>計算例!W38</f>
        <v>5</v>
      </c>
      <c r="E20" s="102">
        <f>E18</f>
        <v>86000</v>
      </c>
      <c r="F20" s="102">
        <f>D20*E20</f>
        <v>430000</v>
      </c>
      <c r="G20" s="102">
        <f>計算例!X39</f>
        <v>94000</v>
      </c>
      <c r="H20" s="102">
        <f>D20*G20</f>
        <v>470000</v>
      </c>
      <c r="I20" s="100" t="s">
        <v>74</v>
      </c>
      <c r="J20" s="102">
        <f>H20-F20</f>
        <v>40000</v>
      </c>
      <c r="K20" s="102"/>
      <c r="M20" s="141"/>
      <c r="N20" s="136"/>
      <c r="O20" s="137"/>
    </row>
    <row r="21" spans="1:15" ht="15.4" customHeight="1" x14ac:dyDescent="0.15">
      <c r="A21" s="38"/>
      <c r="B21" s="184"/>
      <c r="C21" s="102"/>
      <c r="D21" s="101"/>
      <c r="E21" s="102"/>
      <c r="F21" s="102"/>
      <c r="G21" s="102"/>
      <c r="H21" s="102"/>
      <c r="I21" s="102"/>
      <c r="J21" s="102"/>
      <c r="K21" s="102"/>
      <c r="M21" s="141"/>
      <c r="N21" s="136"/>
      <c r="O21" s="137" t="s">
        <v>135</v>
      </c>
    </row>
    <row r="22" spans="1:15" ht="15.4" customHeight="1" x14ac:dyDescent="0.15">
      <c r="A22" s="38" t="str">
        <f>A18</f>
        <v>異形棒鋼</v>
      </c>
      <c r="B22" s="184" t="str">
        <f>B18</f>
        <v>SD295 D16</v>
      </c>
      <c r="C22" s="100" t="s">
        <v>41</v>
      </c>
      <c r="D22" s="101">
        <f>計算例!Y38</f>
        <v>5</v>
      </c>
      <c r="E22" s="102">
        <f>E18</f>
        <v>86000</v>
      </c>
      <c r="F22" s="102">
        <f>D22*E22</f>
        <v>430000</v>
      </c>
      <c r="G22" s="102">
        <f>計算例!Z39</f>
        <v>95000</v>
      </c>
      <c r="H22" s="102">
        <f>D22*G22</f>
        <v>475000</v>
      </c>
      <c r="I22" s="100" t="s">
        <v>75</v>
      </c>
      <c r="J22" s="102">
        <f>H22-F22</f>
        <v>45000</v>
      </c>
      <c r="K22" s="102"/>
      <c r="M22" s="141"/>
      <c r="N22" s="136"/>
      <c r="O22" s="137"/>
    </row>
    <row r="23" spans="1:15" ht="15.4" customHeight="1" x14ac:dyDescent="0.15">
      <c r="A23" s="38"/>
      <c r="B23" s="38"/>
      <c r="C23" s="102"/>
      <c r="D23" s="101"/>
      <c r="E23" s="102"/>
      <c r="F23" s="103" t="s">
        <v>113</v>
      </c>
      <c r="G23" s="102"/>
      <c r="H23" s="120" t="s">
        <v>114</v>
      </c>
      <c r="I23" s="102"/>
      <c r="J23" s="102"/>
      <c r="K23" s="102"/>
      <c r="M23" s="141"/>
      <c r="N23" s="136"/>
      <c r="O23" s="137" t="s">
        <v>126</v>
      </c>
    </row>
    <row r="24" spans="1:15" ht="15.4" customHeight="1" x14ac:dyDescent="0.15">
      <c r="A24" s="39" t="str">
        <f>A18</f>
        <v>異形棒鋼</v>
      </c>
      <c r="B24" s="40" t="s">
        <v>43</v>
      </c>
      <c r="C24" s="100"/>
      <c r="D24" s="101">
        <f>SUM(D18:D23)</f>
        <v>20</v>
      </c>
      <c r="E24" s="102"/>
      <c r="F24" s="102">
        <f>計算例!H9</f>
        <v>1683880</v>
      </c>
      <c r="G24" s="102"/>
      <c r="H24" s="102">
        <f>計算例!L9</f>
        <v>2007500</v>
      </c>
      <c r="I24" s="104"/>
      <c r="J24" s="102">
        <f>H24-F24</f>
        <v>323620</v>
      </c>
      <c r="K24" s="105"/>
      <c r="M24" s="141"/>
      <c r="N24" s="136"/>
      <c r="O24" s="137"/>
    </row>
    <row r="25" spans="1:15" ht="15.4" customHeight="1" x14ac:dyDescent="0.15">
      <c r="A25" s="38"/>
      <c r="B25" s="184"/>
      <c r="C25" s="102"/>
      <c r="D25" s="101"/>
      <c r="E25" s="102"/>
      <c r="F25" s="102"/>
      <c r="G25" s="102"/>
      <c r="H25" s="102"/>
      <c r="I25" s="102"/>
      <c r="J25" s="102"/>
      <c r="K25" s="102"/>
      <c r="M25" s="141"/>
      <c r="N25" s="136"/>
      <c r="O25" s="137" t="s">
        <v>136</v>
      </c>
    </row>
    <row r="26" spans="1:15" ht="15.4" customHeight="1" x14ac:dyDescent="0.15">
      <c r="A26" s="38" t="s">
        <v>76</v>
      </c>
      <c r="B26" s="184" t="s">
        <v>77</v>
      </c>
      <c r="C26" s="100" t="s">
        <v>41</v>
      </c>
      <c r="D26" s="101">
        <v>10</v>
      </c>
      <c r="E26" s="102">
        <v>147500</v>
      </c>
      <c r="F26" s="102">
        <f>D26*E26</f>
        <v>1475000</v>
      </c>
      <c r="G26" s="102">
        <v>150000</v>
      </c>
      <c r="H26" s="102">
        <f>D26*G26</f>
        <v>1500000</v>
      </c>
      <c r="I26" s="100" t="s">
        <v>74</v>
      </c>
      <c r="J26" s="102">
        <f>H26-F26</f>
        <v>25000</v>
      </c>
      <c r="K26" s="102"/>
      <c r="M26" s="141"/>
      <c r="N26" s="136"/>
      <c r="O26" s="139"/>
    </row>
    <row r="27" spans="1:15" ht="15.4" customHeight="1" x14ac:dyDescent="0.15">
      <c r="A27" s="38"/>
      <c r="B27" s="184"/>
      <c r="C27" s="100"/>
      <c r="D27" s="101"/>
      <c r="E27" s="102"/>
      <c r="F27" s="102"/>
      <c r="G27" s="102"/>
      <c r="H27" s="102"/>
      <c r="I27" s="100"/>
      <c r="J27" s="102"/>
      <c r="K27" s="102"/>
      <c r="M27" s="141"/>
      <c r="N27" s="136"/>
      <c r="O27" s="137" t="s">
        <v>127</v>
      </c>
    </row>
    <row r="28" spans="1:15" ht="15.4" customHeight="1" x14ac:dyDescent="0.15">
      <c r="A28" s="38" t="str">
        <f>A26</f>
        <v>鋼矢板</v>
      </c>
      <c r="B28" s="184" t="str">
        <f>B26</f>
        <v>SY295</v>
      </c>
      <c r="C28" s="100" t="s">
        <v>41</v>
      </c>
      <c r="D28" s="101">
        <v>30</v>
      </c>
      <c r="E28" s="102">
        <f>E26</f>
        <v>147500</v>
      </c>
      <c r="F28" s="102">
        <f>D28*E28</f>
        <v>4425000</v>
      </c>
      <c r="G28" s="102">
        <v>160000</v>
      </c>
      <c r="H28" s="102">
        <f>D28*G28</f>
        <v>4800000</v>
      </c>
      <c r="I28" s="100" t="s">
        <v>75</v>
      </c>
      <c r="J28" s="102">
        <f>H28-F28</f>
        <v>375000</v>
      </c>
      <c r="K28" s="102"/>
      <c r="M28" s="141"/>
      <c r="N28" s="136"/>
      <c r="O28" s="137" t="s">
        <v>128</v>
      </c>
    </row>
    <row r="29" spans="1:15" ht="15.4" customHeight="1" x14ac:dyDescent="0.15">
      <c r="A29" s="41"/>
      <c r="B29" s="38"/>
      <c r="C29" s="102"/>
      <c r="D29" s="101"/>
      <c r="E29" s="102"/>
      <c r="F29" s="103" t="s">
        <v>113</v>
      </c>
      <c r="G29" s="102"/>
      <c r="H29" s="120" t="s">
        <v>114</v>
      </c>
      <c r="I29" s="102"/>
      <c r="J29" s="102"/>
      <c r="K29" s="102"/>
      <c r="M29" s="141"/>
      <c r="N29" s="136"/>
      <c r="O29" s="137"/>
    </row>
    <row r="30" spans="1:15" ht="15.4" customHeight="1" x14ac:dyDescent="0.15">
      <c r="A30" s="39" t="str">
        <f>A26</f>
        <v>鋼矢板</v>
      </c>
      <c r="B30" s="40" t="s">
        <v>43</v>
      </c>
      <c r="C30" s="100"/>
      <c r="D30" s="101">
        <f>SUM(D26:D29)</f>
        <v>40</v>
      </c>
      <c r="E30" s="102"/>
      <c r="F30" s="102">
        <f>計算例!H10</f>
        <v>5776100</v>
      </c>
      <c r="G30" s="102"/>
      <c r="H30" s="102">
        <f>計算例!L10</f>
        <v>6930000</v>
      </c>
      <c r="I30" s="104"/>
      <c r="J30" s="102">
        <f>H30-F30</f>
        <v>1153900</v>
      </c>
      <c r="K30" s="105"/>
      <c r="M30" s="141"/>
      <c r="N30" s="136"/>
      <c r="O30" s="137" t="s">
        <v>129</v>
      </c>
    </row>
    <row r="31" spans="1:15" ht="15.4" customHeight="1" x14ac:dyDescent="0.15">
      <c r="A31" s="41"/>
      <c r="B31" s="38"/>
      <c r="C31" s="102"/>
      <c r="D31" s="101"/>
      <c r="E31" s="102"/>
      <c r="F31" s="102"/>
      <c r="G31" s="102"/>
      <c r="H31" s="102"/>
      <c r="I31" s="102"/>
      <c r="J31" s="102"/>
      <c r="K31" s="102"/>
      <c r="M31" s="141"/>
      <c r="N31" s="136"/>
      <c r="O31" s="137" t="s">
        <v>130</v>
      </c>
    </row>
    <row r="32" spans="1:15" ht="15.4" customHeight="1" x14ac:dyDescent="0.15">
      <c r="A32" s="323" t="s">
        <v>66</v>
      </c>
      <c r="B32" s="323"/>
      <c r="C32" s="102"/>
      <c r="D32" s="101">
        <f>D24+D30</f>
        <v>60</v>
      </c>
      <c r="E32" s="102"/>
      <c r="F32" s="102">
        <f>F24+F30</f>
        <v>7459980</v>
      </c>
      <c r="G32" s="102"/>
      <c r="H32" s="102">
        <f>H24+H30</f>
        <v>8937500</v>
      </c>
      <c r="I32" s="102"/>
      <c r="J32" s="102">
        <f>H32-F32</f>
        <v>1477520</v>
      </c>
      <c r="K32" s="102"/>
      <c r="M32" s="141"/>
      <c r="N32" s="136"/>
      <c r="O32" s="137"/>
    </row>
    <row r="33" spans="1:15" ht="15.4" customHeight="1" x14ac:dyDescent="0.15">
      <c r="A33" s="38"/>
      <c r="B33" s="184"/>
      <c r="C33" s="102"/>
      <c r="D33" s="101"/>
      <c r="E33" s="102"/>
      <c r="F33" s="102"/>
      <c r="G33" s="102"/>
      <c r="H33" s="102"/>
      <c r="I33" s="102"/>
      <c r="J33" s="102"/>
      <c r="K33" s="102"/>
      <c r="M33" s="141"/>
      <c r="N33" s="136"/>
      <c r="O33" s="137" t="s">
        <v>131</v>
      </c>
    </row>
    <row r="34" spans="1:15" ht="15.4" customHeight="1" x14ac:dyDescent="0.15">
      <c r="A34" s="42" t="str">
        <f>計算例!C21</f>
        <v>大型ブロック</v>
      </c>
      <c r="B34" s="182" t="str">
        <f>計算例!D21</f>
        <v>1500×670×900</v>
      </c>
      <c r="C34" s="100" t="s">
        <v>67</v>
      </c>
      <c r="D34" s="101">
        <f>計算例!O68</f>
        <v>200</v>
      </c>
      <c r="E34" s="102">
        <f>計算例!F68</f>
        <v>23500</v>
      </c>
      <c r="F34" s="102">
        <f>D34*E34</f>
        <v>4700000</v>
      </c>
      <c r="G34" s="102">
        <f>計算例!P69</f>
        <v>24500</v>
      </c>
      <c r="H34" s="102">
        <f>D34*G34</f>
        <v>4900000</v>
      </c>
      <c r="I34" s="100" t="str">
        <f>計算例!O65</f>
        <v>R3年8月</v>
      </c>
      <c r="J34" s="102">
        <f>H34-F34</f>
        <v>200000</v>
      </c>
      <c r="K34" s="102"/>
      <c r="M34" s="141"/>
      <c r="N34" s="136"/>
      <c r="O34" s="137" t="s">
        <v>132</v>
      </c>
    </row>
    <row r="35" spans="1:15" ht="15.4" customHeight="1" x14ac:dyDescent="0.15">
      <c r="A35" s="42"/>
      <c r="B35" s="182"/>
      <c r="C35" s="165"/>
      <c r="D35" s="101"/>
      <c r="E35" s="102"/>
      <c r="F35" s="102"/>
      <c r="G35" s="102"/>
      <c r="H35" s="102"/>
      <c r="I35" s="165"/>
      <c r="J35" s="102"/>
      <c r="K35" s="102"/>
      <c r="M35" s="141"/>
      <c r="N35" s="136"/>
      <c r="O35" s="137"/>
    </row>
    <row r="36" spans="1:15" ht="15.4" customHeight="1" x14ac:dyDescent="0.15">
      <c r="A36" s="42" t="str">
        <f>計算例!C22</f>
        <v>大型ブロック</v>
      </c>
      <c r="B36" s="182" t="str">
        <f>計算例!D22</f>
        <v>1500×670×750</v>
      </c>
      <c r="C36" s="165" t="s">
        <v>67</v>
      </c>
      <c r="D36" s="101">
        <f>計算例!O70</f>
        <v>300</v>
      </c>
      <c r="E36" s="102">
        <f>計算例!F70</f>
        <v>20000</v>
      </c>
      <c r="F36" s="102">
        <f>D36*E36</f>
        <v>6000000</v>
      </c>
      <c r="G36" s="102">
        <f>計算例!P71</f>
        <v>21000</v>
      </c>
      <c r="H36" s="102">
        <f t="shared" ref="H36:H38" si="0">D36*G36</f>
        <v>6300000</v>
      </c>
      <c r="I36" s="165" t="str">
        <f>計算例!O65</f>
        <v>R3年8月</v>
      </c>
      <c r="J36" s="102">
        <f>H36-F36</f>
        <v>300000</v>
      </c>
      <c r="K36" s="102"/>
      <c r="M36" s="141"/>
      <c r="N36" s="136"/>
      <c r="O36" s="137" t="s">
        <v>137</v>
      </c>
    </row>
    <row r="37" spans="1:15" ht="15.4" customHeight="1" x14ac:dyDescent="0.15">
      <c r="A37" s="181"/>
      <c r="B37" s="182"/>
      <c r="C37" s="165"/>
      <c r="D37" s="101"/>
      <c r="E37" s="102"/>
      <c r="F37" s="102"/>
      <c r="G37" s="102"/>
      <c r="H37" s="102"/>
      <c r="I37" s="165"/>
      <c r="J37" s="102"/>
      <c r="K37" s="102"/>
      <c r="M37" s="141"/>
      <c r="N37" s="136"/>
      <c r="O37" s="137"/>
    </row>
    <row r="38" spans="1:15" ht="15.4" customHeight="1" x14ac:dyDescent="0.15">
      <c r="A38" s="181" t="str">
        <f>A36</f>
        <v>大型ブロック</v>
      </c>
      <c r="B38" s="182" t="str">
        <f>B36</f>
        <v>1500×670×750</v>
      </c>
      <c r="C38" s="165" t="s">
        <v>67</v>
      </c>
      <c r="D38" s="101">
        <f>計算例!Q70</f>
        <v>350</v>
      </c>
      <c r="E38" s="102">
        <f>E36</f>
        <v>20000</v>
      </c>
      <c r="F38" s="102">
        <f>D38*E38</f>
        <v>7000000</v>
      </c>
      <c r="G38" s="102">
        <f>計算例!R71</f>
        <v>21000</v>
      </c>
      <c r="H38" s="102">
        <f t="shared" si="0"/>
        <v>7350000</v>
      </c>
      <c r="I38" s="165" t="str">
        <f>計算例!Q65</f>
        <v>R3年9月</v>
      </c>
      <c r="J38" s="102">
        <f>H38-F38</f>
        <v>350000</v>
      </c>
      <c r="K38" s="102"/>
      <c r="M38" s="141"/>
      <c r="N38" s="136"/>
      <c r="O38" s="137" t="s">
        <v>133</v>
      </c>
    </row>
    <row r="39" spans="1:15" ht="15.4" customHeight="1" x14ac:dyDescent="0.15">
      <c r="A39" s="41"/>
      <c r="B39" s="38"/>
      <c r="C39" s="102"/>
      <c r="D39" s="101"/>
      <c r="E39" s="102"/>
      <c r="F39" s="103" t="s">
        <v>113</v>
      </c>
      <c r="G39" s="102"/>
      <c r="H39" s="120" t="s">
        <v>114</v>
      </c>
      <c r="I39" s="102"/>
      <c r="J39" s="102"/>
      <c r="K39" s="102"/>
      <c r="M39" s="141"/>
      <c r="N39" s="136"/>
      <c r="O39" s="137"/>
    </row>
    <row r="40" spans="1:15" ht="15.4" customHeight="1" x14ac:dyDescent="0.15">
      <c r="A40" s="323" t="s">
        <v>154</v>
      </c>
      <c r="B40" s="323"/>
      <c r="C40" s="102"/>
      <c r="D40" s="100"/>
      <c r="E40" s="102"/>
      <c r="F40" s="102">
        <f>計算例!H24</f>
        <v>17328300</v>
      </c>
      <c r="G40" s="102"/>
      <c r="H40" s="102">
        <f>計算例!L24</f>
        <v>20405000</v>
      </c>
      <c r="I40" s="106"/>
      <c r="J40" s="102">
        <f>H40-F40</f>
        <v>3076700</v>
      </c>
      <c r="K40" s="105"/>
      <c r="M40" s="141"/>
      <c r="N40" s="136"/>
      <c r="O40" s="137" t="s">
        <v>138</v>
      </c>
    </row>
    <row r="41" spans="1:15" ht="15.4" customHeight="1" x14ac:dyDescent="0.15">
      <c r="A41" s="196"/>
      <c r="B41" s="195"/>
      <c r="C41" s="102"/>
      <c r="D41" s="197"/>
      <c r="E41" s="102"/>
      <c r="F41" s="102"/>
      <c r="G41" s="102"/>
      <c r="H41" s="102"/>
      <c r="I41" s="106"/>
      <c r="J41" s="102"/>
      <c r="K41" s="105"/>
      <c r="M41" s="141"/>
      <c r="N41" s="136"/>
      <c r="O41" s="137"/>
    </row>
    <row r="42" spans="1:15" ht="15.4" customHeight="1" x14ac:dyDescent="0.15">
      <c r="A42" s="324" t="s">
        <v>69</v>
      </c>
      <c r="B42" s="325"/>
      <c r="C42" s="102"/>
      <c r="D42" s="100"/>
      <c r="E42" s="102"/>
      <c r="F42" s="102"/>
      <c r="G42" s="102"/>
      <c r="H42" s="102"/>
      <c r="I42" s="102"/>
      <c r="J42" s="102">
        <f>J32+J40</f>
        <v>4554220</v>
      </c>
      <c r="K42" s="102"/>
      <c r="M42" s="141"/>
      <c r="N42" s="136"/>
      <c r="O42" s="137" t="s">
        <v>149</v>
      </c>
    </row>
    <row r="43" spans="1:15" ht="15.4" customHeight="1" x14ac:dyDescent="0.15">
      <c r="A43" s="88"/>
      <c r="B43" s="89"/>
      <c r="C43" s="102"/>
      <c r="D43" s="100"/>
      <c r="E43" s="102"/>
      <c r="F43" s="102"/>
      <c r="G43" s="102"/>
      <c r="H43" s="102"/>
      <c r="I43" s="102"/>
      <c r="J43" s="102"/>
      <c r="K43" s="102"/>
      <c r="M43" s="141"/>
      <c r="N43" s="136"/>
      <c r="O43" s="137"/>
    </row>
    <row r="44" spans="1:15" ht="15.4" customHeight="1" x14ac:dyDescent="0.15">
      <c r="A44" s="324" t="s">
        <v>70</v>
      </c>
      <c r="B44" s="325"/>
      <c r="C44" s="326">
        <f>ROUNDDOWN(J42,0)</f>
        <v>4554220</v>
      </c>
      <c r="D44" s="326"/>
      <c r="E44" s="100" t="s">
        <v>115</v>
      </c>
      <c r="F44" s="122">
        <f>計算例!N2</f>
        <v>502700</v>
      </c>
      <c r="G44" s="121"/>
      <c r="H44" s="102"/>
      <c r="I44" s="107" t="s">
        <v>71</v>
      </c>
      <c r="J44" s="102">
        <f>C44-F44</f>
        <v>4051520</v>
      </c>
      <c r="K44" s="102"/>
      <c r="M44" s="141"/>
      <c r="N44" s="136"/>
      <c r="O44" s="137" t="s">
        <v>139</v>
      </c>
    </row>
    <row r="45" spans="1:15" ht="15.4" customHeight="1" x14ac:dyDescent="0.15">
      <c r="A45" s="96"/>
      <c r="B45" s="123"/>
      <c r="C45" s="107"/>
      <c r="D45" s="107"/>
      <c r="E45" s="107"/>
      <c r="F45" s="122"/>
      <c r="G45" s="121"/>
      <c r="H45" s="102"/>
      <c r="I45" s="107"/>
      <c r="J45" s="102"/>
      <c r="K45" s="102"/>
      <c r="M45" s="141"/>
      <c r="N45" s="136"/>
      <c r="O45" s="137"/>
    </row>
    <row r="46" spans="1:15" ht="15.4" customHeight="1" x14ac:dyDescent="0.15">
      <c r="A46" s="96"/>
      <c r="B46" s="123"/>
      <c r="C46" s="107"/>
      <c r="D46" s="107"/>
      <c r="E46" s="107"/>
      <c r="F46" s="122"/>
      <c r="G46" s="121"/>
      <c r="H46" s="102"/>
      <c r="I46" s="107"/>
      <c r="J46" s="102"/>
      <c r="K46" s="102"/>
      <c r="M46" s="141"/>
      <c r="N46" s="136"/>
      <c r="O46" s="137" t="s">
        <v>134</v>
      </c>
    </row>
    <row r="47" spans="1:15" ht="15.4" customHeight="1" x14ac:dyDescent="0.15">
      <c r="A47" s="96"/>
      <c r="B47" s="123"/>
      <c r="C47" s="107"/>
      <c r="D47" s="107"/>
      <c r="E47" s="107"/>
      <c r="F47" s="122"/>
      <c r="G47" s="121"/>
      <c r="H47" s="102"/>
      <c r="I47" s="107"/>
      <c r="J47" s="102"/>
      <c r="K47" s="102"/>
      <c r="M47" s="141"/>
      <c r="N47" s="136"/>
      <c r="O47" s="137"/>
    </row>
    <row r="48" spans="1:15" ht="15.4" customHeight="1" x14ac:dyDescent="0.15">
      <c r="A48" s="96"/>
      <c r="B48" s="123"/>
      <c r="C48" s="107"/>
      <c r="D48" s="107"/>
      <c r="E48" s="107"/>
      <c r="F48" s="122"/>
      <c r="G48" s="121"/>
      <c r="H48" s="102"/>
      <c r="I48" s="107"/>
      <c r="J48" s="102"/>
      <c r="K48" s="102"/>
      <c r="M48" s="141"/>
      <c r="N48" s="136"/>
      <c r="O48" s="137" t="s">
        <v>136</v>
      </c>
    </row>
    <row r="49" spans="1:15" ht="15.4" customHeight="1" x14ac:dyDescent="0.15">
      <c r="A49" s="96"/>
      <c r="B49" s="123"/>
      <c r="C49" s="107"/>
      <c r="D49" s="107"/>
      <c r="E49" s="107"/>
      <c r="F49" s="122"/>
      <c r="G49" s="121"/>
      <c r="H49" s="102"/>
      <c r="I49" s="107"/>
      <c r="J49" s="102"/>
      <c r="K49" s="102"/>
      <c r="M49" s="141"/>
      <c r="N49" s="136"/>
      <c r="O49" s="137"/>
    </row>
    <row r="50" spans="1:15" ht="15.4" customHeight="1" thickBot="1" x14ac:dyDescent="0.2">
      <c r="A50" s="48"/>
      <c r="B50" s="49"/>
      <c r="C50" s="108"/>
      <c r="D50" s="108"/>
      <c r="E50" s="49"/>
      <c r="F50" s="49"/>
      <c r="G50" s="109"/>
      <c r="H50" s="110"/>
      <c r="I50" s="111"/>
      <c r="J50" s="112"/>
      <c r="K50" s="110"/>
      <c r="M50" s="141"/>
      <c r="N50" s="136"/>
      <c r="O50" s="137"/>
    </row>
    <row r="51" spans="1:15" ht="15.4" customHeight="1" x14ac:dyDescent="0.15">
      <c r="A51" s="46" t="s">
        <v>72</v>
      </c>
      <c r="B51" s="47"/>
      <c r="C51" s="47"/>
      <c r="D51" s="47"/>
      <c r="E51" s="47"/>
      <c r="F51" s="47"/>
      <c r="G51" s="47"/>
      <c r="H51" s="47"/>
      <c r="I51" s="47"/>
      <c r="J51" s="47"/>
      <c r="K51" s="47"/>
      <c r="M51" s="141"/>
      <c r="N51" s="136"/>
      <c r="O51" s="137"/>
    </row>
    <row r="52" spans="1:15" ht="15.4" customHeight="1" x14ac:dyDescent="0.15">
      <c r="A52" s="317" t="s">
        <v>87</v>
      </c>
      <c r="B52" s="317"/>
      <c r="C52" s="317"/>
      <c r="D52" s="317"/>
      <c r="E52" s="317"/>
      <c r="F52" s="317"/>
      <c r="G52" s="317"/>
      <c r="H52" s="317"/>
      <c r="I52" s="317"/>
      <c r="J52" s="317"/>
      <c r="K52" s="317"/>
      <c r="M52" s="141"/>
      <c r="N52" s="136"/>
      <c r="O52" s="137"/>
    </row>
    <row r="53" spans="1:15" ht="15.4" customHeight="1" x14ac:dyDescent="0.15">
      <c r="A53" s="317"/>
      <c r="B53" s="317"/>
      <c r="C53" s="317"/>
      <c r="D53" s="317"/>
      <c r="E53" s="317"/>
      <c r="F53" s="317"/>
      <c r="G53" s="317"/>
      <c r="H53" s="317"/>
      <c r="I53" s="317"/>
      <c r="J53" s="317"/>
      <c r="K53" s="317"/>
      <c r="M53" s="142"/>
      <c r="N53" s="143"/>
      <c r="O53" s="144"/>
    </row>
    <row r="54" spans="1:15" ht="15.4" customHeight="1" x14ac:dyDescent="0.15">
      <c r="A54" s="317"/>
      <c r="B54" s="317"/>
      <c r="C54" s="317"/>
      <c r="D54" s="317"/>
      <c r="E54" s="317"/>
      <c r="F54" s="317"/>
      <c r="G54" s="317"/>
      <c r="H54" s="317"/>
      <c r="I54" s="317"/>
      <c r="J54" s="317"/>
      <c r="K54" s="317"/>
    </row>
    <row r="55" spans="1:15" ht="15.4" customHeight="1" x14ac:dyDescent="0.15">
      <c r="A55" s="43"/>
      <c r="B55" s="43"/>
      <c r="C55" s="43"/>
      <c r="D55" s="43"/>
      <c r="E55" s="43"/>
      <c r="F55" s="43"/>
      <c r="G55" s="43"/>
      <c r="H55" s="43"/>
      <c r="I55" s="43"/>
      <c r="J55" s="43"/>
      <c r="K55" s="43"/>
    </row>
    <row r="56" spans="1:15" ht="15.4" customHeight="1" x14ac:dyDescent="0.15">
      <c r="A56" s="43"/>
      <c r="B56" s="43"/>
      <c r="C56" s="43"/>
      <c r="D56" s="43"/>
      <c r="E56" s="43"/>
      <c r="F56" s="43"/>
      <c r="G56" s="43"/>
      <c r="H56" s="43"/>
      <c r="I56" s="43"/>
      <c r="J56" s="43"/>
      <c r="K56" s="43"/>
    </row>
    <row r="57" spans="1:15" ht="15.4" customHeight="1" x14ac:dyDescent="0.15">
      <c r="A57" s="51" t="s">
        <v>73</v>
      </c>
    </row>
    <row r="58" spans="1:15" ht="15.4" customHeight="1" x14ac:dyDescent="0.15">
      <c r="A58" s="50" t="s">
        <v>79</v>
      </c>
      <c r="I58" s="314">
        <f>計算例!F2</f>
        <v>127270000</v>
      </c>
      <c r="J58" s="314"/>
      <c r="K58" s="44"/>
    </row>
    <row r="59" spans="1:15" ht="15.4" customHeight="1" x14ac:dyDescent="0.15">
      <c r="A59" s="50" t="s">
        <v>80</v>
      </c>
      <c r="I59" s="314">
        <f>計算例!C2</f>
        <v>143000000</v>
      </c>
      <c r="J59" s="315"/>
    </row>
    <row r="60" spans="1:15" ht="15.6" customHeight="1" x14ac:dyDescent="0.15">
      <c r="A60" s="50" t="s">
        <v>81</v>
      </c>
      <c r="I60" s="314">
        <f>計算例!K2</f>
        <v>77000000</v>
      </c>
      <c r="J60" s="314"/>
      <c r="K60" s="35"/>
    </row>
    <row r="61" spans="1:15" ht="15.6" customHeight="1" x14ac:dyDescent="0.15">
      <c r="A61" s="50" t="s">
        <v>82</v>
      </c>
      <c r="I61" s="314">
        <f>I58-I60</f>
        <v>50270000</v>
      </c>
      <c r="J61" s="314"/>
      <c r="K61" s="35"/>
    </row>
    <row r="62" spans="1:15" ht="15.6" customHeight="1" x14ac:dyDescent="0.15">
      <c r="A62" s="50" t="s">
        <v>116</v>
      </c>
      <c r="I62" s="314">
        <f>I61*0.01</f>
        <v>502700</v>
      </c>
      <c r="J62" s="314"/>
      <c r="K62" s="35"/>
    </row>
    <row r="63" spans="1:15" ht="15.6" customHeight="1" x14ac:dyDescent="0.15">
      <c r="A63" s="50" t="s">
        <v>83</v>
      </c>
      <c r="I63" s="314">
        <f>J32</f>
        <v>1477520</v>
      </c>
      <c r="J63" s="314"/>
      <c r="K63" s="35"/>
    </row>
    <row r="64" spans="1:15" ht="15.6" customHeight="1" x14ac:dyDescent="0.15">
      <c r="A64" s="50" t="s">
        <v>84</v>
      </c>
      <c r="I64" s="315">
        <v>0</v>
      </c>
      <c r="J64" s="315"/>
      <c r="K64" s="35"/>
    </row>
    <row r="65" spans="1:11" ht="15.6" customHeight="1" x14ac:dyDescent="0.15">
      <c r="A65" s="50" t="s">
        <v>85</v>
      </c>
      <c r="I65" s="314">
        <f>J40</f>
        <v>3076700</v>
      </c>
      <c r="J65" s="314"/>
      <c r="K65" s="35"/>
    </row>
    <row r="66" spans="1:11" ht="15.6" customHeight="1" x14ac:dyDescent="0.15">
      <c r="A66" s="50" t="s">
        <v>86</v>
      </c>
      <c r="I66" s="314">
        <f>I63+I64+I65</f>
        <v>4554220</v>
      </c>
      <c r="J66" s="314"/>
      <c r="K66" s="35"/>
    </row>
    <row r="67" spans="1:11" ht="15.6" customHeight="1" x14ac:dyDescent="0.15">
      <c r="A67" s="7"/>
      <c r="I67" s="315"/>
      <c r="J67" s="315"/>
      <c r="K67" s="35"/>
    </row>
    <row r="68" spans="1:11" ht="15.6" customHeight="1" thickBot="1" x14ac:dyDescent="0.2">
      <c r="A68" s="50" t="s">
        <v>117</v>
      </c>
      <c r="B68" s="51"/>
      <c r="C68" s="51"/>
      <c r="D68" s="51"/>
      <c r="E68" s="51"/>
      <c r="F68" s="51"/>
      <c r="G68" s="51"/>
      <c r="H68" s="124" t="s">
        <v>46</v>
      </c>
      <c r="I68" s="313">
        <f>I66-I62</f>
        <v>4051520</v>
      </c>
      <c r="J68" s="313"/>
      <c r="K68" s="35"/>
    </row>
    <row r="69" spans="1:11" ht="15.6" customHeight="1" thickTop="1" x14ac:dyDescent="0.15">
      <c r="A69" s="45"/>
      <c r="K69" s="35"/>
    </row>
    <row r="70" spans="1:11" ht="15.6" customHeight="1" x14ac:dyDescent="0.15">
      <c r="K70" s="35"/>
    </row>
    <row r="71" spans="1:11" ht="15.6" customHeight="1" x14ac:dyDescent="0.15"/>
    <row r="72" spans="1:11" ht="15.6" customHeight="1" x14ac:dyDescent="0.15"/>
    <row r="73" spans="1:11" ht="15.6" customHeight="1" x14ac:dyDescent="0.15"/>
    <row r="74" spans="1:11" ht="15.6" customHeight="1" x14ac:dyDescent="0.15"/>
    <row r="75" spans="1:11" ht="15.6" customHeight="1" x14ac:dyDescent="0.15"/>
    <row r="76" spans="1:11" ht="15.6" customHeight="1" x14ac:dyDescent="0.15"/>
    <row r="77" spans="1:11" ht="15.6" customHeight="1" x14ac:dyDescent="0.15"/>
    <row r="78" spans="1:11" ht="15.6" customHeight="1" x14ac:dyDescent="0.15"/>
  </sheetData>
  <mergeCells count="25">
    <mergeCell ref="J2:K2"/>
    <mergeCell ref="A52:K54"/>
    <mergeCell ref="B14:C14"/>
    <mergeCell ref="D14:K14"/>
    <mergeCell ref="A15:K15"/>
    <mergeCell ref="A6:D6"/>
    <mergeCell ref="I9:K9"/>
    <mergeCell ref="I10:K10"/>
    <mergeCell ref="A4:K4"/>
    <mergeCell ref="A32:B32"/>
    <mergeCell ref="A40:B40"/>
    <mergeCell ref="A42:B42"/>
    <mergeCell ref="A44:B44"/>
    <mergeCell ref="C44:D44"/>
    <mergeCell ref="I68:J68"/>
    <mergeCell ref="I58:J58"/>
    <mergeCell ref="I59:J59"/>
    <mergeCell ref="I60:J60"/>
    <mergeCell ref="I61:J61"/>
    <mergeCell ref="I63:J63"/>
    <mergeCell ref="I65:J65"/>
    <mergeCell ref="I62:J62"/>
    <mergeCell ref="I66:J66"/>
    <mergeCell ref="I67:J67"/>
    <mergeCell ref="I64:J64"/>
  </mergeCells>
  <phoneticPr fontId="2"/>
  <printOptions horizontalCentered="1"/>
  <pageMargins left="0.78740157480314965" right="0.70866141732283472" top="0.59055118110236227" bottom="0.35433070866141736"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計算例</vt:lpstr>
      <vt:lpstr>様式１-１</vt:lpstr>
      <vt:lpstr>計算例!Print_Area</vt:lpstr>
      <vt:lpstr>'様式１-１'!Print_Area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埼玉県</cp:lastModifiedBy>
  <cp:lastPrinted>2022-09-06T02:27:52Z</cp:lastPrinted>
  <dcterms:created xsi:type="dcterms:W3CDTF">2022-05-06T07:28:58Z</dcterms:created>
  <dcterms:modified xsi:type="dcterms:W3CDTF">2022-09-13T07:51:50Z</dcterms:modified>
</cp:coreProperties>
</file>