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601" activeTab="0"/>
  </bookViews>
  <sheets>
    <sheet name="15-16" sheetId="1" r:id="rId1"/>
  </sheets>
  <definedNames/>
  <calcPr fullCalcOnLoad="1"/>
</workbook>
</file>

<file path=xl/sharedStrings.xml><?xml version="1.0" encoding="utf-8"?>
<sst xmlns="http://schemas.openxmlformats.org/spreadsheetml/2006/main" count="250" uniqueCount="43">
  <si>
    <t>総数</t>
  </si>
  <si>
    <t>-</t>
  </si>
  <si>
    <t>無立木地等</t>
  </si>
  <si>
    <t>針</t>
  </si>
  <si>
    <t>広</t>
  </si>
  <si>
    <t>面積（F）</t>
  </si>
  <si>
    <t>F</t>
  </si>
  <si>
    <t>V</t>
  </si>
  <si>
    <t>県営林</t>
  </si>
  <si>
    <t>市町村有林</t>
  </si>
  <si>
    <t>財産区有林</t>
  </si>
  <si>
    <t>その他</t>
  </si>
  <si>
    <t>私有林</t>
  </si>
  <si>
    <t>国土交通省所管</t>
  </si>
  <si>
    <t>（2）所有形態別森林面積・蓄積</t>
  </si>
  <si>
    <t>区　　　　分</t>
  </si>
  <si>
    <t>総　　　　　数</t>
  </si>
  <si>
    <t>総　　数</t>
  </si>
  <si>
    <t>立　　　　　木　　　　　地</t>
  </si>
  <si>
    <t>総　数</t>
  </si>
  <si>
    <t>人　工　林</t>
  </si>
  <si>
    <t>天　然　林</t>
  </si>
  <si>
    <t>竹　林</t>
  </si>
  <si>
    <t>民　　　有　　　林</t>
  </si>
  <si>
    <t>国　　有　　林</t>
  </si>
  <si>
    <t>対象外森林</t>
  </si>
  <si>
    <t>対象森林</t>
  </si>
  <si>
    <t>公　　有　　林</t>
  </si>
  <si>
    <t>防衛省所管</t>
  </si>
  <si>
    <t>伐採跡地</t>
  </si>
  <si>
    <t>未立木地</t>
  </si>
  <si>
    <t>材積（V）</t>
  </si>
  <si>
    <t>総　数</t>
  </si>
  <si>
    <t>-</t>
  </si>
  <si>
    <t>-</t>
  </si>
  <si>
    <t>林野庁所管</t>
  </si>
  <si>
    <t>（単位　面積（F）：ha　材積（V）：千m3）</t>
  </si>
  <si>
    <t>-</t>
  </si>
  <si>
    <t>財務省所管</t>
  </si>
  <si>
    <t>-</t>
  </si>
  <si>
    <t>注１）民有林対象森林は地域森林計画書、対象外森林は森林資源構成表による。国有林は森林資源の現況による。</t>
  </si>
  <si>
    <t>注２）四捨五入の処理により合計と総数が一致しない場合がある。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</si>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</sst>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#,##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="6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3" width="4.25390625" style="1" customWidth="1"/>
    <col min="4" max="4" width="12.625" style="1" customWidth="1"/>
    <col min="5" max="5" width="8.625" style="2" customWidth="1"/>
    <col min="6" max="6" width="11.625" style="1" customWidth="1"/>
    <col min="7" max="9" width="10.125" style="1" customWidth="1"/>
    <col min="10" max="19" width="9.625" style="1" customWidth="1"/>
    <col min="20" max="16384" width="9.00390625" style="1" customWidth="1"/>
  </cols>
  <sheetData>
    <row r="1" spans="1:5" ht="19.5" customHeight="1">
      <c r="A1" s="8" t="s">
        <v>14</v>
      </c>
      <c r="B1" s="12"/>
      <c r="C1" s="12"/>
      <c r="D1" s="12"/>
      <c r="E1" s="13"/>
    </row>
    <row r="2" ht="15.75" customHeight="1" thickBot="1">
      <c r="S2" s="3" t="s">
        <v>36</v>
      </c>
    </row>
    <row r="3" spans="1:19" ht="15.75" customHeight="1">
      <c r="A3" s="72" t="s">
        <v>15</v>
      </c>
      <c r="B3" s="73"/>
      <c r="C3" s="73"/>
      <c r="D3" s="73"/>
      <c r="E3" s="74"/>
      <c r="F3" s="70" t="s">
        <v>17</v>
      </c>
      <c r="G3" s="80" t="s">
        <v>18</v>
      </c>
      <c r="H3" s="81"/>
      <c r="I3" s="81"/>
      <c r="J3" s="81"/>
      <c r="K3" s="81"/>
      <c r="L3" s="81"/>
      <c r="M3" s="81"/>
      <c r="N3" s="81"/>
      <c r="O3" s="83"/>
      <c r="P3" s="70" t="s">
        <v>22</v>
      </c>
      <c r="Q3" s="80" t="s">
        <v>2</v>
      </c>
      <c r="R3" s="81"/>
      <c r="S3" s="82"/>
    </row>
    <row r="4" spans="1:19" ht="15.75" customHeight="1">
      <c r="A4" s="75"/>
      <c r="B4" s="76"/>
      <c r="C4" s="76"/>
      <c r="D4" s="76"/>
      <c r="E4" s="77"/>
      <c r="F4" s="71"/>
      <c r="G4" s="84" t="s">
        <v>16</v>
      </c>
      <c r="H4" s="85"/>
      <c r="I4" s="86"/>
      <c r="J4" s="84" t="s">
        <v>20</v>
      </c>
      <c r="K4" s="85"/>
      <c r="L4" s="86"/>
      <c r="M4" s="84" t="s">
        <v>21</v>
      </c>
      <c r="N4" s="85"/>
      <c r="O4" s="86"/>
      <c r="P4" s="71"/>
      <c r="Q4" s="60" t="s">
        <v>0</v>
      </c>
      <c r="R4" s="60" t="s">
        <v>29</v>
      </c>
      <c r="S4" s="62" t="s">
        <v>30</v>
      </c>
    </row>
    <row r="5" spans="1:19" ht="15.75" customHeight="1">
      <c r="A5" s="78"/>
      <c r="B5" s="69"/>
      <c r="C5" s="69"/>
      <c r="D5" s="69"/>
      <c r="E5" s="57"/>
      <c r="F5" s="61"/>
      <c r="G5" s="6" t="s">
        <v>19</v>
      </c>
      <c r="H5" s="6" t="s">
        <v>3</v>
      </c>
      <c r="I5" s="6" t="s">
        <v>4</v>
      </c>
      <c r="J5" s="6" t="s">
        <v>19</v>
      </c>
      <c r="K5" s="6" t="s">
        <v>3</v>
      </c>
      <c r="L5" s="6" t="s">
        <v>4</v>
      </c>
      <c r="M5" s="6" t="s">
        <v>19</v>
      </c>
      <c r="N5" s="6" t="s">
        <v>3</v>
      </c>
      <c r="O5" s="6" t="s">
        <v>4</v>
      </c>
      <c r="P5" s="61"/>
      <c r="Q5" s="61"/>
      <c r="R5" s="61"/>
      <c r="S5" s="63"/>
    </row>
    <row r="6" spans="1:19" ht="15.75" customHeight="1">
      <c r="A6" s="79" t="s">
        <v>16</v>
      </c>
      <c r="B6" s="68"/>
      <c r="C6" s="68"/>
      <c r="D6" s="55"/>
      <c r="E6" s="5" t="s">
        <v>5</v>
      </c>
      <c r="F6" s="15">
        <f>G6+P6+Q6</f>
        <v>119779.19000000002</v>
      </c>
      <c r="G6" s="16">
        <f aca="true" t="shared" si="0" ref="G6:G45">H6+I6</f>
        <v>118271.57</v>
      </c>
      <c r="H6" s="17">
        <f aca="true" t="shared" si="1" ref="H6:H16">K6+N6</f>
        <v>67760.67</v>
      </c>
      <c r="I6" s="17">
        <f aca="true" t="shared" si="2" ref="I6:I17">L6+O6</f>
        <v>50510.90000000001</v>
      </c>
      <c r="J6" s="16">
        <f aca="true" t="shared" si="3" ref="J6:O6">SUM(J8+J38)</f>
        <v>59234.979999999996</v>
      </c>
      <c r="K6" s="16">
        <f t="shared" si="3"/>
        <v>58766.43</v>
      </c>
      <c r="L6" s="16">
        <f t="shared" si="3"/>
        <v>468.55</v>
      </c>
      <c r="M6" s="16">
        <f t="shared" si="3"/>
        <v>59036.59</v>
      </c>
      <c r="N6" s="16">
        <f t="shared" si="3"/>
        <v>8994.24</v>
      </c>
      <c r="O6" s="16">
        <f t="shared" si="3"/>
        <v>50042.350000000006</v>
      </c>
      <c r="P6" s="16">
        <f>SUM(P8)</f>
        <v>440.88</v>
      </c>
      <c r="Q6" s="16">
        <f>SUM(Q8+Q38)</f>
        <v>1066.74</v>
      </c>
      <c r="R6" s="16">
        <f>SUM(R8+R38)</f>
        <v>81.23</v>
      </c>
      <c r="S6" s="18">
        <f>SUM(S8+S38)</f>
        <v>985.51</v>
      </c>
    </row>
    <row r="7" spans="1:19" ht="15.75" customHeight="1">
      <c r="A7" s="78"/>
      <c r="B7" s="69"/>
      <c r="C7" s="69"/>
      <c r="D7" s="57"/>
      <c r="E7" s="7" t="s">
        <v>31</v>
      </c>
      <c r="F7" s="15">
        <f>G7+Q7</f>
        <v>34597.754</v>
      </c>
      <c r="G7" s="16">
        <f>H7+I7</f>
        <v>34595.754</v>
      </c>
      <c r="H7" s="17">
        <f t="shared" si="1"/>
        <v>26538.431000000004</v>
      </c>
      <c r="I7" s="17">
        <f t="shared" si="2"/>
        <v>8057.323</v>
      </c>
      <c r="J7" s="16">
        <f>TRUNC(SUM(J9+J39),0)</f>
        <v>23827</v>
      </c>
      <c r="K7" s="15">
        <f>SUM(K9+K39)</f>
        <v>23774.443000000003</v>
      </c>
      <c r="L7" s="15">
        <f>SUM(L9+L39)</f>
        <v>53.474</v>
      </c>
      <c r="M7" s="15">
        <f>SUM(M9+M39)</f>
        <v>10767.837</v>
      </c>
      <c r="N7" s="15">
        <f>SUM(N9+N39)</f>
        <v>2763.988</v>
      </c>
      <c r="O7" s="15">
        <f>SUM(O9+O39)</f>
        <v>8003.849</v>
      </c>
      <c r="P7" s="19"/>
      <c r="Q7" s="19">
        <f>SUM(Q39)</f>
        <v>2</v>
      </c>
      <c r="R7" s="19">
        <f>SUM(R39)</f>
        <v>0</v>
      </c>
      <c r="S7" s="20">
        <f>SUM(S39)</f>
        <v>2</v>
      </c>
    </row>
    <row r="8" spans="1:19" ht="15.75" customHeight="1">
      <c r="A8" s="64" t="s">
        <v>23</v>
      </c>
      <c r="B8" s="54" t="s">
        <v>17</v>
      </c>
      <c r="C8" s="68"/>
      <c r="D8" s="55"/>
      <c r="E8" s="5" t="s">
        <v>6</v>
      </c>
      <c r="F8" s="15">
        <f>G8+P8+Q8</f>
        <v>107460.3</v>
      </c>
      <c r="G8" s="16">
        <f t="shared" si="0"/>
        <v>106387.63</v>
      </c>
      <c r="H8" s="17">
        <f t="shared" si="1"/>
        <v>60527.73</v>
      </c>
      <c r="I8" s="17">
        <f t="shared" si="2"/>
        <v>45859.9</v>
      </c>
      <c r="J8" s="16">
        <f aca="true" t="shared" si="4" ref="J8:Q8">SUM(J10+J24)</f>
        <v>56964.299999999996</v>
      </c>
      <c r="K8" s="15">
        <f t="shared" si="4"/>
        <v>56855.23</v>
      </c>
      <c r="L8" s="15">
        <f t="shared" si="4"/>
        <v>109.07</v>
      </c>
      <c r="M8" s="15">
        <f t="shared" si="4"/>
        <v>49423.329999999994</v>
      </c>
      <c r="N8" s="15">
        <f t="shared" si="4"/>
        <v>3672.5</v>
      </c>
      <c r="O8" s="15">
        <f t="shared" si="4"/>
        <v>45750.83</v>
      </c>
      <c r="P8" s="15">
        <f t="shared" si="4"/>
        <v>440.88</v>
      </c>
      <c r="Q8" s="15">
        <f t="shared" si="4"/>
        <v>631.7900000000001</v>
      </c>
      <c r="R8" s="15">
        <f>SUM(R10)</f>
        <v>81.23</v>
      </c>
      <c r="S8" s="18">
        <f>SUM(S10+S24)</f>
        <v>550.5600000000001</v>
      </c>
    </row>
    <row r="9" spans="1:19" ht="15.75" customHeight="1">
      <c r="A9" s="65"/>
      <c r="B9" s="56"/>
      <c r="C9" s="69"/>
      <c r="D9" s="57"/>
      <c r="E9" s="7" t="s">
        <v>7</v>
      </c>
      <c r="F9" s="15">
        <f>G9</f>
        <v>31875.184000000005</v>
      </c>
      <c r="G9" s="16">
        <f t="shared" si="0"/>
        <v>31875.184000000005</v>
      </c>
      <c r="H9" s="17">
        <f t="shared" si="1"/>
        <v>24639.161000000004</v>
      </c>
      <c r="I9" s="17">
        <f t="shared" si="2"/>
        <v>7236.023</v>
      </c>
      <c r="J9" s="16">
        <f aca="true" t="shared" si="5" ref="J9:O9">SUM(J11+J25)</f>
        <v>23348.347</v>
      </c>
      <c r="K9" s="15">
        <f t="shared" si="5"/>
        <v>23339.173000000003</v>
      </c>
      <c r="L9" s="15">
        <f t="shared" si="5"/>
        <v>9.174000000000001</v>
      </c>
      <c r="M9" s="15">
        <f t="shared" si="5"/>
        <v>8526.837</v>
      </c>
      <c r="N9" s="15">
        <f t="shared" si="5"/>
        <v>1299.9879999999998</v>
      </c>
      <c r="O9" s="15">
        <f t="shared" si="5"/>
        <v>7226.849</v>
      </c>
      <c r="P9" s="19"/>
      <c r="Q9" s="19" t="s">
        <v>1</v>
      </c>
      <c r="R9" s="19" t="s">
        <v>1</v>
      </c>
      <c r="S9" s="20" t="s">
        <v>1</v>
      </c>
    </row>
    <row r="10" spans="1:19" ht="15.75" customHeight="1">
      <c r="A10" s="65"/>
      <c r="B10" s="51" t="s">
        <v>26</v>
      </c>
      <c r="C10" s="54" t="s">
        <v>19</v>
      </c>
      <c r="D10" s="55"/>
      <c r="E10" s="5" t="s">
        <v>6</v>
      </c>
      <c r="F10" s="15">
        <f>G10+P10+Q10</f>
        <v>106599.79999999999</v>
      </c>
      <c r="G10" s="16">
        <f t="shared" si="0"/>
        <v>105561.73</v>
      </c>
      <c r="H10" s="17">
        <f t="shared" si="1"/>
        <v>60355.28</v>
      </c>
      <c r="I10" s="17">
        <f t="shared" si="2"/>
        <v>45206.45</v>
      </c>
      <c r="J10" s="17">
        <f aca="true" t="shared" si="6" ref="J10:L11">SUM(J12+J22)</f>
        <v>56866.21</v>
      </c>
      <c r="K10" s="21">
        <f t="shared" si="6"/>
        <v>56757.61</v>
      </c>
      <c r="L10" s="21">
        <f t="shared" si="6"/>
        <v>108.6</v>
      </c>
      <c r="M10" s="21">
        <f>M12+M22</f>
        <v>48695.52</v>
      </c>
      <c r="N10" s="21">
        <f aca="true" t="shared" si="7" ref="N10:S10">SUM(N12+N22)</f>
        <v>3597.67</v>
      </c>
      <c r="O10" s="21">
        <f t="shared" si="7"/>
        <v>45097.85</v>
      </c>
      <c r="P10" s="21">
        <f t="shared" si="7"/>
        <v>409.48</v>
      </c>
      <c r="Q10" s="21">
        <f t="shared" si="7"/>
        <v>628.59</v>
      </c>
      <c r="R10" s="21">
        <f t="shared" si="7"/>
        <v>81.23</v>
      </c>
      <c r="S10" s="22">
        <f t="shared" si="7"/>
        <v>547.36</v>
      </c>
    </row>
    <row r="11" spans="1:19" ht="15.75" customHeight="1">
      <c r="A11" s="65"/>
      <c r="B11" s="52"/>
      <c r="C11" s="56"/>
      <c r="D11" s="57"/>
      <c r="E11" s="7" t="s">
        <v>7</v>
      </c>
      <c r="F11" s="15">
        <f>G11</f>
        <v>31710.371000000003</v>
      </c>
      <c r="G11" s="16">
        <f t="shared" si="0"/>
        <v>31710.371000000003</v>
      </c>
      <c r="H11" s="17">
        <f t="shared" si="1"/>
        <v>24577.706000000002</v>
      </c>
      <c r="I11" s="17">
        <f t="shared" si="2"/>
        <v>7132.665</v>
      </c>
      <c r="J11" s="17">
        <f t="shared" si="6"/>
        <v>23310.942000000003</v>
      </c>
      <c r="K11" s="21">
        <f t="shared" si="6"/>
        <v>23301.780000000002</v>
      </c>
      <c r="L11" s="21">
        <f t="shared" si="6"/>
        <v>9.162</v>
      </c>
      <c r="M11" s="21">
        <f>M13+M23</f>
        <v>8399.429</v>
      </c>
      <c r="N11" s="21">
        <f>SUM(N13+N23)</f>
        <v>1275.926</v>
      </c>
      <c r="O11" s="21">
        <f>SUM(O13+O23)</f>
        <v>7123.503</v>
      </c>
      <c r="P11" s="23"/>
      <c r="Q11" s="23" t="s">
        <v>1</v>
      </c>
      <c r="R11" s="23" t="s">
        <v>1</v>
      </c>
      <c r="S11" s="24" t="s">
        <v>1</v>
      </c>
    </row>
    <row r="12" spans="1:19" ht="15.75" customHeight="1">
      <c r="A12" s="65"/>
      <c r="B12" s="52"/>
      <c r="C12" s="51" t="s">
        <v>27</v>
      </c>
      <c r="D12" s="49" t="s">
        <v>19</v>
      </c>
      <c r="E12" s="5" t="s">
        <v>6</v>
      </c>
      <c r="F12" s="15">
        <f>G12+P12+Q12</f>
        <v>14985.65</v>
      </c>
      <c r="G12" s="16">
        <f t="shared" si="0"/>
        <v>14800.15</v>
      </c>
      <c r="H12" s="17">
        <f t="shared" si="1"/>
        <v>8740.83</v>
      </c>
      <c r="I12" s="17">
        <f t="shared" si="2"/>
        <v>6059.32</v>
      </c>
      <c r="J12" s="17">
        <f>SUM(J14+J16+J18+J20)</f>
        <v>8286.050000000001</v>
      </c>
      <c r="K12" s="21">
        <f>SUM(K14+K16+K18+K20)</f>
        <v>8275.76</v>
      </c>
      <c r="L12" s="21">
        <f>SUM(L14+L16+L18)</f>
        <v>10.29</v>
      </c>
      <c r="M12" s="17">
        <f>N12+O12</f>
        <v>6514.099999999999</v>
      </c>
      <c r="N12" s="21">
        <f>N14+N16+N18+N20</f>
        <v>465.07</v>
      </c>
      <c r="O12" s="21">
        <f>O14+O16+O18+O20</f>
        <v>6049.03</v>
      </c>
      <c r="P12" s="21">
        <f>SUM(P14+P16)</f>
        <v>5.24</v>
      </c>
      <c r="Q12" s="21">
        <f>SUM(Q14+Q16)</f>
        <v>180.26</v>
      </c>
      <c r="R12" s="21">
        <f>SUM(R14+R16)</f>
        <v>13.44</v>
      </c>
      <c r="S12" s="22">
        <f>SUM(S14+S16)</f>
        <v>166.82</v>
      </c>
    </row>
    <row r="13" spans="1:19" ht="15.75" customHeight="1">
      <c r="A13" s="65"/>
      <c r="B13" s="52"/>
      <c r="C13" s="52"/>
      <c r="D13" s="50"/>
      <c r="E13" s="7" t="s">
        <v>7</v>
      </c>
      <c r="F13" s="15">
        <f>G13</f>
        <v>4042.545</v>
      </c>
      <c r="G13" s="16">
        <f t="shared" si="0"/>
        <v>4042.545</v>
      </c>
      <c r="H13" s="17">
        <f t="shared" si="1"/>
        <v>3157.897</v>
      </c>
      <c r="I13" s="17">
        <f t="shared" si="2"/>
        <v>884.648</v>
      </c>
      <c r="J13" s="17">
        <f>SUM(J15+J17+J19+J21)</f>
        <v>2984.9829999999997</v>
      </c>
      <c r="K13" s="21">
        <f>SUM(K15+K17+K19+K21)</f>
        <v>2984.147</v>
      </c>
      <c r="L13" s="21">
        <f>SUM(L15+L17+L19)</f>
        <v>0.836</v>
      </c>
      <c r="M13" s="17">
        <f>N13+O13</f>
        <v>1057.562</v>
      </c>
      <c r="N13" s="21">
        <f>N15+N17+N19+N21</f>
        <v>173.75</v>
      </c>
      <c r="O13" s="21">
        <f>O15+O17+O19+O21</f>
        <v>883.812</v>
      </c>
      <c r="P13" s="23"/>
      <c r="Q13" s="23" t="s">
        <v>1</v>
      </c>
      <c r="R13" s="23" t="s">
        <v>1</v>
      </c>
      <c r="S13" s="24" t="s">
        <v>1</v>
      </c>
    </row>
    <row r="14" spans="1:19" ht="15.75" customHeight="1">
      <c r="A14" s="65"/>
      <c r="B14" s="52"/>
      <c r="C14" s="52"/>
      <c r="D14" s="49" t="s">
        <v>8</v>
      </c>
      <c r="E14" s="5" t="s">
        <v>6</v>
      </c>
      <c r="F14" s="15">
        <f>G14+P14+Q14</f>
        <v>8886.87</v>
      </c>
      <c r="G14" s="16">
        <f t="shared" si="0"/>
        <v>8725.32</v>
      </c>
      <c r="H14" s="17">
        <f t="shared" si="1"/>
        <v>5857.33</v>
      </c>
      <c r="I14" s="17">
        <f t="shared" si="2"/>
        <v>2867.9900000000002</v>
      </c>
      <c r="J14" s="17">
        <f aca="true" t="shared" si="8" ref="J14:J19">K14+L14</f>
        <v>5541.59</v>
      </c>
      <c r="K14" s="16">
        <v>5533.56</v>
      </c>
      <c r="L14" s="16">
        <v>8.03</v>
      </c>
      <c r="M14" s="16">
        <f aca="true" t="shared" si="9" ref="M14:M22">N14+O14</f>
        <v>3183.73</v>
      </c>
      <c r="N14" s="16">
        <v>323.77</v>
      </c>
      <c r="O14" s="16">
        <v>2859.96</v>
      </c>
      <c r="P14" s="25">
        <v>4.44</v>
      </c>
      <c r="Q14" s="26">
        <f>R14+S14</f>
        <v>157.10999999999999</v>
      </c>
      <c r="R14" s="16">
        <v>9.69</v>
      </c>
      <c r="S14" s="27">
        <v>147.42</v>
      </c>
    </row>
    <row r="15" spans="1:19" ht="15.75" customHeight="1">
      <c r="A15" s="65"/>
      <c r="B15" s="52"/>
      <c r="C15" s="52"/>
      <c r="D15" s="50"/>
      <c r="E15" s="7" t="s">
        <v>7</v>
      </c>
      <c r="F15" s="15">
        <f>G15</f>
        <v>2408.439</v>
      </c>
      <c r="G15" s="16">
        <f t="shared" si="0"/>
        <v>2408.439</v>
      </c>
      <c r="H15" s="17">
        <f t="shared" si="1"/>
        <v>1960.2669999999998</v>
      </c>
      <c r="I15" s="17">
        <f t="shared" si="2"/>
        <v>448.17199999999997</v>
      </c>
      <c r="J15" s="17">
        <f t="shared" si="8"/>
        <v>1835.4099999999999</v>
      </c>
      <c r="K15" s="16">
        <f>1834686/1000</f>
        <v>1834.686</v>
      </c>
      <c r="L15" s="16">
        <f>724/1000</f>
        <v>0.724</v>
      </c>
      <c r="M15" s="16">
        <f t="shared" si="9"/>
        <v>573.029</v>
      </c>
      <c r="N15" s="16">
        <f>125581/1000</f>
        <v>125.581</v>
      </c>
      <c r="O15" s="16">
        <f>447448/1000</f>
        <v>447.448</v>
      </c>
      <c r="P15" s="19"/>
      <c r="Q15" s="19" t="s">
        <v>1</v>
      </c>
      <c r="R15" s="19" t="s">
        <v>39</v>
      </c>
      <c r="S15" s="20" t="s">
        <v>39</v>
      </c>
    </row>
    <row r="16" spans="1:19" ht="15.75" customHeight="1">
      <c r="A16" s="65"/>
      <c r="B16" s="52"/>
      <c r="C16" s="52"/>
      <c r="D16" s="49" t="s">
        <v>9</v>
      </c>
      <c r="E16" s="5" t="s">
        <v>6</v>
      </c>
      <c r="F16" s="15">
        <f>G16+P16+Q16</f>
        <v>5694.19</v>
      </c>
      <c r="G16" s="16">
        <f t="shared" si="0"/>
        <v>5670.24</v>
      </c>
      <c r="H16" s="17">
        <f t="shared" si="1"/>
        <v>2735.8500000000004</v>
      </c>
      <c r="I16" s="17">
        <f t="shared" si="2"/>
        <v>2934.39</v>
      </c>
      <c r="J16" s="17">
        <f t="shared" si="8"/>
        <v>2656.19</v>
      </c>
      <c r="K16" s="16">
        <v>2654.09</v>
      </c>
      <c r="L16" s="16">
        <v>2.1</v>
      </c>
      <c r="M16" s="16">
        <f t="shared" si="9"/>
        <v>3014.05</v>
      </c>
      <c r="N16" s="16">
        <v>81.76</v>
      </c>
      <c r="O16" s="16">
        <v>2932.29</v>
      </c>
      <c r="P16" s="25">
        <v>0.8</v>
      </c>
      <c r="Q16" s="26">
        <f>R16+S16</f>
        <v>23.15</v>
      </c>
      <c r="R16" s="16">
        <v>3.75</v>
      </c>
      <c r="S16" s="27">
        <v>19.4</v>
      </c>
    </row>
    <row r="17" spans="1:19" ht="15.75" customHeight="1">
      <c r="A17" s="65"/>
      <c r="B17" s="52"/>
      <c r="C17" s="52"/>
      <c r="D17" s="50"/>
      <c r="E17" s="7" t="s">
        <v>7</v>
      </c>
      <c r="F17" s="15">
        <f>G17</f>
        <v>1555.616</v>
      </c>
      <c r="G17" s="16">
        <f t="shared" si="0"/>
        <v>1555.616</v>
      </c>
      <c r="H17" s="17">
        <f>K17+N17</f>
        <v>1145.6789999999999</v>
      </c>
      <c r="I17" s="17">
        <f t="shared" si="2"/>
        <v>409.937</v>
      </c>
      <c r="J17" s="17">
        <f t="shared" si="8"/>
        <v>1117.8539999999998</v>
      </c>
      <c r="K17" s="16">
        <f>1117744/1000</f>
        <v>1117.744</v>
      </c>
      <c r="L17" s="16">
        <f>110/1000</f>
        <v>0.11</v>
      </c>
      <c r="M17" s="16">
        <f t="shared" si="9"/>
        <v>437.762</v>
      </c>
      <c r="N17" s="16">
        <f>27935/1000</f>
        <v>27.935</v>
      </c>
      <c r="O17" s="16">
        <f>409827/1000</f>
        <v>409.827</v>
      </c>
      <c r="P17" s="19"/>
      <c r="Q17" s="19" t="s">
        <v>1</v>
      </c>
      <c r="R17" s="19" t="s">
        <v>37</v>
      </c>
      <c r="S17" s="20" t="s">
        <v>37</v>
      </c>
    </row>
    <row r="18" spans="1:19" ht="15.75" customHeight="1">
      <c r="A18" s="65"/>
      <c r="B18" s="52"/>
      <c r="C18" s="52"/>
      <c r="D18" s="49" t="s">
        <v>10</v>
      </c>
      <c r="E18" s="5" t="s">
        <v>6</v>
      </c>
      <c r="F18" s="15">
        <f>G18</f>
        <v>1.6600000000000001</v>
      </c>
      <c r="G18" s="16">
        <f t="shared" si="0"/>
        <v>1.6600000000000001</v>
      </c>
      <c r="H18" s="16">
        <f aca="true" t="shared" si="10" ref="H18:H23">K18+N18</f>
        <v>0.97</v>
      </c>
      <c r="I18" s="16">
        <f aca="true" t="shared" si="11" ref="I18:I23">L18+O18</f>
        <v>0.6900000000000001</v>
      </c>
      <c r="J18" s="17">
        <f t="shared" si="8"/>
        <v>0.51</v>
      </c>
      <c r="K18" s="16">
        <v>0.35</v>
      </c>
      <c r="L18" s="16">
        <v>0.16</v>
      </c>
      <c r="M18" s="16">
        <f t="shared" si="9"/>
        <v>1.15</v>
      </c>
      <c r="N18" s="16">
        <v>0.62</v>
      </c>
      <c r="O18" s="16">
        <v>0.53</v>
      </c>
      <c r="P18" s="28" t="s">
        <v>39</v>
      </c>
      <c r="Q18" s="29" t="s">
        <v>39</v>
      </c>
      <c r="R18" s="30" t="s">
        <v>39</v>
      </c>
      <c r="S18" s="20" t="s">
        <v>39</v>
      </c>
    </row>
    <row r="19" spans="1:19" ht="15.75" customHeight="1">
      <c r="A19" s="65"/>
      <c r="B19" s="52"/>
      <c r="C19" s="52"/>
      <c r="D19" s="50"/>
      <c r="E19" s="7" t="s">
        <v>7</v>
      </c>
      <c r="F19" s="15">
        <f>G19</f>
        <v>0.411</v>
      </c>
      <c r="G19" s="16">
        <f t="shared" si="0"/>
        <v>0.411</v>
      </c>
      <c r="H19" s="16">
        <f t="shared" si="10"/>
        <v>0.348</v>
      </c>
      <c r="I19" s="16">
        <f t="shared" si="11"/>
        <v>0.063</v>
      </c>
      <c r="J19" s="17">
        <f t="shared" si="8"/>
        <v>0.122</v>
      </c>
      <c r="K19" s="16">
        <f>120/1000</f>
        <v>0.12</v>
      </c>
      <c r="L19" s="16">
        <f>2/1000</f>
        <v>0.002</v>
      </c>
      <c r="M19" s="16">
        <f t="shared" si="9"/>
        <v>0.28900000000000003</v>
      </c>
      <c r="N19" s="16">
        <f>228/1000</f>
        <v>0.228</v>
      </c>
      <c r="O19" s="16">
        <f>61/1000</f>
        <v>0.061</v>
      </c>
      <c r="P19" s="19"/>
      <c r="Q19" s="19" t="s">
        <v>1</v>
      </c>
      <c r="R19" s="19" t="s">
        <v>37</v>
      </c>
      <c r="S19" s="20" t="s">
        <v>37</v>
      </c>
    </row>
    <row r="20" spans="1:19" ht="15.75" customHeight="1">
      <c r="A20" s="65"/>
      <c r="B20" s="52"/>
      <c r="C20" s="52"/>
      <c r="D20" s="49" t="s">
        <v>11</v>
      </c>
      <c r="E20" s="5" t="s">
        <v>6</v>
      </c>
      <c r="F20" s="15">
        <f>G20</f>
        <v>402.93</v>
      </c>
      <c r="G20" s="16">
        <f t="shared" si="0"/>
        <v>402.93</v>
      </c>
      <c r="H20" s="16">
        <f t="shared" si="10"/>
        <v>146.68</v>
      </c>
      <c r="I20" s="16">
        <f>O20</f>
        <v>256.25</v>
      </c>
      <c r="J20" s="17">
        <f>K20</f>
        <v>87.76</v>
      </c>
      <c r="K20" s="16">
        <v>87.76</v>
      </c>
      <c r="L20" s="19" t="s">
        <v>39</v>
      </c>
      <c r="M20" s="16">
        <f t="shared" si="9"/>
        <v>315.17</v>
      </c>
      <c r="N20" s="16">
        <v>58.92</v>
      </c>
      <c r="O20" s="16">
        <v>256.25</v>
      </c>
      <c r="P20" s="19" t="s">
        <v>39</v>
      </c>
      <c r="Q20" s="29" t="s">
        <v>39</v>
      </c>
      <c r="R20" s="30" t="s">
        <v>39</v>
      </c>
      <c r="S20" s="20" t="s">
        <v>39</v>
      </c>
    </row>
    <row r="21" spans="1:19" ht="15.75" customHeight="1">
      <c r="A21" s="65"/>
      <c r="B21" s="52"/>
      <c r="C21" s="53"/>
      <c r="D21" s="50"/>
      <c r="E21" s="7" t="s">
        <v>7</v>
      </c>
      <c r="F21" s="15">
        <f>G21</f>
        <v>78.07900000000001</v>
      </c>
      <c r="G21" s="16">
        <f t="shared" si="0"/>
        <v>78.07900000000001</v>
      </c>
      <c r="H21" s="16">
        <f t="shared" si="10"/>
        <v>51.603</v>
      </c>
      <c r="I21" s="16">
        <f>O21</f>
        <v>26.476</v>
      </c>
      <c r="J21" s="17">
        <f>K21</f>
        <v>31.597</v>
      </c>
      <c r="K21" s="16">
        <f>31597/1000</f>
        <v>31.597</v>
      </c>
      <c r="L21" s="19" t="s">
        <v>39</v>
      </c>
      <c r="M21" s="16">
        <f t="shared" si="9"/>
        <v>46.482</v>
      </c>
      <c r="N21" s="16">
        <f>20006/1000</f>
        <v>20.006</v>
      </c>
      <c r="O21" s="16">
        <f>26476/1000</f>
        <v>26.476</v>
      </c>
      <c r="P21" s="19"/>
      <c r="Q21" s="19" t="s">
        <v>1</v>
      </c>
      <c r="R21" s="19" t="s">
        <v>39</v>
      </c>
      <c r="S21" s="20" t="s">
        <v>39</v>
      </c>
    </row>
    <row r="22" spans="1:19" ht="15.75" customHeight="1">
      <c r="A22" s="65"/>
      <c r="B22" s="52"/>
      <c r="C22" s="54" t="s">
        <v>12</v>
      </c>
      <c r="D22" s="55"/>
      <c r="E22" s="5" t="s">
        <v>6</v>
      </c>
      <c r="F22" s="15">
        <f>G22+P22+Q22</f>
        <v>91614.15</v>
      </c>
      <c r="G22" s="16">
        <f t="shared" si="0"/>
        <v>90761.57999999999</v>
      </c>
      <c r="H22" s="16">
        <f t="shared" si="10"/>
        <v>51614.45</v>
      </c>
      <c r="I22" s="16">
        <f t="shared" si="11"/>
        <v>39147.13</v>
      </c>
      <c r="J22" s="17">
        <f>K22+L22</f>
        <v>48580.159999999996</v>
      </c>
      <c r="K22" s="16">
        <v>48481.85</v>
      </c>
      <c r="L22" s="16">
        <v>98.31</v>
      </c>
      <c r="M22" s="16">
        <f t="shared" si="9"/>
        <v>42181.42</v>
      </c>
      <c r="N22" s="16">
        <v>3132.6</v>
      </c>
      <c r="O22" s="16">
        <v>39048.82</v>
      </c>
      <c r="P22" s="25">
        <v>404.24</v>
      </c>
      <c r="Q22" s="26">
        <f>R22+S22</f>
        <v>448.33000000000004</v>
      </c>
      <c r="R22" s="16">
        <v>67.79</v>
      </c>
      <c r="S22" s="27">
        <v>380.54</v>
      </c>
    </row>
    <row r="23" spans="1:19" ht="15.75" customHeight="1">
      <c r="A23" s="65"/>
      <c r="B23" s="53"/>
      <c r="C23" s="56"/>
      <c r="D23" s="57"/>
      <c r="E23" s="7" t="s">
        <v>7</v>
      </c>
      <c r="F23" s="15">
        <f>G23</f>
        <v>27667.826</v>
      </c>
      <c r="G23" s="16">
        <f t="shared" si="0"/>
        <v>27667.826</v>
      </c>
      <c r="H23" s="16">
        <f t="shared" si="10"/>
        <v>21419.809</v>
      </c>
      <c r="I23" s="16">
        <f t="shared" si="11"/>
        <v>6248.017</v>
      </c>
      <c r="J23" s="17">
        <f>K23+L23</f>
        <v>20325.959000000003</v>
      </c>
      <c r="K23" s="16">
        <f>20317633/1000</f>
        <v>20317.633</v>
      </c>
      <c r="L23" s="16">
        <f>8326/1000</f>
        <v>8.326</v>
      </c>
      <c r="M23" s="16">
        <f>N23+O23</f>
        <v>7341.867</v>
      </c>
      <c r="N23" s="16">
        <f>1102176/1000</f>
        <v>1102.176</v>
      </c>
      <c r="O23" s="16">
        <f>6239691/1000</f>
        <v>6239.691</v>
      </c>
      <c r="P23" s="19"/>
      <c r="Q23" s="19" t="s">
        <v>1</v>
      </c>
      <c r="R23" s="19" t="s">
        <v>37</v>
      </c>
      <c r="S23" s="20" t="s">
        <v>37</v>
      </c>
    </row>
    <row r="24" spans="1:19" ht="15.75" customHeight="1">
      <c r="A24" s="65"/>
      <c r="B24" s="51" t="s">
        <v>25</v>
      </c>
      <c r="C24" s="54" t="s">
        <v>32</v>
      </c>
      <c r="D24" s="55"/>
      <c r="E24" s="5" t="s">
        <v>6</v>
      </c>
      <c r="F24" s="15">
        <f>G24+P24+Q24</f>
        <v>860.4999999999999</v>
      </c>
      <c r="G24" s="16">
        <f t="shared" si="0"/>
        <v>825.8999999999999</v>
      </c>
      <c r="H24" s="16">
        <f>K24+N24</f>
        <v>172.45</v>
      </c>
      <c r="I24" s="16">
        <f>L24+O24</f>
        <v>653.4499999999999</v>
      </c>
      <c r="J24" s="16">
        <f>J26+J36</f>
        <v>98.08999999999999</v>
      </c>
      <c r="K24" s="16">
        <f>K26+K36</f>
        <v>97.61999999999999</v>
      </c>
      <c r="L24" s="16">
        <f>L36</f>
        <v>0.47</v>
      </c>
      <c r="M24" s="16">
        <f>M26+M36</f>
        <v>727.81</v>
      </c>
      <c r="N24" s="16">
        <f>N26+N36</f>
        <v>74.83</v>
      </c>
      <c r="O24" s="16">
        <f>O26+O36</f>
        <v>652.9799999999999</v>
      </c>
      <c r="P24" s="25">
        <f>P26+P36</f>
        <v>31.4</v>
      </c>
      <c r="Q24" s="26">
        <f>Q26+Q36</f>
        <v>3.1999999999999997</v>
      </c>
      <c r="R24" s="19" t="s">
        <v>1</v>
      </c>
      <c r="S24" s="27">
        <f>S26+S36</f>
        <v>3.1999999999999997</v>
      </c>
    </row>
    <row r="25" spans="1:19" ht="15.75" customHeight="1">
      <c r="A25" s="65"/>
      <c r="B25" s="52"/>
      <c r="C25" s="56"/>
      <c r="D25" s="57"/>
      <c r="E25" s="7" t="s">
        <v>7</v>
      </c>
      <c r="F25" s="15">
        <f>G25</f>
        <v>164.813</v>
      </c>
      <c r="G25" s="16">
        <f t="shared" si="0"/>
        <v>164.813</v>
      </c>
      <c r="H25" s="16">
        <f>K25+N25</f>
        <v>61.455</v>
      </c>
      <c r="I25" s="16">
        <f>L25+O25</f>
        <v>103.358</v>
      </c>
      <c r="J25" s="16">
        <f>J27+J37</f>
        <v>37.405</v>
      </c>
      <c r="K25" s="16">
        <f>K27+K37</f>
        <v>37.393</v>
      </c>
      <c r="L25" s="19">
        <f>L37</f>
        <v>0.012</v>
      </c>
      <c r="M25" s="16">
        <f>M27+M37</f>
        <v>127.40800000000002</v>
      </c>
      <c r="N25" s="16">
        <f>N27+N37</f>
        <v>24.061999999999998</v>
      </c>
      <c r="O25" s="16">
        <f>O27+O37</f>
        <v>103.346</v>
      </c>
      <c r="P25" s="19"/>
      <c r="Q25" s="19" t="s">
        <v>1</v>
      </c>
      <c r="R25" s="19" t="s">
        <v>1</v>
      </c>
      <c r="S25" s="20" t="s">
        <v>1</v>
      </c>
    </row>
    <row r="26" spans="1:19" ht="15.75" customHeight="1">
      <c r="A26" s="65"/>
      <c r="B26" s="52"/>
      <c r="C26" s="51" t="s">
        <v>27</v>
      </c>
      <c r="D26" s="47" t="s">
        <v>32</v>
      </c>
      <c r="E26" s="5" t="s">
        <v>6</v>
      </c>
      <c r="F26" s="15">
        <f>G26+P26+Q26</f>
        <v>12.2</v>
      </c>
      <c r="G26" s="16">
        <f t="shared" si="0"/>
        <v>10.95</v>
      </c>
      <c r="H26" s="16">
        <f>K26+N26</f>
        <v>0.65</v>
      </c>
      <c r="I26" s="16">
        <f aca="true" t="shared" si="12" ref="I26:I31">O26</f>
        <v>10.299999999999999</v>
      </c>
      <c r="J26" s="16">
        <f>J30</f>
        <v>0.6</v>
      </c>
      <c r="K26" s="16">
        <f>K30</f>
        <v>0.6</v>
      </c>
      <c r="L26" s="19" t="s">
        <v>33</v>
      </c>
      <c r="M26" s="16">
        <f>N26+O26</f>
        <v>10.35</v>
      </c>
      <c r="N26" s="16">
        <f>N30</f>
        <v>0.05</v>
      </c>
      <c r="O26" s="16">
        <f>O28+O30</f>
        <v>10.299999999999999</v>
      </c>
      <c r="P26" s="25">
        <f>P28+P30</f>
        <v>0.95</v>
      </c>
      <c r="Q26" s="26">
        <f>Q30</f>
        <v>0.3</v>
      </c>
      <c r="R26" s="19" t="s">
        <v>1</v>
      </c>
      <c r="S26" s="27">
        <f>SUM(S30)</f>
        <v>0.3</v>
      </c>
    </row>
    <row r="27" spans="1:19" ht="15.75" customHeight="1">
      <c r="A27" s="65"/>
      <c r="B27" s="52"/>
      <c r="C27" s="52"/>
      <c r="D27" s="48"/>
      <c r="E27" s="7" t="s">
        <v>7</v>
      </c>
      <c r="F27" s="15">
        <f>G27</f>
        <v>1.9209999999999998</v>
      </c>
      <c r="G27" s="16">
        <f t="shared" si="0"/>
        <v>1.9209999999999998</v>
      </c>
      <c r="H27" s="16">
        <f>K27+N27</f>
        <v>0.261</v>
      </c>
      <c r="I27" s="16">
        <f t="shared" si="12"/>
        <v>1.66</v>
      </c>
      <c r="J27" s="16">
        <f>J31</f>
        <v>0.242</v>
      </c>
      <c r="K27" s="16">
        <f>K31</f>
        <v>0.242</v>
      </c>
      <c r="L27" s="19" t="s">
        <v>33</v>
      </c>
      <c r="M27" s="16">
        <f>N27+O27</f>
        <v>1.6789999999999998</v>
      </c>
      <c r="N27" s="16">
        <f>N31</f>
        <v>0.019</v>
      </c>
      <c r="O27" s="16">
        <f>O29+O31</f>
        <v>1.66</v>
      </c>
      <c r="P27" s="19"/>
      <c r="Q27" s="19" t="s">
        <v>1</v>
      </c>
      <c r="R27" s="19" t="s">
        <v>1</v>
      </c>
      <c r="S27" s="20" t="s">
        <v>1</v>
      </c>
    </row>
    <row r="28" spans="1:19" ht="15.75" customHeight="1">
      <c r="A28" s="65"/>
      <c r="B28" s="52"/>
      <c r="C28" s="52"/>
      <c r="D28" s="49" t="s">
        <v>8</v>
      </c>
      <c r="E28" s="5" t="s">
        <v>6</v>
      </c>
      <c r="F28" s="15">
        <f>G28+P28</f>
        <v>0.62</v>
      </c>
      <c r="G28" s="16">
        <f>I28</f>
        <v>0.62</v>
      </c>
      <c r="H28" s="19" t="s">
        <v>39</v>
      </c>
      <c r="I28" s="16">
        <f t="shared" si="12"/>
        <v>0.62</v>
      </c>
      <c r="J28" s="19" t="s">
        <v>39</v>
      </c>
      <c r="K28" s="19" t="s">
        <v>39</v>
      </c>
      <c r="L28" s="19" t="s">
        <v>39</v>
      </c>
      <c r="M28" s="16">
        <f>O28</f>
        <v>0.62</v>
      </c>
      <c r="N28" s="19" t="s">
        <v>39</v>
      </c>
      <c r="O28" s="16">
        <v>0.62</v>
      </c>
      <c r="P28" s="19">
        <v>0</v>
      </c>
      <c r="Q28" s="19" t="s">
        <v>1</v>
      </c>
      <c r="R28" s="19" t="s">
        <v>39</v>
      </c>
      <c r="S28" s="20" t="s">
        <v>39</v>
      </c>
    </row>
    <row r="29" spans="1:19" ht="15.75" customHeight="1">
      <c r="A29" s="65"/>
      <c r="B29" s="52"/>
      <c r="C29" s="52"/>
      <c r="D29" s="50"/>
      <c r="E29" s="7" t="s">
        <v>7</v>
      </c>
      <c r="F29" s="15">
        <f>G29</f>
        <v>0.077</v>
      </c>
      <c r="G29" s="16">
        <f>I29</f>
        <v>0.077</v>
      </c>
      <c r="H29" s="19" t="s">
        <v>33</v>
      </c>
      <c r="I29" s="16">
        <f t="shared" si="12"/>
        <v>0.077</v>
      </c>
      <c r="J29" s="19" t="s">
        <v>33</v>
      </c>
      <c r="K29" s="19" t="s">
        <v>39</v>
      </c>
      <c r="L29" s="19" t="s">
        <v>39</v>
      </c>
      <c r="M29" s="16">
        <f>O29</f>
        <v>0.077</v>
      </c>
      <c r="N29" s="19" t="s">
        <v>39</v>
      </c>
      <c r="O29" s="16">
        <f>77/1000</f>
        <v>0.077</v>
      </c>
      <c r="P29" s="19"/>
      <c r="Q29" s="19" t="s">
        <v>1</v>
      </c>
      <c r="R29" s="19" t="s">
        <v>39</v>
      </c>
      <c r="S29" s="20" t="s">
        <v>39</v>
      </c>
    </row>
    <row r="30" spans="1:19" ht="15.75" customHeight="1">
      <c r="A30" s="65"/>
      <c r="B30" s="52"/>
      <c r="C30" s="52"/>
      <c r="D30" s="49" t="s">
        <v>9</v>
      </c>
      <c r="E30" s="5" t="s">
        <v>6</v>
      </c>
      <c r="F30" s="15">
        <f>G30+P30+Q30</f>
        <v>11.58</v>
      </c>
      <c r="G30" s="16">
        <f t="shared" si="0"/>
        <v>10.33</v>
      </c>
      <c r="H30" s="16">
        <f>K30+N30</f>
        <v>0.65</v>
      </c>
      <c r="I30" s="16">
        <f t="shared" si="12"/>
        <v>9.68</v>
      </c>
      <c r="J30" s="16">
        <f>K30</f>
        <v>0.6</v>
      </c>
      <c r="K30" s="16">
        <v>0.6</v>
      </c>
      <c r="L30" s="19" t="s">
        <v>39</v>
      </c>
      <c r="M30" s="16">
        <f>N30+O30</f>
        <v>9.73</v>
      </c>
      <c r="N30" s="19">
        <v>0.05</v>
      </c>
      <c r="O30" s="16">
        <v>9.68</v>
      </c>
      <c r="P30" s="19">
        <v>0.95</v>
      </c>
      <c r="Q30" s="19">
        <f>S30</f>
        <v>0.3</v>
      </c>
      <c r="R30" s="19" t="s">
        <v>39</v>
      </c>
      <c r="S30" s="20">
        <v>0.3</v>
      </c>
    </row>
    <row r="31" spans="1:19" ht="15.75" customHeight="1">
      <c r="A31" s="65"/>
      <c r="B31" s="52"/>
      <c r="C31" s="52"/>
      <c r="D31" s="50"/>
      <c r="E31" s="7" t="s">
        <v>7</v>
      </c>
      <c r="F31" s="15">
        <f>G31</f>
        <v>1.8439999999999999</v>
      </c>
      <c r="G31" s="16">
        <f t="shared" si="0"/>
        <v>1.8439999999999999</v>
      </c>
      <c r="H31" s="16">
        <f>K31+N31</f>
        <v>0.261</v>
      </c>
      <c r="I31" s="16">
        <f t="shared" si="12"/>
        <v>1.583</v>
      </c>
      <c r="J31" s="16">
        <f>K31</f>
        <v>0.242</v>
      </c>
      <c r="K31" s="19">
        <f>242/1000</f>
        <v>0.242</v>
      </c>
      <c r="L31" s="19" t="s">
        <v>39</v>
      </c>
      <c r="M31" s="16">
        <f>N31+O31</f>
        <v>1.6019999999999999</v>
      </c>
      <c r="N31" s="19">
        <f>19/1000</f>
        <v>0.019</v>
      </c>
      <c r="O31" s="16">
        <f>1583/1000</f>
        <v>1.583</v>
      </c>
      <c r="P31" s="19"/>
      <c r="Q31" s="19" t="s">
        <v>1</v>
      </c>
      <c r="R31" s="19" t="s">
        <v>39</v>
      </c>
      <c r="S31" s="20" t="s">
        <v>39</v>
      </c>
    </row>
    <row r="32" spans="1:19" ht="15.75" customHeight="1">
      <c r="A32" s="65"/>
      <c r="B32" s="52"/>
      <c r="C32" s="52"/>
      <c r="D32" s="49" t="s">
        <v>10</v>
      </c>
      <c r="E32" s="5" t="s">
        <v>6</v>
      </c>
      <c r="F32" s="30" t="s">
        <v>39</v>
      </c>
      <c r="G32" s="19" t="s">
        <v>33</v>
      </c>
      <c r="H32" s="19" t="s">
        <v>33</v>
      </c>
      <c r="I32" s="19" t="s">
        <v>33</v>
      </c>
      <c r="J32" s="19" t="s">
        <v>33</v>
      </c>
      <c r="K32" s="19" t="s">
        <v>39</v>
      </c>
      <c r="L32" s="19" t="s">
        <v>39</v>
      </c>
      <c r="M32" s="19" t="s">
        <v>1</v>
      </c>
      <c r="N32" s="19" t="s">
        <v>39</v>
      </c>
      <c r="O32" s="19" t="s">
        <v>39</v>
      </c>
      <c r="P32" s="19" t="s">
        <v>39</v>
      </c>
      <c r="Q32" s="19" t="s">
        <v>1</v>
      </c>
      <c r="R32" s="19" t="s">
        <v>39</v>
      </c>
      <c r="S32" s="20" t="s">
        <v>39</v>
      </c>
    </row>
    <row r="33" spans="1:19" ht="15.75" customHeight="1">
      <c r="A33" s="65"/>
      <c r="B33" s="52"/>
      <c r="C33" s="52"/>
      <c r="D33" s="50"/>
      <c r="E33" s="7" t="s">
        <v>7</v>
      </c>
      <c r="F33" s="30" t="s">
        <v>39</v>
      </c>
      <c r="G33" s="19" t="s">
        <v>39</v>
      </c>
      <c r="H33" s="19" t="s">
        <v>33</v>
      </c>
      <c r="I33" s="19" t="s">
        <v>33</v>
      </c>
      <c r="J33" s="19" t="s">
        <v>33</v>
      </c>
      <c r="K33" s="19" t="s">
        <v>39</v>
      </c>
      <c r="L33" s="19" t="s">
        <v>39</v>
      </c>
      <c r="M33" s="19" t="s">
        <v>1</v>
      </c>
      <c r="N33" s="19" t="s">
        <v>39</v>
      </c>
      <c r="O33" s="19" t="s">
        <v>39</v>
      </c>
      <c r="P33" s="19"/>
      <c r="Q33" s="19" t="s">
        <v>1</v>
      </c>
      <c r="R33" s="19" t="s">
        <v>39</v>
      </c>
      <c r="S33" s="20" t="s">
        <v>39</v>
      </c>
    </row>
    <row r="34" spans="1:19" ht="15.75" customHeight="1">
      <c r="A34" s="65"/>
      <c r="B34" s="52"/>
      <c r="C34" s="52"/>
      <c r="D34" s="58" t="s">
        <v>11</v>
      </c>
      <c r="E34" s="5" t="s">
        <v>6</v>
      </c>
      <c r="F34" s="30" t="s">
        <v>39</v>
      </c>
      <c r="G34" s="19" t="s">
        <v>33</v>
      </c>
      <c r="H34" s="19" t="s">
        <v>34</v>
      </c>
      <c r="I34" s="19" t="s">
        <v>34</v>
      </c>
      <c r="J34" s="19" t="s">
        <v>34</v>
      </c>
      <c r="K34" s="19" t="s">
        <v>39</v>
      </c>
      <c r="L34" s="19" t="s">
        <v>39</v>
      </c>
      <c r="M34" s="19" t="s">
        <v>1</v>
      </c>
      <c r="N34" s="19" t="s">
        <v>39</v>
      </c>
      <c r="O34" s="19" t="s">
        <v>39</v>
      </c>
      <c r="P34" s="19" t="s">
        <v>39</v>
      </c>
      <c r="Q34" s="19" t="s">
        <v>1</v>
      </c>
      <c r="R34" s="19" t="s">
        <v>39</v>
      </c>
      <c r="S34" s="20" t="s">
        <v>39</v>
      </c>
    </row>
    <row r="35" spans="1:19" ht="15.75" customHeight="1">
      <c r="A35" s="65"/>
      <c r="B35" s="52"/>
      <c r="C35" s="53"/>
      <c r="D35" s="59"/>
      <c r="E35" s="7" t="s">
        <v>7</v>
      </c>
      <c r="F35" s="30" t="s">
        <v>39</v>
      </c>
      <c r="G35" s="19" t="s">
        <v>39</v>
      </c>
      <c r="H35" s="19" t="s">
        <v>34</v>
      </c>
      <c r="I35" s="19" t="s">
        <v>34</v>
      </c>
      <c r="J35" s="19" t="s">
        <v>34</v>
      </c>
      <c r="K35" s="19" t="s">
        <v>39</v>
      </c>
      <c r="L35" s="19" t="s">
        <v>39</v>
      </c>
      <c r="M35" s="19" t="s">
        <v>1</v>
      </c>
      <c r="N35" s="19" t="s">
        <v>39</v>
      </c>
      <c r="O35" s="19" t="s">
        <v>39</v>
      </c>
      <c r="P35" s="19"/>
      <c r="Q35" s="19" t="s">
        <v>1</v>
      </c>
      <c r="R35" s="19" t="s">
        <v>39</v>
      </c>
      <c r="S35" s="20" t="s">
        <v>39</v>
      </c>
    </row>
    <row r="36" spans="1:19" ht="15.75" customHeight="1">
      <c r="A36" s="65"/>
      <c r="B36" s="52"/>
      <c r="C36" s="54" t="s">
        <v>12</v>
      </c>
      <c r="D36" s="55"/>
      <c r="E36" s="5" t="s">
        <v>6</v>
      </c>
      <c r="F36" s="15">
        <f>G36+P36+Q36</f>
        <v>848.3000000000001</v>
      </c>
      <c r="G36" s="19">
        <f t="shared" si="0"/>
        <v>814.95</v>
      </c>
      <c r="H36" s="16">
        <f aca="true" t="shared" si="13" ref="H36:I41">K36+N36</f>
        <v>171.8</v>
      </c>
      <c r="I36" s="16">
        <f t="shared" si="13"/>
        <v>643.15</v>
      </c>
      <c r="J36" s="16">
        <f>K36+L36</f>
        <v>97.49</v>
      </c>
      <c r="K36" s="16">
        <v>97.02</v>
      </c>
      <c r="L36" s="16">
        <v>0.47</v>
      </c>
      <c r="M36" s="16">
        <f>N36+O36</f>
        <v>717.4599999999999</v>
      </c>
      <c r="N36" s="16">
        <v>74.78</v>
      </c>
      <c r="O36" s="16">
        <v>642.68</v>
      </c>
      <c r="P36" s="16">
        <v>30.45</v>
      </c>
      <c r="Q36" s="16">
        <f>S36</f>
        <v>2.9</v>
      </c>
      <c r="R36" s="19" t="s">
        <v>39</v>
      </c>
      <c r="S36" s="18">
        <v>2.9</v>
      </c>
    </row>
    <row r="37" spans="1:19" ht="15.75" customHeight="1">
      <c r="A37" s="66"/>
      <c r="B37" s="53"/>
      <c r="C37" s="56"/>
      <c r="D37" s="57"/>
      <c r="E37" s="7" t="s">
        <v>7</v>
      </c>
      <c r="F37" s="15">
        <f>G37</f>
        <v>162.892</v>
      </c>
      <c r="G37" s="19">
        <f t="shared" si="0"/>
        <v>162.892</v>
      </c>
      <c r="H37" s="16">
        <f t="shared" si="13"/>
        <v>61.194</v>
      </c>
      <c r="I37" s="16">
        <f t="shared" si="13"/>
        <v>101.69800000000001</v>
      </c>
      <c r="J37" s="16">
        <f>K37+L37</f>
        <v>37.163000000000004</v>
      </c>
      <c r="K37" s="16">
        <f>37151/1000</f>
        <v>37.151</v>
      </c>
      <c r="L37" s="19">
        <f>12/1000</f>
        <v>0.012</v>
      </c>
      <c r="M37" s="16">
        <f>N37+O37</f>
        <v>125.72900000000001</v>
      </c>
      <c r="N37" s="16">
        <f>24043/1000</f>
        <v>24.043</v>
      </c>
      <c r="O37" s="16">
        <f>101686/1000</f>
        <v>101.686</v>
      </c>
      <c r="P37" s="19"/>
      <c r="Q37" s="19" t="s">
        <v>1</v>
      </c>
      <c r="R37" s="19" t="s">
        <v>39</v>
      </c>
      <c r="S37" s="20" t="s">
        <v>39</v>
      </c>
    </row>
    <row r="38" spans="1:19" ht="15.75" customHeight="1">
      <c r="A38" s="64" t="s">
        <v>24</v>
      </c>
      <c r="B38" s="38" t="s">
        <v>0</v>
      </c>
      <c r="C38" s="39"/>
      <c r="D38" s="40"/>
      <c r="E38" s="5" t="s">
        <v>6</v>
      </c>
      <c r="F38" s="15">
        <f>G38+Q38</f>
        <v>12318.89</v>
      </c>
      <c r="G38" s="19">
        <f t="shared" si="0"/>
        <v>11883.939999999999</v>
      </c>
      <c r="H38" s="19">
        <f t="shared" si="13"/>
        <v>7232.94</v>
      </c>
      <c r="I38" s="19">
        <f t="shared" si="13"/>
        <v>4651</v>
      </c>
      <c r="J38" s="16">
        <f>J40+J42+J44+J46</f>
        <v>2270.6800000000003</v>
      </c>
      <c r="K38" s="16">
        <f>K40+K42+K44+K46</f>
        <v>1911.1999999999998</v>
      </c>
      <c r="L38" s="16">
        <f>L40+L46</f>
        <v>359.48</v>
      </c>
      <c r="M38" s="16">
        <f>M40+M42+M44+M46</f>
        <v>9613.26</v>
      </c>
      <c r="N38" s="16">
        <f>N40+N42</f>
        <v>5321.74</v>
      </c>
      <c r="O38" s="16">
        <f>O40+O42+O44+O46</f>
        <v>4291.52</v>
      </c>
      <c r="P38" s="19" t="s">
        <v>39</v>
      </c>
      <c r="Q38" s="16">
        <f>SUM(Q40)</f>
        <v>434.95</v>
      </c>
      <c r="R38" s="19">
        <v>0</v>
      </c>
      <c r="S38" s="20">
        <f>S40</f>
        <v>434.95</v>
      </c>
    </row>
    <row r="39" spans="1:19" ht="15.75" customHeight="1">
      <c r="A39" s="65"/>
      <c r="B39" s="41"/>
      <c r="C39" s="42"/>
      <c r="D39" s="43"/>
      <c r="E39" s="7" t="s">
        <v>7</v>
      </c>
      <c r="F39" s="15">
        <f>G39+Q39</f>
        <v>2722.5699999999997</v>
      </c>
      <c r="G39" s="19">
        <f t="shared" si="0"/>
        <v>2720.5699999999997</v>
      </c>
      <c r="H39" s="19">
        <f t="shared" si="13"/>
        <v>1899.27</v>
      </c>
      <c r="I39" s="19">
        <f t="shared" si="13"/>
        <v>821.3</v>
      </c>
      <c r="J39" s="16">
        <f>J41+J43+J47</f>
        <v>479.57000000000005</v>
      </c>
      <c r="K39" s="16">
        <f>K41+K43+K45+K47</f>
        <v>435.27000000000004</v>
      </c>
      <c r="L39" s="15">
        <f>L41+L47</f>
        <v>44.3</v>
      </c>
      <c r="M39" s="15">
        <f>M41+M43+M45+M47</f>
        <v>2241</v>
      </c>
      <c r="N39" s="15">
        <f>N41+N43</f>
        <v>1464</v>
      </c>
      <c r="O39" s="15">
        <f>O41+O43+O45+O47</f>
        <v>777</v>
      </c>
      <c r="P39" s="19"/>
      <c r="Q39" s="19">
        <f>SUM(Q41)</f>
        <v>2</v>
      </c>
      <c r="R39" s="19">
        <f>SUM(R41)</f>
        <v>0</v>
      </c>
      <c r="S39" s="20">
        <f>SUM(S41)</f>
        <v>2</v>
      </c>
    </row>
    <row r="40" spans="1:19" ht="15.75" customHeight="1">
      <c r="A40" s="65"/>
      <c r="B40" s="38" t="s">
        <v>35</v>
      </c>
      <c r="C40" s="39"/>
      <c r="D40" s="40"/>
      <c r="E40" s="5" t="s">
        <v>6</v>
      </c>
      <c r="F40" s="15">
        <f>G40+Q40</f>
        <v>11976.95</v>
      </c>
      <c r="G40" s="19">
        <f t="shared" si="0"/>
        <v>11542</v>
      </c>
      <c r="H40" s="19">
        <f t="shared" si="13"/>
        <v>7073</v>
      </c>
      <c r="I40" s="19">
        <f t="shared" si="13"/>
        <v>4469</v>
      </c>
      <c r="J40" s="16">
        <f>K40+L40</f>
        <v>2253</v>
      </c>
      <c r="K40" s="19">
        <v>1897</v>
      </c>
      <c r="L40" s="19">
        <v>356</v>
      </c>
      <c r="M40" s="19">
        <f>N40+O40</f>
        <v>9289</v>
      </c>
      <c r="N40" s="19">
        <v>5176</v>
      </c>
      <c r="O40" s="19">
        <v>4113</v>
      </c>
      <c r="P40" s="19" t="s">
        <v>39</v>
      </c>
      <c r="Q40" s="16">
        <f>S40</f>
        <v>434.95</v>
      </c>
      <c r="R40" s="19" t="s">
        <v>39</v>
      </c>
      <c r="S40" s="20">
        <v>434.95</v>
      </c>
    </row>
    <row r="41" spans="1:19" ht="15.75" customHeight="1">
      <c r="A41" s="65"/>
      <c r="B41" s="41"/>
      <c r="C41" s="42"/>
      <c r="D41" s="43"/>
      <c r="E41" s="7" t="s">
        <v>7</v>
      </c>
      <c r="F41" s="15">
        <f>G41+Q41</f>
        <v>2673.6</v>
      </c>
      <c r="G41" s="19">
        <f t="shared" si="0"/>
        <v>2671.6</v>
      </c>
      <c r="H41" s="19">
        <f t="shared" si="13"/>
        <v>1874.3</v>
      </c>
      <c r="I41" s="19">
        <f t="shared" si="13"/>
        <v>797.3</v>
      </c>
      <c r="J41" s="16">
        <f>K41+L41</f>
        <v>472.6</v>
      </c>
      <c r="K41" s="16">
        <v>429.3</v>
      </c>
      <c r="L41" s="16">
        <v>43.3</v>
      </c>
      <c r="M41" s="19">
        <f>N41+O41</f>
        <v>2199</v>
      </c>
      <c r="N41" s="16">
        <v>1445</v>
      </c>
      <c r="O41" s="16">
        <v>754</v>
      </c>
      <c r="P41" s="19"/>
      <c r="Q41" s="19">
        <f>S41</f>
        <v>2</v>
      </c>
      <c r="R41" s="19" t="s">
        <v>37</v>
      </c>
      <c r="S41" s="20">
        <v>2</v>
      </c>
    </row>
    <row r="42" spans="1:19" ht="15.75" customHeight="1">
      <c r="A42" s="65"/>
      <c r="B42" s="38" t="s">
        <v>13</v>
      </c>
      <c r="C42" s="39"/>
      <c r="D42" s="40"/>
      <c r="E42" s="5" t="s">
        <v>6</v>
      </c>
      <c r="F42" s="15">
        <f aca="true" t="shared" si="14" ref="F42:F47">G42</f>
        <v>304.52</v>
      </c>
      <c r="G42" s="19">
        <f t="shared" si="0"/>
        <v>304.52</v>
      </c>
      <c r="H42" s="19">
        <f>K42+N42</f>
        <v>151.5</v>
      </c>
      <c r="I42" s="19">
        <f>O42</f>
        <v>153.02</v>
      </c>
      <c r="J42" s="16">
        <f>K42</f>
        <v>5.76</v>
      </c>
      <c r="K42" s="16">
        <v>5.76</v>
      </c>
      <c r="L42" s="19" t="s">
        <v>39</v>
      </c>
      <c r="M42" s="19">
        <f>N42+O42</f>
        <v>298.76</v>
      </c>
      <c r="N42" s="19">
        <v>145.74</v>
      </c>
      <c r="O42" s="16">
        <v>153.02</v>
      </c>
      <c r="P42" s="19" t="s">
        <v>42</v>
      </c>
      <c r="Q42" s="19" t="s">
        <v>39</v>
      </c>
      <c r="R42" s="19" t="s">
        <v>39</v>
      </c>
      <c r="S42" s="20" t="s">
        <v>39</v>
      </c>
    </row>
    <row r="43" spans="1:19" ht="15.75" customHeight="1">
      <c r="A43" s="65"/>
      <c r="B43" s="41"/>
      <c r="C43" s="42"/>
      <c r="D43" s="43"/>
      <c r="E43" s="7" t="s">
        <v>7</v>
      </c>
      <c r="F43" s="15">
        <f t="shared" si="14"/>
        <v>39.97</v>
      </c>
      <c r="G43" s="19">
        <f t="shared" si="0"/>
        <v>39.97</v>
      </c>
      <c r="H43" s="19">
        <f>K43+N43</f>
        <v>19.97</v>
      </c>
      <c r="I43" s="19">
        <f>O43</f>
        <v>20</v>
      </c>
      <c r="J43" s="19">
        <f>K43</f>
        <v>0.97</v>
      </c>
      <c r="K43" s="19">
        <v>0.97</v>
      </c>
      <c r="L43" s="19" t="s">
        <v>37</v>
      </c>
      <c r="M43" s="19">
        <f>N43+O43</f>
        <v>39</v>
      </c>
      <c r="N43" s="19">
        <v>19</v>
      </c>
      <c r="O43" s="19">
        <v>20</v>
      </c>
      <c r="P43" s="19"/>
      <c r="Q43" s="19" t="s">
        <v>1</v>
      </c>
      <c r="R43" s="19" t="s">
        <v>37</v>
      </c>
      <c r="S43" s="20" t="s">
        <v>37</v>
      </c>
    </row>
    <row r="44" spans="1:19" ht="15.75" customHeight="1">
      <c r="A44" s="65"/>
      <c r="B44" s="38" t="s">
        <v>38</v>
      </c>
      <c r="C44" s="39"/>
      <c r="D44" s="40"/>
      <c r="E44" s="5" t="s">
        <v>6</v>
      </c>
      <c r="F44" s="15">
        <f t="shared" si="14"/>
        <v>20.85</v>
      </c>
      <c r="G44" s="19">
        <f t="shared" si="0"/>
        <v>20.85</v>
      </c>
      <c r="H44" s="19">
        <f>K44</f>
        <v>1.1</v>
      </c>
      <c r="I44" s="19">
        <f>O44</f>
        <v>19.75</v>
      </c>
      <c r="J44" s="16">
        <f>K44</f>
        <v>1.1</v>
      </c>
      <c r="K44" s="19">
        <v>1.1</v>
      </c>
      <c r="L44" s="19" t="s">
        <v>39</v>
      </c>
      <c r="M44" s="19">
        <f>O44</f>
        <v>19.75</v>
      </c>
      <c r="N44" s="19" t="s">
        <v>39</v>
      </c>
      <c r="O44" s="19">
        <v>19.75</v>
      </c>
      <c r="P44" s="19" t="s">
        <v>39</v>
      </c>
      <c r="Q44" s="19" t="s">
        <v>1</v>
      </c>
      <c r="R44" s="19" t="s">
        <v>39</v>
      </c>
      <c r="S44" s="20" t="s">
        <v>39</v>
      </c>
    </row>
    <row r="45" spans="1:19" ht="15.75" customHeight="1">
      <c r="A45" s="65"/>
      <c r="B45" s="41"/>
      <c r="C45" s="42"/>
      <c r="D45" s="43"/>
      <c r="E45" s="7" t="s">
        <v>7</v>
      </c>
      <c r="F45" s="15">
        <f t="shared" si="14"/>
        <v>2</v>
      </c>
      <c r="G45" s="19">
        <f t="shared" si="0"/>
        <v>2</v>
      </c>
      <c r="H45" s="19">
        <f>K45</f>
        <v>0</v>
      </c>
      <c r="I45" s="19">
        <f>O45</f>
        <v>2</v>
      </c>
      <c r="J45" s="16">
        <f>K45</f>
        <v>0</v>
      </c>
      <c r="K45" s="31">
        <v>0</v>
      </c>
      <c r="L45" s="31" t="s">
        <v>37</v>
      </c>
      <c r="M45" s="31">
        <f>O45</f>
        <v>2</v>
      </c>
      <c r="N45" s="31" t="s">
        <v>37</v>
      </c>
      <c r="O45" s="31">
        <v>2</v>
      </c>
      <c r="P45" s="31"/>
      <c r="Q45" s="31" t="s">
        <v>1</v>
      </c>
      <c r="R45" s="31" t="s">
        <v>37</v>
      </c>
      <c r="S45" s="32" t="s">
        <v>37</v>
      </c>
    </row>
    <row r="46" spans="1:19" ht="15.75" customHeight="1">
      <c r="A46" s="65"/>
      <c r="B46" s="38" t="s">
        <v>28</v>
      </c>
      <c r="C46" s="39"/>
      <c r="D46" s="40"/>
      <c r="E46" s="5" t="s">
        <v>6</v>
      </c>
      <c r="F46" s="15">
        <f t="shared" si="14"/>
        <v>16.57</v>
      </c>
      <c r="G46" s="19">
        <f>H46+I46</f>
        <v>16.57</v>
      </c>
      <c r="H46" s="19">
        <f>K46</f>
        <v>7.34</v>
      </c>
      <c r="I46" s="19">
        <f>L46+O46</f>
        <v>9.23</v>
      </c>
      <c r="J46" s="16">
        <f>K46+L46</f>
        <v>10.82</v>
      </c>
      <c r="K46" s="16">
        <v>7.34</v>
      </c>
      <c r="L46" s="19">
        <v>3.48</v>
      </c>
      <c r="M46" s="16">
        <f>O46</f>
        <v>5.75</v>
      </c>
      <c r="N46" s="19" t="s">
        <v>39</v>
      </c>
      <c r="O46" s="16">
        <v>5.75</v>
      </c>
      <c r="P46" s="19" t="s">
        <v>39</v>
      </c>
      <c r="Q46" s="19" t="s">
        <v>39</v>
      </c>
      <c r="R46" s="19" t="s">
        <v>39</v>
      </c>
      <c r="S46" s="20" t="s">
        <v>39</v>
      </c>
    </row>
    <row r="47" spans="1:19" ht="15.75" customHeight="1" thickBot="1">
      <c r="A47" s="67"/>
      <c r="B47" s="44"/>
      <c r="C47" s="45"/>
      <c r="D47" s="46"/>
      <c r="E47" s="14" t="s">
        <v>7</v>
      </c>
      <c r="F47" s="33">
        <f t="shared" si="14"/>
        <v>7</v>
      </c>
      <c r="G47" s="34">
        <f>H47+I47</f>
        <v>7</v>
      </c>
      <c r="H47" s="34">
        <f>K47</f>
        <v>5</v>
      </c>
      <c r="I47" s="34">
        <f>L47+O47</f>
        <v>2</v>
      </c>
      <c r="J47" s="35">
        <f>K47+L47</f>
        <v>6</v>
      </c>
      <c r="K47" s="35">
        <v>5</v>
      </c>
      <c r="L47" s="34">
        <v>1</v>
      </c>
      <c r="M47" s="35">
        <f>O47</f>
        <v>1</v>
      </c>
      <c r="N47" s="34" t="s">
        <v>37</v>
      </c>
      <c r="O47" s="35">
        <v>1</v>
      </c>
      <c r="P47" s="34"/>
      <c r="Q47" s="34" t="s">
        <v>33</v>
      </c>
      <c r="R47" s="34" t="s">
        <v>37</v>
      </c>
      <c r="S47" s="36" t="s">
        <v>37</v>
      </c>
    </row>
    <row r="48" spans="1:5" s="9" customFormat="1" ht="15.75" customHeight="1">
      <c r="A48" s="37" t="s">
        <v>40</v>
      </c>
      <c r="B48" s="10"/>
      <c r="C48" s="10"/>
      <c r="D48" s="10"/>
      <c r="E48" s="11"/>
    </row>
    <row r="49" spans="1:5" s="9" customFormat="1" ht="15.75" customHeight="1">
      <c r="A49" s="37" t="s">
        <v>41</v>
      </c>
      <c r="B49" s="10"/>
      <c r="C49" s="10"/>
      <c r="D49" s="10"/>
      <c r="E49" s="11"/>
    </row>
    <row r="50" spans="2:4" ht="13.5">
      <c r="B50" s="4"/>
      <c r="C50" s="4"/>
      <c r="D50" s="4"/>
    </row>
    <row r="51" spans="2:4" ht="13.5">
      <c r="B51" s="4"/>
      <c r="C51" s="4"/>
      <c r="D51" s="4"/>
    </row>
    <row r="52" spans="2:4" ht="13.5">
      <c r="B52" s="4"/>
      <c r="C52" s="4"/>
      <c r="D52" s="4"/>
    </row>
    <row r="53" spans="2:4" ht="13.5">
      <c r="B53" s="4"/>
      <c r="C53" s="4"/>
      <c r="D53" s="4"/>
    </row>
    <row r="54" spans="2:4" ht="13.5">
      <c r="B54" s="4"/>
      <c r="C54" s="4"/>
      <c r="D54" s="4"/>
    </row>
    <row r="55" spans="2:4" ht="13.5">
      <c r="B55" s="4"/>
      <c r="C55" s="4"/>
      <c r="D55" s="4"/>
    </row>
    <row r="56" spans="2:4" ht="13.5">
      <c r="B56" s="4"/>
      <c r="C56" s="4"/>
      <c r="D56" s="4"/>
    </row>
    <row r="57" spans="2:4" ht="13.5">
      <c r="B57" s="4"/>
      <c r="C57" s="4"/>
      <c r="D57" s="4"/>
    </row>
    <row r="58" spans="2:4" ht="13.5">
      <c r="B58" s="4"/>
      <c r="C58" s="4"/>
      <c r="D58" s="4"/>
    </row>
    <row r="59" spans="2:4" ht="13.5">
      <c r="B59" s="4"/>
      <c r="C59" s="4"/>
      <c r="D59" s="4"/>
    </row>
    <row r="60" spans="2:4" ht="13.5">
      <c r="B60" s="4"/>
      <c r="C60" s="4"/>
      <c r="D60" s="4"/>
    </row>
    <row r="61" spans="2:4" ht="13.5">
      <c r="B61" s="4"/>
      <c r="C61" s="4"/>
      <c r="D61" s="4"/>
    </row>
    <row r="62" spans="2:4" ht="13.5">
      <c r="B62" s="4"/>
      <c r="C62" s="4"/>
      <c r="D62" s="4"/>
    </row>
    <row r="63" spans="2:4" ht="13.5">
      <c r="B63" s="4"/>
      <c r="C63" s="4"/>
      <c r="D63" s="4"/>
    </row>
    <row r="64" spans="2:4" ht="13.5">
      <c r="B64" s="4"/>
      <c r="C64" s="4"/>
      <c r="D64" s="4"/>
    </row>
    <row r="65" spans="2:4" ht="13.5">
      <c r="B65" s="4"/>
      <c r="C65" s="4"/>
      <c r="D65" s="4"/>
    </row>
    <row r="66" spans="2:4" ht="13.5">
      <c r="B66" s="4"/>
      <c r="C66" s="4"/>
      <c r="D66" s="4"/>
    </row>
    <row r="67" spans="2:4" ht="13.5">
      <c r="B67" s="4"/>
      <c r="C67" s="4"/>
      <c r="D67" s="4"/>
    </row>
    <row r="68" spans="2:4" ht="13.5">
      <c r="B68" s="4"/>
      <c r="C68" s="4"/>
      <c r="D68" s="4"/>
    </row>
    <row r="69" spans="2:4" ht="13.5">
      <c r="B69" s="4"/>
      <c r="C69" s="4"/>
      <c r="D69" s="4"/>
    </row>
    <row r="70" spans="2:4" ht="13.5">
      <c r="B70" s="4"/>
      <c r="C70" s="4"/>
      <c r="D70" s="4"/>
    </row>
    <row r="71" spans="2:4" ht="13.5">
      <c r="B71" s="4"/>
      <c r="C71" s="4"/>
      <c r="D71" s="4"/>
    </row>
    <row r="72" spans="2:4" ht="13.5">
      <c r="B72" s="4"/>
      <c r="C72" s="4"/>
      <c r="D72" s="4"/>
    </row>
    <row r="73" spans="2:4" ht="13.5">
      <c r="B73" s="4"/>
      <c r="C73" s="4"/>
      <c r="D73" s="4"/>
    </row>
    <row r="74" spans="2:4" ht="13.5">
      <c r="B74" s="4"/>
      <c r="C74" s="4"/>
      <c r="D74" s="4"/>
    </row>
    <row r="75" spans="2:4" ht="13.5">
      <c r="B75" s="4"/>
      <c r="C75" s="4"/>
      <c r="D75" s="4"/>
    </row>
    <row r="76" spans="2:4" ht="13.5">
      <c r="B76" s="4"/>
      <c r="C76" s="4"/>
      <c r="D76" s="4"/>
    </row>
    <row r="77" spans="2:4" ht="13.5">
      <c r="B77" s="4"/>
      <c r="C77" s="4"/>
      <c r="D77" s="4"/>
    </row>
    <row r="78" spans="2:4" ht="13.5">
      <c r="B78" s="4"/>
      <c r="C78" s="4"/>
      <c r="D78" s="4"/>
    </row>
    <row r="79" spans="2:4" ht="13.5">
      <c r="B79" s="4"/>
      <c r="C79" s="4"/>
      <c r="D79" s="4"/>
    </row>
    <row r="80" spans="2:4" ht="13.5">
      <c r="B80" s="4"/>
      <c r="C80" s="4"/>
      <c r="D80" s="4"/>
    </row>
    <row r="81" spans="2:4" ht="13.5">
      <c r="B81" s="4"/>
      <c r="C81" s="4"/>
      <c r="D81" s="4"/>
    </row>
    <row r="82" spans="2:4" ht="13.5">
      <c r="B82" s="4"/>
      <c r="C82" s="4"/>
      <c r="D82" s="4"/>
    </row>
    <row r="83" spans="2:4" ht="13.5">
      <c r="B83" s="4"/>
      <c r="C83" s="4"/>
      <c r="D83" s="4"/>
    </row>
    <row r="84" spans="2:4" ht="13.5">
      <c r="B84" s="4"/>
      <c r="C84" s="4"/>
      <c r="D84" s="4"/>
    </row>
  </sheetData>
  <sheetProtection/>
  <mergeCells count="38">
    <mergeCell ref="F3:F5"/>
    <mergeCell ref="A3:E5"/>
    <mergeCell ref="A6:D7"/>
    <mergeCell ref="Q3:S3"/>
    <mergeCell ref="Q4:Q5"/>
    <mergeCell ref="G3:O3"/>
    <mergeCell ref="G4:I4"/>
    <mergeCell ref="J4:L4"/>
    <mergeCell ref="M4:O4"/>
    <mergeCell ref="P3:P5"/>
    <mergeCell ref="R4:R5"/>
    <mergeCell ref="S4:S5"/>
    <mergeCell ref="A8:A37"/>
    <mergeCell ref="A38:A47"/>
    <mergeCell ref="B24:B37"/>
    <mergeCell ref="B10:B23"/>
    <mergeCell ref="B8:D9"/>
    <mergeCell ref="C10:D11"/>
    <mergeCell ref="C36:D37"/>
    <mergeCell ref="D32:D33"/>
    <mergeCell ref="C12:C21"/>
    <mergeCell ref="C26:C35"/>
    <mergeCell ref="C22:D23"/>
    <mergeCell ref="C24:D25"/>
    <mergeCell ref="D12:D13"/>
    <mergeCell ref="D20:D21"/>
    <mergeCell ref="D18:D19"/>
    <mergeCell ref="D16:D17"/>
    <mergeCell ref="D14:D15"/>
    <mergeCell ref="D34:D35"/>
    <mergeCell ref="B44:D45"/>
    <mergeCell ref="B46:D47"/>
    <mergeCell ref="D26:D27"/>
    <mergeCell ref="B38:D39"/>
    <mergeCell ref="B40:D41"/>
    <mergeCell ref="B42:D43"/>
    <mergeCell ref="D30:D31"/>
    <mergeCell ref="D28:D29"/>
  </mergeCells>
  <printOptions/>
  <pageMargins left="0.7874015748031497" right="0.7874015748031497" top="0.7874015748031497" bottom="0.7874015748031497" header="0.5118110236220472" footer="0.3937007874015748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2018-12-03T07:05:19Z</cp:lastPrinted>
  <dcterms:created xsi:type="dcterms:W3CDTF">2001-12-15T06:10:38Z</dcterms:created>
  <dcterms:modified xsi:type="dcterms:W3CDTF">2022-11-15T08:57:03Z</dcterms:modified>
  <cp:category/>
  <cp:version/>
  <cp:contentType/>
  <cp:contentStatus/>
</cp:coreProperties>
</file>