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K01363\Box\【02_課所共有】21_03_荒川左岸南部下水道事務所\01 共通（常）\★　04　ホームページ\"/>
    </mc:Choice>
  </mc:AlternateContent>
  <xr:revisionPtr revIDLastSave="0" documentId="13_ncr:1_{738BC6B8-7A5B-4441-833B-733B8F5D44FF}" xr6:coauthVersionLast="36" xr6:coauthVersionMax="36" xr10:uidLastSave="{00000000-0000-0000-0000-000000000000}"/>
  <bookViews>
    <workbookView xWindow="0" yWindow="0" windowWidth="28800" windowHeight="12390" xr2:uid="{ED7B01BA-DDF3-4CF9-A437-B88B3617AA26}"/>
  </bookViews>
  <sheets>
    <sheet name="Sheet1" sheetId="1" r:id="rId1"/>
  </sheets>
  <definedNames>
    <definedName name="_xlnm._FilterDatabase" localSheetId="0" hidden="1">Sheet1!$A$1:$C$652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44" i="1" l="1"/>
  <c r="B540" i="1"/>
  <c r="B652" i="1" l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3" i="1"/>
  <c r="B542" i="1"/>
  <c r="B541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593" i="1"/>
  <c r="B592" i="1"/>
  <c r="B591" i="1"/>
  <c r="B590" i="1"/>
  <c r="B589" i="1"/>
  <c r="B58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<sst xmlns="http://schemas.openxmlformats.org/spreadsheetml/2006/main" count="792" uniqueCount="40">
  <si>
    <t>鴨川幹線</t>
  </si>
  <si>
    <t>鴨川第1準幹線</t>
  </si>
  <si>
    <t>鴨川第2準幹線</t>
  </si>
  <si>
    <t>鴨川第3準幹線</t>
  </si>
  <si>
    <t>荒川幹線</t>
  </si>
  <si>
    <t>荒川南幹線</t>
  </si>
  <si>
    <t>荒川北幹線</t>
  </si>
  <si>
    <t>再生水</t>
  </si>
  <si>
    <t>芝川幹線</t>
  </si>
  <si>
    <t>芝川準幹線</t>
  </si>
  <si>
    <t>遮集バイパス管</t>
  </si>
  <si>
    <t>南部幹線</t>
  </si>
  <si>
    <t>南部第1準幹線</t>
  </si>
  <si>
    <t>南部第2準幹線</t>
  </si>
  <si>
    <t>南部第3準幹線</t>
  </si>
  <si>
    <t>南部第4準幹線</t>
  </si>
  <si>
    <t>南部第5準幹線</t>
  </si>
  <si>
    <t>南部第6準幹線</t>
  </si>
  <si>
    <t>幹線名</t>
    <rPh sb="0" eb="2">
      <t>カンセン</t>
    </rPh>
    <rPh sb="2" eb="3">
      <t>メイ</t>
    </rPh>
    <phoneticPr fontId="2"/>
  </si>
  <si>
    <t>備考</t>
  </si>
  <si>
    <t>歩道</t>
  </si>
  <si>
    <t>歩道（緑地）</t>
  </si>
  <si>
    <t>中央分離帯</t>
  </si>
  <si>
    <t>桜木小学校敷地内</t>
  </si>
  <si>
    <t>私有地敷地内</t>
  </si>
  <si>
    <t>私有地緑地内</t>
  </si>
  <si>
    <t>さいたま新都心浄化プラント内</t>
  </si>
  <si>
    <t>さいたま市南部浄化センター内</t>
  </si>
  <si>
    <t>植樹帯</t>
  </si>
  <si>
    <t>歩道(植樹帯)</t>
  </si>
  <si>
    <t>歩道(緑地)</t>
  </si>
  <si>
    <t>公園敷地内</t>
  </si>
  <si>
    <t>ポンプ場敷地内</t>
  </si>
  <si>
    <t>Googleマップのページへ</t>
    <phoneticPr fontId="1"/>
  </si>
  <si>
    <t>緑地</t>
    <phoneticPr fontId="1"/>
  </si>
  <si>
    <t>中央分離帯</t>
    <phoneticPr fontId="1"/>
  </si>
  <si>
    <t>歩道（緑地）</t>
    <phoneticPr fontId="1"/>
  </si>
  <si>
    <t>私有地敷地内</t>
    <phoneticPr fontId="1"/>
  </si>
  <si>
    <t>ポンプ場敷地内</t>
    <phoneticPr fontId="1"/>
  </si>
  <si>
    <t>公園内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</si>
</sst>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u/>
      <sz val="11"/>
      <color theme="10"/>
      <name val="ＭＳ Ｐゴシック"/>
      <family val="2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0" fillId="0" borderId="1" xfId="0" applyNumberFormat="1" applyBorder="1">
      <alignment vertical="center"/>
    </xf>
    <xf numFmtId="0" fontId="4" fillId="2" borderId="1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3" fillId="0" borderId="1" xfId="1" quotePrefix="1" applyNumberForma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44DDF-0A32-41BF-88A4-CDF9D421443C}">
  <sheetPr codeName="Sheet1"/>
  <dimension ref="A1:C652"/>
  <sheetViews>
    <sheetView tabSelected="1" workbookViewId="0"/>
  </sheetViews>
  <sheetFormatPr defaultRowHeight="13.5" x14ac:dyDescent="0.15"/>
  <cols>
    <col min="1" max="1" width="16.375" style="1" bestFit="1" customWidth="1"/>
    <col min="2" max="2" width="31.625" style="4" bestFit="1" customWidth="1"/>
    <col min="3" max="3" width="35.875" style="1" bestFit="1" customWidth="1"/>
  </cols>
  <sheetData>
    <row r="1" spans="1:3" x14ac:dyDescent="0.15">
      <c r="A1" s="3" t="s">
        <v>18</v>
      </c>
      <c r="B1" s="3" t="s">
        <v>33</v>
      </c>
      <c r="C1" s="3" t="s">
        <v>19</v>
      </c>
    </row>
    <row r="2" spans="1:3" x14ac:dyDescent="0.15">
      <c r="A2" s="2" t="s">
        <v>0</v>
      </c>
      <c r="B2" s="5" t="str">
        <f>HYPERLINK("https://maps.google.co.jp/maps?q=35.82326,139.6416","K-001")</f>
        <v>K-001</v>
      </c>
      <c r="C2" s="2"/>
    </row>
    <row r="3" spans="1:3" x14ac:dyDescent="0.15">
      <c r="A3" s="2" t="s">
        <v>0</v>
      </c>
      <c r="B3" s="5" t="str">
        <f>HYPERLINK("https://maps.google.co.jp/maps?q=35.8233,139.6416","K-002")</f>
        <v>K-002</v>
      </c>
      <c r="C3" s="2"/>
    </row>
    <row r="4" spans="1:3" x14ac:dyDescent="0.15">
      <c r="A4" s="2" t="s">
        <v>0</v>
      </c>
      <c r="B4" s="5" t="str">
        <f>HYPERLINK("https://maps.google.co.jp/maps?q=35.82467,139.6404","K-003")</f>
        <v>K-003</v>
      </c>
      <c r="C4" s="2" t="s">
        <v>20</v>
      </c>
    </row>
    <row r="5" spans="1:3" x14ac:dyDescent="0.15">
      <c r="A5" s="2" t="s">
        <v>0</v>
      </c>
      <c r="B5" s="5" t="str">
        <f>HYPERLINK("https://maps.google.co.jp/maps?q=35.82551,139.6396","K-004")</f>
        <v>K-004</v>
      </c>
      <c r="C5" s="2"/>
    </row>
    <row r="6" spans="1:3" x14ac:dyDescent="0.15">
      <c r="A6" s="2" t="s">
        <v>0</v>
      </c>
      <c r="B6" s="5" t="str">
        <f>HYPERLINK("https://maps.google.co.jp/maps?q=35.82625,139.639","K-005")</f>
        <v>K-005</v>
      </c>
      <c r="C6" s="2" t="s">
        <v>20</v>
      </c>
    </row>
    <row r="7" spans="1:3" x14ac:dyDescent="0.15">
      <c r="A7" s="2" t="s">
        <v>0</v>
      </c>
      <c r="B7" s="5" t="str">
        <f>HYPERLINK("https://maps.google.co.jp/maps?q=35.8271,139.6382","K-006")</f>
        <v>K-006</v>
      </c>
      <c r="C7" s="2" t="s">
        <v>20</v>
      </c>
    </row>
    <row r="8" spans="1:3" x14ac:dyDescent="0.15">
      <c r="A8" s="2" t="s">
        <v>0</v>
      </c>
      <c r="B8" s="5" t="str">
        <f>HYPERLINK("https://maps.google.co.jp/maps?q=35.82793,139.6375","K-007")</f>
        <v>K-007</v>
      </c>
      <c r="C8" s="2" t="s">
        <v>20</v>
      </c>
    </row>
    <row r="9" spans="1:3" x14ac:dyDescent="0.15">
      <c r="A9" s="2" t="s">
        <v>0</v>
      </c>
      <c r="B9" s="5" t="str">
        <f>HYPERLINK("https://maps.google.co.jp/maps?q=35.82891,139.6367","K-008")</f>
        <v>K-008</v>
      </c>
      <c r="C9" s="2" t="s">
        <v>20</v>
      </c>
    </row>
    <row r="10" spans="1:3" x14ac:dyDescent="0.15">
      <c r="A10" s="2" t="s">
        <v>0</v>
      </c>
      <c r="B10" s="5" t="str">
        <f>HYPERLINK("https://maps.google.co.jp/maps?q=35.82988,139.6358","K-009")</f>
        <v>K-009</v>
      </c>
      <c r="C10" s="2"/>
    </row>
    <row r="11" spans="1:3" x14ac:dyDescent="0.15">
      <c r="A11" s="2" t="s">
        <v>0</v>
      </c>
      <c r="B11" s="5" t="str">
        <f>HYPERLINK("https://maps.google.co.jp/maps?q=35.83087,139.6349","K-010")</f>
        <v>K-010</v>
      </c>
      <c r="C11" s="2" t="s">
        <v>20</v>
      </c>
    </row>
    <row r="12" spans="1:3" x14ac:dyDescent="0.15">
      <c r="A12" s="2" t="s">
        <v>0</v>
      </c>
      <c r="B12" s="5" t="str">
        <f>HYPERLINK("https://maps.google.co.jp/maps?q=35.83205,139.6339","K-011")</f>
        <v>K-011</v>
      </c>
      <c r="C12" s="2"/>
    </row>
    <row r="13" spans="1:3" x14ac:dyDescent="0.15">
      <c r="A13" s="2" t="s">
        <v>0</v>
      </c>
      <c r="B13" s="5" t="str">
        <f>HYPERLINK("https://maps.google.co.jp/maps?q=35.83281,139.6336","K-012")</f>
        <v>K-012</v>
      </c>
      <c r="C13" s="2"/>
    </row>
    <row r="14" spans="1:3" x14ac:dyDescent="0.15">
      <c r="A14" s="2" t="s">
        <v>0</v>
      </c>
      <c r="B14" s="5" t="str">
        <f>HYPERLINK("https://maps.google.co.jp/maps?q=35.83373,139.6326","K-013")</f>
        <v>K-013</v>
      </c>
      <c r="C14" s="2"/>
    </row>
    <row r="15" spans="1:3" x14ac:dyDescent="0.15">
      <c r="A15" s="2" t="s">
        <v>0</v>
      </c>
      <c r="B15" s="5" t="str">
        <f>HYPERLINK("https://maps.google.co.jp/maps?q=35.83456,139.6319","K-014")</f>
        <v>K-014</v>
      </c>
      <c r="C15" s="2"/>
    </row>
    <row r="16" spans="1:3" x14ac:dyDescent="0.15">
      <c r="A16" s="2" t="s">
        <v>0</v>
      </c>
      <c r="B16" s="5" t="str">
        <f>HYPERLINK("https://maps.google.co.jp/maps?q=35.83571,139.6308","K-015")</f>
        <v>K-015</v>
      </c>
      <c r="C16" s="2" t="s">
        <v>20</v>
      </c>
    </row>
    <row r="17" spans="1:3" x14ac:dyDescent="0.15">
      <c r="A17" s="2" t="s">
        <v>0</v>
      </c>
      <c r="B17" s="5" t="str">
        <f>HYPERLINK("https://maps.google.co.jp/maps?q=35.83651,139.6301","K-016")</f>
        <v>K-016</v>
      </c>
      <c r="C17" s="2"/>
    </row>
    <row r="18" spans="1:3" x14ac:dyDescent="0.15">
      <c r="A18" s="2" t="s">
        <v>0</v>
      </c>
      <c r="B18" s="5" t="str">
        <f>HYPERLINK("https://maps.google.co.jp/maps?q=35.83752,139.6295","K-017")</f>
        <v>K-017</v>
      </c>
      <c r="C18" s="2" t="s">
        <v>20</v>
      </c>
    </row>
    <row r="19" spans="1:3" x14ac:dyDescent="0.15">
      <c r="A19" s="2" t="s">
        <v>0</v>
      </c>
      <c r="B19" s="5" t="str">
        <f>HYPERLINK("https://maps.google.co.jp/maps?q=35.83831,139.6291","K-018")</f>
        <v>K-018</v>
      </c>
      <c r="C19" s="2"/>
    </row>
    <row r="20" spans="1:3" x14ac:dyDescent="0.15">
      <c r="A20" s="2" t="s">
        <v>0</v>
      </c>
      <c r="B20" s="5" t="str">
        <f>HYPERLINK("https://maps.google.co.jp/maps?q=35.83935,139.6287","K-019")</f>
        <v>K-019</v>
      </c>
      <c r="C20" s="2"/>
    </row>
    <row r="21" spans="1:3" x14ac:dyDescent="0.15">
      <c r="A21" s="2" t="s">
        <v>0</v>
      </c>
      <c r="B21" s="5" t="str">
        <f>HYPERLINK("https://maps.google.co.jp/maps?q=35.84047,139.6283","K-020")</f>
        <v>K-020</v>
      </c>
      <c r="C21" s="2" t="s">
        <v>20</v>
      </c>
    </row>
    <row r="22" spans="1:3" x14ac:dyDescent="0.15">
      <c r="A22" s="2" t="s">
        <v>0</v>
      </c>
      <c r="B22" s="5" t="str">
        <f>HYPERLINK("https://maps.google.co.jp/maps?q=35.84137,139.628","K-021")</f>
        <v>K-021</v>
      </c>
      <c r="C22" s="2" t="s">
        <v>20</v>
      </c>
    </row>
    <row r="23" spans="1:3" x14ac:dyDescent="0.15">
      <c r="A23" s="2" t="s">
        <v>0</v>
      </c>
      <c r="B23" s="5" t="str">
        <f>HYPERLINK("https://maps.google.co.jp/maps?q=35.84233,139.6277","K-022")</f>
        <v>K-022</v>
      </c>
      <c r="C23" s="2" t="s">
        <v>20</v>
      </c>
    </row>
    <row r="24" spans="1:3" x14ac:dyDescent="0.15">
      <c r="A24" s="2" t="s">
        <v>0</v>
      </c>
      <c r="B24" s="5" t="str">
        <f>HYPERLINK("https://maps.google.co.jp/maps?q=35.8432,139.6274","K-023")</f>
        <v>K-023</v>
      </c>
      <c r="C24" s="2"/>
    </row>
    <row r="25" spans="1:3" x14ac:dyDescent="0.15">
      <c r="A25" s="2" t="s">
        <v>0</v>
      </c>
      <c r="B25" s="5" t="str">
        <f>HYPERLINK("https://maps.google.co.jp/maps?q=35.84413,139.6271","K-024")</f>
        <v>K-024</v>
      </c>
      <c r="C25" s="2" t="s">
        <v>20</v>
      </c>
    </row>
    <row r="26" spans="1:3" x14ac:dyDescent="0.15">
      <c r="A26" s="2" t="s">
        <v>0</v>
      </c>
      <c r="B26" s="5" t="str">
        <f>HYPERLINK("https://maps.google.co.jp/maps?q=35.845,139.6268","K-025")</f>
        <v>K-025</v>
      </c>
      <c r="C26" s="2"/>
    </row>
    <row r="27" spans="1:3" x14ac:dyDescent="0.15">
      <c r="A27" s="2" t="s">
        <v>0</v>
      </c>
      <c r="B27" s="5" t="str">
        <f>HYPERLINK("https://maps.google.co.jp/maps?q=35.8459,139.6265","K-026")</f>
        <v>K-026</v>
      </c>
      <c r="C27" s="2"/>
    </row>
    <row r="28" spans="1:3" x14ac:dyDescent="0.15">
      <c r="A28" s="2" t="s">
        <v>0</v>
      </c>
      <c r="B28" s="5" t="str">
        <f>HYPERLINK("https://maps.google.co.jp/maps?q=35.84657,139.6263","K-027-1")</f>
        <v>K-027-1</v>
      </c>
      <c r="C28" s="2"/>
    </row>
    <row r="29" spans="1:3" x14ac:dyDescent="0.15">
      <c r="A29" s="2" t="s">
        <v>0</v>
      </c>
      <c r="B29" s="5" t="str">
        <f>HYPERLINK("https://maps.google.co.jp/maps?q=35.84727,139.626","K-027-2")</f>
        <v>K-027-2</v>
      </c>
      <c r="C29" s="2" t="s">
        <v>20</v>
      </c>
    </row>
    <row r="30" spans="1:3" x14ac:dyDescent="0.15">
      <c r="A30" s="2" t="s">
        <v>0</v>
      </c>
      <c r="B30" s="5" t="str">
        <f>HYPERLINK("https://maps.google.co.jp/maps?q=35.84805,139.6258","K-028")</f>
        <v>K-028</v>
      </c>
      <c r="C30" s="2"/>
    </row>
    <row r="31" spans="1:3" x14ac:dyDescent="0.15">
      <c r="A31" s="2" t="s">
        <v>0</v>
      </c>
      <c r="B31" s="5" t="str">
        <f>HYPERLINK("https://maps.google.co.jp/maps?q=35.84882,139.6256","K-029")</f>
        <v>K-029</v>
      </c>
      <c r="C31" s="2" t="s">
        <v>34</v>
      </c>
    </row>
    <row r="32" spans="1:3" x14ac:dyDescent="0.15">
      <c r="A32" s="2" t="s">
        <v>0</v>
      </c>
      <c r="B32" s="5" t="str">
        <f>HYPERLINK("https://maps.google.co.jp/maps?q=35.8503,139.625","K-031")</f>
        <v>K-031</v>
      </c>
      <c r="C32" s="2" t="s">
        <v>20</v>
      </c>
    </row>
    <row r="33" spans="1:3" x14ac:dyDescent="0.15">
      <c r="A33" s="2" t="s">
        <v>0</v>
      </c>
      <c r="B33" s="5" t="str">
        <f>HYPERLINK("https://maps.google.co.jp/maps?q=35.85125,139.6247","K-032")</f>
        <v>K-032</v>
      </c>
      <c r="C33" s="2" t="s">
        <v>20</v>
      </c>
    </row>
    <row r="34" spans="1:3" x14ac:dyDescent="0.15">
      <c r="A34" s="2" t="s">
        <v>0</v>
      </c>
      <c r="B34" s="5" t="str">
        <f>HYPERLINK("https://maps.google.co.jp/maps?q=35.85258,139.6242","K-033")</f>
        <v>K-033</v>
      </c>
      <c r="C34" s="2" t="s">
        <v>20</v>
      </c>
    </row>
    <row r="35" spans="1:3" x14ac:dyDescent="0.15">
      <c r="A35" s="2" t="s">
        <v>0</v>
      </c>
      <c r="B35" s="5" t="str">
        <f>HYPERLINK("https://maps.google.co.jp/maps?q=35.85343,139.6239","K-034")</f>
        <v>K-034</v>
      </c>
      <c r="C35" s="2" t="s">
        <v>20</v>
      </c>
    </row>
    <row r="36" spans="1:3" x14ac:dyDescent="0.15">
      <c r="A36" s="2" t="s">
        <v>0</v>
      </c>
      <c r="B36" s="5" t="str">
        <f>HYPERLINK("https://maps.google.co.jp/maps?q=35.85433,139.6236","K-035")</f>
        <v>K-035</v>
      </c>
      <c r="C36" s="2" t="s">
        <v>20</v>
      </c>
    </row>
    <row r="37" spans="1:3" x14ac:dyDescent="0.15">
      <c r="A37" s="2" t="s">
        <v>0</v>
      </c>
      <c r="B37" s="5" t="str">
        <f>HYPERLINK("https://maps.google.co.jp/maps?q=35.8546,139.6236","K-036")</f>
        <v>K-036</v>
      </c>
      <c r="C37" s="2" t="s">
        <v>20</v>
      </c>
    </row>
    <row r="38" spans="1:3" x14ac:dyDescent="0.15">
      <c r="A38" s="2" t="s">
        <v>0</v>
      </c>
      <c r="B38" s="5" t="str">
        <f>HYPERLINK("https://maps.google.co.jp/maps?q=35.85531,139.6233","K-037")</f>
        <v>K-037</v>
      </c>
      <c r="C38" s="2"/>
    </row>
    <row r="39" spans="1:3" x14ac:dyDescent="0.15">
      <c r="A39" s="2" t="s">
        <v>0</v>
      </c>
      <c r="B39" s="5" t="str">
        <f>HYPERLINK("https://maps.google.co.jp/maps?q=35.8563,139.623","K-038")</f>
        <v>K-038</v>
      </c>
      <c r="C39" s="2"/>
    </row>
    <row r="40" spans="1:3" x14ac:dyDescent="0.15">
      <c r="A40" s="2" t="s">
        <v>0</v>
      </c>
      <c r="B40" s="5" t="str">
        <f>HYPERLINK("https://maps.google.co.jp/maps?q=35.85746,139.6226","K-039")</f>
        <v>K-039</v>
      </c>
      <c r="C40" s="2"/>
    </row>
    <row r="41" spans="1:3" x14ac:dyDescent="0.15">
      <c r="A41" s="2" t="s">
        <v>0</v>
      </c>
      <c r="B41" s="5" t="str">
        <f>HYPERLINK("https://maps.google.co.jp/maps?q=35.85831,139.6223","K-040")</f>
        <v>K-040</v>
      </c>
      <c r="C41" s="2" t="s">
        <v>20</v>
      </c>
    </row>
    <row r="42" spans="1:3" x14ac:dyDescent="0.15">
      <c r="A42" s="2" t="s">
        <v>0</v>
      </c>
      <c r="B42" s="5" t="str">
        <f>HYPERLINK("https://maps.google.co.jp/maps?q=35.85915,139.622","K-041")</f>
        <v>K-041</v>
      </c>
      <c r="C42" s="2" t="s">
        <v>20</v>
      </c>
    </row>
    <row r="43" spans="1:3" x14ac:dyDescent="0.15">
      <c r="A43" s="2" t="s">
        <v>0</v>
      </c>
      <c r="B43" s="5" t="str">
        <f>HYPERLINK("https://maps.google.co.jp/maps?q=35.86028,139.6216","K-042")</f>
        <v>K-042</v>
      </c>
      <c r="C43" s="2" t="s">
        <v>20</v>
      </c>
    </row>
    <row r="44" spans="1:3" x14ac:dyDescent="0.15">
      <c r="A44" s="2" t="s">
        <v>0</v>
      </c>
      <c r="B44" s="5" t="str">
        <f>HYPERLINK("https://maps.google.co.jp/maps?q=35.86132,139.6213","K-043")</f>
        <v>K-043</v>
      </c>
      <c r="C44" s="2" t="s">
        <v>20</v>
      </c>
    </row>
    <row r="45" spans="1:3" x14ac:dyDescent="0.15">
      <c r="A45" s="2" t="s">
        <v>0</v>
      </c>
      <c r="B45" s="5" t="str">
        <f>HYPERLINK("https://maps.google.co.jp/maps?q=35.86256,139.6211","K-044")</f>
        <v>K-044</v>
      </c>
      <c r="C45" s="2" t="s">
        <v>20</v>
      </c>
    </row>
    <row r="46" spans="1:3" x14ac:dyDescent="0.15">
      <c r="A46" s="2" t="s">
        <v>0</v>
      </c>
      <c r="B46" s="5" t="str">
        <f>HYPERLINK("https://maps.google.co.jp/maps?q=35.86364,139.621","K-045")</f>
        <v>K-045</v>
      </c>
      <c r="C46" s="2" t="s">
        <v>20</v>
      </c>
    </row>
    <row r="47" spans="1:3" x14ac:dyDescent="0.15">
      <c r="A47" s="2" t="s">
        <v>0</v>
      </c>
      <c r="B47" s="5" t="str">
        <f>HYPERLINK("https://maps.google.co.jp/maps?q=35.86445,139.6209","K-046")</f>
        <v>K-046</v>
      </c>
      <c r="C47" s="2" t="s">
        <v>20</v>
      </c>
    </row>
    <row r="48" spans="1:3" x14ac:dyDescent="0.15">
      <c r="A48" s="2" t="s">
        <v>0</v>
      </c>
      <c r="B48" s="5" t="str">
        <f>HYPERLINK("https://maps.google.co.jp/maps?q=35.86562,139.6208","K-047")</f>
        <v>K-047</v>
      </c>
      <c r="C48" s="2"/>
    </row>
    <row r="49" spans="1:3" x14ac:dyDescent="0.15">
      <c r="A49" s="2" t="s">
        <v>0</v>
      </c>
      <c r="B49" s="5" t="str">
        <f>HYPERLINK("https://maps.google.co.jp/maps?q=35.86686,139.6208","K-048")</f>
        <v>K-048</v>
      </c>
      <c r="C49" s="2" t="s">
        <v>20</v>
      </c>
    </row>
    <row r="50" spans="1:3" x14ac:dyDescent="0.15">
      <c r="A50" s="2" t="s">
        <v>0</v>
      </c>
      <c r="B50" s="5" t="str">
        <f>HYPERLINK("https://maps.google.co.jp/maps?q=35.86824,139.6207","K-048入")</f>
        <v>K-048入</v>
      </c>
      <c r="C50" s="2"/>
    </row>
    <row r="51" spans="1:3" x14ac:dyDescent="0.15">
      <c r="A51" s="2" t="s">
        <v>0</v>
      </c>
      <c r="B51" s="5" t="str">
        <f>HYPERLINK("https://maps.google.co.jp/maps?q=35.86825,139.6207","K-049")</f>
        <v>K-049</v>
      </c>
      <c r="C51" s="2"/>
    </row>
    <row r="52" spans="1:3" x14ac:dyDescent="0.15">
      <c r="A52" s="2" t="s">
        <v>0</v>
      </c>
      <c r="B52" s="5" t="str">
        <f>HYPERLINK("https://maps.google.co.jp/maps?q=35.86922,139.6205","K-050")</f>
        <v>K-050</v>
      </c>
      <c r="C52" s="2"/>
    </row>
    <row r="53" spans="1:3" x14ac:dyDescent="0.15">
      <c r="A53" s="2" t="s">
        <v>0</v>
      </c>
      <c r="B53" s="5" t="str">
        <f>HYPERLINK("https://maps.google.co.jp/maps?q=35.86966,139.6204","K-051")</f>
        <v>K-051</v>
      </c>
      <c r="C53" s="2"/>
    </row>
    <row r="54" spans="1:3" x14ac:dyDescent="0.15">
      <c r="A54" s="2" t="s">
        <v>0</v>
      </c>
      <c r="B54" s="5" t="str">
        <f>HYPERLINK("https://maps.google.co.jp/maps?q=35.87071,139.6203","K-052")</f>
        <v>K-052</v>
      </c>
      <c r="C54" s="2"/>
    </row>
    <row r="55" spans="1:3" x14ac:dyDescent="0.15">
      <c r="A55" s="2" t="s">
        <v>0</v>
      </c>
      <c r="B55" s="5" t="str">
        <f>HYPERLINK("https://maps.google.co.jp/maps?q=35.87157,139.6202","K-052入-1")</f>
        <v>K-052入-1</v>
      </c>
      <c r="C55" s="2"/>
    </row>
    <row r="56" spans="1:3" x14ac:dyDescent="0.15">
      <c r="A56" s="2" t="s">
        <v>0</v>
      </c>
      <c r="B56" s="5" t="str">
        <f>HYPERLINK("https://maps.google.co.jp/maps?q=35.87161,139.6202","K-053")</f>
        <v>K-053</v>
      </c>
      <c r="C56" s="2" t="s">
        <v>20</v>
      </c>
    </row>
    <row r="57" spans="1:3" x14ac:dyDescent="0.15">
      <c r="A57" s="2" t="s">
        <v>0</v>
      </c>
      <c r="B57" s="5" t="str">
        <f>HYPERLINK("https://maps.google.co.jp/maps?q=35.87267,139.6201","K-054")</f>
        <v>K-054</v>
      </c>
      <c r="C57" s="2" t="s">
        <v>20</v>
      </c>
    </row>
    <row r="58" spans="1:3" x14ac:dyDescent="0.15">
      <c r="A58" s="2" t="s">
        <v>0</v>
      </c>
      <c r="B58" s="5" t="str">
        <f>HYPERLINK("https://maps.google.co.jp/maps?q=35.87353,139.62","K-055")</f>
        <v>K-055</v>
      </c>
      <c r="C58" s="2" t="s">
        <v>20</v>
      </c>
    </row>
    <row r="59" spans="1:3" x14ac:dyDescent="0.15">
      <c r="A59" s="2" t="s">
        <v>0</v>
      </c>
      <c r="B59" s="5" t="str">
        <f>HYPERLINK("https://maps.google.co.jp/maps?q=35.87535,139.6194","K-056")</f>
        <v>K-056</v>
      </c>
      <c r="C59" s="2"/>
    </row>
    <row r="60" spans="1:3" x14ac:dyDescent="0.15">
      <c r="A60" s="2" t="s">
        <v>0</v>
      </c>
      <c r="B60" s="5" t="str">
        <f>HYPERLINK("https://maps.google.co.jp/maps?q=35.87615,139.6191","K-057")</f>
        <v>K-057</v>
      </c>
      <c r="C60" s="2" t="s">
        <v>20</v>
      </c>
    </row>
    <row r="61" spans="1:3" x14ac:dyDescent="0.15">
      <c r="A61" s="2" t="s">
        <v>0</v>
      </c>
      <c r="B61" s="5" t="str">
        <f>HYPERLINK("https://maps.google.co.jp/maps?q=35.87718,139.6187","K-058")</f>
        <v>K-058</v>
      </c>
      <c r="C61" s="2" t="s">
        <v>20</v>
      </c>
    </row>
    <row r="62" spans="1:3" x14ac:dyDescent="0.15">
      <c r="A62" s="2" t="s">
        <v>0</v>
      </c>
      <c r="B62" s="5" t="str">
        <f>HYPERLINK("https://maps.google.co.jp/maps?q=35.87784,139.6184","K-059")</f>
        <v>K-059</v>
      </c>
      <c r="C62" s="2" t="s">
        <v>20</v>
      </c>
    </row>
    <row r="63" spans="1:3" x14ac:dyDescent="0.15">
      <c r="A63" s="2" t="s">
        <v>0</v>
      </c>
      <c r="B63" s="5" t="str">
        <f>HYPERLINK("https://maps.google.co.jp/maps?q=35.87872,139.618","K-060")</f>
        <v>K-060</v>
      </c>
      <c r="C63" s="2"/>
    </row>
    <row r="64" spans="1:3" x14ac:dyDescent="0.15">
      <c r="A64" s="2" t="s">
        <v>0</v>
      </c>
      <c r="B64" s="5" t="str">
        <f>HYPERLINK("https://maps.google.co.jp/maps?q=35.87956,139.6177","K-061")</f>
        <v>K-061</v>
      </c>
      <c r="C64" s="2"/>
    </row>
    <row r="65" spans="1:3" x14ac:dyDescent="0.15">
      <c r="A65" s="2" t="s">
        <v>0</v>
      </c>
      <c r="B65" s="5" t="str">
        <f>HYPERLINK("https://maps.google.co.jp/maps?q=35.88038,139.6173","K-062")</f>
        <v>K-062</v>
      </c>
      <c r="C65" s="2"/>
    </row>
    <row r="66" spans="1:3" x14ac:dyDescent="0.15">
      <c r="A66" s="2" t="s">
        <v>0</v>
      </c>
      <c r="B66" s="5" t="str">
        <f>HYPERLINK("https://maps.google.co.jp/maps?q=35.88126,139.617","K-063")</f>
        <v>K-063</v>
      </c>
      <c r="C66" s="2"/>
    </row>
    <row r="67" spans="1:3" x14ac:dyDescent="0.15">
      <c r="A67" s="2" t="s">
        <v>0</v>
      </c>
      <c r="B67" s="5" t="str">
        <f>HYPERLINK("https://maps.google.co.jp/maps?q=35.88201,139.6166","K-064")</f>
        <v>K-064</v>
      </c>
      <c r="C67" s="2"/>
    </row>
    <row r="68" spans="1:3" x14ac:dyDescent="0.15">
      <c r="A68" s="2" t="s">
        <v>0</v>
      </c>
      <c r="B68" s="5" t="str">
        <f>HYPERLINK("https://maps.google.co.jp/maps?q=35.88291,139.6163","K-065")</f>
        <v>K-065</v>
      </c>
      <c r="C68" s="2"/>
    </row>
    <row r="69" spans="1:3" x14ac:dyDescent="0.15">
      <c r="A69" s="2" t="s">
        <v>0</v>
      </c>
      <c r="B69" s="5" t="str">
        <f>HYPERLINK("https://maps.google.co.jp/maps?q=35.88381,139.6159","K-066")</f>
        <v>K-066</v>
      </c>
      <c r="C69" s="2"/>
    </row>
    <row r="70" spans="1:3" x14ac:dyDescent="0.15">
      <c r="A70" s="2" t="s">
        <v>0</v>
      </c>
      <c r="B70" s="5" t="str">
        <f>HYPERLINK("https://maps.google.co.jp/maps?q=35.88467,139.6155","K-067")</f>
        <v>K-067</v>
      </c>
      <c r="C70" s="2"/>
    </row>
    <row r="71" spans="1:3" x14ac:dyDescent="0.15">
      <c r="A71" s="2" t="s">
        <v>0</v>
      </c>
      <c r="B71" s="5" t="str">
        <f>HYPERLINK("https://maps.google.co.jp/maps?q=35.88549,139.6151","K-068")</f>
        <v>K-068</v>
      </c>
      <c r="C71" s="2"/>
    </row>
    <row r="72" spans="1:3" x14ac:dyDescent="0.15">
      <c r="A72" s="2" t="s">
        <v>0</v>
      </c>
      <c r="B72" s="5" t="str">
        <f>HYPERLINK("https://maps.google.co.jp/maps?q=35.88638,139.6148","K-069")</f>
        <v>K-069</v>
      </c>
      <c r="C72" s="2"/>
    </row>
    <row r="73" spans="1:3" x14ac:dyDescent="0.15">
      <c r="A73" s="2" t="s">
        <v>0</v>
      </c>
      <c r="B73" s="5" t="str">
        <f>HYPERLINK("https://maps.google.co.jp/maps?q=35.88657,139.6147","K-070")</f>
        <v>K-070</v>
      </c>
      <c r="C73" s="2"/>
    </row>
    <row r="74" spans="1:3" x14ac:dyDescent="0.15">
      <c r="A74" s="2" t="s">
        <v>0</v>
      </c>
      <c r="B74" s="5" t="str">
        <f>HYPERLINK("https://maps.google.co.jp/maps?q=35.88722,139.6144","K-071")</f>
        <v>K-071</v>
      </c>
      <c r="C74" s="2"/>
    </row>
    <row r="75" spans="1:3" x14ac:dyDescent="0.15">
      <c r="A75" s="2" t="s">
        <v>0</v>
      </c>
      <c r="B75" s="5" t="str">
        <f>HYPERLINK("https://maps.google.co.jp/maps?q=35.88792,139.6142","K-072")</f>
        <v>K-072</v>
      </c>
      <c r="C75" s="2"/>
    </row>
    <row r="76" spans="1:3" x14ac:dyDescent="0.15">
      <c r="A76" s="2" t="s">
        <v>0</v>
      </c>
      <c r="B76" s="5" t="str">
        <f>HYPERLINK("https://maps.google.co.jp/maps?q=35.8887,139.6139","K-073")</f>
        <v>K-073</v>
      </c>
      <c r="C76" s="2"/>
    </row>
    <row r="77" spans="1:3" x14ac:dyDescent="0.15">
      <c r="A77" s="2" t="s">
        <v>0</v>
      </c>
      <c r="B77" s="5" t="str">
        <f>HYPERLINK("https://maps.google.co.jp/maps?q=35.88986,139.6133","K-074")</f>
        <v>K-074</v>
      </c>
      <c r="C77" s="2"/>
    </row>
    <row r="78" spans="1:3" x14ac:dyDescent="0.15">
      <c r="A78" s="2" t="s">
        <v>0</v>
      </c>
      <c r="B78" s="5" t="str">
        <f>HYPERLINK("https://maps.google.co.jp/maps?q=35.89056,139.6128","K-074-1")</f>
        <v>K-074-1</v>
      </c>
      <c r="C78" s="2"/>
    </row>
    <row r="79" spans="1:3" x14ac:dyDescent="0.15">
      <c r="A79" s="2" t="s">
        <v>0</v>
      </c>
      <c r="B79" s="5" t="str">
        <f>HYPERLINK("https://maps.google.co.jp/maps?q=35.89123,139.6123","K-075")</f>
        <v>K-075</v>
      </c>
      <c r="C79" s="2"/>
    </row>
    <row r="80" spans="1:3" x14ac:dyDescent="0.15">
      <c r="A80" s="2" t="s">
        <v>0</v>
      </c>
      <c r="B80" s="5" t="str">
        <f>HYPERLINK("https://maps.google.co.jp/maps?q=35.89189,139.6114","K-076")</f>
        <v>K-076</v>
      </c>
      <c r="C80" s="2"/>
    </row>
    <row r="81" spans="1:3" x14ac:dyDescent="0.15">
      <c r="A81" s="2" t="s">
        <v>0</v>
      </c>
      <c r="B81" s="5" t="str">
        <f>HYPERLINK("https://maps.google.co.jp/maps?q=35.89267,139.6103","K-077")</f>
        <v>K-077</v>
      </c>
      <c r="C81" s="2"/>
    </row>
    <row r="82" spans="1:3" x14ac:dyDescent="0.15">
      <c r="A82" s="2" t="s">
        <v>0</v>
      </c>
      <c r="B82" s="5" t="str">
        <f>HYPERLINK("https://maps.google.co.jp/maps?q=35.8938,139.6088","K-078")</f>
        <v>K-078</v>
      </c>
      <c r="C82" s="2"/>
    </row>
    <row r="83" spans="1:3" x14ac:dyDescent="0.15">
      <c r="A83" s="2" t="s">
        <v>0</v>
      </c>
      <c r="B83" s="5" t="str">
        <f>HYPERLINK("https://maps.google.co.jp/maps?q=35.89436,139.6081","K-079")</f>
        <v>K-079</v>
      </c>
      <c r="C83" s="2"/>
    </row>
    <row r="84" spans="1:3" x14ac:dyDescent="0.15">
      <c r="A84" s="2" t="s">
        <v>0</v>
      </c>
      <c r="B84" s="5" t="str">
        <f>HYPERLINK("https://maps.google.co.jp/maps?q=35.89556,139.6065","K-080")</f>
        <v>K-080</v>
      </c>
      <c r="C84" s="2"/>
    </row>
    <row r="85" spans="1:3" x14ac:dyDescent="0.15">
      <c r="A85" s="2" t="s">
        <v>0</v>
      </c>
      <c r="B85" s="5" t="str">
        <f>HYPERLINK("https://maps.google.co.jp/maps?q=35.89612,139.6057","K-081")</f>
        <v>K-081</v>
      </c>
      <c r="C85" s="2"/>
    </row>
    <row r="86" spans="1:3" x14ac:dyDescent="0.15">
      <c r="A86" s="2" t="s">
        <v>0</v>
      </c>
      <c r="B86" s="5" t="str">
        <f>HYPERLINK("https://maps.google.co.jp/maps?q=35.89664,139.605","K-082")</f>
        <v>K-082</v>
      </c>
      <c r="C86" s="2"/>
    </row>
    <row r="87" spans="1:3" x14ac:dyDescent="0.15">
      <c r="A87" s="2" t="s">
        <v>0</v>
      </c>
      <c r="B87" s="5" t="str">
        <f>HYPERLINK("https://maps.google.co.jp/maps?q=35.89708,139.6046","K-083")</f>
        <v>K-083</v>
      </c>
      <c r="C87" s="2"/>
    </row>
    <row r="88" spans="1:3" x14ac:dyDescent="0.15">
      <c r="A88" s="2" t="s">
        <v>0</v>
      </c>
      <c r="B88" s="5" t="str">
        <f>HYPERLINK("https://maps.google.co.jp/maps?q=35.897,139.6045","K-083'")</f>
        <v>K-083'</v>
      </c>
      <c r="C88" s="2"/>
    </row>
    <row r="89" spans="1:3" x14ac:dyDescent="0.15">
      <c r="A89" s="2" t="s">
        <v>0</v>
      </c>
      <c r="B89" s="5" t="str">
        <f>HYPERLINK("https://maps.google.co.jp/maps?q=35.89765,139.6037","K-084")</f>
        <v>K-084</v>
      </c>
      <c r="C89" s="2"/>
    </row>
    <row r="90" spans="1:3" x14ac:dyDescent="0.15">
      <c r="A90" s="2" t="s">
        <v>0</v>
      </c>
      <c r="B90" s="5" t="str">
        <f>HYPERLINK("https://maps.google.co.jp/maps?q=35.89817,139.603","K-085")</f>
        <v>K-085</v>
      </c>
      <c r="C90" s="2"/>
    </row>
    <row r="91" spans="1:3" x14ac:dyDescent="0.15">
      <c r="A91" s="2" t="s">
        <v>0</v>
      </c>
      <c r="B91" s="5" t="str">
        <f>HYPERLINK("https://maps.google.co.jp/maps?q=35.8987,139.6023","K-086")</f>
        <v>K-086</v>
      </c>
      <c r="C91" s="2"/>
    </row>
    <row r="92" spans="1:3" x14ac:dyDescent="0.15">
      <c r="A92" s="2" t="s">
        <v>0</v>
      </c>
      <c r="B92" s="5" t="str">
        <f>HYPERLINK("https://maps.google.co.jp/maps?q=35.90116,139.6","K-087")</f>
        <v>K-087</v>
      </c>
      <c r="C92" s="2"/>
    </row>
    <row r="93" spans="1:3" x14ac:dyDescent="0.15">
      <c r="A93" s="2" t="s">
        <v>0</v>
      </c>
      <c r="B93" s="5" t="str">
        <f>HYPERLINK("https://maps.google.co.jp/maps?q=35.90375,139.599","K-088")</f>
        <v>K-088</v>
      </c>
      <c r="C93" s="2"/>
    </row>
    <row r="94" spans="1:3" x14ac:dyDescent="0.15">
      <c r="A94" s="2" t="s">
        <v>0</v>
      </c>
      <c r="B94" s="5" t="str">
        <f>HYPERLINK("https://maps.google.co.jp/maps?q=35.90447,139.5979","K-090")</f>
        <v>K-090</v>
      </c>
      <c r="C94" s="2"/>
    </row>
    <row r="95" spans="1:3" x14ac:dyDescent="0.15">
      <c r="A95" s="2" t="s">
        <v>0</v>
      </c>
      <c r="B95" s="5" t="str">
        <f>HYPERLINK("https://maps.google.co.jp/maps?q=35.90457,139.5978","K-092")</f>
        <v>K-092</v>
      </c>
      <c r="C95" s="2"/>
    </row>
    <row r="96" spans="1:3" x14ac:dyDescent="0.15">
      <c r="A96" s="2" t="s">
        <v>0</v>
      </c>
      <c r="B96" s="5" t="str">
        <f>HYPERLINK("https://maps.google.co.jp/maps?q=35.90525,139.5974","K-093")</f>
        <v>K-093</v>
      </c>
      <c r="C96" s="2"/>
    </row>
    <row r="97" spans="1:3" x14ac:dyDescent="0.15">
      <c r="A97" s="2" t="s">
        <v>0</v>
      </c>
      <c r="B97" s="5" t="str">
        <f>HYPERLINK("https://maps.google.co.jp/maps?q=35.90514,139.597","K-093'")</f>
        <v>K-093'</v>
      </c>
      <c r="C97" s="2"/>
    </row>
    <row r="98" spans="1:3" x14ac:dyDescent="0.15">
      <c r="A98" s="2" t="s">
        <v>0</v>
      </c>
      <c r="B98" s="5" t="str">
        <f>HYPERLINK("https://maps.google.co.jp/maps?q=35.90856,139.5954","K-094")</f>
        <v>K-094</v>
      </c>
      <c r="C98" s="2"/>
    </row>
    <row r="99" spans="1:3" x14ac:dyDescent="0.15">
      <c r="A99" s="2" t="s">
        <v>0</v>
      </c>
      <c r="B99" s="5" t="str">
        <f>HYPERLINK("https://maps.google.co.jp/maps?q=35.91388,139.5936","K-095")</f>
        <v>K-095</v>
      </c>
      <c r="C99" s="2"/>
    </row>
    <row r="100" spans="1:3" x14ac:dyDescent="0.15">
      <c r="A100" s="2" t="s">
        <v>0</v>
      </c>
      <c r="B100" s="5" t="str">
        <f>HYPERLINK("https://maps.google.co.jp/maps?q=35.91444,139.5936","K-096")</f>
        <v>K-096</v>
      </c>
      <c r="C100" s="2"/>
    </row>
    <row r="101" spans="1:3" x14ac:dyDescent="0.15">
      <c r="A101" s="2" t="s">
        <v>0</v>
      </c>
      <c r="B101" s="5" t="str">
        <f>HYPERLINK("https://maps.google.co.jp/maps?q=35.9155,139.5935","K-097")</f>
        <v>K-097</v>
      </c>
      <c r="C101" s="2"/>
    </row>
    <row r="102" spans="1:3" x14ac:dyDescent="0.15">
      <c r="A102" s="2" t="s">
        <v>0</v>
      </c>
      <c r="B102" s="5" t="str">
        <f>HYPERLINK("https://maps.google.co.jp/maps?q=35.9164,139.5934","K-098")</f>
        <v>K-098</v>
      </c>
      <c r="C102" s="2"/>
    </row>
    <row r="103" spans="1:3" x14ac:dyDescent="0.15">
      <c r="A103" s="2" t="s">
        <v>0</v>
      </c>
      <c r="B103" s="5" t="str">
        <f>HYPERLINK("https://maps.google.co.jp/maps?q=35.9173,139.5934","K-099")</f>
        <v>K-099</v>
      </c>
      <c r="C103" s="2"/>
    </row>
    <row r="104" spans="1:3" x14ac:dyDescent="0.15">
      <c r="A104" s="2" t="s">
        <v>0</v>
      </c>
      <c r="B104" s="5" t="str">
        <f>HYPERLINK("https://maps.google.co.jp/maps?q=35.91724,139.593","K-099-1")</f>
        <v>K-099-1</v>
      </c>
      <c r="C104" s="2"/>
    </row>
    <row r="105" spans="1:3" x14ac:dyDescent="0.15">
      <c r="A105" s="2" t="s">
        <v>0</v>
      </c>
      <c r="B105" s="5" t="str">
        <f>HYPERLINK("https://maps.google.co.jp/maps?q=35.91815,139.5933","K-100")</f>
        <v>K-100</v>
      </c>
      <c r="C105" s="2"/>
    </row>
    <row r="106" spans="1:3" x14ac:dyDescent="0.15">
      <c r="A106" s="2" t="s">
        <v>0</v>
      </c>
      <c r="B106" s="5" t="str">
        <f>HYPERLINK("https://maps.google.co.jp/maps?q=35.91908,139.5933","K-101")</f>
        <v>K-101</v>
      </c>
      <c r="C106" s="2"/>
    </row>
    <row r="107" spans="1:3" x14ac:dyDescent="0.15">
      <c r="A107" s="2" t="s">
        <v>0</v>
      </c>
      <c r="B107" s="5" t="str">
        <f>HYPERLINK("https://maps.google.co.jp/maps?q=35.91997,139.5932","K-102")</f>
        <v>K-102</v>
      </c>
      <c r="C107" s="2"/>
    </row>
    <row r="108" spans="1:3" x14ac:dyDescent="0.15">
      <c r="A108" s="2" t="s">
        <v>0</v>
      </c>
      <c r="B108" s="5" t="str">
        <f>HYPERLINK("https://maps.google.co.jp/maps?q=35.92072,139.5931","K-103")</f>
        <v>K-103</v>
      </c>
      <c r="C108" s="2"/>
    </row>
    <row r="109" spans="1:3" x14ac:dyDescent="0.15">
      <c r="A109" s="2" t="s">
        <v>0</v>
      </c>
      <c r="B109" s="5" t="str">
        <f>HYPERLINK("https://maps.google.co.jp/maps?q=35.9215,139.5931","K-104")</f>
        <v>K-104</v>
      </c>
      <c r="C109" s="2"/>
    </row>
    <row r="110" spans="1:3" x14ac:dyDescent="0.15">
      <c r="A110" s="2" t="s">
        <v>0</v>
      </c>
      <c r="B110" s="5" t="str">
        <f>HYPERLINK("https://maps.google.co.jp/maps?q=35.92211,139.593","K-105")</f>
        <v>K-105</v>
      </c>
      <c r="C110" s="2"/>
    </row>
    <row r="111" spans="1:3" x14ac:dyDescent="0.15">
      <c r="A111" s="2" t="s">
        <v>0</v>
      </c>
      <c r="B111" s="5" t="str">
        <f>HYPERLINK("https://maps.google.co.jp/maps?q=35.92302,139.593","K-106")</f>
        <v>K-106</v>
      </c>
      <c r="C111" s="2"/>
    </row>
    <row r="112" spans="1:3" x14ac:dyDescent="0.15">
      <c r="A112" s="2" t="s">
        <v>0</v>
      </c>
      <c r="B112" s="5" t="str">
        <f>HYPERLINK("https://maps.google.co.jp/maps?q=35.92393,139.593","K-107")</f>
        <v>K-107</v>
      </c>
      <c r="C112" s="2"/>
    </row>
    <row r="113" spans="1:3" x14ac:dyDescent="0.15">
      <c r="A113" s="2" t="s">
        <v>0</v>
      </c>
      <c r="B113" s="5" t="str">
        <f>HYPERLINK("https://maps.google.co.jp/maps?q=35.92417,139.593","K-107'-1")</f>
        <v>K-107'-1</v>
      </c>
      <c r="C113" s="2"/>
    </row>
    <row r="114" spans="1:3" x14ac:dyDescent="0.15">
      <c r="A114" s="2" t="s">
        <v>0</v>
      </c>
      <c r="B114" s="5" t="str">
        <f>HYPERLINK("https://maps.google.co.jp/maps?q=35.92413,139.593","K-107'-2")</f>
        <v>K-107'-2</v>
      </c>
      <c r="C114" s="2"/>
    </row>
    <row r="115" spans="1:3" x14ac:dyDescent="0.15">
      <c r="A115" s="2" t="s">
        <v>0</v>
      </c>
      <c r="B115" s="5" t="str">
        <f>HYPERLINK("https://maps.google.co.jp/maps?q=35.92417,139.593","K-107'-3")</f>
        <v>K-107'-3</v>
      </c>
      <c r="C115" s="2"/>
    </row>
    <row r="116" spans="1:3" x14ac:dyDescent="0.15">
      <c r="A116" s="2" t="s">
        <v>0</v>
      </c>
      <c r="B116" s="5" t="str">
        <f>HYPERLINK("https://maps.google.co.jp/maps?q=35.92414,139.593","K-107'-4")</f>
        <v>K-107'-4</v>
      </c>
      <c r="C116" s="2"/>
    </row>
    <row r="117" spans="1:3" x14ac:dyDescent="0.15">
      <c r="A117" s="2" t="s">
        <v>0</v>
      </c>
      <c r="B117" s="5" t="str">
        <f>HYPERLINK("https://maps.google.co.jp/maps?q=35.92415,139.593","K-107'-搬")</f>
        <v>K-107'-搬</v>
      </c>
      <c r="C117" s="2"/>
    </row>
    <row r="118" spans="1:3" x14ac:dyDescent="0.15">
      <c r="A118" s="2" t="s">
        <v>0</v>
      </c>
      <c r="B118" s="5" t="str">
        <f>HYPERLINK("https://maps.google.co.jp/maps?q=35.92481,139.593","K-108")</f>
        <v>K-108</v>
      </c>
      <c r="C118" s="2"/>
    </row>
    <row r="119" spans="1:3" x14ac:dyDescent="0.15">
      <c r="A119" s="2" t="s">
        <v>0</v>
      </c>
      <c r="B119" s="5" t="str">
        <f>HYPERLINK("https://maps.google.co.jp/maps?q=35.9243,139.593","K-108'-1")</f>
        <v>K-108'-1</v>
      </c>
      <c r="C119" s="2"/>
    </row>
    <row r="120" spans="1:3" x14ac:dyDescent="0.15">
      <c r="A120" s="2" t="s">
        <v>0</v>
      </c>
      <c r="B120" s="5" t="str">
        <f>HYPERLINK("https://maps.google.co.jp/maps?q=35.92434,139.593","K-108'-2")</f>
        <v>K-108'-2</v>
      </c>
      <c r="C120" s="2"/>
    </row>
    <row r="121" spans="1:3" x14ac:dyDescent="0.15">
      <c r="A121" s="2" t="s">
        <v>0</v>
      </c>
      <c r="B121" s="5" t="str">
        <f>HYPERLINK("https://maps.google.co.jp/maps?q=35.92432,139.593","K-108'-3")</f>
        <v>K-108'-3</v>
      </c>
      <c r="C121" s="2"/>
    </row>
    <row r="122" spans="1:3" x14ac:dyDescent="0.15">
      <c r="A122" s="2" t="s">
        <v>0</v>
      </c>
      <c r="B122" s="5" t="str">
        <f>HYPERLINK("https://maps.google.co.jp/maps?q=35.9243,139.593","K-108'-4")</f>
        <v>K-108'-4</v>
      </c>
      <c r="C122" s="2"/>
    </row>
    <row r="123" spans="1:3" x14ac:dyDescent="0.15">
      <c r="A123" s="2" t="s">
        <v>0</v>
      </c>
      <c r="B123" s="5" t="str">
        <f>HYPERLINK("https://maps.google.co.jp/maps?q=35.92432,139.593","K-108'-搬")</f>
        <v>K-108'-搬</v>
      </c>
      <c r="C123" s="2"/>
    </row>
    <row r="124" spans="1:3" x14ac:dyDescent="0.15">
      <c r="A124" s="2" t="s">
        <v>0</v>
      </c>
      <c r="B124" s="5" t="str">
        <f>HYPERLINK("https://maps.google.co.jp/maps?q=35.92539,139.593","K-109")</f>
        <v>K-109</v>
      </c>
      <c r="C124" s="2"/>
    </row>
    <row r="125" spans="1:3" x14ac:dyDescent="0.15">
      <c r="A125" s="2" t="s">
        <v>0</v>
      </c>
      <c r="B125" s="5" t="str">
        <f>HYPERLINK("https://maps.google.co.jp/maps?q=35.8043,139.7465","K-110")</f>
        <v>K-110</v>
      </c>
      <c r="C125" s="2"/>
    </row>
    <row r="126" spans="1:3" x14ac:dyDescent="0.15">
      <c r="A126" s="2" t="s">
        <v>0</v>
      </c>
      <c r="B126" s="5" t="str">
        <f>HYPERLINK("https://maps.google.co.jp/maps?q=35.93255,139.5957","K-111")</f>
        <v>K-111</v>
      </c>
      <c r="C126" s="2"/>
    </row>
    <row r="127" spans="1:3" x14ac:dyDescent="0.15">
      <c r="A127" s="2" t="s">
        <v>0</v>
      </c>
      <c r="B127" s="5" t="str">
        <f>HYPERLINK("https://maps.google.co.jp/maps?q=35.9344,139.5972","K-112")</f>
        <v>K-112</v>
      </c>
      <c r="C127" s="2"/>
    </row>
    <row r="128" spans="1:3" x14ac:dyDescent="0.15">
      <c r="A128" s="2" t="s">
        <v>0</v>
      </c>
      <c r="B128" s="5" t="str">
        <f>HYPERLINK("https://maps.google.co.jp/maps?q=35.93624,139.5985","K-113-1")</f>
        <v>K-113-1</v>
      </c>
      <c r="C128" s="2"/>
    </row>
    <row r="129" spans="1:3" x14ac:dyDescent="0.15">
      <c r="A129" s="2" t="s">
        <v>0</v>
      </c>
      <c r="B129" s="5" t="str">
        <f>HYPERLINK("https://maps.google.co.jp/maps?q=35.93608,139.598","K-113-2")</f>
        <v>K-113-2</v>
      </c>
      <c r="C129" s="2"/>
    </row>
    <row r="130" spans="1:3" x14ac:dyDescent="0.15">
      <c r="A130" s="2" t="s">
        <v>0</v>
      </c>
      <c r="B130" s="5" t="str">
        <f>HYPERLINK("https://maps.google.co.jp/maps?q=35.94117,139.6007","K-114")</f>
        <v>K-114</v>
      </c>
      <c r="C130" s="2"/>
    </row>
    <row r="131" spans="1:3" x14ac:dyDescent="0.15">
      <c r="A131" s="2" t="s">
        <v>0</v>
      </c>
      <c r="B131" s="5" t="str">
        <f>HYPERLINK("https://maps.google.co.jp/maps?q=35.94184,139.6007","K-115")</f>
        <v>K-115</v>
      </c>
      <c r="C131" s="2"/>
    </row>
    <row r="132" spans="1:3" x14ac:dyDescent="0.15">
      <c r="A132" s="2" t="s">
        <v>0</v>
      </c>
      <c r="B132" s="5" t="str">
        <f>HYPERLINK("https://maps.google.co.jp/maps?q=35.94295,139.6005","K-116")</f>
        <v>K-116</v>
      </c>
      <c r="C132" s="2"/>
    </row>
    <row r="133" spans="1:3" x14ac:dyDescent="0.15">
      <c r="A133" s="2" t="s">
        <v>0</v>
      </c>
      <c r="B133" s="5" t="str">
        <f>HYPERLINK("https://maps.google.co.jp/maps?q=35.94388,139.6003","K-117")</f>
        <v>K-117</v>
      </c>
      <c r="C133" s="2"/>
    </row>
    <row r="134" spans="1:3" x14ac:dyDescent="0.15">
      <c r="A134" s="2" t="s">
        <v>0</v>
      </c>
      <c r="B134" s="5" t="str">
        <f>HYPERLINK("https://maps.google.co.jp/maps?q=35.94463,139.6002","K-118")</f>
        <v>K-118</v>
      </c>
      <c r="C134" s="2"/>
    </row>
    <row r="135" spans="1:3" x14ac:dyDescent="0.15">
      <c r="A135" s="2" t="s">
        <v>0</v>
      </c>
      <c r="B135" s="5" t="str">
        <f>HYPERLINK("https://maps.google.co.jp/maps?q=35.94543,139.5999","K-119")</f>
        <v>K-119</v>
      </c>
      <c r="C135" s="2"/>
    </row>
    <row r="136" spans="1:3" x14ac:dyDescent="0.15">
      <c r="A136" s="2" t="s">
        <v>0</v>
      </c>
      <c r="B136" s="5" t="str">
        <f>HYPERLINK("https://maps.google.co.jp/maps?q=35.94603,139.5996","K-120")</f>
        <v>K-120</v>
      </c>
      <c r="C136" s="2"/>
    </row>
    <row r="137" spans="1:3" x14ac:dyDescent="0.15">
      <c r="A137" s="2" t="s">
        <v>0</v>
      </c>
      <c r="B137" s="5" t="str">
        <f>HYPERLINK("https://maps.google.co.jp/maps?q=35.94722,139.5991","K-121")</f>
        <v>K-121</v>
      </c>
      <c r="C137" s="2"/>
    </row>
    <row r="138" spans="1:3" x14ac:dyDescent="0.15">
      <c r="A138" s="2" t="s">
        <v>0</v>
      </c>
      <c r="B138" s="5" t="str">
        <f>HYPERLINK("https://maps.google.co.jp/maps?q=35.94721,139.5981","K-122")</f>
        <v>K-122</v>
      </c>
      <c r="C138" s="2"/>
    </row>
    <row r="139" spans="1:3" x14ac:dyDescent="0.15">
      <c r="A139" s="2" t="s">
        <v>0</v>
      </c>
      <c r="B139" s="5" t="str">
        <f>HYPERLINK("https://maps.google.co.jp/maps?q=35.94717,139.5979","K-123")</f>
        <v>K-123</v>
      </c>
      <c r="C139" s="2"/>
    </row>
    <row r="140" spans="1:3" x14ac:dyDescent="0.15">
      <c r="A140" s="2" t="s">
        <v>0</v>
      </c>
      <c r="B140" s="5" t="str">
        <f>HYPERLINK("https://maps.google.co.jp/maps?q=35.94799,139.5978","K-124")</f>
        <v>K-124</v>
      </c>
      <c r="C140" s="2"/>
    </row>
    <row r="141" spans="1:3" x14ac:dyDescent="0.15">
      <c r="A141" s="2" t="s">
        <v>0</v>
      </c>
      <c r="B141" s="5" t="str">
        <f>HYPERLINK("https://maps.google.co.jp/maps?q=35.94875,139.5977","K-125")</f>
        <v>K-125</v>
      </c>
      <c r="C141" s="2"/>
    </row>
    <row r="142" spans="1:3" x14ac:dyDescent="0.15">
      <c r="A142" s="2" t="s">
        <v>0</v>
      </c>
      <c r="B142" s="5" t="str">
        <f>HYPERLINK("https://maps.google.co.jp/maps?q=35.94939,139.5979","K-126")</f>
        <v>K-126</v>
      </c>
      <c r="C142" s="2"/>
    </row>
    <row r="143" spans="1:3" x14ac:dyDescent="0.15">
      <c r="A143" s="2" t="s">
        <v>0</v>
      </c>
      <c r="B143" s="5" t="str">
        <f>HYPERLINK("https://maps.google.co.jp/maps?q=35.95001,139.5976","K-127")</f>
        <v>K-127</v>
      </c>
      <c r="C143" s="2"/>
    </row>
    <row r="144" spans="1:3" x14ac:dyDescent="0.15">
      <c r="A144" s="2" t="s">
        <v>0</v>
      </c>
      <c r="B144" s="5" t="str">
        <f>HYPERLINK("https://maps.google.co.jp/maps?q=35.95048,139.5974","K-128")</f>
        <v>K-128</v>
      </c>
      <c r="C144" s="2"/>
    </row>
    <row r="145" spans="1:3" x14ac:dyDescent="0.15">
      <c r="A145" s="2" t="s">
        <v>0</v>
      </c>
      <c r="B145" s="5" t="str">
        <f>HYPERLINK("https://maps.google.co.jp/maps?q=35.95055,139.597","K-129")</f>
        <v>K-129</v>
      </c>
      <c r="C145" s="2"/>
    </row>
    <row r="146" spans="1:3" x14ac:dyDescent="0.15">
      <c r="A146" s="2" t="s">
        <v>0</v>
      </c>
      <c r="B146" s="5" t="str">
        <f>HYPERLINK("https://maps.google.co.jp/maps?q=35.95065,139.5967","K-130")</f>
        <v>K-130</v>
      </c>
      <c r="C146" s="2"/>
    </row>
    <row r="147" spans="1:3" x14ac:dyDescent="0.15">
      <c r="A147" s="2" t="s">
        <v>0</v>
      </c>
      <c r="B147" s="5" t="str">
        <f>HYPERLINK("https://maps.google.co.jp/maps?q=35.95166,139.5955","K-131")</f>
        <v>K-131</v>
      </c>
      <c r="C147" s="2"/>
    </row>
    <row r="148" spans="1:3" x14ac:dyDescent="0.15">
      <c r="A148" s="2" t="s">
        <v>0</v>
      </c>
      <c r="B148" s="5" t="str">
        <f>HYPERLINK("https://maps.google.co.jp/maps?q=35.95193,139.5952","K-132")</f>
        <v>K-132</v>
      </c>
      <c r="C148" s="2"/>
    </row>
    <row r="149" spans="1:3" x14ac:dyDescent="0.15">
      <c r="A149" s="2" t="s">
        <v>0</v>
      </c>
      <c r="B149" s="5" t="str">
        <f>HYPERLINK("https://maps.google.co.jp/maps?q=35.95266,139.5948","K-133")</f>
        <v>K-133</v>
      </c>
      <c r="C149" s="2"/>
    </row>
    <row r="150" spans="1:3" x14ac:dyDescent="0.15">
      <c r="A150" s="2" t="s">
        <v>0</v>
      </c>
      <c r="B150" s="5" t="str">
        <f>HYPERLINK("https://maps.google.co.jp/maps?q=35.95325,139.5961","K-134")</f>
        <v>K-134</v>
      </c>
      <c r="C150" s="2"/>
    </row>
    <row r="151" spans="1:3" x14ac:dyDescent="0.15">
      <c r="A151" s="2" t="s">
        <v>0</v>
      </c>
      <c r="B151" s="5" t="str">
        <f>HYPERLINK("https://maps.google.co.jp/maps?q=35.95364,139.596","K-135")</f>
        <v>K-135</v>
      </c>
      <c r="C151" s="2"/>
    </row>
    <row r="152" spans="1:3" x14ac:dyDescent="0.15">
      <c r="A152" s="2" t="s">
        <v>0</v>
      </c>
      <c r="B152" s="5" t="str">
        <f>HYPERLINK("https://maps.google.co.jp/maps?q=35.95456,139.5953","K-136")</f>
        <v>K-136</v>
      </c>
      <c r="C152" s="2"/>
    </row>
    <row r="153" spans="1:3" x14ac:dyDescent="0.15">
      <c r="A153" s="2" t="s">
        <v>0</v>
      </c>
      <c r="B153" s="5" t="str">
        <f>HYPERLINK("https://maps.google.co.jp/maps?q=35.95495,139.595","K-137")</f>
        <v>K-137</v>
      </c>
      <c r="C153" s="2"/>
    </row>
    <row r="154" spans="1:3" x14ac:dyDescent="0.15">
      <c r="A154" s="2" t="s">
        <v>0</v>
      </c>
      <c r="B154" s="5" t="str">
        <f>HYPERLINK("https://maps.google.co.jp/maps?q=35.95538,139.595","K-138")</f>
        <v>K-138</v>
      </c>
      <c r="C154" s="2"/>
    </row>
    <row r="155" spans="1:3" x14ac:dyDescent="0.15">
      <c r="A155" s="2" t="s">
        <v>0</v>
      </c>
      <c r="B155" s="5" t="str">
        <f>HYPERLINK("https://maps.google.co.jp/maps?q=35.95528,139.5935","K-139")</f>
        <v>K-139</v>
      </c>
      <c r="C155" s="2"/>
    </row>
    <row r="156" spans="1:3" x14ac:dyDescent="0.15">
      <c r="A156" s="2" t="s">
        <v>0</v>
      </c>
      <c r="B156" s="5" t="str">
        <f>HYPERLINK("https://maps.google.co.jp/maps?q=35.9556,139.5934","K-140")</f>
        <v>K-140</v>
      </c>
      <c r="C156" s="2"/>
    </row>
    <row r="157" spans="1:3" x14ac:dyDescent="0.15">
      <c r="A157" s="2" t="s">
        <v>0</v>
      </c>
      <c r="B157" s="5" t="str">
        <f>HYPERLINK("https://maps.google.co.jp/maps?q=35.95677,139.5932","K-141")</f>
        <v>K-141</v>
      </c>
      <c r="C157" s="2"/>
    </row>
    <row r="158" spans="1:3" x14ac:dyDescent="0.15">
      <c r="A158" s="2" t="s">
        <v>0</v>
      </c>
      <c r="B158" s="5" t="str">
        <f>HYPERLINK("https://maps.google.co.jp/maps?q=35.95782,139.5926","K-142")</f>
        <v>K-142</v>
      </c>
      <c r="C158" s="2"/>
    </row>
    <row r="159" spans="1:3" x14ac:dyDescent="0.15">
      <c r="A159" s="2" t="s">
        <v>0</v>
      </c>
      <c r="B159" s="5" t="str">
        <f>HYPERLINK("https://maps.google.co.jp/maps?q=35.95884,139.5922","K-143")</f>
        <v>K-143</v>
      </c>
      <c r="C159" s="2"/>
    </row>
    <row r="160" spans="1:3" x14ac:dyDescent="0.15">
      <c r="A160" s="2" t="s">
        <v>0</v>
      </c>
      <c r="B160" s="5" t="str">
        <f>HYPERLINK("https://maps.google.co.jp/maps?q=35.95973,139.592","K-144")</f>
        <v>K-144</v>
      </c>
      <c r="C160" s="2"/>
    </row>
    <row r="161" spans="1:3" x14ac:dyDescent="0.15">
      <c r="A161" s="2" t="s">
        <v>0</v>
      </c>
      <c r="B161" s="5" t="str">
        <f>HYPERLINK("https://maps.google.co.jp/maps?q=35.96099,139.5917","K-145")</f>
        <v>K-145</v>
      </c>
      <c r="C161" s="2"/>
    </row>
    <row r="162" spans="1:3" x14ac:dyDescent="0.15">
      <c r="A162" s="2" t="s">
        <v>0</v>
      </c>
      <c r="B162" s="5" t="str">
        <f>HYPERLINK("https://maps.google.co.jp/maps?q=35.96197,139.5915","K-146")</f>
        <v>K-146</v>
      </c>
      <c r="C162" s="2"/>
    </row>
    <row r="163" spans="1:3" x14ac:dyDescent="0.15">
      <c r="A163" s="2" t="s">
        <v>0</v>
      </c>
      <c r="B163" s="5" t="str">
        <f>HYPERLINK("https://maps.google.co.jp/maps?q=35.9627,139.5909","K-147")</f>
        <v>K-147</v>
      </c>
      <c r="C163" s="2"/>
    </row>
    <row r="164" spans="1:3" x14ac:dyDescent="0.15">
      <c r="A164" s="2" t="s">
        <v>0</v>
      </c>
      <c r="B164" s="5" t="str">
        <f>HYPERLINK("https://maps.google.co.jp/maps?q=35.96327,139.5905","K-148")</f>
        <v>K-148</v>
      </c>
      <c r="C164" s="2"/>
    </row>
    <row r="165" spans="1:3" x14ac:dyDescent="0.15">
      <c r="A165" s="2" t="s">
        <v>0</v>
      </c>
      <c r="B165" s="5" t="str">
        <f>HYPERLINK("https://maps.google.co.jp/maps?q=35.96368,139.59","K-149")</f>
        <v>K-149</v>
      </c>
      <c r="C165" s="2"/>
    </row>
    <row r="166" spans="1:3" x14ac:dyDescent="0.15">
      <c r="A166" s="2" t="s">
        <v>0</v>
      </c>
      <c r="B166" s="5" t="str">
        <f>HYPERLINK("https://maps.google.co.jp/maps?q=35.96432,139.5891","K-150")</f>
        <v>K-150</v>
      </c>
      <c r="C166" s="2"/>
    </row>
    <row r="167" spans="1:3" x14ac:dyDescent="0.15">
      <c r="A167" s="2" t="s">
        <v>0</v>
      </c>
      <c r="B167" s="5" t="str">
        <f>HYPERLINK("https://maps.google.co.jp/maps?q=35.96477,139.5886","K-151")</f>
        <v>K-151</v>
      </c>
      <c r="C167" s="2"/>
    </row>
    <row r="168" spans="1:3" x14ac:dyDescent="0.15">
      <c r="A168" s="2" t="s">
        <v>0</v>
      </c>
      <c r="B168" s="5" t="str">
        <f>HYPERLINK("https://maps.google.co.jp/maps?q=35.96529,139.5879","K-152")</f>
        <v>K-152</v>
      </c>
      <c r="C168" s="2"/>
    </row>
    <row r="169" spans="1:3" x14ac:dyDescent="0.15">
      <c r="A169" s="2" t="s">
        <v>0</v>
      </c>
      <c r="B169" s="5" t="str">
        <f>HYPERLINK("https://maps.google.co.jp/maps?q=35.96594,139.587","K-153")</f>
        <v>K-153</v>
      </c>
      <c r="C169" s="2"/>
    </row>
    <row r="170" spans="1:3" x14ac:dyDescent="0.15">
      <c r="A170" s="2" t="s">
        <v>0</v>
      </c>
      <c r="B170" s="5" t="str">
        <f>HYPERLINK("https://maps.google.co.jp/maps?q=35.96656,139.5862","K-154")</f>
        <v>K-154</v>
      </c>
      <c r="C170" s="2"/>
    </row>
    <row r="171" spans="1:3" x14ac:dyDescent="0.15">
      <c r="A171" s="2" t="s">
        <v>0</v>
      </c>
      <c r="B171" s="5" t="str">
        <f>HYPERLINK("https://maps.google.co.jp/maps?q=35.96729,139.5853","K-155")</f>
        <v>K-155</v>
      </c>
      <c r="C171" s="2"/>
    </row>
    <row r="172" spans="1:3" x14ac:dyDescent="0.15">
      <c r="A172" s="2" t="s">
        <v>0</v>
      </c>
      <c r="B172" s="5" t="str">
        <f>HYPERLINK("https://maps.google.co.jp/maps?q=35.96781,139.5843","K-156")</f>
        <v>K-156</v>
      </c>
      <c r="C172" s="2"/>
    </row>
    <row r="173" spans="1:3" x14ac:dyDescent="0.15">
      <c r="A173" s="2" t="s">
        <v>0</v>
      </c>
      <c r="B173" s="5" t="str">
        <f>HYPERLINK("https://maps.google.co.jp/maps?q=35.96858,139.5827","K-157")</f>
        <v>K-157</v>
      </c>
      <c r="C173" s="2"/>
    </row>
    <row r="174" spans="1:3" x14ac:dyDescent="0.15">
      <c r="A174" s="2" t="s">
        <v>0</v>
      </c>
      <c r="B174" s="5" t="str">
        <f>HYPERLINK("https://maps.google.co.jp/maps?q=35.96914,139.5817","K-158")</f>
        <v>K-158</v>
      </c>
      <c r="C174" s="2"/>
    </row>
    <row r="175" spans="1:3" x14ac:dyDescent="0.15">
      <c r="A175" s="2" t="s">
        <v>0</v>
      </c>
      <c r="B175" s="5" t="str">
        <f>HYPERLINK("https://maps.google.co.jp/maps?q=35.96972,139.5805","K-159")</f>
        <v>K-159</v>
      </c>
      <c r="C175" s="2"/>
    </row>
    <row r="176" spans="1:3" x14ac:dyDescent="0.15">
      <c r="A176" s="2" t="s">
        <v>0</v>
      </c>
      <c r="B176" s="5" t="str">
        <f>HYPERLINK("https://maps.google.co.jp/maps?q=35.97033,139.5793","K-160")</f>
        <v>K-160</v>
      </c>
      <c r="C176" s="2"/>
    </row>
    <row r="177" spans="1:3" x14ac:dyDescent="0.15">
      <c r="A177" s="2" t="s">
        <v>1</v>
      </c>
      <c r="B177" s="5" t="str">
        <f>HYPERLINK("https://maps.google.co.jp/maps?q=35.93163,139.592","K1-002")</f>
        <v>K1-002</v>
      </c>
      <c r="C177" s="2"/>
    </row>
    <row r="178" spans="1:3" x14ac:dyDescent="0.15">
      <c r="A178" s="2" t="s">
        <v>1</v>
      </c>
      <c r="B178" s="5" t="str">
        <f>HYPERLINK("https://maps.google.co.jp/maps?q=35.93412,139.5909","K1-003")</f>
        <v>K1-003</v>
      </c>
      <c r="C178" s="2" t="s">
        <v>21</v>
      </c>
    </row>
    <row r="179" spans="1:3" x14ac:dyDescent="0.15">
      <c r="A179" s="2" t="s">
        <v>1</v>
      </c>
      <c r="B179" s="5" t="str">
        <f>HYPERLINK("https://maps.google.co.jp/maps?q=35.93644,139.5893","K1-004")</f>
        <v>K1-004</v>
      </c>
      <c r="C179" s="2" t="s">
        <v>35</v>
      </c>
    </row>
    <row r="180" spans="1:3" x14ac:dyDescent="0.15">
      <c r="A180" s="2" t="s">
        <v>1</v>
      </c>
      <c r="B180" s="5" t="str">
        <f>HYPERLINK("https://maps.google.co.jp/maps?q=35.93777,139.588","K1-005")</f>
        <v>K1-005</v>
      </c>
      <c r="C180" s="2" t="s">
        <v>22</v>
      </c>
    </row>
    <row r="181" spans="1:3" x14ac:dyDescent="0.15">
      <c r="A181" s="2" t="s">
        <v>1</v>
      </c>
      <c r="B181" s="5" t="str">
        <f>HYPERLINK("https://maps.google.co.jp/maps?q=35.93972,139.5858","K1-006")</f>
        <v>K1-006</v>
      </c>
      <c r="C181" s="2" t="s">
        <v>21</v>
      </c>
    </row>
    <row r="182" spans="1:3" x14ac:dyDescent="0.15">
      <c r="A182" s="2" t="s">
        <v>1</v>
      </c>
      <c r="B182" s="5" t="str">
        <f>HYPERLINK("https://maps.google.co.jp/maps?q=35.94077,139.5847","K1-007")</f>
        <v>K1-007</v>
      </c>
      <c r="C182" s="2" t="s">
        <v>22</v>
      </c>
    </row>
    <row r="183" spans="1:3" x14ac:dyDescent="0.15">
      <c r="A183" s="2" t="s">
        <v>1</v>
      </c>
      <c r="B183" s="5" t="str">
        <f>HYPERLINK("https://maps.google.co.jp/maps?q=35.94201,139.5834","K1-008")</f>
        <v>K1-008</v>
      </c>
      <c r="C183" s="2" t="s">
        <v>35</v>
      </c>
    </row>
    <row r="184" spans="1:3" x14ac:dyDescent="0.15">
      <c r="A184" s="2" t="s">
        <v>1</v>
      </c>
      <c r="B184" s="5" t="str">
        <f>HYPERLINK("https://maps.google.co.jp/maps?q=35.94394,139.5817","K1-009-1")</f>
        <v>K1-009-1</v>
      </c>
      <c r="C184" s="2" t="s">
        <v>21</v>
      </c>
    </row>
    <row r="185" spans="1:3" x14ac:dyDescent="0.15">
      <c r="A185" s="2" t="s">
        <v>1</v>
      </c>
      <c r="B185" s="5" t="str">
        <f>HYPERLINK("https://maps.google.co.jp/maps?q=35.94393,139.5817","K1-009-2")</f>
        <v>K1-009-2</v>
      </c>
      <c r="C185" s="2" t="s">
        <v>21</v>
      </c>
    </row>
    <row r="186" spans="1:3" x14ac:dyDescent="0.15">
      <c r="A186" s="2" t="s">
        <v>1</v>
      </c>
      <c r="B186" s="5" t="str">
        <f>HYPERLINK("https://maps.google.co.jp/maps?q=35.94395,139.5817","K1-009-3")</f>
        <v>K1-009-3</v>
      </c>
      <c r="C186" s="2" t="s">
        <v>21</v>
      </c>
    </row>
    <row r="187" spans="1:3" x14ac:dyDescent="0.15">
      <c r="A187" s="2" t="s">
        <v>1</v>
      </c>
      <c r="B187" s="5" t="str">
        <f>HYPERLINK("https://maps.google.co.jp/maps?q=35.94394,139.5817","K1-009-4")</f>
        <v>K1-009-4</v>
      </c>
      <c r="C187" s="2" t="s">
        <v>21</v>
      </c>
    </row>
    <row r="188" spans="1:3" x14ac:dyDescent="0.15">
      <c r="A188" s="2" t="s">
        <v>1</v>
      </c>
      <c r="B188" s="5" t="str">
        <f>HYPERLINK("https://maps.google.co.jp/maps?q=35.94467,139.5811","K1-010-1")</f>
        <v>K1-010-1</v>
      </c>
      <c r="C188" s="2" t="s">
        <v>22</v>
      </c>
    </row>
    <row r="189" spans="1:3" x14ac:dyDescent="0.15">
      <c r="A189" s="2" t="s">
        <v>1</v>
      </c>
      <c r="B189" s="5" t="str">
        <f>HYPERLINK("https://maps.google.co.jp/maps?q=35.94465,139.5811","K1-010-2")</f>
        <v>K1-010-2</v>
      </c>
      <c r="C189" s="2" t="s">
        <v>22</v>
      </c>
    </row>
    <row r="190" spans="1:3" x14ac:dyDescent="0.15">
      <c r="A190" s="2" t="s">
        <v>1</v>
      </c>
      <c r="B190" s="5" t="str">
        <f>HYPERLINK("https://maps.google.co.jp/maps?q=35.94468,139.5811","K1-010-3")</f>
        <v>K1-010-3</v>
      </c>
      <c r="C190" s="2" t="s">
        <v>22</v>
      </c>
    </row>
    <row r="191" spans="1:3" x14ac:dyDescent="0.15">
      <c r="A191" s="2" t="s">
        <v>1</v>
      </c>
      <c r="B191" s="5" t="str">
        <f>HYPERLINK("https://maps.google.co.jp/maps?q=35.94467,139.5811","K1-010-4")</f>
        <v>K1-010-4</v>
      </c>
      <c r="C191" s="2" t="s">
        <v>22</v>
      </c>
    </row>
    <row r="192" spans="1:3" x14ac:dyDescent="0.15">
      <c r="A192" s="2" t="s">
        <v>1</v>
      </c>
      <c r="B192" s="5" t="str">
        <f>HYPERLINK("https://maps.google.co.jp/maps?q=35.94487,139.581","K1-011")</f>
        <v>K1-011</v>
      </c>
      <c r="C192" s="2"/>
    </row>
    <row r="193" spans="1:3" x14ac:dyDescent="0.15">
      <c r="A193" s="2" t="s">
        <v>1</v>
      </c>
      <c r="B193" s="5" t="str">
        <f>HYPERLINK("https://maps.google.co.jp/maps?q=35.94532,139.5807","K1-012")</f>
        <v>K1-012</v>
      </c>
      <c r="C193" s="2" t="s">
        <v>21</v>
      </c>
    </row>
    <row r="194" spans="1:3" x14ac:dyDescent="0.15">
      <c r="A194" s="2" t="s">
        <v>1</v>
      </c>
      <c r="B194" s="5" t="str">
        <f>HYPERLINK("https://maps.google.co.jp/maps?q=35.94536,139.5805","K1-013")</f>
        <v>K1-013</v>
      </c>
      <c r="C194" s="2" t="s">
        <v>21</v>
      </c>
    </row>
    <row r="195" spans="1:3" x14ac:dyDescent="0.15">
      <c r="A195" s="2" t="s">
        <v>1</v>
      </c>
      <c r="B195" s="5" t="str">
        <f>HYPERLINK("https://maps.google.co.jp/maps?q=35.94555,139.5803","K1-014")</f>
        <v>K1-014</v>
      </c>
      <c r="C195" s="2" t="s">
        <v>21</v>
      </c>
    </row>
    <row r="196" spans="1:3" x14ac:dyDescent="0.15">
      <c r="A196" s="2" t="s">
        <v>1</v>
      </c>
      <c r="B196" s="5" t="str">
        <f>HYPERLINK("https://maps.google.co.jp/maps?q=35.946,139.58","K1-015-1")</f>
        <v>K1-015-1</v>
      </c>
      <c r="C196" s="2" t="s">
        <v>36</v>
      </c>
    </row>
    <row r="197" spans="1:3" x14ac:dyDescent="0.15">
      <c r="A197" s="2" t="s">
        <v>1</v>
      </c>
      <c r="B197" s="5" t="str">
        <f>HYPERLINK("https://maps.google.co.jp/maps?q=35.946,139.58","K1-015-2")</f>
        <v>K1-015-2</v>
      </c>
      <c r="C197" s="2" t="s">
        <v>36</v>
      </c>
    </row>
    <row r="198" spans="1:3" x14ac:dyDescent="0.15">
      <c r="A198" s="2" t="s">
        <v>1</v>
      </c>
      <c r="B198" s="5" t="str">
        <f>HYPERLINK("https://maps.google.co.jp/maps?q=35.94599,139.58","K1-015-3")</f>
        <v>K1-015-3</v>
      </c>
      <c r="C198" s="2" t="s">
        <v>36</v>
      </c>
    </row>
    <row r="199" spans="1:3" x14ac:dyDescent="0.15">
      <c r="A199" s="2" t="s">
        <v>1</v>
      </c>
      <c r="B199" s="5" t="str">
        <f>HYPERLINK("https://maps.google.co.jp/maps?q=35.94608,139.5799","K1-016-1")</f>
        <v>K1-016-1</v>
      </c>
      <c r="C199" s="2" t="s">
        <v>36</v>
      </c>
    </row>
    <row r="200" spans="1:3" x14ac:dyDescent="0.15">
      <c r="A200" s="2" t="s">
        <v>1</v>
      </c>
      <c r="B200" s="5" t="str">
        <f>HYPERLINK("https://maps.google.co.jp/maps?q=35.94608,139.5799","K1-016-2")</f>
        <v>K1-016-2</v>
      </c>
      <c r="C200" s="2" t="s">
        <v>36</v>
      </c>
    </row>
    <row r="201" spans="1:3" x14ac:dyDescent="0.15">
      <c r="A201" s="2" t="s">
        <v>1</v>
      </c>
      <c r="B201" s="5" t="str">
        <f>HYPERLINK("https://maps.google.co.jp/maps?q=35.94607,139.5799","K1-016-3")</f>
        <v>K1-016-3</v>
      </c>
      <c r="C201" s="2" t="s">
        <v>36</v>
      </c>
    </row>
    <row r="202" spans="1:3" x14ac:dyDescent="0.15">
      <c r="A202" s="2" t="s">
        <v>1</v>
      </c>
      <c r="B202" s="5" t="str">
        <f>HYPERLINK("https://maps.google.co.jp/maps?q=35.94607,139.5799","K1-016-4")</f>
        <v>K1-016-4</v>
      </c>
      <c r="C202" s="2" t="s">
        <v>36</v>
      </c>
    </row>
    <row r="203" spans="1:3" x14ac:dyDescent="0.15">
      <c r="A203" s="2" t="s">
        <v>1</v>
      </c>
      <c r="B203" s="5" t="str">
        <f>HYPERLINK("https://maps.google.co.jp/maps?q=35.94575,139.5797","K1-017")</f>
        <v>K1-017</v>
      </c>
      <c r="C203" s="2" t="s">
        <v>35</v>
      </c>
    </row>
    <row r="204" spans="1:3" x14ac:dyDescent="0.15">
      <c r="A204" s="2" t="s">
        <v>1</v>
      </c>
      <c r="B204" s="5" t="str">
        <f>HYPERLINK("https://maps.google.co.jp/maps?q=35.9462,139.5793","K1-018")</f>
        <v>K1-018</v>
      </c>
      <c r="C204" s="2"/>
    </row>
    <row r="205" spans="1:3" x14ac:dyDescent="0.15">
      <c r="A205" s="2" t="s">
        <v>1</v>
      </c>
      <c r="B205" s="5" t="str">
        <f>HYPERLINK("https://maps.google.co.jp/maps?q=35.94698,139.5787","K1-019")</f>
        <v>K1-019</v>
      </c>
      <c r="C205" s="2"/>
    </row>
    <row r="206" spans="1:3" x14ac:dyDescent="0.15">
      <c r="A206" s="2" t="s">
        <v>1</v>
      </c>
      <c r="B206" s="5" t="str">
        <f>HYPERLINK("https://maps.google.co.jp/maps?q=35.94776,139.5781","K1-020")</f>
        <v>K1-020</v>
      </c>
      <c r="C206" s="2" t="s">
        <v>21</v>
      </c>
    </row>
    <row r="207" spans="1:3" x14ac:dyDescent="0.15">
      <c r="A207" s="2" t="s">
        <v>1</v>
      </c>
      <c r="B207" s="5" t="str">
        <f>HYPERLINK("https://maps.google.co.jp/maps?q=35.94853,139.5775","K1-021")</f>
        <v>K1-021</v>
      </c>
      <c r="C207" s="2"/>
    </row>
    <row r="208" spans="1:3" x14ac:dyDescent="0.15">
      <c r="A208" s="2" t="s">
        <v>1</v>
      </c>
      <c r="B208" s="5" t="str">
        <f>HYPERLINK("https://maps.google.co.jp/maps?q=35.94922,139.5771","K1-022")</f>
        <v>K1-022</v>
      </c>
      <c r="C208" s="2" t="s">
        <v>35</v>
      </c>
    </row>
    <row r="209" spans="1:3" x14ac:dyDescent="0.15">
      <c r="A209" s="2" t="s">
        <v>1</v>
      </c>
      <c r="B209" s="5" t="str">
        <f>HYPERLINK("https://maps.google.co.jp/maps?q=35.94997,139.5765","K1-023")</f>
        <v>K1-023</v>
      </c>
      <c r="C209" s="2" t="s">
        <v>35</v>
      </c>
    </row>
    <row r="210" spans="1:3" x14ac:dyDescent="0.15">
      <c r="A210" s="2" t="s">
        <v>1</v>
      </c>
      <c r="B210" s="5" t="str">
        <f>HYPERLINK("https://maps.google.co.jp/maps?q=35.95072,139.5759","K1-024")</f>
        <v>K1-024</v>
      </c>
      <c r="C210" s="2" t="s">
        <v>22</v>
      </c>
    </row>
    <row r="211" spans="1:3" x14ac:dyDescent="0.15">
      <c r="A211" s="2" t="s">
        <v>1</v>
      </c>
      <c r="B211" s="5" t="str">
        <f>HYPERLINK("https://maps.google.co.jp/maps?q=35.95145,139.5754","K1-025")</f>
        <v>K1-025</v>
      </c>
      <c r="C211" s="2" t="s">
        <v>35</v>
      </c>
    </row>
    <row r="212" spans="1:3" x14ac:dyDescent="0.15">
      <c r="A212" s="2" t="s">
        <v>1</v>
      </c>
      <c r="B212" s="5" t="str">
        <f>HYPERLINK("https://maps.google.co.jp/maps?q=35.95227,139.5749","K1-026")</f>
        <v>K1-026</v>
      </c>
      <c r="C212" s="2" t="s">
        <v>35</v>
      </c>
    </row>
    <row r="213" spans="1:3" x14ac:dyDescent="0.15">
      <c r="A213" s="2" t="s">
        <v>1</v>
      </c>
      <c r="B213" s="5" t="str">
        <f>HYPERLINK("https://maps.google.co.jp/maps?q=35.95302,139.5743","K1-027")</f>
        <v>K1-027</v>
      </c>
      <c r="C213" s="2"/>
    </row>
    <row r="214" spans="1:3" x14ac:dyDescent="0.15">
      <c r="A214" s="2" t="s">
        <v>1</v>
      </c>
      <c r="B214" s="5" t="str">
        <f>HYPERLINK("https://maps.google.co.jp/maps?q=35.95374,139.5736","K1-028")</f>
        <v>K1-028</v>
      </c>
      <c r="C214" s="2"/>
    </row>
    <row r="215" spans="1:3" x14ac:dyDescent="0.15">
      <c r="A215" s="2" t="s">
        <v>1</v>
      </c>
      <c r="B215" s="5" t="str">
        <f>HYPERLINK("https://maps.google.co.jp/maps?q=35.95445,139.573","K1-029")</f>
        <v>K1-029</v>
      </c>
      <c r="C215" s="2" t="s">
        <v>21</v>
      </c>
    </row>
    <row r="216" spans="1:3" x14ac:dyDescent="0.15">
      <c r="A216" s="2" t="s">
        <v>1</v>
      </c>
      <c r="B216" s="5" t="str">
        <f>HYPERLINK("https://maps.google.co.jp/maps?q=35.95448,139.573","Ｋ1-029入")</f>
        <v>Ｋ1-029入</v>
      </c>
      <c r="C216" s="2" t="s">
        <v>20</v>
      </c>
    </row>
    <row r="217" spans="1:3" x14ac:dyDescent="0.15">
      <c r="A217" s="2" t="s">
        <v>2</v>
      </c>
      <c r="B217" s="5" t="str">
        <f>HYPERLINK("https://maps.google.co.jp/maps?q=35.88681,139.6148","K2-001")</f>
        <v>K2-001</v>
      </c>
      <c r="C217" s="2"/>
    </row>
    <row r="218" spans="1:3" x14ac:dyDescent="0.15">
      <c r="A218" s="2" t="s">
        <v>2</v>
      </c>
      <c r="B218" s="5" t="str">
        <f>HYPERLINK("https://maps.google.co.jp/maps?q=35.88695,139.6159","K2-002")</f>
        <v>K2-002</v>
      </c>
      <c r="C218" s="2"/>
    </row>
    <row r="219" spans="1:3" x14ac:dyDescent="0.15">
      <c r="A219" s="2" t="s">
        <v>2</v>
      </c>
      <c r="B219" s="5" t="str">
        <f>HYPERLINK("https://maps.google.co.jp/maps?q=35.88717,139.6172","K2-003")</f>
        <v>K2-003</v>
      </c>
      <c r="C219" s="2"/>
    </row>
    <row r="220" spans="1:3" x14ac:dyDescent="0.15">
      <c r="A220" s="2" t="s">
        <v>2</v>
      </c>
      <c r="B220" s="5" t="str">
        <f>HYPERLINK("https://maps.google.co.jp/maps?q=35.88742,139.6187","K2-004")</f>
        <v>K2-004</v>
      </c>
      <c r="C220" s="2"/>
    </row>
    <row r="221" spans="1:3" x14ac:dyDescent="0.15">
      <c r="A221" s="2" t="s">
        <v>2</v>
      </c>
      <c r="B221" s="5" t="str">
        <f>HYPERLINK("https://maps.google.co.jp/maps?q=35.88764,139.6201","K2-005")</f>
        <v>K2-005</v>
      </c>
      <c r="C221" s="2"/>
    </row>
    <row r="222" spans="1:3" x14ac:dyDescent="0.15">
      <c r="A222" s="2" t="s">
        <v>2</v>
      </c>
      <c r="B222" s="5" t="str">
        <f>HYPERLINK("https://maps.google.co.jp/maps?q=35.88783,139.6217","K2-006")</f>
        <v>K2-006</v>
      </c>
      <c r="C222" s="2"/>
    </row>
    <row r="223" spans="1:3" x14ac:dyDescent="0.15">
      <c r="A223" s="2" t="s">
        <v>2</v>
      </c>
      <c r="B223" s="5" t="str">
        <f>HYPERLINK("https://maps.google.co.jp/maps?q=35.88879,139.6214","K2-007")</f>
        <v>K2-007</v>
      </c>
      <c r="C223" s="2"/>
    </row>
    <row r="224" spans="1:3" x14ac:dyDescent="0.15">
      <c r="A224" s="2" t="s">
        <v>2</v>
      </c>
      <c r="B224" s="5" t="str">
        <f>HYPERLINK("https://maps.google.co.jp/maps?q=35.88983,139.6209","K2-008")</f>
        <v>K2-008</v>
      </c>
      <c r="C224" s="2"/>
    </row>
    <row r="225" spans="1:3" x14ac:dyDescent="0.15">
      <c r="A225" s="2" t="s">
        <v>2</v>
      </c>
      <c r="B225" s="5" t="str">
        <f>HYPERLINK("https://maps.google.co.jp/maps?q=35.89082,139.6205","K2-009")</f>
        <v>K2-009</v>
      </c>
      <c r="C225" s="2"/>
    </row>
    <row r="226" spans="1:3" x14ac:dyDescent="0.15">
      <c r="A226" s="2" t="s">
        <v>2</v>
      </c>
      <c r="B226" s="5" t="str">
        <f>HYPERLINK("https://maps.google.co.jp/maps?q=35.8916,139.6201","K2-010")</f>
        <v>K2-010</v>
      </c>
      <c r="C226" s="2"/>
    </row>
    <row r="227" spans="1:3" x14ac:dyDescent="0.15">
      <c r="A227" s="2" t="s">
        <v>2</v>
      </c>
      <c r="B227" s="5" t="str">
        <f>HYPERLINK("https://maps.google.co.jp/maps?q=35.89236,139.6198","K2-011")</f>
        <v>K2-011</v>
      </c>
      <c r="C227" s="2"/>
    </row>
    <row r="228" spans="1:3" x14ac:dyDescent="0.15">
      <c r="A228" s="2" t="s">
        <v>2</v>
      </c>
      <c r="B228" s="5" t="str">
        <f>HYPERLINK("https://maps.google.co.jp/maps?q=35.89257,139.6206","K2-012")</f>
        <v>K2-012</v>
      </c>
      <c r="C228" s="2"/>
    </row>
    <row r="229" spans="1:3" x14ac:dyDescent="0.15">
      <c r="A229" s="2" t="s">
        <v>2</v>
      </c>
      <c r="B229" s="5" t="str">
        <f>HYPERLINK("https://maps.google.co.jp/maps?q=35.89327,139.6202","K2-013")</f>
        <v>K2-013</v>
      </c>
      <c r="C229" s="2"/>
    </row>
    <row r="230" spans="1:3" x14ac:dyDescent="0.15">
      <c r="A230" s="2" t="s">
        <v>2</v>
      </c>
      <c r="B230" s="5" t="str">
        <f>HYPERLINK("https://maps.google.co.jp/maps?q=35.89406,139.6199","K2-014")</f>
        <v>K2-014</v>
      </c>
      <c r="C230" s="2"/>
    </row>
    <row r="231" spans="1:3" x14ac:dyDescent="0.15">
      <c r="A231" s="2" t="s">
        <v>2</v>
      </c>
      <c r="B231" s="5" t="str">
        <f>HYPERLINK("https://maps.google.co.jp/maps?q=35.89486,139.6197","K2-015")</f>
        <v>K2-015</v>
      </c>
      <c r="C231" s="2"/>
    </row>
    <row r="232" spans="1:3" x14ac:dyDescent="0.15">
      <c r="A232" s="2" t="s">
        <v>2</v>
      </c>
      <c r="B232" s="5" t="str">
        <f>HYPERLINK("https://maps.google.co.jp/maps?q=35.89572,139.6196","K2-016")</f>
        <v>K2-016</v>
      </c>
      <c r="C232" s="2"/>
    </row>
    <row r="233" spans="1:3" x14ac:dyDescent="0.15">
      <c r="A233" s="2" t="s">
        <v>2</v>
      </c>
      <c r="B233" s="5" t="str">
        <f>HYPERLINK("https://maps.google.co.jp/maps?q=35.89572,139.6196","K2-016入")</f>
        <v>K2-016入</v>
      </c>
      <c r="C233" s="2"/>
    </row>
    <row r="234" spans="1:3" x14ac:dyDescent="0.15">
      <c r="A234" s="2" t="s">
        <v>2</v>
      </c>
      <c r="B234" s="5" t="str">
        <f>HYPERLINK("https://maps.google.co.jp/maps?q=35.89654,139.6194","K2-017-1")</f>
        <v>K2-017-1</v>
      </c>
      <c r="C234" s="2"/>
    </row>
    <row r="235" spans="1:3" x14ac:dyDescent="0.15">
      <c r="A235" s="2" t="s">
        <v>2</v>
      </c>
      <c r="B235" s="5" t="str">
        <f>HYPERLINK("https://maps.google.co.jp/maps?q=35.89612,139.6195","K2-017-2")</f>
        <v>K2-017-2</v>
      </c>
      <c r="C235" s="2"/>
    </row>
    <row r="236" spans="1:3" x14ac:dyDescent="0.15">
      <c r="A236" s="2" t="s">
        <v>2</v>
      </c>
      <c r="B236" s="5" t="str">
        <f>HYPERLINK("https://maps.google.co.jp/maps?q=35.89747,139.619","K2-018")</f>
        <v>K2-018</v>
      </c>
      <c r="C236" s="2"/>
    </row>
    <row r="237" spans="1:3" x14ac:dyDescent="0.15">
      <c r="A237" s="2" t="s">
        <v>2</v>
      </c>
      <c r="B237" s="5" t="str">
        <f>HYPERLINK("https://maps.google.co.jp/maps?q=35.89838,139.6186","K2-019")</f>
        <v>K2-019</v>
      </c>
      <c r="C237" s="2"/>
    </row>
    <row r="238" spans="1:3" x14ac:dyDescent="0.15">
      <c r="A238" s="2" t="s">
        <v>2</v>
      </c>
      <c r="B238" s="5" t="str">
        <f>HYPERLINK("https://maps.google.co.jp/maps?q=35.89952,139.6181","K2-020")</f>
        <v>K2-020</v>
      </c>
      <c r="C238" s="2"/>
    </row>
    <row r="239" spans="1:3" x14ac:dyDescent="0.15">
      <c r="A239" s="2" t="s">
        <v>2</v>
      </c>
      <c r="B239" s="5" t="str">
        <f>HYPERLINK("https://maps.google.co.jp/maps?q=35.90054,139.6176","K2-021")</f>
        <v>K2-021</v>
      </c>
      <c r="C239" s="2"/>
    </row>
    <row r="240" spans="1:3" x14ac:dyDescent="0.15">
      <c r="A240" s="2" t="s">
        <v>2</v>
      </c>
      <c r="B240" s="5" t="str">
        <f>HYPERLINK("https://maps.google.co.jp/maps?q=35.90116,139.6173","K2-022")</f>
        <v>K2-022</v>
      </c>
      <c r="C240" s="2"/>
    </row>
    <row r="241" spans="1:3" x14ac:dyDescent="0.15">
      <c r="A241" s="2" t="s">
        <v>2</v>
      </c>
      <c r="B241" s="5" t="str">
        <f>HYPERLINK("https://maps.google.co.jp/maps?q=35.90202,139.6169","K2-023")</f>
        <v>K2-023</v>
      </c>
      <c r="C241" s="2"/>
    </row>
    <row r="242" spans="1:3" x14ac:dyDescent="0.15">
      <c r="A242" s="2" t="s">
        <v>2</v>
      </c>
      <c r="B242" s="5" t="str">
        <f>HYPERLINK("https://maps.google.co.jp/maps?q=35.90257,139.6165","K2-024")</f>
        <v>K2-024</v>
      </c>
      <c r="C242" s="2"/>
    </row>
    <row r="243" spans="1:3" x14ac:dyDescent="0.15">
      <c r="A243" s="2" t="s">
        <v>2</v>
      </c>
      <c r="B243" s="5" t="str">
        <f>HYPERLINK("https://maps.google.co.jp/maps?q=35.90279,139.6166","K2-025")</f>
        <v>K2-025</v>
      </c>
      <c r="C243" s="2" t="s">
        <v>23</v>
      </c>
    </row>
    <row r="244" spans="1:3" x14ac:dyDescent="0.15">
      <c r="A244" s="2" t="s">
        <v>2</v>
      </c>
      <c r="B244" s="5" t="str">
        <f>HYPERLINK("https://maps.google.co.jp/maps?q=35.90292,139.6163","K2-026")</f>
        <v>K2-026</v>
      </c>
      <c r="C244" s="2"/>
    </row>
    <row r="245" spans="1:3" x14ac:dyDescent="0.15">
      <c r="A245" s="2" t="s">
        <v>2</v>
      </c>
      <c r="B245" s="5" t="str">
        <f>HYPERLINK("https://maps.google.co.jp/maps?q=35.90334,139.616","K2-027")</f>
        <v>K2-027</v>
      </c>
      <c r="C245" s="2"/>
    </row>
    <row r="246" spans="1:3" x14ac:dyDescent="0.15">
      <c r="A246" s="2" t="s">
        <v>2</v>
      </c>
      <c r="B246" s="5" t="str">
        <f>HYPERLINK("https://maps.google.co.jp/maps?q=35.90443,139.6154","K2-028")</f>
        <v>K2-028</v>
      </c>
      <c r="C246" s="2"/>
    </row>
    <row r="247" spans="1:3" x14ac:dyDescent="0.15">
      <c r="A247" s="2" t="s">
        <v>2</v>
      </c>
      <c r="B247" s="5" t="str">
        <f>HYPERLINK("https://maps.google.co.jp/maps?q=35.90514,139.6151","K2-029")</f>
        <v>K2-029</v>
      </c>
      <c r="C247" s="2"/>
    </row>
    <row r="248" spans="1:3" x14ac:dyDescent="0.15">
      <c r="A248" s="2" t="s">
        <v>2</v>
      </c>
      <c r="B248" s="5" t="str">
        <f>HYPERLINK("https://maps.google.co.jp/maps?q=35.90607,139.6146","K2-030")</f>
        <v>K2-030</v>
      </c>
      <c r="C248" s="2"/>
    </row>
    <row r="249" spans="1:3" x14ac:dyDescent="0.15">
      <c r="A249" s="2" t="s">
        <v>2</v>
      </c>
      <c r="B249" s="5" t="str">
        <f>HYPERLINK("https://maps.google.co.jp/maps?q=35.90688,139.6142","K2-031")</f>
        <v>K2-031</v>
      </c>
      <c r="C249" s="2"/>
    </row>
    <row r="250" spans="1:3" x14ac:dyDescent="0.15">
      <c r="A250" s="2" t="s">
        <v>2</v>
      </c>
      <c r="B250" s="5" t="str">
        <f>HYPERLINK("https://maps.google.co.jp/maps?q=35.90749,139.6139","K2-032")</f>
        <v>K2-032</v>
      </c>
      <c r="C250" s="2"/>
    </row>
    <row r="251" spans="1:3" x14ac:dyDescent="0.15">
      <c r="A251" s="2" t="s">
        <v>2</v>
      </c>
      <c r="B251" s="5" t="str">
        <f>HYPERLINK("https://maps.google.co.jp/maps?q=35.90815,139.6137","K2-033")</f>
        <v>K2-033</v>
      </c>
      <c r="C251" s="2"/>
    </row>
    <row r="252" spans="1:3" x14ac:dyDescent="0.15">
      <c r="A252" s="2" t="s">
        <v>2</v>
      </c>
      <c r="B252" s="5" t="str">
        <f>HYPERLINK("https://maps.google.co.jp/maps?q=35.90912,139.6134","K2-034")</f>
        <v>K2-034</v>
      </c>
      <c r="C252" s="2"/>
    </row>
    <row r="253" spans="1:3" x14ac:dyDescent="0.15">
      <c r="A253" s="2" t="s">
        <v>2</v>
      </c>
      <c r="B253" s="5" t="str">
        <f>HYPERLINK("https://maps.google.co.jp/maps?q=35.9101,139.6131","K2-035")</f>
        <v>K2-035</v>
      </c>
      <c r="C253" s="2"/>
    </row>
    <row r="254" spans="1:3" x14ac:dyDescent="0.15">
      <c r="A254" s="2" t="s">
        <v>2</v>
      </c>
      <c r="B254" s="5" t="str">
        <f>HYPERLINK("https://maps.google.co.jp/maps?q=35.91101,139.6129","K2-036")</f>
        <v>K2-036</v>
      </c>
      <c r="C254" s="2"/>
    </row>
    <row r="255" spans="1:3" x14ac:dyDescent="0.15">
      <c r="A255" s="2" t="s">
        <v>3</v>
      </c>
      <c r="B255" s="5" t="str">
        <f>HYPERLINK("https://maps.google.co.jp/maps?q=35.85134,139.6247","K3-001")</f>
        <v>K3-001</v>
      </c>
      <c r="C255" s="2"/>
    </row>
    <row r="256" spans="1:3" x14ac:dyDescent="0.15">
      <c r="A256" s="2" t="s">
        <v>3</v>
      </c>
      <c r="B256" s="5" t="str">
        <f>HYPERLINK("https://maps.google.co.jp/maps?q=35.85159,139.6257","K3-002")</f>
        <v>K3-002</v>
      </c>
      <c r="C256" s="2"/>
    </row>
    <row r="257" spans="1:3" x14ac:dyDescent="0.15">
      <c r="A257" s="2" t="s">
        <v>3</v>
      </c>
      <c r="B257" s="5" t="str">
        <f>HYPERLINK("https://maps.google.co.jp/maps?q=35.85181,139.6266","K3-003")</f>
        <v>K3-003</v>
      </c>
      <c r="C257" s="2"/>
    </row>
    <row r="258" spans="1:3" x14ac:dyDescent="0.15">
      <c r="A258" s="2" t="s">
        <v>3</v>
      </c>
      <c r="B258" s="5" t="str">
        <f>HYPERLINK("https://maps.google.co.jp/maps?q=35.85216,139.6281","K3-004")</f>
        <v>K3-004</v>
      </c>
      <c r="C258" s="2"/>
    </row>
    <row r="259" spans="1:3" x14ac:dyDescent="0.15">
      <c r="A259" s="2" t="s">
        <v>3</v>
      </c>
      <c r="B259" s="5" t="str">
        <f>HYPERLINK("https://maps.google.co.jp/maps?q=35.8522,139.6283","K3-005")</f>
        <v>K3-005</v>
      </c>
      <c r="C259" s="2"/>
    </row>
    <row r="260" spans="1:3" x14ac:dyDescent="0.15">
      <c r="A260" s="2" t="s">
        <v>3</v>
      </c>
      <c r="B260" s="5" t="str">
        <f>HYPERLINK("https://maps.google.co.jp/maps?q=35.8526,139.6301","K3-006")</f>
        <v>K3-006</v>
      </c>
      <c r="C260" s="2"/>
    </row>
    <row r="261" spans="1:3" x14ac:dyDescent="0.15">
      <c r="A261" s="2" t="s">
        <v>3</v>
      </c>
      <c r="B261" s="5" t="str">
        <f>HYPERLINK("https://maps.google.co.jp/maps?q=35.8528,139.6312","K3-007")</f>
        <v>K3-007</v>
      </c>
      <c r="C261" s="2"/>
    </row>
    <row r="262" spans="1:3" x14ac:dyDescent="0.15">
      <c r="A262" s="2" t="s">
        <v>3</v>
      </c>
      <c r="B262" s="5" t="str">
        <f>HYPERLINK("https://maps.google.co.jp/maps?q=35.85298,139.6323","K3-008")</f>
        <v>K3-008</v>
      </c>
      <c r="C262" s="2"/>
    </row>
    <row r="263" spans="1:3" x14ac:dyDescent="0.15">
      <c r="A263" s="2" t="s">
        <v>3</v>
      </c>
      <c r="B263" s="5" t="str">
        <f>HYPERLINK("https://maps.google.co.jp/maps?q=35.85393,139.632","K3-009")</f>
        <v>K3-009</v>
      </c>
      <c r="C263" s="2"/>
    </row>
    <row r="264" spans="1:3" x14ac:dyDescent="0.15">
      <c r="A264" s="2" t="s">
        <v>3</v>
      </c>
      <c r="B264" s="5" t="str">
        <f>HYPERLINK("https://maps.google.co.jp/maps?q=35.85491,139.6316","K3-010")</f>
        <v>K3-010</v>
      </c>
      <c r="C264" s="2"/>
    </row>
    <row r="265" spans="1:3" x14ac:dyDescent="0.15">
      <c r="A265" s="2" t="s">
        <v>3</v>
      </c>
      <c r="B265" s="5" t="str">
        <f>HYPERLINK("https://maps.google.co.jp/maps?q=35.85618,139.631","K3-011")</f>
        <v>K3-011</v>
      </c>
      <c r="C265" s="2"/>
    </row>
    <row r="266" spans="1:3" x14ac:dyDescent="0.15">
      <c r="A266" s="2" t="s">
        <v>3</v>
      </c>
      <c r="B266" s="5" t="str">
        <f>HYPERLINK("https://maps.google.co.jp/maps?q=35.85747,139.6303","K3-012")</f>
        <v>K3-012</v>
      </c>
      <c r="C266" s="2"/>
    </row>
    <row r="267" spans="1:3" x14ac:dyDescent="0.15">
      <c r="A267" s="2" t="s">
        <v>3</v>
      </c>
      <c r="B267" s="5" t="str">
        <f>HYPERLINK("https://maps.google.co.jp/maps?q=35.85754,139.6305","K3-013")</f>
        <v>K3-013</v>
      </c>
      <c r="C267" s="2"/>
    </row>
    <row r="268" spans="1:3" x14ac:dyDescent="0.15">
      <c r="A268" s="2" t="s">
        <v>3</v>
      </c>
      <c r="B268" s="5" t="str">
        <f>HYPERLINK("https://maps.google.co.jp/maps?q=35.85764,139.6316","K3-014")</f>
        <v>K3-014</v>
      </c>
      <c r="C268" s="2"/>
    </row>
    <row r="269" spans="1:3" x14ac:dyDescent="0.15">
      <c r="A269" s="2" t="s">
        <v>3</v>
      </c>
      <c r="B269" s="5" t="str">
        <f>HYPERLINK("https://maps.google.co.jp/maps?q=35.85775,139.6329","K3-015")</f>
        <v>K3-015</v>
      </c>
      <c r="C269" s="2"/>
    </row>
    <row r="270" spans="1:3" x14ac:dyDescent="0.15">
      <c r="A270" s="2" t="s">
        <v>3</v>
      </c>
      <c r="B270" s="5" t="str">
        <f>HYPERLINK("https://maps.google.co.jp/maps?q=35.85786,139.6342","K3-016")</f>
        <v>K3-016</v>
      </c>
      <c r="C270" s="2"/>
    </row>
    <row r="271" spans="1:3" x14ac:dyDescent="0.15">
      <c r="A271" s="2" t="s">
        <v>3</v>
      </c>
      <c r="B271" s="5" t="str">
        <f>HYPERLINK("https://maps.google.co.jp/maps?q=35.85796,139.6355","K3-017")</f>
        <v>K3-017</v>
      </c>
      <c r="C271" s="2"/>
    </row>
    <row r="272" spans="1:3" x14ac:dyDescent="0.15">
      <c r="A272" s="2" t="s">
        <v>3</v>
      </c>
      <c r="B272" s="5" t="str">
        <f>HYPERLINK("https://maps.google.co.jp/maps?q=35.85805,139.6366","K3-018")</f>
        <v>K3-018</v>
      </c>
      <c r="C272" s="2"/>
    </row>
    <row r="273" spans="1:3" x14ac:dyDescent="0.15">
      <c r="A273" s="2" t="s">
        <v>3</v>
      </c>
      <c r="B273" s="5" t="str">
        <f>HYPERLINK("https://maps.google.co.jp/maps?q=35.85815,139.6366","K3-019")</f>
        <v>K3-019</v>
      </c>
      <c r="C273" s="2" t="s">
        <v>24</v>
      </c>
    </row>
    <row r="274" spans="1:3" x14ac:dyDescent="0.15">
      <c r="A274" s="2" t="s">
        <v>3</v>
      </c>
      <c r="B274" s="5" t="str">
        <f>HYPERLINK("https://maps.google.co.jp/maps?q=35.85814,139.6366","K3-020")</f>
        <v>K3-020</v>
      </c>
      <c r="C274" s="2" t="s">
        <v>24</v>
      </c>
    </row>
    <row r="275" spans="1:3" x14ac:dyDescent="0.15">
      <c r="A275" s="2" t="s">
        <v>3</v>
      </c>
      <c r="B275" s="5" t="str">
        <f>HYPERLINK("https://maps.google.co.jp/maps?q=35.85817,139.6369","K3-021")</f>
        <v>K3-021</v>
      </c>
      <c r="C275" s="2" t="s">
        <v>24</v>
      </c>
    </row>
    <row r="276" spans="1:3" x14ac:dyDescent="0.15">
      <c r="A276" s="2" t="s">
        <v>3</v>
      </c>
      <c r="B276" s="5" t="str">
        <f>HYPERLINK("https://maps.google.co.jp/maps?q=35.85819,139.6369","K3-022")</f>
        <v>K3-022</v>
      </c>
      <c r="C276" s="2" t="s">
        <v>24</v>
      </c>
    </row>
    <row r="277" spans="1:3" x14ac:dyDescent="0.15">
      <c r="A277" s="2" t="s">
        <v>3</v>
      </c>
      <c r="B277" s="5" t="str">
        <f>HYPERLINK("https://maps.google.co.jp/maps?q=35.85807,139.637","K3-023")</f>
        <v>K3-023</v>
      </c>
      <c r="C277" s="2"/>
    </row>
    <row r="278" spans="1:3" x14ac:dyDescent="0.15">
      <c r="A278" s="2" t="s">
        <v>3</v>
      </c>
      <c r="B278" s="5" t="str">
        <f>HYPERLINK("https://maps.google.co.jp/maps?q=35.85813,139.6376","K3-024")</f>
        <v>K3-024</v>
      </c>
      <c r="C278" s="2"/>
    </row>
    <row r="279" spans="1:3" x14ac:dyDescent="0.15">
      <c r="A279" s="2" t="s">
        <v>3</v>
      </c>
      <c r="B279" s="5" t="str">
        <f>HYPERLINK("https://maps.google.co.jp/maps?q=35.85757,139.6377","K3-025")</f>
        <v>K3-025</v>
      </c>
      <c r="C279" s="2"/>
    </row>
    <row r="280" spans="1:3" x14ac:dyDescent="0.15">
      <c r="A280" s="2" t="s">
        <v>3</v>
      </c>
      <c r="B280" s="5" t="str">
        <f>HYPERLINK("https://maps.google.co.jp/maps?q=35.85764,139.6383","K3-026")</f>
        <v>K3-026</v>
      </c>
      <c r="C280" s="2"/>
    </row>
    <row r="281" spans="1:3" x14ac:dyDescent="0.15">
      <c r="A281" s="2" t="s">
        <v>3</v>
      </c>
      <c r="B281" s="5" t="str">
        <f>HYPERLINK("https://maps.google.co.jp/maps?q=35.85735,139.6383","K3-027")</f>
        <v>K3-027</v>
      </c>
      <c r="C281" s="2"/>
    </row>
    <row r="282" spans="1:3" x14ac:dyDescent="0.15">
      <c r="A282" s="2" t="s">
        <v>3</v>
      </c>
      <c r="B282" s="5" t="str">
        <f>HYPERLINK("https://maps.google.co.jp/maps?q=35.85654,139.6385","K3-028")</f>
        <v>K3-028</v>
      </c>
      <c r="C282" s="2"/>
    </row>
    <row r="283" spans="1:3" x14ac:dyDescent="0.15">
      <c r="A283" s="2" t="s">
        <v>3</v>
      </c>
      <c r="B283" s="5" t="str">
        <f>HYPERLINK("https://maps.google.co.jp/maps?q=35.85597,139.6388","K3-029")</f>
        <v>K3-029</v>
      </c>
      <c r="C283" s="2"/>
    </row>
    <row r="284" spans="1:3" x14ac:dyDescent="0.15">
      <c r="A284" s="2" t="s">
        <v>3</v>
      </c>
      <c r="B284" s="5" t="str">
        <f>HYPERLINK("https://maps.google.co.jp/maps?q=35.85536,139.639","K3-030")</f>
        <v>K3-030</v>
      </c>
      <c r="C284" s="2"/>
    </row>
    <row r="285" spans="1:3" x14ac:dyDescent="0.15">
      <c r="A285" s="2" t="s">
        <v>3</v>
      </c>
      <c r="B285" s="5" t="str">
        <f>HYPERLINK("https://maps.google.co.jp/maps?q=35.85467,139.6394","K3-031")</f>
        <v>K3-031</v>
      </c>
      <c r="C285" s="2"/>
    </row>
    <row r="286" spans="1:3" x14ac:dyDescent="0.15">
      <c r="A286" s="2" t="s">
        <v>3</v>
      </c>
      <c r="B286" s="5" t="str">
        <f>HYPERLINK("https://maps.google.co.jp/maps?q=35.85471,139.6401","K3-032")</f>
        <v>K3-032</v>
      </c>
      <c r="C286" s="2"/>
    </row>
    <row r="287" spans="1:3" x14ac:dyDescent="0.15">
      <c r="A287" s="2" t="s">
        <v>3</v>
      </c>
      <c r="B287" s="5" t="str">
        <f>HYPERLINK("https://maps.google.co.jp/maps?q=35.85473,139.6401","K3-032流")</f>
        <v>K3-032流</v>
      </c>
      <c r="C287" s="2"/>
    </row>
    <row r="288" spans="1:3" x14ac:dyDescent="0.15">
      <c r="A288" s="2" t="s">
        <v>3</v>
      </c>
      <c r="B288" s="5" t="str">
        <f>HYPERLINK("https://maps.google.co.jp/maps?q=35.85906,139.6373","K3-033")</f>
        <v>K3-033</v>
      </c>
      <c r="C288" s="2"/>
    </row>
    <row r="289" spans="1:3" x14ac:dyDescent="0.15">
      <c r="A289" s="2" t="s">
        <v>3</v>
      </c>
      <c r="B289" s="5" t="str">
        <f>HYPERLINK("https://maps.google.co.jp/maps?q=35.85907,139.6372","K3-033流")</f>
        <v>K3-033流</v>
      </c>
      <c r="C289" s="2"/>
    </row>
    <row r="290" spans="1:3" x14ac:dyDescent="0.15">
      <c r="A290" s="2" t="s">
        <v>3</v>
      </c>
      <c r="B290" s="5" t="str">
        <f>HYPERLINK("https://maps.google.co.jp/maps?q=35.86,139.6369","K3-034")</f>
        <v>K3-034</v>
      </c>
      <c r="C290" s="2"/>
    </row>
    <row r="291" spans="1:3" x14ac:dyDescent="0.15">
      <c r="A291" s="2" t="s">
        <v>3</v>
      </c>
      <c r="B291" s="5" t="str">
        <f>HYPERLINK("https://maps.google.co.jp/maps?q=35.86091,139.6365","K3-035")</f>
        <v>K3-035</v>
      </c>
      <c r="C291" s="2"/>
    </row>
    <row r="292" spans="1:3" x14ac:dyDescent="0.15">
      <c r="A292" s="2" t="s">
        <v>3</v>
      </c>
      <c r="B292" s="5" t="str">
        <f>HYPERLINK("https://maps.google.co.jp/maps?q=35.86199,139.6361","K3-036")</f>
        <v>K3-036</v>
      </c>
      <c r="C292" s="2"/>
    </row>
    <row r="293" spans="1:3" x14ac:dyDescent="0.15">
      <c r="A293" s="2" t="s">
        <v>3</v>
      </c>
      <c r="B293" s="5" t="str">
        <f>HYPERLINK("https://maps.google.co.jp/maps?q=35.86191,139.6358","K3-037")</f>
        <v>K3-037</v>
      </c>
      <c r="C293" s="2"/>
    </row>
    <row r="294" spans="1:3" x14ac:dyDescent="0.15">
      <c r="A294" s="2" t="s">
        <v>3</v>
      </c>
      <c r="B294" s="5" t="str">
        <f>HYPERLINK("https://maps.google.co.jp/maps?q=35.86222,139.6357","K3-038")</f>
        <v>K3-038</v>
      </c>
      <c r="C294" s="2"/>
    </row>
    <row r="295" spans="1:3" x14ac:dyDescent="0.15">
      <c r="A295" s="2" t="s">
        <v>3</v>
      </c>
      <c r="B295" s="5" t="str">
        <f>HYPERLINK("https://maps.google.co.jp/maps?q=35.86213,139.6352","K3-039")</f>
        <v>K3-039</v>
      </c>
      <c r="C295" s="2"/>
    </row>
    <row r="296" spans="1:3" x14ac:dyDescent="0.15">
      <c r="A296" s="2" t="s">
        <v>3</v>
      </c>
      <c r="B296" s="5" t="str">
        <f>HYPERLINK("https://maps.google.co.jp/maps?q=35.86288,139.6347","K3-040")</f>
        <v>K3-040</v>
      </c>
      <c r="C296" s="2"/>
    </row>
    <row r="297" spans="1:3" x14ac:dyDescent="0.15">
      <c r="A297" s="2" t="s">
        <v>3</v>
      </c>
      <c r="B297" s="5" t="str">
        <f>HYPERLINK("https://maps.google.co.jp/maps?q=35.86297,139.6352","K3-041")</f>
        <v>K3-041</v>
      </c>
      <c r="C297" s="2"/>
    </row>
    <row r="298" spans="1:3" x14ac:dyDescent="0.15">
      <c r="A298" s="2" t="s">
        <v>3</v>
      </c>
      <c r="B298" s="5" t="str">
        <f>HYPERLINK("https://maps.google.co.jp/maps?q=35.86385,139.6347","K3-042")</f>
        <v>K3-042</v>
      </c>
      <c r="C298" s="2"/>
    </row>
    <row r="299" spans="1:3" x14ac:dyDescent="0.15">
      <c r="A299" s="2" t="s">
        <v>3</v>
      </c>
      <c r="B299" s="5" t="str">
        <f>HYPERLINK("https://maps.google.co.jp/maps?q=35.8649,139.6341","K3-043")</f>
        <v>K3-043</v>
      </c>
      <c r="C299" s="2" t="s">
        <v>20</v>
      </c>
    </row>
    <row r="300" spans="1:3" x14ac:dyDescent="0.15">
      <c r="A300" s="2" t="s">
        <v>3</v>
      </c>
      <c r="B300" s="5" t="str">
        <f>HYPERLINK("https://maps.google.co.jp/maps?q=35.8659,139.6335","K3-044")</f>
        <v>K3-044</v>
      </c>
      <c r="C300" s="2"/>
    </row>
    <row r="301" spans="1:3" x14ac:dyDescent="0.15">
      <c r="A301" s="2" t="s">
        <v>3</v>
      </c>
      <c r="B301" s="5" t="str">
        <f>HYPERLINK("https://maps.google.co.jp/maps?q=35.86701,139.6332","K3-045")</f>
        <v>K3-045</v>
      </c>
      <c r="C301" s="2"/>
    </row>
    <row r="302" spans="1:3" x14ac:dyDescent="0.15">
      <c r="A302" s="2" t="s">
        <v>3</v>
      </c>
      <c r="B302" s="5" t="str">
        <f>HYPERLINK("https://maps.google.co.jp/maps?q=35.86834,139.6328","K3-046")</f>
        <v>K3-046</v>
      </c>
      <c r="C302" s="2"/>
    </row>
    <row r="303" spans="1:3" x14ac:dyDescent="0.15">
      <c r="A303" s="2" t="s">
        <v>3</v>
      </c>
      <c r="B303" s="5" t="str">
        <f>HYPERLINK("https://maps.google.co.jp/maps?q=35.86839,139.6325","K3-047")</f>
        <v>K3-047</v>
      </c>
      <c r="C303" s="2"/>
    </row>
    <row r="304" spans="1:3" x14ac:dyDescent="0.15">
      <c r="A304" s="2" t="s">
        <v>4</v>
      </c>
      <c r="B304" s="5" t="str">
        <f>HYPERLINK("https://maps.google.co.jp/maps?q=35.82161,139.6386","A-001")</f>
        <v>A-001</v>
      </c>
      <c r="C304" s="2"/>
    </row>
    <row r="305" spans="1:3" x14ac:dyDescent="0.15">
      <c r="A305" s="2" t="s">
        <v>4</v>
      </c>
      <c r="B305" s="5" t="str">
        <f>HYPERLINK("https://maps.google.co.jp/maps?q=35.82151,139.6385","A-001A")</f>
        <v>A-001A</v>
      </c>
      <c r="C305" s="2"/>
    </row>
    <row r="306" spans="1:3" x14ac:dyDescent="0.15">
      <c r="A306" s="2" t="s">
        <v>4</v>
      </c>
      <c r="B306" s="5" t="str">
        <f>HYPERLINK("https://maps.google.co.jp/maps?q=35.82212,139.6382","A-002")</f>
        <v>A-002</v>
      </c>
      <c r="C306" s="2"/>
    </row>
    <row r="307" spans="1:3" x14ac:dyDescent="0.15">
      <c r="A307" s="2" t="s">
        <v>4</v>
      </c>
      <c r="B307" s="5" t="str">
        <f>HYPERLINK("https://maps.google.co.jp/maps?q=35.82256,139.6377","A-003")</f>
        <v>A-003</v>
      </c>
      <c r="C307" s="2"/>
    </row>
    <row r="308" spans="1:3" x14ac:dyDescent="0.15">
      <c r="A308" s="2" t="s">
        <v>4</v>
      </c>
      <c r="B308" s="5" t="str">
        <f>HYPERLINK("https://maps.google.co.jp/maps?q=35.82314,139.6371","A-004")</f>
        <v>A-004</v>
      </c>
      <c r="C308" s="2"/>
    </row>
    <row r="309" spans="1:3" x14ac:dyDescent="0.15">
      <c r="A309" s="2" t="s">
        <v>5</v>
      </c>
      <c r="B309" s="5" t="str">
        <f>HYPERLINK("https://maps.google.co.jp/maps?q=35.84317,139.6274","AM-001")</f>
        <v>AM-001</v>
      </c>
      <c r="C309" s="2"/>
    </row>
    <row r="310" spans="1:3" x14ac:dyDescent="0.15">
      <c r="A310" s="2" t="s">
        <v>5</v>
      </c>
      <c r="B310" s="5" t="str">
        <f>HYPERLINK("https://maps.google.co.jp/maps?q=35.84299,139.6266","AM-002")</f>
        <v>AM-002</v>
      </c>
      <c r="C310" s="2"/>
    </row>
    <row r="311" spans="1:3" x14ac:dyDescent="0.15">
      <c r="A311" s="2" t="s">
        <v>5</v>
      </c>
      <c r="B311" s="5" t="str">
        <f>HYPERLINK("https://maps.google.co.jp/maps?q=35.84255,139.6264","AM-003")</f>
        <v>AM-003</v>
      </c>
      <c r="C311" s="2"/>
    </row>
    <row r="312" spans="1:3" x14ac:dyDescent="0.15">
      <c r="A312" s="2" t="s">
        <v>5</v>
      </c>
      <c r="B312" s="5" t="str">
        <f>HYPERLINK("https://maps.google.co.jp/maps?q=35.84255,139.6264","AM-004")</f>
        <v>AM-004</v>
      </c>
      <c r="C312" s="2"/>
    </row>
    <row r="313" spans="1:3" x14ac:dyDescent="0.15">
      <c r="A313" s="2" t="s">
        <v>5</v>
      </c>
      <c r="B313" s="5" t="str">
        <f>HYPERLINK("https://maps.google.co.jp/maps?q=35.84688,139.6223","AM-005")</f>
        <v>AM-005</v>
      </c>
      <c r="C313" s="2"/>
    </row>
    <row r="314" spans="1:3" x14ac:dyDescent="0.15">
      <c r="A314" s="2" t="s">
        <v>5</v>
      </c>
      <c r="B314" s="5" t="str">
        <f>HYPERLINK("https://maps.google.co.jp/maps?q=35.85255,139.6178","AM-006")</f>
        <v>AM-006</v>
      </c>
      <c r="C314" s="2"/>
    </row>
    <row r="315" spans="1:3" x14ac:dyDescent="0.15">
      <c r="A315" s="2" t="s">
        <v>5</v>
      </c>
      <c r="B315" s="5" t="str">
        <f>HYPERLINK("https://maps.google.co.jp/maps?q=35.85256,139.6178","AM-007")</f>
        <v>AM-007</v>
      </c>
      <c r="C315" s="2"/>
    </row>
    <row r="316" spans="1:3" x14ac:dyDescent="0.15">
      <c r="A316" s="2" t="s">
        <v>5</v>
      </c>
      <c r="B316" s="5" t="str">
        <f>HYPERLINK("https://maps.google.co.jp/maps?q=35.85817,139.6087","AM-008")</f>
        <v>AM-008</v>
      </c>
      <c r="C316" s="2" t="s">
        <v>20</v>
      </c>
    </row>
    <row r="317" spans="1:3" x14ac:dyDescent="0.15">
      <c r="A317" s="2" t="s">
        <v>5</v>
      </c>
      <c r="B317" s="5" t="str">
        <f>HYPERLINK("https://maps.google.co.jp/maps?q=35.85815,139.6087","AM-009")</f>
        <v>AM-009</v>
      </c>
      <c r="C317" s="2" t="s">
        <v>25</v>
      </c>
    </row>
    <row r="318" spans="1:3" x14ac:dyDescent="0.15">
      <c r="A318" s="2" t="s">
        <v>5</v>
      </c>
      <c r="B318" s="5" t="str">
        <f>HYPERLINK("https://maps.google.co.jp/maps?q=35.85905,139.6068","AM-010")</f>
        <v>AM-010</v>
      </c>
      <c r="C318" s="2"/>
    </row>
    <row r="319" spans="1:3" x14ac:dyDescent="0.15">
      <c r="A319" s="2" t="s">
        <v>5</v>
      </c>
      <c r="B319" s="5" t="str">
        <f>HYPERLINK("https://maps.google.co.jp/maps?q=35.85993,139.6049","AM-011")</f>
        <v>AM-011</v>
      </c>
      <c r="C319" s="2"/>
    </row>
    <row r="320" spans="1:3" x14ac:dyDescent="0.15">
      <c r="A320" s="2" t="s">
        <v>5</v>
      </c>
      <c r="B320" s="5" t="str">
        <f>HYPERLINK("https://maps.google.co.jp/maps?q=35.8603,139.604","AM-012")</f>
        <v>AM-012</v>
      </c>
      <c r="C320" s="2" t="s">
        <v>36</v>
      </c>
    </row>
    <row r="321" spans="1:3" x14ac:dyDescent="0.15">
      <c r="A321" s="2" t="s">
        <v>5</v>
      </c>
      <c r="B321" s="5" t="str">
        <f>HYPERLINK("https://maps.google.co.jp/maps?q=35.86104,139.6024","AM-013")</f>
        <v>AM-013</v>
      </c>
      <c r="C321" s="2"/>
    </row>
    <row r="322" spans="1:3" x14ac:dyDescent="0.15">
      <c r="A322" s="2" t="s">
        <v>5</v>
      </c>
      <c r="B322" s="5" t="str">
        <f>HYPERLINK("https://maps.google.co.jp/maps?q=35.8616,139.6014","AM-014")</f>
        <v>AM-014</v>
      </c>
      <c r="C322" s="2"/>
    </row>
    <row r="323" spans="1:3" x14ac:dyDescent="0.15">
      <c r="A323" s="2" t="s">
        <v>5</v>
      </c>
      <c r="B323" s="5" t="str">
        <f>HYPERLINK("https://maps.google.co.jp/maps?q=35.86157,139.6014","AM-015")</f>
        <v>AM-015</v>
      </c>
      <c r="C323" s="2"/>
    </row>
    <row r="324" spans="1:3" x14ac:dyDescent="0.15">
      <c r="A324" s="2" t="s">
        <v>5</v>
      </c>
      <c r="B324" s="5" t="str">
        <f>HYPERLINK("https://maps.google.co.jp/maps?q=35.86158,139.6014","AM-016")</f>
        <v>AM-016</v>
      </c>
      <c r="C324" s="2"/>
    </row>
    <row r="325" spans="1:3" x14ac:dyDescent="0.15">
      <c r="A325" s="2" t="s">
        <v>5</v>
      </c>
      <c r="B325" s="5" t="str">
        <f>HYPERLINK("https://maps.google.co.jp/maps?q=35.86285,139.599","AM-017")</f>
        <v>AM-017</v>
      </c>
      <c r="C325" s="2"/>
    </row>
    <row r="326" spans="1:3" x14ac:dyDescent="0.15">
      <c r="A326" s="2" t="s">
        <v>5</v>
      </c>
      <c r="B326" s="5" t="str">
        <f>HYPERLINK("https://maps.google.co.jp/maps?q=35.86341,139.5974","AM-018")</f>
        <v>AM-018</v>
      </c>
      <c r="C326" s="2"/>
    </row>
    <row r="327" spans="1:3" x14ac:dyDescent="0.15">
      <c r="A327" s="2" t="s">
        <v>5</v>
      </c>
      <c r="B327" s="5" t="str">
        <f>HYPERLINK("https://maps.google.co.jp/maps?q=35.86443,139.5966","AM-019")</f>
        <v>AM-019</v>
      </c>
      <c r="C327" s="2"/>
    </row>
    <row r="328" spans="1:3" x14ac:dyDescent="0.15">
      <c r="A328" s="2" t="s">
        <v>5</v>
      </c>
      <c r="B328" s="5" t="str">
        <f>HYPERLINK("https://maps.google.co.jp/maps?q=35.86609,139.5965","AM-020")</f>
        <v>AM-020</v>
      </c>
      <c r="C328" s="2"/>
    </row>
    <row r="329" spans="1:3" x14ac:dyDescent="0.15">
      <c r="A329" s="2" t="s">
        <v>5</v>
      </c>
      <c r="B329" s="5" t="str">
        <f>HYPERLINK("https://maps.google.co.jp/maps?q=35.86736,139.5966","AM-021")</f>
        <v>AM-021</v>
      </c>
      <c r="C329" s="2"/>
    </row>
    <row r="330" spans="1:3" x14ac:dyDescent="0.15">
      <c r="A330" s="2" t="s">
        <v>5</v>
      </c>
      <c r="B330" s="5" t="str">
        <f>HYPERLINK("https://maps.google.co.jp/maps?q=35.86735,139.5965","AM-021-1")</f>
        <v>AM-021-1</v>
      </c>
      <c r="C330" s="2"/>
    </row>
    <row r="331" spans="1:3" x14ac:dyDescent="0.15">
      <c r="A331" s="2" t="s">
        <v>5</v>
      </c>
      <c r="B331" s="5" t="str">
        <f>HYPERLINK("https://maps.google.co.jp/maps?q=35.86876,139.5969","AM-022")</f>
        <v>AM-022</v>
      </c>
      <c r="C331" s="2"/>
    </row>
    <row r="332" spans="1:3" x14ac:dyDescent="0.15">
      <c r="A332" s="2" t="s">
        <v>5</v>
      </c>
      <c r="B332" s="5" t="str">
        <f>HYPERLINK("https://maps.google.co.jp/maps?q=35.86966,139.5978","AM-023")</f>
        <v>AM-023</v>
      </c>
      <c r="C332" s="2"/>
    </row>
    <row r="333" spans="1:3" x14ac:dyDescent="0.15">
      <c r="A333" s="2" t="s">
        <v>5</v>
      </c>
      <c r="B333" s="5" t="str">
        <f>HYPERLINK("https://maps.google.co.jp/maps?q=35.87192,139.5991","AM-024")</f>
        <v>AM-024</v>
      </c>
      <c r="C333" s="2"/>
    </row>
    <row r="334" spans="1:3" x14ac:dyDescent="0.15">
      <c r="A334" s="2" t="s">
        <v>5</v>
      </c>
      <c r="B334" s="5" t="str">
        <f>HYPERLINK("https://maps.google.co.jp/maps?q=35.87189,139.5991","AM-025")</f>
        <v>AM-025</v>
      </c>
      <c r="C334" s="2"/>
    </row>
    <row r="335" spans="1:3" x14ac:dyDescent="0.15">
      <c r="A335" s="2" t="s">
        <v>5</v>
      </c>
      <c r="B335" s="5" t="str">
        <f>HYPERLINK("https://maps.google.co.jp/maps?q=35.87389,139.5989","AM-026")</f>
        <v>AM-026</v>
      </c>
      <c r="C335" s="2"/>
    </row>
    <row r="336" spans="1:3" x14ac:dyDescent="0.15">
      <c r="A336" s="2" t="s">
        <v>5</v>
      </c>
      <c r="B336" s="5" t="str">
        <f>HYPERLINK("https://maps.google.co.jp/maps?q=35.87521,139.5978","AM-027")</f>
        <v>AM-027</v>
      </c>
      <c r="C336" s="2"/>
    </row>
    <row r="337" spans="1:3" x14ac:dyDescent="0.15">
      <c r="A337" s="2" t="s">
        <v>5</v>
      </c>
      <c r="B337" s="5" t="str">
        <f>HYPERLINK("https://maps.google.co.jp/maps?q=35.87639,139.5972","AM-028")</f>
        <v>AM-028</v>
      </c>
      <c r="C337" s="2"/>
    </row>
    <row r="338" spans="1:3" x14ac:dyDescent="0.15">
      <c r="A338" s="2" t="s">
        <v>5</v>
      </c>
      <c r="B338" s="5" t="str">
        <f>HYPERLINK("https://maps.google.co.jp/maps?q=35.87745,139.5973","AM-029")</f>
        <v>AM-029</v>
      </c>
      <c r="C338" s="2"/>
    </row>
    <row r="339" spans="1:3" x14ac:dyDescent="0.15">
      <c r="A339" s="2" t="s">
        <v>5</v>
      </c>
      <c r="B339" s="5" t="str">
        <f>HYPERLINK("https://maps.google.co.jp/maps?q=35.88067,139.5987","AM-030")</f>
        <v>AM-030</v>
      </c>
      <c r="C339" s="2"/>
    </row>
    <row r="340" spans="1:3" x14ac:dyDescent="0.15">
      <c r="A340" s="2" t="s">
        <v>6</v>
      </c>
      <c r="B340" s="5" t="str">
        <f>HYPERLINK("https://maps.google.co.jp/maps?q=35.90642,139.5967","AK-001")</f>
        <v>AK-001</v>
      </c>
      <c r="C340" s="2"/>
    </row>
    <row r="341" spans="1:3" x14ac:dyDescent="0.15">
      <c r="A341" s="2" t="s">
        <v>6</v>
      </c>
      <c r="B341" s="5" t="str">
        <f>HYPERLINK("https://maps.google.co.jp/maps?q=35.90542,139.5901","AK-002")</f>
        <v>AK-002</v>
      </c>
      <c r="C341" s="2"/>
    </row>
    <row r="342" spans="1:3" x14ac:dyDescent="0.15">
      <c r="A342" s="2" t="s">
        <v>6</v>
      </c>
      <c r="B342" s="5" t="str">
        <f>HYPERLINK("https://maps.google.co.jp/maps?q=35.90543,139.5901","AK-003")</f>
        <v>AK-003</v>
      </c>
      <c r="C342" s="2"/>
    </row>
    <row r="343" spans="1:3" x14ac:dyDescent="0.15">
      <c r="A343" s="2" t="s">
        <v>6</v>
      </c>
      <c r="B343" s="5" t="str">
        <f>HYPERLINK("https://maps.google.co.jp/maps?q=35.90177,139.5861","AK-004")</f>
        <v>AK-004</v>
      </c>
      <c r="C343" s="2"/>
    </row>
    <row r="344" spans="1:3" x14ac:dyDescent="0.15">
      <c r="A344" s="2" t="s">
        <v>6</v>
      </c>
      <c r="B344" s="5" t="str">
        <f>HYPERLINK("https://maps.google.co.jp/maps?q=35.89972,139.5851","AK-005")</f>
        <v>AK-005</v>
      </c>
      <c r="C344" s="2"/>
    </row>
    <row r="345" spans="1:3" x14ac:dyDescent="0.15">
      <c r="A345" s="2" t="s">
        <v>6</v>
      </c>
      <c r="B345" s="5" t="str">
        <f>HYPERLINK("https://maps.google.co.jp/maps?q=35.89973,139.5851","AK-006")</f>
        <v>AK-006</v>
      </c>
      <c r="C345" s="2"/>
    </row>
    <row r="346" spans="1:3" x14ac:dyDescent="0.15">
      <c r="A346" s="2" t="s">
        <v>6</v>
      </c>
      <c r="B346" s="5" t="str">
        <f>HYPERLINK("https://maps.google.co.jp/maps?q=35.90059,139.5807","AK-007")</f>
        <v>AK-007</v>
      </c>
      <c r="C346" s="2"/>
    </row>
    <row r="347" spans="1:3" x14ac:dyDescent="0.15">
      <c r="A347" s="2" t="s">
        <v>6</v>
      </c>
      <c r="B347" s="5" t="str">
        <f>HYPERLINK("https://maps.google.co.jp/maps?q=35.90228,139.5774","AK-008")</f>
        <v>AK-008</v>
      </c>
      <c r="C347" s="2"/>
    </row>
    <row r="348" spans="1:3" x14ac:dyDescent="0.15">
      <c r="A348" s="2" t="s">
        <v>6</v>
      </c>
      <c r="B348" s="5" t="str">
        <f>HYPERLINK("https://maps.google.co.jp/maps?q=35.90453,139.5743","AK-009-1")</f>
        <v>AK-009-1</v>
      </c>
      <c r="C348" s="2"/>
    </row>
    <row r="349" spans="1:3" x14ac:dyDescent="0.15">
      <c r="A349" s="2" t="s">
        <v>6</v>
      </c>
      <c r="B349" s="5" t="str">
        <f>HYPERLINK("https://maps.google.co.jp/maps?q=35.90451,139.5743","AK-009-2")</f>
        <v>AK-009-2</v>
      </c>
      <c r="C349" s="2"/>
    </row>
    <row r="350" spans="1:3" x14ac:dyDescent="0.15">
      <c r="A350" s="2" t="s">
        <v>6</v>
      </c>
      <c r="B350" s="5" t="str">
        <f>HYPERLINK("https://maps.google.co.jp/maps?q=35.90451,139.5743","AK-009-入")</f>
        <v>AK-009-入</v>
      </c>
      <c r="C350" s="2"/>
    </row>
    <row r="351" spans="1:3" x14ac:dyDescent="0.15">
      <c r="A351" s="2" t="s">
        <v>6</v>
      </c>
      <c r="B351" s="5" t="str">
        <f>HYPERLINK("https://maps.google.co.jp/maps?q=35.90484,139.5737","AK-010-1")</f>
        <v>AK-010-1</v>
      </c>
      <c r="C351" s="2"/>
    </row>
    <row r="352" spans="1:3" x14ac:dyDescent="0.15">
      <c r="A352" s="2" t="s">
        <v>6</v>
      </c>
      <c r="B352" s="5" t="str">
        <f>HYPERLINK("https://maps.google.co.jp/maps?q=35.90486,139.5737","AK-010-2")</f>
        <v>AK-010-2</v>
      </c>
      <c r="C352" s="2"/>
    </row>
    <row r="353" spans="1:3" x14ac:dyDescent="0.15">
      <c r="A353" s="2" t="s">
        <v>6</v>
      </c>
      <c r="B353" s="5" t="str">
        <f>HYPERLINK("https://maps.google.co.jp/maps?q=35.90487,139.5737","AK-010-入")</f>
        <v>AK-010-入</v>
      </c>
      <c r="C353" s="2"/>
    </row>
    <row r="354" spans="1:3" x14ac:dyDescent="0.15">
      <c r="A354" s="2" t="s">
        <v>6</v>
      </c>
      <c r="B354" s="5" t="str">
        <f>HYPERLINK("https://maps.google.co.jp/maps?q=35.90637,139.5711","AK-011-1")</f>
        <v>AK-011-1</v>
      </c>
      <c r="C354" s="2"/>
    </row>
    <row r="355" spans="1:3" x14ac:dyDescent="0.15">
      <c r="A355" s="2" t="s">
        <v>6</v>
      </c>
      <c r="B355" s="5" t="str">
        <f>HYPERLINK("https://maps.google.co.jp/maps?q=35.9064,139.5711","AK-011-2")</f>
        <v>AK-011-2</v>
      </c>
      <c r="C355" s="2"/>
    </row>
    <row r="356" spans="1:3" x14ac:dyDescent="0.15">
      <c r="A356" s="2" t="s">
        <v>6</v>
      </c>
      <c r="B356" s="5" t="str">
        <f>HYPERLINK("https://maps.google.co.jp/maps?q=35.91191,139.5671","AK-012")</f>
        <v>AK-012</v>
      </c>
      <c r="C356" s="2"/>
    </row>
    <row r="357" spans="1:3" x14ac:dyDescent="0.15">
      <c r="A357" s="2" t="s">
        <v>6</v>
      </c>
      <c r="B357" s="5" t="str">
        <f>HYPERLINK("https://maps.google.co.jp/maps?q=35.91531,139.5652","AK-013")</f>
        <v>AK-013</v>
      </c>
      <c r="C357" s="2"/>
    </row>
    <row r="358" spans="1:3" x14ac:dyDescent="0.15">
      <c r="A358" s="2" t="s">
        <v>6</v>
      </c>
      <c r="B358" s="5" t="str">
        <f>HYPERLINK("https://maps.google.co.jp/maps?q=35.91723,139.5662","AK-014-1")</f>
        <v>AK-014-1</v>
      </c>
      <c r="C358" s="2"/>
    </row>
    <row r="359" spans="1:3" x14ac:dyDescent="0.15">
      <c r="A359" s="2" t="s">
        <v>6</v>
      </c>
      <c r="B359" s="5" t="str">
        <f>HYPERLINK("https://maps.google.co.jp/maps?q=35.91726,139.5662","AK-014-2")</f>
        <v>AK-014-2</v>
      </c>
      <c r="C359" s="2"/>
    </row>
    <row r="360" spans="1:3" x14ac:dyDescent="0.15">
      <c r="A360" s="2" t="s">
        <v>6</v>
      </c>
      <c r="B360" s="5" t="str">
        <f>HYPERLINK("https://maps.google.co.jp/maps?q=35.91836,139.5649","AK-015空気弁")</f>
        <v>AK-015空気弁</v>
      </c>
      <c r="C360" s="2"/>
    </row>
    <row r="361" spans="1:3" x14ac:dyDescent="0.15">
      <c r="A361" s="2" t="s">
        <v>6</v>
      </c>
      <c r="B361" s="5" t="str">
        <f>HYPERLINK("https://maps.google.co.jp/maps?q=35.91901,139.5642","AK-016空気弁")</f>
        <v>AK-016空気弁</v>
      </c>
      <c r="C361" s="2"/>
    </row>
    <row r="362" spans="1:3" x14ac:dyDescent="0.15">
      <c r="A362" s="2" t="s">
        <v>6</v>
      </c>
      <c r="B362" s="5" t="str">
        <f>HYPERLINK("https://maps.google.co.jp/maps?q=35.92017,139.5633","AK-017空気弁")</f>
        <v>AK-017空気弁</v>
      </c>
      <c r="C362" s="2"/>
    </row>
    <row r="363" spans="1:3" x14ac:dyDescent="0.15">
      <c r="A363" s="2" t="s">
        <v>6</v>
      </c>
      <c r="B363" s="5" t="str">
        <f>HYPERLINK("https://maps.google.co.jp/maps?q=35.92071,139.5624","AK-018")</f>
        <v>AK-018</v>
      </c>
      <c r="C363" s="2"/>
    </row>
    <row r="364" spans="1:3" x14ac:dyDescent="0.15">
      <c r="A364" s="2" t="s">
        <v>6</v>
      </c>
      <c r="B364" s="5" t="str">
        <f>HYPERLINK("https://maps.google.co.jp/maps?q=35.92102,139.5617","AK-019排水設備")</f>
        <v>AK-019排水設備</v>
      </c>
      <c r="C364" s="2"/>
    </row>
    <row r="365" spans="1:3" x14ac:dyDescent="0.15">
      <c r="A365" s="2" t="s">
        <v>6</v>
      </c>
      <c r="B365" s="5" t="str">
        <f>HYPERLINK("https://maps.google.co.jp/maps?q=35.92199,139.5609","AK-020空気弁")</f>
        <v>AK-020空気弁</v>
      </c>
      <c r="C365" s="2"/>
    </row>
    <row r="366" spans="1:3" x14ac:dyDescent="0.15">
      <c r="A366" s="2" t="s">
        <v>6</v>
      </c>
      <c r="B366" s="5" t="str">
        <f>HYPERLINK("https://maps.google.co.jp/maps?q=35.92326,139.5598","AK-021空気弁")</f>
        <v>AK-021空気弁</v>
      </c>
      <c r="C366" s="2"/>
    </row>
    <row r="367" spans="1:3" x14ac:dyDescent="0.15">
      <c r="A367" s="2" t="s">
        <v>6</v>
      </c>
      <c r="B367" s="5" t="str">
        <f>HYPERLINK("https://maps.google.co.jp/maps?q=35.92501,139.5582","AK-022-1")</f>
        <v>AK-022-1</v>
      </c>
      <c r="C367" s="2"/>
    </row>
    <row r="368" spans="1:3" x14ac:dyDescent="0.15">
      <c r="A368" s="2" t="s">
        <v>6</v>
      </c>
      <c r="B368" s="5" t="str">
        <f>HYPERLINK("https://maps.google.co.jp/maps?q=35.92497,139.5582","AK-022-2")</f>
        <v>AK-022-2</v>
      </c>
      <c r="C368" s="2"/>
    </row>
    <row r="369" spans="1:3" x14ac:dyDescent="0.15">
      <c r="A369" s="2" t="s">
        <v>6</v>
      </c>
      <c r="B369" s="5" t="str">
        <f>HYPERLINK("https://maps.google.co.jp/maps?q=35.92732,139.556","AK-023")</f>
        <v>AK-023</v>
      </c>
      <c r="C369" s="2"/>
    </row>
    <row r="370" spans="1:3" x14ac:dyDescent="0.15">
      <c r="A370" s="2" t="s">
        <v>6</v>
      </c>
      <c r="B370" s="5" t="str">
        <f>HYPERLINK("https://maps.google.co.jp/maps?q=35.92809,139.5584","AK-024")</f>
        <v>AK-024</v>
      </c>
      <c r="C370" s="2"/>
    </row>
    <row r="371" spans="1:3" x14ac:dyDescent="0.15">
      <c r="A371" s="2" t="s">
        <v>6</v>
      </c>
      <c r="B371" s="5" t="str">
        <f>HYPERLINK("https://maps.google.co.jp/maps?q=35.93194,139.5573","AK-025")</f>
        <v>AK-025</v>
      </c>
      <c r="C371" s="2"/>
    </row>
    <row r="372" spans="1:3" x14ac:dyDescent="0.15">
      <c r="A372" s="2" t="s">
        <v>6</v>
      </c>
      <c r="B372" s="5" t="str">
        <f>HYPERLINK("https://maps.google.co.jp/maps?q=35.93375,139.5563","AK-026")</f>
        <v>AK-026</v>
      </c>
      <c r="C372" s="2"/>
    </row>
    <row r="373" spans="1:3" x14ac:dyDescent="0.15">
      <c r="A373" s="2" t="s">
        <v>6</v>
      </c>
      <c r="B373" s="5" t="str">
        <f>HYPERLINK("https://maps.google.co.jp/maps?q=35.93609,139.5564","AK-027")</f>
        <v>AK-027</v>
      </c>
      <c r="C373" s="2"/>
    </row>
    <row r="374" spans="1:3" x14ac:dyDescent="0.15">
      <c r="A374" s="2" t="s">
        <v>6</v>
      </c>
      <c r="B374" s="5" t="str">
        <f>HYPERLINK("https://maps.google.co.jp/maps?q=35.93851,139.5554","AK-028")</f>
        <v>AK-028</v>
      </c>
      <c r="C374" s="2"/>
    </row>
    <row r="375" spans="1:3" x14ac:dyDescent="0.15">
      <c r="A375" s="2" t="s">
        <v>6</v>
      </c>
      <c r="B375" s="5" t="str">
        <f>HYPERLINK("https://maps.google.co.jp/maps?q=35.93998,139.553","AK-030")</f>
        <v>AK-030</v>
      </c>
      <c r="C375" s="2"/>
    </row>
    <row r="376" spans="1:3" x14ac:dyDescent="0.15">
      <c r="A376" s="2" t="s">
        <v>7</v>
      </c>
      <c r="B376" s="5" t="str">
        <f>HYPERLINK("https://maps.google.co.jp/maps?q=35.8958399222,139.644318997","A001")</f>
        <v>A001</v>
      </c>
      <c r="C376" s="2"/>
    </row>
    <row r="377" spans="1:3" x14ac:dyDescent="0.15">
      <c r="A377" s="2" t="s">
        <v>7</v>
      </c>
      <c r="B377" s="5" t="str">
        <f>HYPERLINK("https://maps.google.co.jp/maps?q=35.8953192417,139.643158142","A002")</f>
        <v>A002</v>
      </c>
      <c r="C377" s="2"/>
    </row>
    <row r="378" spans="1:3" x14ac:dyDescent="0.15">
      <c r="A378" s="2" t="s">
        <v>7</v>
      </c>
      <c r="B378" s="5" t="str">
        <f>HYPERLINK("https://maps.google.co.jp/maps?q=35.8948803694,139.642031836","A003")</f>
        <v>A003</v>
      </c>
      <c r="C378" s="2"/>
    </row>
    <row r="379" spans="1:3" x14ac:dyDescent="0.15">
      <c r="A379" s="2" t="s">
        <v>7</v>
      </c>
      <c r="B379" s="5" t="str">
        <f>HYPERLINK("https://maps.google.co.jp/maps?q=35.8944662306,139.640936236","A004")</f>
        <v>A004</v>
      </c>
      <c r="C379" s="2"/>
    </row>
    <row r="380" spans="1:3" x14ac:dyDescent="0.15">
      <c r="A380" s="2" t="s">
        <v>7</v>
      </c>
      <c r="B380" s="5" t="str">
        <f>HYPERLINK("https://maps.google.co.jp/maps?q=35.893985275,139.639543308","A005")</f>
        <v>A005</v>
      </c>
      <c r="C380" s="2"/>
    </row>
    <row r="381" spans="1:3" x14ac:dyDescent="0.15">
      <c r="A381" s="2" t="s">
        <v>7</v>
      </c>
      <c r="B381" s="5" t="str">
        <f>HYPERLINK("https://maps.google.co.jp/maps?q=35.8946330056,139.638174572","A006")</f>
        <v>A006</v>
      </c>
      <c r="C381" s="2"/>
    </row>
    <row r="382" spans="1:3" x14ac:dyDescent="0.15">
      <c r="A382" s="2" t="s">
        <v>7</v>
      </c>
      <c r="B382" s="5" t="str">
        <f>HYPERLINK("https://maps.google.co.jp/maps?q=35.8941758778,139.638347258","A007")</f>
        <v>A007</v>
      </c>
      <c r="C382" s="2"/>
    </row>
    <row r="383" spans="1:3" x14ac:dyDescent="0.15">
      <c r="A383" s="2" t="s">
        <v>7</v>
      </c>
      <c r="B383" s="5" t="str">
        <f>HYPERLINK("https://maps.google.co.jp/maps?q=35.8941542972,139.638435658","A008")</f>
        <v>A008</v>
      </c>
      <c r="C383" s="2"/>
    </row>
    <row r="384" spans="1:3" x14ac:dyDescent="0.15">
      <c r="A384" s="2" t="s">
        <v>7</v>
      </c>
      <c r="B384" s="5" t="str">
        <f>HYPERLINK("https://maps.google.co.jp/maps?q=35.8964953389,139.644052139","A009")</f>
        <v>A009</v>
      </c>
      <c r="C384" s="2"/>
    </row>
    <row r="385" spans="1:3" x14ac:dyDescent="0.15">
      <c r="A385" s="2" t="s">
        <v>7</v>
      </c>
      <c r="B385" s="5" t="str">
        <f>HYPERLINK("https://maps.google.co.jp/maps?q=35.8967385056,139.644622125","A010")</f>
        <v>A010</v>
      </c>
      <c r="C385" s="2"/>
    </row>
    <row r="386" spans="1:3" x14ac:dyDescent="0.15">
      <c r="A386" s="2" t="s">
        <v>7</v>
      </c>
      <c r="B386" s="5" t="str">
        <f>HYPERLINK("https://maps.google.co.jp/maps?q=35.8968091,139.6449079","A011")</f>
        <v>A011</v>
      </c>
      <c r="C386" s="2"/>
    </row>
    <row r="387" spans="1:3" x14ac:dyDescent="0.15">
      <c r="A387" s="2" t="s">
        <v>7</v>
      </c>
      <c r="B387" s="5" t="str">
        <f>HYPERLINK("https://maps.google.co.jp/maps?q=35.899799,139.648703","A012")</f>
        <v>A012</v>
      </c>
      <c r="C387" s="2"/>
    </row>
    <row r="388" spans="1:3" x14ac:dyDescent="0.15">
      <c r="A388" s="2" t="s">
        <v>7</v>
      </c>
      <c r="B388" s="5" t="str">
        <f>HYPERLINK("https://maps.google.co.jp/maps?q=35.899787,139.648701","A013")</f>
        <v>A013</v>
      </c>
      <c r="C388" s="2"/>
    </row>
    <row r="389" spans="1:3" x14ac:dyDescent="0.15">
      <c r="A389" s="2" t="s">
        <v>7</v>
      </c>
      <c r="B389" s="5" t="str">
        <f>HYPERLINK("https://maps.google.co.jp/maps?q=35.901102,139.648542","A014")</f>
        <v>A014</v>
      </c>
      <c r="C389" s="2" t="s">
        <v>26</v>
      </c>
    </row>
    <row r="390" spans="1:3" x14ac:dyDescent="0.15">
      <c r="A390" s="2" t="s">
        <v>7</v>
      </c>
      <c r="B390" s="5" t="str">
        <f>HYPERLINK("https://maps.google.co.jp/maps?q=35.901099,139.648603","A015")</f>
        <v>A015</v>
      </c>
      <c r="C390" s="2" t="s">
        <v>26</v>
      </c>
    </row>
    <row r="391" spans="1:3" x14ac:dyDescent="0.15">
      <c r="A391" s="2" t="s">
        <v>7</v>
      </c>
      <c r="B391" s="5" t="str">
        <f>HYPERLINK("https://maps.google.co.jp/maps?q=35.899818,139.648654","A016")</f>
        <v>A016</v>
      </c>
      <c r="C391" s="2"/>
    </row>
    <row r="392" spans="1:3" x14ac:dyDescent="0.15">
      <c r="A392" s="2" t="s">
        <v>7</v>
      </c>
      <c r="B392" s="5" t="str">
        <f>HYPERLINK("https://maps.google.co.jp/maps?q=35.900551,139.64845","A017")</f>
        <v>A017</v>
      </c>
      <c r="C392" s="2"/>
    </row>
    <row r="393" spans="1:3" x14ac:dyDescent="0.15">
      <c r="A393" s="2" t="s">
        <v>7</v>
      </c>
      <c r="B393" s="5" t="str">
        <f>HYPERLINK("https://maps.google.co.jp/maps?q=35.900557,139.648442","A018")</f>
        <v>A018</v>
      </c>
      <c r="C393" s="2"/>
    </row>
    <row r="394" spans="1:3" x14ac:dyDescent="0.15">
      <c r="A394" s="2" t="s">
        <v>7</v>
      </c>
      <c r="B394" s="5" t="str">
        <f>HYPERLINK("https://maps.google.co.jp/maps?q=35.900659,139.648503","A019")</f>
        <v>A019</v>
      </c>
      <c r="C394" s="2" t="s">
        <v>27</v>
      </c>
    </row>
    <row r="395" spans="1:3" x14ac:dyDescent="0.15">
      <c r="A395" s="2" t="s">
        <v>7</v>
      </c>
      <c r="B395" s="5" t="str">
        <f>HYPERLINK("https://maps.google.co.jp/maps?q=35.8956114611,139.643908131","F001")</f>
        <v>F001</v>
      </c>
      <c r="C395" s="2"/>
    </row>
    <row r="396" spans="1:3" x14ac:dyDescent="0.15">
      <c r="A396" s="2" t="s">
        <v>7</v>
      </c>
      <c r="B396" s="5" t="str">
        <f>HYPERLINK("https://maps.google.co.jp/maps?q=35.8944927361,139.641003333","F002")</f>
        <v>F002</v>
      </c>
      <c r="C396" s="2"/>
    </row>
    <row r="397" spans="1:3" x14ac:dyDescent="0.15">
      <c r="A397" s="2" t="s">
        <v>7</v>
      </c>
      <c r="B397" s="5" t="str">
        <f>HYPERLINK("https://maps.google.co.jp/maps?q=35.8944302778,139.638223422","F003")</f>
        <v>F003</v>
      </c>
      <c r="C397" s="2"/>
    </row>
    <row r="398" spans="1:3" x14ac:dyDescent="0.15">
      <c r="A398" s="2" t="s">
        <v>7</v>
      </c>
      <c r="B398" s="5" t="str">
        <f>HYPERLINK("https://maps.google.co.jp/maps?q=35.8966027417,139.64432345","F004")</f>
        <v>F004</v>
      </c>
      <c r="C398" s="2"/>
    </row>
    <row r="399" spans="1:3" x14ac:dyDescent="0.15">
      <c r="A399" s="2" t="s">
        <v>7</v>
      </c>
      <c r="B399" s="5" t="str">
        <f>HYPERLINK("https://maps.google.co.jp/maps?q=35.899382,139.648927","F005")</f>
        <v>F005</v>
      </c>
      <c r="C399" s="2"/>
    </row>
    <row r="400" spans="1:3" x14ac:dyDescent="0.15">
      <c r="A400" s="2" t="s">
        <v>8</v>
      </c>
      <c r="B400" s="5" t="str">
        <f>HYPERLINK("https://maps.google.co.jp/maps?q=35.84713,139.7038","S-001")</f>
        <v>S-001</v>
      </c>
      <c r="C400" s="2"/>
    </row>
    <row r="401" spans="1:3" x14ac:dyDescent="0.15">
      <c r="A401" s="2" t="s">
        <v>8</v>
      </c>
      <c r="B401" s="5" t="str">
        <f>HYPERLINK("https://maps.google.co.jp/maps?q=35.85176,139.7039","S-002")</f>
        <v>S-002</v>
      </c>
      <c r="C401" s="2"/>
    </row>
    <row r="402" spans="1:3" x14ac:dyDescent="0.15">
      <c r="A402" s="2" t="s">
        <v>8</v>
      </c>
      <c r="B402" s="5" t="str">
        <f>HYPERLINK("https://maps.google.co.jp/maps?q=35.85177,139.704","S-002入")</f>
        <v>S-002入</v>
      </c>
      <c r="C402" s="2"/>
    </row>
    <row r="403" spans="1:3" x14ac:dyDescent="0.15">
      <c r="A403" s="2" t="s">
        <v>8</v>
      </c>
      <c r="B403" s="5" t="str">
        <f>HYPERLINK("https://maps.google.co.jp/maps?q=35.85178,139.7039","S-002搬")</f>
        <v>S-002搬</v>
      </c>
      <c r="C403" s="2"/>
    </row>
    <row r="404" spans="1:3" x14ac:dyDescent="0.15">
      <c r="A404" s="2" t="s">
        <v>8</v>
      </c>
      <c r="B404" s="5" t="str">
        <f>HYPERLINK("https://maps.google.co.jp/maps?q=35.85184,139.7039","S-003")</f>
        <v>S-003</v>
      </c>
      <c r="C404" s="2"/>
    </row>
    <row r="405" spans="1:3" x14ac:dyDescent="0.15">
      <c r="A405" s="2" t="s">
        <v>8</v>
      </c>
      <c r="B405" s="5" t="str">
        <f>HYPERLINK("https://maps.google.co.jp/maps?q=35.85182,139.7039","S-003入")</f>
        <v>S-003入</v>
      </c>
      <c r="C405" s="2"/>
    </row>
    <row r="406" spans="1:3" x14ac:dyDescent="0.15">
      <c r="A406" s="2" t="s">
        <v>8</v>
      </c>
      <c r="B406" s="5" t="str">
        <f>HYPERLINK("https://maps.google.co.jp/maps?q=35.85431,139.6963","S-004")</f>
        <v>S-004</v>
      </c>
      <c r="C406" s="2"/>
    </row>
    <row r="407" spans="1:3" x14ac:dyDescent="0.15">
      <c r="A407" s="2" t="s">
        <v>8</v>
      </c>
      <c r="B407" s="5" t="str">
        <f>HYPERLINK("https://maps.google.co.jp/maps?q=35.85523,139.6937","S-005")</f>
        <v>S-005</v>
      </c>
      <c r="C407" s="2"/>
    </row>
    <row r="408" spans="1:3" x14ac:dyDescent="0.15">
      <c r="A408" s="2" t="s">
        <v>8</v>
      </c>
      <c r="B408" s="5" t="str">
        <f>HYPERLINK("https://maps.google.co.jp/maps?q=35.86261,139.6889","S-006")</f>
        <v>S-006</v>
      </c>
      <c r="C408" s="2"/>
    </row>
    <row r="409" spans="1:3" x14ac:dyDescent="0.15">
      <c r="A409" s="2" t="s">
        <v>8</v>
      </c>
      <c r="B409" s="5" t="str">
        <f>HYPERLINK("https://maps.google.co.jp/maps?q=35.87002,139.6837","S-007")</f>
        <v>S-007</v>
      </c>
      <c r="C409" s="2"/>
    </row>
    <row r="410" spans="1:3" x14ac:dyDescent="0.15">
      <c r="A410" s="2" t="s">
        <v>8</v>
      </c>
      <c r="B410" s="5" t="str">
        <f>HYPERLINK("https://maps.google.co.jp/maps?q=35.87001,139.6836","S-007入")</f>
        <v>S-007入</v>
      </c>
      <c r="C410" s="2"/>
    </row>
    <row r="411" spans="1:3" x14ac:dyDescent="0.15">
      <c r="A411" s="2" t="s">
        <v>8</v>
      </c>
      <c r="B411" s="5" t="str">
        <f>HYPERLINK("https://maps.google.co.jp/maps?q=35.87797,139.6764","S-008")</f>
        <v>S-008</v>
      </c>
      <c r="C411" s="2"/>
    </row>
    <row r="412" spans="1:3" x14ac:dyDescent="0.15">
      <c r="A412" s="2" t="s">
        <v>8</v>
      </c>
      <c r="B412" s="5" t="str">
        <f>HYPERLINK("https://maps.google.co.jp/maps?q=35.8835,139.6681","S-009")</f>
        <v>S-009</v>
      </c>
      <c r="C412" s="2"/>
    </row>
    <row r="413" spans="1:3" x14ac:dyDescent="0.15">
      <c r="A413" s="2" t="s">
        <v>8</v>
      </c>
      <c r="B413" s="5" t="str">
        <f>HYPERLINK("https://maps.google.co.jp/maps?q=35.89138,139.6648","S-010")</f>
        <v>S-010</v>
      </c>
      <c r="C413" s="2"/>
    </row>
    <row r="414" spans="1:3" x14ac:dyDescent="0.15">
      <c r="A414" s="2" t="s">
        <v>8</v>
      </c>
      <c r="B414" s="5" t="str">
        <f>HYPERLINK("https://maps.google.co.jp/maps?q=35.89143,139.6648","S-011-1")</f>
        <v>S-011-1</v>
      </c>
      <c r="C414" s="2"/>
    </row>
    <row r="415" spans="1:3" x14ac:dyDescent="0.15">
      <c r="A415" s="2" t="s">
        <v>8</v>
      </c>
      <c r="B415" s="5" t="str">
        <f>HYPERLINK("https://maps.google.co.jp/maps?q=35.89147,139.6648","S-011-2")</f>
        <v>S-011-2</v>
      </c>
      <c r="C415" s="2"/>
    </row>
    <row r="416" spans="1:3" x14ac:dyDescent="0.15">
      <c r="A416" s="2" t="s">
        <v>8</v>
      </c>
      <c r="B416" s="5" t="str">
        <f>HYPERLINK("https://maps.google.co.jp/maps?q=35.89144,139.6649","S-011入")</f>
        <v>S-011入</v>
      </c>
      <c r="C416" s="2"/>
    </row>
    <row r="417" spans="1:3" x14ac:dyDescent="0.15">
      <c r="A417" s="2" t="s">
        <v>8</v>
      </c>
      <c r="B417" s="5" t="str">
        <f>HYPERLINK("https://maps.google.co.jp/maps?q=35.89871,139.6651","S-012")</f>
        <v>S-012</v>
      </c>
      <c r="C417" s="2"/>
    </row>
    <row r="418" spans="1:3" x14ac:dyDescent="0.15">
      <c r="A418" s="2" t="s">
        <v>8</v>
      </c>
      <c r="B418" s="5" t="str">
        <f>HYPERLINK("https://maps.google.co.jp/maps?q=35.89867,139.6651","S-012-1")</f>
        <v>S-012-1</v>
      </c>
      <c r="C418" s="2"/>
    </row>
    <row r="419" spans="1:3" x14ac:dyDescent="0.15">
      <c r="A419" s="2" t="s">
        <v>8</v>
      </c>
      <c r="B419" s="5" t="str">
        <f>HYPERLINK("https://maps.google.co.jp/maps?q=35.89875,139.6651","S-012入")</f>
        <v>S-012入</v>
      </c>
      <c r="C419" s="2"/>
    </row>
    <row r="420" spans="1:3" x14ac:dyDescent="0.15">
      <c r="A420" s="2" t="s">
        <v>8</v>
      </c>
      <c r="B420" s="5" t="str">
        <f>HYPERLINK("https://maps.google.co.jp/maps?q=35.89822,139.6625","S-013")</f>
        <v>S-013</v>
      </c>
      <c r="C420" s="2"/>
    </row>
    <row r="421" spans="1:3" x14ac:dyDescent="0.15">
      <c r="A421" s="2" t="s">
        <v>8</v>
      </c>
      <c r="B421" s="5" t="str">
        <f>HYPERLINK("https://maps.google.co.jp/maps?q=35.85526,139.6937","S-013入")</f>
        <v>S-013入</v>
      </c>
      <c r="C421" s="2"/>
    </row>
    <row r="422" spans="1:3" x14ac:dyDescent="0.15">
      <c r="A422" s="2" t="s">
        <v>8</v>
      </c>
      <c r="B422" s="5" t="str">
        <f>HYPERLINK("https://maps.google.co.jp/maps?q=35.90506,139.657","S-014")</f>
        <v>S-014</v>
      </c>
      <c r="C422" s="2"/>
    </row>
    <row r="423" spans="1:3" x14ac:dyDescent="0.15">
      <c r="A423" s="2" t="s">
        <v>8</v>
      </c>
      <c r="B423" s="5" t="str">
        <f>HYPERLINK("https://maps.google.co.jp/maps?q=35.85517,139.6937","S-014入")</f>
        <v>S-014入</v>
      </c>
      <c r="C423" s="2"/>
    </row>
    <row r="424" spans="1:3" x14ac:dyDescent="0.15">
      <c r="A424" s="2" t="s">
        <v>8</v>
      </c>
      <c r="B424" s="5" t="str">
        <f>HYPERLINK("https://maps.google.co.jp/maps?q=35.91172,139.6532","S-015")</f>
        <v>S-015</v>
      </c>
      <c r="C424" s="2"/>
    </row>
    <row r="425" spans="1:3" x14ac:dyDescent="0.15">
      <c r="A425" s="2" t="s">
        <v>8</v>
      </c>
      <c r="B425" s="5" t="str">
        <f>HYPERLINK("https://maps.google.co.jp/maps?q=35.91989,139.6511","S-016-1")</f>
        <v>S-016-1</v>
      </c>
      <c r="C425" s="2"/>
    </row>
    <row r="426" spans="1:3" x14ac:dyDescent="0.15">
      <c r="A426" s="2" t="s">
        <v>8</v>
      </c>
      <c r="B426" s="5" t="str">
        <f>HYPERLINK("https://maps.google.co.jp/maps?q=35.91985,139.6511","S-016-2")</f>
        <v>S-016-2</v>
      </c>
      <c r="C426" s="2"/>
    </row>
    <row r="427" spans="1:3" x14ac:dyDescent="0.15">
      <c r="A427" s="2" t="s">
        <v>8</v>
      </c>
      <c r="B427" s="5" t="str">
        <f>HYPERLINK("https://maps.google.co.jp/maps?q=35.92625,139.6468","S-017")</f>
        <v>S-017</v>
      </c>
      <c r="C427" s="2"/>
    </row>
    <row r="428" spans="1:3" x14ac:dyDescent="0.15">
      <c r="A428" s="2" t="s">
        <v>8</v>
      </c>
      <c r="B428" s="5" t="str">
        <f>HYPERLINK("https://maps.google.co.jp/maps?q=35.92623,139.6467","S-017入")</f>
        <v>S-017入</v>
      </c>
      <c r="C428" s="2"/>
    </row>
    <row r="429" spans="1:3" x14ac:dyDescent="0.15">
      <c r="A429" s="2" t="s">
        <v>8</v>
      </c>
      <c r="B429" s="5" t="str">
        <f>HYPERLINK("https://maps.google.co.jp/maps?q=35.9307,139.6457","S-018")</f>
        <v>S-018</v>
      </c>
      <c r="C429" s="2"/>
    </row>
    <row r="430" spans="1:3" x14ac:dyDescent="0.15">
      <c r="A430" s="2" t="s">
        <v>8</v>
      </c>
      <c r="B430" s="5" t="str">
        <f>HYPERLINK("https://maps.google.co.jp/maps?q=35.93066,139.6458","S-018入")</f>
        <v>S-018入</v>
      </c>
      <c r="C430" s="2"/>
    </row>
    <row r="431" spans="1:3" x14ac:dyDescent="0.15">
      <c r="A431" s="2" t="s">
        <v>8</v>
      </c>
      <c r="B431" s="5" t="str">
        <f>HYPERLINK("https://maps.google.co.jp/maps?q=35.93585,139.6459","S-019")</f>
        <v>S-019</v>
      </c>
      <c r="C431" s="2" t="s">
        <v>21</v>
      </c>
    </row>
    <row r="432" spans="1:3" x14ac:dyDescent="0.15">
      <c r="A432" s="2" t="s">
        <v>8</v>
      </c>
      <c r="B432" s="5" t="str">
        <f>HYPERLINK("https://maps.google.co.jp/maps?q=35.94209,139.6434","S-020")</f>
        <v>S-020</v>
      </c>
      <c r="C432" s="2" t="s">
        <v>21</v>
      </c>
    </row>
    <row r="433" spans="1:3" x14ac:dyDescent="0.15">
      <c r="A433" s="2" t="s">
        <v>8</v>
      </c>
      <c r="B433" s="5" t="str">
        <f>HYPERLINK("https://maps.google.co.jp/maps?q=35.94578,139.6395","S-021")</f>
        <v>S-021</v>
      </c>
      <c r="C433" s="2"/>
    </row>
    <row r="434" spans="1:3" x14ac:dyDescent="0.15">
      <c r="A434" s="2" t="s">
        <v>8</v>
      </c>
      <c r="B434" s="5" t="str">
        <f>HYPERLINK("https://maps.google.co.jp/maps?q=35.95209,139.6335","S-022")</f>
        <v>S-022</v>
      </c>
      <c r="C434" s="2"/>
    </row>
    <row r="435" spans="1:3" x14ac:dyDescent="0.15">
      <c r="A435" s="2" t="s">
        <v>8</v>
      </c>
      <c r="B435" s="5" t="str">
        <f>HYPERLINK("https://maps.google.co.jp/maps?q=35.95211,139.6334","S-022-1")</f>
        <v>S-022-1</v>
      </c>
      <c r="C435" s="2"/>
    </row>
    <row r="436" spans="1:3" x14ac:dyDescent="0.15">
      <c r="A436" s="2" t="s">
        <v>8</v>
      </c>
      <c r="B436" s="5" t="str">
        <f>HYPERLINK("https://maps.google.co.jp/maps?q=35.95209,139.6334","S-022-2")</f>
        <v>S-022-2</v>
      </c>
      <c r="C436" s="2"/>
    </row>
    <row r="437" spans="1:3" x14ac:dyDescent="0.15">
      <c r="A437" s="2" t="s">
        <v>8</v>
      </c>
      <c r="B437" s="5" t="str">
        <f>HYPERLINK("https://maps.google.co.jp/maps?q=35.95245,139.633","S-023")</f>
        <v>S-023</v>
      </c>
      <c r="C437" s="2"/>
    </row>
    <row r="438" spans="1:3" x14ac:dyDescent="0.15">
      <c r="A438" s="2" t="s">
        <v>8</v>
      </c>
      <c r="B438" s="5" t="str">
        <f>HYPERLINK("https://maps.google.co.jp/maps?q=35.95243,139.633","S-023-1")</f>
        <v>S-023-1</v>
      </c>
      <c r="C438" s="2"/>
    </row>
    <row r="439" spans="1:3" x14ac:dyDescent="0.15">
      <c r="A439" s="2" t="s">
        <v>8</v>
      </c>
      <c r="B439" s="5" t="str">
        <f>HYPERLINK("https://maps.google.co.jp/maps?q=35.95245,139.633","S-023-2")</f>
        <v>S-023-2</v>
      </c>
      <c r="C439" s="2"/>
    </row>
    <row r="440" spans="1:3" x14ac:dyDescent="0.15">
      <c r="A440" s="2" t="s">
        <v>8</v>
      </c>
      <c r="B440" s="5" t="str">
        <f>HYPERLINK("https://maps.google.co.jp/maps?q=35.95385,139.6314","S-024")</f>
        <v>S-024</v>
      </c>
      <c r="C440" s="2"/>
    </row>
    <row r="441" spans="1:3" x14ac:dyDescent="0.15">
      <c r="A441" s="2" t="s">
        <v>8</v>
      </c>
      <c r="B441" s="5" t="str">
        <f>HYPERLINK("https://maps.google.co.jp/maps?q=35.95385,139.6314","S-024入-1")</f>
        <v>S-024入-1</v>
      </c>
      <c r="C441" s="2"/>
    </row>
    <row r="442" spans="1:3" x14ac:dyDescent="0.15">
      <c r="A442" s="2" t="s">
        <v>8</v>
      </c>
      <c r="B442" s="5" t="str">
        <f>HYPERLINK("https://maps.google.co.jp/maps?q=35.95383,139.6314","S-024入-2")</f>
        <v>S-024入-2</v>
      </c>
      <c r="C442" s="2"/>
    </row>
    <row r="443" spans="1:3" x14ac:dyDescent="0.15">
      <c r="A443" s="2" t="s">
        <v>8</v>
      </c>
      <c r="B443" s="5" t="str">
        <f>HYPERLINK("https://maps.google.co.jp/maps?q=35.95389,139.6314","S-025")</f>
        <v>S-025</v>
      </c>
      <c r="C443" s="2"/>
    </row>
    <row r="444" spans="1:3" x14ac:dyDescent="0.15">
      <c r="A444" s="2" t="s">
        <v>8</v>
      </c>
      <c r="B444" s="5" t="str">
        <f>HYPERLINK("https://maps.google.co.jp/maps?q=35.95776,139.6246","S-026")</f>
        <v>S-026</v>
      </c>
      <c r="C444" s="2"/>
    </row>
    <row r="445" spans="1:3" x14ac:dyDescent="0.15">
      <c r="A445" s="2" t="s">
        <v>8</v>
      </c>
      <c r="B445" s="5" t="str">
        <f>HYPERLINK("https://maps.google.co.jp/maps?q=35.95845,139.6247","S-027")</f>
        <v>S-027</v>
      </c>
      <c r="C445" s="2"/>
    </row>
    <row r="446" spans="1:3" x14ac:dyDescent="0.15">
      <c r="A446" s="2" t="s">
        <v>8</v>
      </c>
      <c r="B446" s="5" t="str">
        <f>HYPERLINK("https://maps.google.co.jp/maps?q=35.95906,139.6246","S-028")</f>
        <v>S-028</v>
      </c>
      <c r="C446" s="2"/>
    </row>
    <row r="447" spans="1:3" x14ac:dyDescent="0.15">
      <c r="A447" s="2" t="s">
        <v>8</v>
      </c>
      <c r="B447" s="5" t="str">
        <f>HYPERLINK("https://maps.google.co.jp/maps?q=35.95976,139.6244","S-029")</f>
        <v>S-029</v>
      </c>
      <c r="C447" s="2"/>
    </row>
    <row r="448" spans="1:3" x14ac:dyDescent="0.15">
      <c r="A448" s="2" t="s">
        <v>8</v>
      </c>
      <c r="B448" s="5" t="str">
        <f>HYPERLINK("https://maps.google.co.jp/maps?q=35.96317,139.6218","S-030")</f>
        <v>S-030</v>
      </c>
      <c r="C448" s="2"/>
    </row>
    <row r="449" spans="1:3" x14ac:dyDescent="0.15">
      <c r="A449" s="2" t="s">
        <v>8</v>
      </c>
      <c r="B449" s="5" t="str">
        <f>HYPERLINK("https://maps.google.co.jp/maps?q=35.97211,139.6184","S-032")</f>
        <v>S-032</v>
      </c>
      <c r="C449" s="2"/>
    </row>
    <row r="450" spans="1:3" x14ac:dyDescent="0.15">
      <c r="A450" s="2" t="s">
        <v>8</v>
      </c>
      <c r="B450" s="5" t="str">
        <f>HYPERLINK("https://maps.google.co.jp/maps?q=35.97628,139.6143","S-034-1")</f>
        <v>S-034-1</v>
      </c>
      <c r="C450" s="2"/>
    </row>
    <row r="451" spans="1:3" x14ac:dyDescent="0.15">
      <c r="A451" s="2" t="s">
        <v>8</v>
      </c>
      <c r="B451" s="5" t="str">
        <f>HYPERLINK("https://maps.google.co.jp/maps?q=35.97628,139.6143","S-034-2")</f>
        <v>S-034-2</v>
      </c>
      <c r="C451" s="2"/>
    </row>
    <row r="452" spans="1:3" x14ac:dyDescent="0.15">
      <c r="A452" s="2" t="s">
        <v>8</v>
      </c>
      <c r="B452" s="5" t="str">
        <f>HYPERLINK("https://maps.google.co.jp/maps?q=35.97627,139.6143","S-034-3")</f>
        <v>S-034-3</v>
      </c>
      <c r="C452" s="2"/>
    </row>
    <row r="453" spans="1:3" x14ac:dyDescent="0.15">
      <c r="A453" s="2" t="s">
        <v>8</v>
      </c>
      <c r="B453" s="5" t="str">
        <f>HYPERLINK("https://maps.google.co.jp/maps?q=35.97642,139.6142","S-035-1")</f>
        <v>S-035-1</v>
      </c>
      <c r="C453" s="2"/>
    </row>
    <row r="454" spans="1:3" x14ac:dyDescent="0.15">
      <c r="A454" s="2" t="s">
        <v>8</v>
      </c>
      <c r="B454" s="5" t="str">
        <f>HYPERLINK("https://maps.google.co.jp/maps?q=35.9764,139.6142","S-035-2")</f>
        <v>S-035-2</v>
      </c>
      <c r="C454" s="2"/>
    </row>
    <row r="455" spans="1:3" x14ac:dyDescent="0.15">
      <c r="A455" s="2" t="s">
        <v>8</v>
      </c>
      <c r="B455" s="5" t="str">
        <f>HYPERLINK("https://maps.google.co.jp/maps?q=35.97639,139.6142","S-035-3")</f>
        <v>S-035-3</v>
      </c>
      <c r="C455" s="2"/>
    </row>
    <row r="456" spans="1:3" x14ac:dyDescent="0.15">
      <c r="A456" s="2" t="s">
        <v>8</v>
      </c>
      <c r="B456" s="5" t="str">
        <f>HYPERLINK("https://maps.google.co.jp/maps?q=35.98099,139.6088","S-036")</f>
        <v>S-036</v>
      </c>
      <c r="C456" s="2"/>
    </row>
    <row r="457" spans="1:3" x14ac:dyDescent="0.15">
      <c r="A457" s="2" t="s">
        <v>8</v>
      </c>
      <c r="B457" s="5" t="str">
        <f>HYPERLINK("https://maps.google.co.jp/maps?q=35.98161,139.6073","S-037")</f>
        <v>S-037</v>
      </c>
      <c r="C457" s="2"/>
    </row>
    <row r="458" spans="1:3" x14ac:dyDescent="0.15">
      <c r="A458" s="2" t="s">
        <v>8</v>
      </c>
      <c r="B458" s="5" t="str">
        <f>HYPERLINK("https://maps.google.co.jp/maps?q=35.98209,139.6062","S-038")</f>
        <v>S-038</v>
      </c>
      <c r="C458" s="2"/>
    </row>
    <row r="459" spans="1:3" x14ac:dyDescent="0.15">
      <c r="A459" s="2" t="s">
        <v>8</v>
      </c>
      <c r="B459" s="5" t="str">
        <f>HYPERLINK("https://maps.google.co.jp/maps?q=35.98151,139.6024","S-040")</f>
        <v>S-040</v>
      </c>
      <c r="C459" s="2"/>
    </row>
    <row r="460" spans="1:3" x14ac:dyDescent="0.15">
      <c r="A460" s="2" t="s">
        <v>8</v>
      </c>
      <c r="B460" s="5" t="str">
        <f>HYPERLINK("https://maps.google.co.jp/maps?q=35.98258,139.6016","S-041")</f>
        <v>S-041</v>
      </c>
      <c r="C460" s="2"/>
    </row>
    <row r="461" spans="1:3" x14ac:dyDescent="0.15">
      <c r="A461" s="2" t="s">
        <v>8</v>
      </c>
      <c r="B461" s="5" t="str">
        <f>HYPERLINK("https://maps.google.co.jp/maps?q=35.98435,139.6003","S-042")</f>
        <v>S-042</v>
      </c>
      <c r="C461" s="2"/>
    </row>
    <row r="462" spans="1:3" x14ac:dyDescent="0.15">
      <c r="A462" s="2" t="s">
        <v>8</v>
      </c>
      <c r="B462" s="5" t="str">
        <f>HYPERLINK("https://maps.google.co.jp/maps?q=35.98574,139.5993","S-043")</f>
        <v>S-043</v>
      </c>
      <c r="C462" s="2"/>
    </row>
    <row r="463" spans="1:3" x14ac:dyDescent="0.15">
      <c r="A463" s="2" t="s">
        <v>8</v>
      </c>
      <c r="B463" s="5" t="str">
        <f>HYPERLINK("https://maps.google.co.jp/maps?q=35.98686,139.5986","S-044")</f>
        <v>S-044</v>
      </c>
      <c r="C463" s="2"/>
    </row>
    <row r="464" spans="1:3" x14ac:dyDescent="0.15">
      <c r="A464" s="2" t="s">
        <v>9</v>
      </c>
      <c r="B464" s="5" t="str">
        <f>HYPERLINK("https://maps.google.co.jp/maps?q=35.89145,139.66","SJ-001")</f>
        <v>SJ-001</v>
      </c>
      <c r="C464" s="2"/>
    </row>
    <row r="465" spans="1:3" x14ac:dyDescent="0.15">
      <c r="A465" s="2" t="s">
        <v>9</v>
      </c>
      <c r="B465" s="5" t="str">
        <f>HYPERLINK("https://maps.google.co.jp/maps?q=35.8931,139.6601","SJ-002")</f>
        <v>SJ-002</v>
      </c>
      <c r="C465" s="2"/>
    </row>
    <row r="466" spans="1:3" x14ac:dyDescent="0.15">
      <c r="A466" s="2" t="s">
        <v>9</v>
      </c>
      <c r="B466" s="5" t="str">
        <f>HYPERLINK("https://maps.google.co.jp/maps?q=35.89312,139.6592","SJ-003")</f>
        <v>SJ-003</v>
      </c>
      <c r="C466" s="2" t="s">
        <v>37</v>
      </c>
    </row>
    <row r="467" spans="1:3" x14ac:dyDescent="0.15">
      <c r="A467" s="2" t="s">
        <v>9</v>
      </c>
      <c r="B467" s="5" t="str">
        <f>HYPERLINK("https://maps.google.co.jp/maps?q=35.89323,139.6554","SJ-004")</f>
        <v>SJ-004</v>
      </c>
      <c r="C467" s="2"/>
    </row>
    <row r="468" spans="1:3" x14ac:dyDescent="0.15">
      <c r="A468" s="2" t="s">
        <v>9</v>
      </c>
      <c r="B468" s="5" t="str">
        <f>HYPERLINK("https://maps.google.co.jp/maps?q=35.8907,139.6553","SJ-005")</f>
        <v>SJ-005</v>
      </c>
      <c r="C468" s="2"/>
    </row>
    <row r="469" spans="1:3" x14ac:dyDescent="0.15">
      <c r="A469" s="2" t="s">
        <v>9</v>
      </c>
      <c r="B469" s="5" t="str">
        <f>HYPERLINK("https://maps.google.co.jp/maps?q=35.88967,139.652","SJ-006")</f>
        <v>SJ-006</v>
      </c>
      <c r="C469" s="2"/>
    </row>
    <row r="470" spans="1:3" x14ac:dyDescent="0.15">
      <c r="A470" s="2" t="s">
        <v>9</v>
      </c>
      <c r="B470" s="5" t="str">
        <f>HYPERLINK("https://maps.google.co.jp/maps?q=35.8897,139.6522","SJ-006-1")</f>
        <v>SJ-006-1</v>
      </c>
      <c r="C470" s="2" t="s">
        <v>21</v>
      </c>
    </row>
    <row r="471" spans="1:3" x14ac:dyDescent="0.15">
      <c r="A471" s="2" t="s">
        <v>9</v>
      </c>
      <c r="B471" s="5" t="str">
        <f>HYPERLINK("https://maps.google.co.jp/maps?q=35.89147,139.6493","SJ-007")</f>
        <v>SJ-007</v>
      </c>
      <c r="C471" s="2"/>
    </row>
    <row r="472" spans="1:3" x14ac:dyDescent="0.15">
      <c r="A472" s="2" t="s">
        <v>9</v>
      </c>
      <c r="B472" s="5" t="str">
        <f>HYPERLINK("https://maps.google.co.jp/maps?q=35.89158,139.6492","SJ-007-1")</f>
        <v>SJ-007-1</v>
      </c>
      <c r="C472" s="2"/>
    </row>
    <row r="473" spans="1:3" x14ac:dyDescent="0.15">
      <c r="A473" s="2" t="s">
        <v>9</v>
      </c>
      <c r="B473" s="5" t="str">
        <f>HYPERLINK("https://maps.google.co.jp/maps?q=35.89534,139.6462","SJ-008")</f>
        <v>SJ-008</v>
      </c>
      <c r="C473" s="2"/>
    </row>
    <row r="474" spans="1:3" x14ac:dyDescent="0.15">
      <c r="A474" s="2" t="s">
        <v>9</v>
      </c>
      <c r="B474" s="5" t="str">
        <f>HYPERLINK("https://maps.google.co.jp/maps?q=35.89682,139.6448","SJ-009")</f>
        <v>SJ-009</v>
      </c>
      <c r="C474" s="2"/>
    </row>
    <row r="475" spans="1:3" x14ac:dyDescent="0.15">
      <c r="A475" s="2" t="s">
        <v>9</v>
      </c>
      <c r="B475" s="5" t="str">
        <f>HYPERLINK("https://maps.google.co.jp/maps?q=35.89342,139.6348","SJ-010")</f>
        <v>SJ-010</v>
      </c>
      <c r="C475" s="2"/>
    </row>
    <row r="476" spans="1:3" x14ac:dyDescent="0.15">
      <c r="A476" s="2" t="s">
        <v>9</v>
      </c>
      <c r="B476" s="5" t="str">
        <f>HYPERLINK("https://maps.google.co.jp/maps?q=35.89373,139.6346","SJ-011")</f>
        <v>SJ-011</v>
      </c>
      <c r="C476" s="2"/>
    </row>
    <row r="477" spans="1:3" x14ac:dyDescent="0.15">
      <c r="A477" s="2" t="s">
        <v>9</v>
      </c>
      <c r="B477" s="5" t="str">
        <f>HYPERLINK("https://maps.google.co.jp/maps?q=35.89318,139.6331","SJ-012")</f>
        <v>SJ-012</v>
      </c>
      <c r="C477" s="2"/>
    </row>
    <row r="478" spans="1:3" x14ac:dyDescent="0.15">
      <c r="A478" s="2" t="s">
        <v>11</v>
      </c>
      <c r="B478" s="5" t="str">
        <f>HYPERLINK("https://maps.google.co.jp/maps?q=35.81398,139.6418","N-0001")</f>
        <v>N-0001</v>
      </c>
      <c r="C478" s="2"/>
    </row>
    <row r="479" spans="1:3" x14ac:dyDescent="0.15">
      <c r="A479" s="2" t="s">
        <v>11</v>
      </c>
      <c r="B479" s="5" t="str">
        <f>HYPERLINK("https://maps.google.co.jp/maps?q=35.81395,139.6418","N-0002")</f>
        <v>N-0002</v>
      </c>
      <c r="C479" s="2"/>
    </row>
    <row r="480" spans="1:3" x14ac:dyDescent="0.15">
      <c r="A480" s="2" t="s">
        <v>11</v>
      </c>
      <c r="B480" s="5" t="str">
        <f>HYPERLINK("https://maps.google.co.jp/maps?q=35.81418,139.6422","N-001")</f>
        <v>N-001</v>
      </c>
      <c r="C480" s="2"/>
    </row>
    <row r="481" spans="1:3" x14ac:dyDescent="0.15">
      <c r="A481" s="2" t="s">
        <v>11</v>
      </c>
      <c r="B481" s="5" t="str">
        <f>HYPERLINK("https://maps.google.co.jp/maps?q=35.81454,139.6428","N-002")</f>
        <v>N-002</v>
      </c>
      <c r="C481" s="2"/>
    </row>
    <row r="482" spans="1:3" x14ac:dyDescent="0.15">
      <c r="A482" s="2" t="s">
        <v>11</v>
      </c>
      <c r="B482" s="5" t="str">
        <f>HYPERLINK("https://maps.google.co.jp/maps?q=35.8147,139.6433","N-003")</f>
        <v>N-003</v>
      </c>
      <c r="C482" s="2"/>
    </row>
    <row r="483" spans="1:3" x14ac:dyDescent="0.15">
      <c r="A483" s="2" t="s">
        <v>11</v>
      </c>
      <c r="B483" s="5" t="str">
        <f>HYPERLINK("https://maps.google.co.jp/maps?q=35.81495,139.6435","N-004")</f>
        <v>N-004</v>
      </c>
      <c r="C483" s="2"/>
    </row>
    <row r="484" spans="1:3" x14ac:dyDescent="0.15">
      <c r="A484" s="2" t="s">
        <v>11</v>
      </c>
      <c r="B484" s="5" t="str">
        <f>HYPERLINK("https://maps.google.co.jp/maps?q=35.81542,139.6431","N-005")</f>
        <v>N-005</v>
      </c>
      <c r="C484" s="2" t="s">
        <v>20</v>
      </c>
    </row>
    <row r="485" spans="1:3" x14ac:dyDescent="0.15">
      <c r="A485" s="2" t="s">
        <v>11</v>
      </c>
      <c r="B485" s="5" t="str">
        <f>HYPERLINK("https://maps.google.co.jp/maps?q=35.81546,139.643","N-006")</f>
        <v>N-006</v>
      </c>
      <c r="C485" s="2" t="s">
        <v>20</v>
      </c>
    </row>
    <row r="486" spans="1:3" x14ac:dyDescent="0.15">
      <c r="A486" s="2" t="s">
        <v>11</v>
      </c>
      <c r="B486" s="5" t="str">
        <f>HYPERLINK("https://maps.google.co.jp/maps?q=35.8159,139.6427","N-007")</f>
        <v>N-007</v>
      </c>
      <c r="C486" s="2" t="s">
        <v>20</v>
      </c>
    </row>
    <row r="487" spans="1:3" x14ac:dyDescent="0.15">
      <c r="A487" s="2" t="s">
        <v>11</v>
      </c>
      <c r="B487" s="5" t="str">
        <f>HYPERLINK("https://maps.google.co.jp/maps?q=35.81666,139.6421","N-008")</f>
        <v>N-008</v>
      </c>
      <c r="C487" s="2"/>
    </row>
    <row r="488" spans="1:3" x14ac:dyDescent="0.15">
      <c r="A488" s="2" t="s">
        <v>11</v>
      </c>
      <c r="B488" s="5" t="str">
        <f>HYPERLINK("https://maps.google.co.jp/maps?q=35.81745,139.6415","N-009")</f>
        <v>N-009</v>
      </c>
      <c r="C488" s="2" t="s">
        <v>20</v>
      </c>
    </row>
    <row r="489" spans="1:3" x14ac:dyDescent="0.15">
      <c r="A489" s="2" t="s">
        <v>11</v>
      </c>
      <c r="B489" s="5" t="str">
        <f>HYPERLINK("https://maps.google.co.jp/maps?q=35.81846,139.6405","N-010")</f>
        <v>N-010</v>
      </c>
      <c r="C489" s="2" t="s">
        <v>20</v>
      </c>
    </row>
    <row r="490" spans="1:3" x14ac:dyDescent="0.15">
      <c r="A490" s="2" t="s">
        <v>11</v>
      </c>
      <c r="B490" s="5" t="str">
        <f>HYPERLINK("https://maps.google.co.jp/maps?q=35.8192,139.6401","N-011")</f>
        <v>N-011</v>
      </c>
      <c r="C490" s="2" t="s">
        <v>20</v>
      </c>
    </row>
    <row r="491" spans="1:3" x14ac:dyDescent="0.15">
      <c r="A491" s="2" t="s">
        <v>11</v>
      </c>
      <c r="B491" s="5" t="str">
        <f>HYPERLINK("https://maps.google.co.jp/maps?q=35.82002,139.6397","N-012")</f>
        <v>N-012</v>
      </c>
      <c r="C491" s="2" t="s">
        <v>20</v>
      </c>
    </row>
    <row r="492" spans="1:3" x14ac:dyDescent="0.15">
      <c r="A492" s="2" t="s">
        <v>11</v>
      </c>
      <c r="B492" s="5" t="str">
        <f>HYPERLINK("https://maps.google.co.jp/maps?q=35.82083,139.6392","N-013")</f>
        <v>N-013</v>
      </c>
      <c r="C492" s="2"/>
    </row>
    <row r="493" spans="1:3" x14ac:dyDescent="0.15">
      <c r="A493" s="2" t="s">
        <v>11</v>
      </c>
      <c r="B493" s="5" t="str">
        <f>HYPERLINK("https://maps.google.co.jp/maps?q=35.82131,139.6398","N-014")</f>
        <v>N-014</v>
      </c>
      <c r="C493" s="2" t="s">
        <v>20</v>
      </c>
    </row>
    <row r="494" spans="1:3" x14ac:dyDescent="0.15">
      <c r="A494" s="2" t="s">
        <v>11</v>
      </c>
      <c r="B494" s="5" t="str">
        <f>HYPERLINK("https://maps.google.co.jp/maps?q=35.82154,139.6402","N-015")</f>
        <v>N-015</v>
      </c>
      <c r="C494" s="2"/>
    </row>
    <row r="495" spans="1:3" x14ac:dyDescent="0.15">
      <c r="A495" s="2" t="s">
        <v>11</v>
      </c>
      <c r="B495" s="5" t="str">
        <f>HYPERLINK("https://maps.google.co.jp/maps?q=35.82233,139.6417","N-016-1")</f>
        <v>N-016-1</v>
      </c>
      <c r="C495" s="2" t="s">
        <v>20</v>
      </c>
    </row>
    <row r="496" spans="1:3" x14ac:dyDescent="0.15">
      <c r="A496" s="2" t="s">
        <v>11</v>
      </c>
      <c r="B496" s="5" t="str">
        <f>HYPERLINK("https://maps.google.co.jp/maps?q=35.82165,139.6424","N-016-2")</f>
        <v>N-016-2</v>
      </c>
      <c r="C496" s="2" t="s">
        <v>20</v>
      </c>
    </row>
    <row r="497" spans="1:3" x14ac:dyDescent="0.15">
      <c r="A497" s="2" t="s">
        <v>11</v>
      </c>
      <c r="B497" s="5" t="str">
        <f>HYPERLINK("https://maps.google.co.jp/maps?q=35.82257,139.6422","N-017-1")</f>
        <v>N-017-1</v>
      </c>
      <c r="C497" s="2" t="s">
        <v>28</v>
      </c>
    </row>
    <row r="498" spans="1:3" x14ac:dyDescent="0.15">
      <c r="A498" s="2" t="s">
        <v>11</v>
      </c>
      <c r="B498" s="5" t="str">
        <f>HYPERLINK("https://maps.google.co.jp/maps?q=35.82256,139.6422","N-017-2")</f>
        <v>N-017-2</v>
      </c>
      <c r="C498" s="2" t="s">
        <v>28</v>
      </c>
    </row>
    <row r="499" spans="1:3" x14ac:dyDescent="0.15">
      <c r="A499" s="2" t="s">
        <v>11</v>
      </c>
      <c r="B499" s="5" t="str">
        <f>HYPERLINK("https://maps.google.co.jp/maps?q=35.82319,139.6433","N-018")</f>
        <v>N-018</v>
      </c>
      <c r="C499" s="2" t="s">
        <v>20</v>
      </c>
    </row>
    <row r="500" spans="1:3" x14ac:dyDescent="0.15">
      <c r="A500" s="2" t="s">
        <v>11</v>
      </c>
      <c r="B500" s="5" t="str">
        <f>HYPERLINK("https://maps.google.co.jp/maps?q=35.8237,139.6444","N-019")</f>
        <v>N-019</v>
      </c>
      <c r="C500" s="2"/>
    </row>
    <row r="501" spans="1:3" x14ac:dyDescent="0.15">
      <c r="A501" s="2" t="s">
        <v>11</v>
      </c>
      <c r="B501" s="5" t="str">
        <f>HYPERLINK("https://maps.google.co.jp/maps?q=35.824,139.645","N-020")</f>
        <v>N-020</v>
      </c>
      <c r="C501" s="2" t="s">
        <v>20</v>
      </c>
    </row>
    <row r="502" spans="1:3" x14ac:dyDescent="0.15">
      <c r="A502" s="2" t="s">
        <v>11</v>
      </c>
      <c r="B502" s="5" t="str">
        <f>HYPERLINK("https://maps.google.co.jp/maps?q=35.82419,139.6454","N-021")</f>
        <v>N-021</v>
      </c>
      <c r="C502" s="2" t="s">
        <v>29</v>
      </c>
    </row>
    <row r="503" spans="1:3" x14ac:dyDescent="0.15">
      <c r="A503" s="2" t="s">
        <v>11</v>
      </c>
      <c r="B503" s="5" t="str">
        <f>HYPERLINK("https://maps.google.co.jp/maps?q=35.8246,139.6463","N-022")</f>
        <v>N-022</v>
      </c>
      <c r="C503" s="2" t="s">
        <v>20</v>
      </c>
    </row>
    <row r="504" spans="1:3" x14ac:dyDescent="0.15">
      <c r="A504" s="2" t="s">
        <v>11</v>
      </c>
      <c r="B504" s="5" t="str">
        <f>HYPERLINK("https://maps.google.co.jp/maps?q=35.82519,139.6475","N-023")</f>
        <v>N-023</v>
      </c>
      <c r="C504" s="2" t="s">
        <v>29</v>
      </c>
    </row>
    <row r="505" spans="1:3" x14ac:dyDescent="0.15">
      <c r="A505" s="2" t="s">
        <v>11</v>
      </c>
      <c r="B505" s="5" t="str">
        <f>HYPERLINK("https://maps.google.co.jp/maps?q=35.82571,139.6487","N-024")</f>
        <v>N-024</v>
      </c>
      <c r="C505" s="2" t="s">
        <v>20</v>
      </c>
    </row>
    <row r="506" spans="1:3" x14ac:dyDescent="0.15">
      <c r="A506" s="2" t="s">
        <v>11</v>
      </c>
      <c r="B506" s="5" t="str">
        <f>HYPERLINK("https://maps.google.co.jp/maps?q=35.82503,139.6493","N-025")</f>
        <v>N-025</v>
      </c>
      <c r="C506" s="2"/>
    </row>
    <row r="507" spans="1:3" x14ac:dyDescent="0.15">
      <c r="A507" s="2" t="s">
        <v>11</v>
      </c>
      <c r="B507" s="5" t="str">
        <f>HYPERLINK("https://maps.google.co.jp/maps?q=35.82512,139.6495","N-026")</f>
        <v>N-026</v>
      </c>
      <c r="C507" s="2"/>
    </row>
    <row r="508" spans="1:3" x14ac:dyDescent="0.15">
      <c r="A508" s="2" t="s">
        <v>11</v>
      </c>
      <c r="B508" s="5" t="str">
        <f>HYPERLINK("https://maps.google.co.jp/maps?q=35.82585,139.649","N-027")</f>
        <v>N-027</v>
      </c>
      <c r="C508" s="2" t="s">
        <v>20</v>
      </c>
    </row>
    <row r="509" spans="1:3" x14ac:dyDescent="0.15">
      <c r="A509" s="2" t="s">
        <v>11</v>
      </c>
      <c r="B509" s="5" t="str">
        <f>HYPERLINK("https://maps.google.co.jp/maps?q=35.82639,139.6499","N-028")</f>
        <v>N-028</v>
      </c>
      <c r="C509" s="2" t="s">
        <v>29</v>
      </c>
    </row>
    <row r="510" spans="1:3" x14ac:dyDescent="0.15">
      <c r="A510" s="2" t="s">
        <v>11</v>
      </c>
      <c r="B510" s="5" t="str">
        <f>HYPERLINK("https://maps.google.co.jp/maps?q=35.82691,139.6508","N-029")</f>
        <v>N-029</v>
      </c>
      <c r="C510" s="2" t="s">
        <v>20</v>
      </c>
    </row>
    <row r="511" spans="1:3" x14ac:dyDescent="0.15">
      <c r="A511" s="2" t="s">
        <v>11</v>
      </c>
      <c r="B511" s="5" t="str">
        <f>HYPERLINK("https://maps.google.co.jp/maps?q=35.82759,139.652","N-030")</f>
        <v>N-030</v>
      </c>
      <c r="C511" s="2" t="s">
        <v>20</v>
      </c>
    </row>
    <row r="512" spans="1:3" x14ac:dyDescent="0.15">
      <c r="A512" s="2" t="s">
        <v>11</v>
      </c>
      <c r="B512" s="5" t="str">
        <f>HYPERLINK("https://maps.google.co.jp/maps?q=35.82827,139.6532","N-031")</f>
        <v>N-031</v>
      </c>
      <c r="C512" s="2" t="s">
        <v>20</v>
      </c>
    </row>
    <row r="513" spans="1:3" x14ac:dyDescent="0.15">
      <c r="A513" s="2" t="s">
        <v>11</v>
      </c>
      <c r="B513" s="5" t="str">
        <f>HYPERLINK("https://maps.google.co.jp/maps?q=35.82889,139.6543","N-032")</f>
        <v>N-032</v>
      </c>
      <c r="C513" s="2" t="s">
        <v>20</v>
      </c>
    </row>
    <row r="514" spans="1:3" x14ac:dyDescent="0.15">
      <c r="A514" s="2" t="s">
        <v>11</v>
      </c>
      <c r="B514" s="5" t="str">
        <f>HYPERLINK("https://maps.google.co.jp/maps?q=35.8294,139.6552","N-033")</f>
        <v>N-033</v>
      </c>
      <c r="C514" s="2" t="s">
        <v>20</v>
      </c>
    </row>
    <row r="515" spans="1:3" x14ac:dyDescent="0.15">
      <c r="A515" s="2" t="s">
        <v>11</v>
      </c>
      <c r="B515" s="5" t="str">
        <f>HYPERLINK("https://maps.google.co.jp/maps?q=35.83038,139.6569","N-037-1")</f>
        <v>N-037-1</v>
      </c>
      <c r="C515" s="2" t="s">
        <v>20</v>
      </c>
    </row>
    <row r="516" spans="1:3" x14ac:dyDescent="0.15">
      <c r="A516" s="2" t="s">
        <v>11</v>
      </c>
      <c r="B516" s="5" t="str">
        <f>HYPERLINK("https://maps.google.co.jp/maps?q=35.83036,139.6568","N-037-2")</f>
        <v>N-037-2</v>
      </c>
      <c r="C516" s="2" t="s">
        <v>28</v>
      </c>
    </row>
    <row r="517" spans="1:3" x14ac:dyDescent="0.15">
      <c r="A517" s="2" t="s">
        <v>11</v>
      </c>
      <c r="B517" s="5" t="str">
        <f>HYPERLINK("https://maps.google.co.jp/maps?q=35.83031,139.6569","N-037-3")</f>
        <v>N-037-3</v>
      </c>
      <c r="C517" s="2" t="s">
        <v>20</v>
      </c>
    </row>
    <row r="518" spans="1:3" x14ac:dyDescent="0.15">
      <c r="A518" s="2" t="s">
        <v>11</v>
      </c>
      <c r="B518" s="5" t="str">
        <f>HYPERLINK("https://maps.google.co.jp/maps?q=35.8308,139.6586","N-038")</f>
        <v>N-038</v>
      </c>
      <c r="C518" s="2" t="s">
        <v>38</v>
      </c>
    </row>
    <row r="519" spans="1:3" x14ac:dyDescent="0.15">
      <c r="A519" s="2" t="s">
        <v>11</v>
      </c>
      <c r="B519" s="5" t="str">
        <f>HYPERLINK("https://maps.google.co.jp/maps?q=35.83201,139.6602","N-039")</f>
        <v>N-039</v>
      </c>
      <c r="C519" s="2" t="s">
        <v>20</v>
      </c>
    </row>
    <row r="520" spans="1:3" x14ac:dyDescent="0.15">
      <c r="A520" s="2" t="s">
        <v>11</v>
      </c>
      <c r="B520" s="5" t="str">
        <f>HYPERLINK("https://maps.google.co.jp/maps?q=35.83322,139.6623","N-040")</f>
        <v>N-040</v>
      </c>
      <c r="C520" s="2" t="s">
        <v>28</v>
      </c>
    </row>
    <row r="521" spans="1:3" x14ac:dyDescent="0.15">
      <c r="A521" s="2" t="s">
        <v>11</v>
      </c>
      <c r="B521" s="5" t="str">
        <f>HYPERLINK("https://maps.google.co.jp/maps?q=35.83593,139.6674","N-041")</f>
        <v>N-041</v>
      </c>
      <c r="C521" s="2" t="s">
        <v>28</v>
      </c>
    </row>
    <row r="522" spans="1:3" x14ac:dyDescent="0.15">
      <c r="A522" s="2" t="s">
        <v>11</v>
      </c>
      <c r="B522" s="5" t="str">
        <f>HYPERLINK("https://maps.google.co.jp/maps?q=35.83637,139.6727","N-042")</f>
        <v>N-042</v>
      </c>
      <c r="C522" s="2" t="s">
        <v>28</v>
      </c>
    </row>
    <row r="523" spans="1:3" x14ac:dyDescent="0.15">
      <c r="A523" s="2" t="s">
        <v>11</v>
      </c>
      <c r="B523" s="5" t="str">
        <f>HYPERLINK("https://maps.google.co.jp/maps?q=35.83844,139.6785","N-043")</f>
        <v>N-043</v>
      </c>
      <c r="C523" s="2"/>
    </row>
    <row r="524" spans="1:3" x14ac:dyDescent="0.15">
      <c r="A524" s="2" t="s">
        <v>11</v>
      </c>
      <c r="B524" s="5" t="str">
        <f>HYPERLINK("https://maps.google.co.jp/maps?q=35.83795,139.679","N-044")</f>
        <v>N-044</v>
      </c>
      <c r="C524" s="2"/>
    </row>
    <row r="525" spans="1:3" x14ac:dyDescent="0.15">
      <c r="A525" s="2" t="s">
        <v>11</v>
      </c>
      <c r="B525" s="5" t="str">
        <f>HYPERLINK("https://maps.google.co.jp/maps?q=35.83926,139.6817","N-045")</f>
        <v>N-045</v>
      </c>
      <c r="C525" s="2"/>
    </row>
    <row r="526" spans="1:3" x14ac:dyDescent="0.15">
      <c r="A526" s="2" t="s">
        <v>11</v>
      </c>
      <c r="B526" s="5" t="str">
        <f>HYPERLINK("https://maps.google.co.jp/maps?q=35.84027,139.681","N-046")</f>
        <v>N-046</v>
      </c>
      <c r="C526" s="2"/>
    </row>
    <row r="527" spans="1:3" x14ac:dyDescent="0.15">
      <c r="A527" s="2" t="s">
        <v>11</v>
      </c>
      <c r="B527" s="5" t="str">
        <f>HYPERLINK("https://maps.google.co.jp/maps?q=35.84219,139.6841","N-047")</f>
        <v>N-047</v>
      </c>
      <c r="C527" s="2"/>
    </row>
    <row r="528" spans="1:3" x14ac:dyDescent="0.15">
      <c r="A528" s="2" t="s">
        <v>11</v>
      </c>
      <c r="B528" s="5" t="str">
        <f>HYPERLINK("https://maps.google.co.jp/maps?q=35.84548,139.6956","N-049")</f>
        <v>N-049</v>
      </c>
      <c r="C528" s="2" t="s">
        <v>20</v>
      </c>
    </row>
    <row r="529" spans="1:3" x14ac:dyDescent="0.15">
      <c r="A529" s="2" t="s">
        <v>11</v>
      </c>
      <c r="B529" s="5" t="str">
        <f>HYPERLINK("https://maps.google.co.jp/maps?q=35.84704,139.7037","N-050-1")</f>
        <v>N-050-1</v>
      </c>
      <c r="C529" s="2" t="s">
        <v>30</v>
      </c>
    </row>
    <row r="530" spans="1:3" x14ac:dyDescent="0.15">
      <c r="A530" s="2" t="s">
        <v>11</v>
      </c>
      <c r="B530" s="5" t="str">
        <f>HYPERLINK("https://maps.google.co.jp/maps?q=35.84709,139.7037","N-050-2")</f>
        <v>N-050-2</v>
      </c>
      <c r="C530" s="2" t="s">
        <v>30</v>
      </c>
    </row>
    <row r="531" spans="1:3" x14ac:dyDescent="0.15">
      <c r="A531" s="2" t="s">
        <v>11</v>
      </c>
      <c r="B531" s="5" t="str">
        <f>HYPERLINK("https://maps.google.co.jp/maps?q=35.84709,139.7037","N-050-3")</f>
        <v>N-050-3</v>
      </c>
      <c r="C531" s="2" t="s">
        <v>30</v>
      </c>
    </row>
    <row r="532" spans="1:3" x14ac:dyDescent="0.15">
      <c r="A532" s="2" t="s">
        <v>11</v>
      </c>
      <c r="B532" s="5" t="str">
        <f>HYPERLINK("https://maps.google.co.jp/maps?q=35.84688,139.7037","NAN-004")</f>
        <v>NAN-004</v>
      </c>
      <c r="C532" s="2" t="s">
        <v>20</v>
      </c>
    </row>
    <row r="533" spans="1:3" x14ac:dyDescent="0.15">
      <c r="A533" s="2" t="s">
        <v>11</v>
      </c>
      <c r="B533" s="5" t="str">
        <f>HYPERLINK("https://maps.google.co.jp/maps?q=35.84541,139.6957","NAN-005")</f>
        <v>NAN-005</v>
      </c>
      <c r="C533" s="2"/>
    </row>
    <row r="534" spans="1:3" x14ac:dyDescent="0.15">
      <c r="A534" s="2" t="s">
        <v>11</v>
      </c>
      <c r="B534" s="5" t="str">
        <f>HYPERLINK("https://maps.google.co.jp/maps?q=35.8391,139.6817","NAN-008")</f>
        <v>NAN-008</v>
      </c>
      <c r="C534" s="2"/>
    </row>
    <row r="535" spans="1:3" x14ac:dyDescent="0.15">
      <c r="A535" s="2" t="s">
        <v>11</v>
      </c>
      <c r="B535" s="5" t="str">
        <f>HYPERLINK("https://maps.google.co.jp/maps?q=35.8378,139.6791","NAN-009")</f>
        <v>NAN-009</v>
      </c>
      <c r="C535" s="2"/>
    </row>
    <row r="536" spans="1:3" x14ac:dyDescent="0.15">
      <c r="A536" s="2" t="s">
        <v>12</v>
      </c>
      <c r="B536" s="5" t="str">
        <f>HYPERLINK("https://maps.google.co.jp/maps?q=35.81187,139.6431","N1-001")</f>
        <v>N1-001</v>
      </c>
      <c r="C536" s="2"/>
    </row>
    <row r="537" spans="1:3" x14ac:dyDescent="0.15">
      <c r="A537" s="2" t="s">
        <v>12</v>
      </c>
      <c r="B537" s="5" t="str">
        <f>HYPERLINK("https://maps.google.co.jp/maps?q=35.81454,139.6428","N1-002")</f>
        <v>N1-002</v>
      </c>
      <c r="C537" s="2"/>
    </row>
    <row r="538" spans="1:3" x14ac:dyDescent="0.15">
      <c r="A538" s="2" t="s">
        <v>12</v>
      </c>
      <c r="B538" s="5" t="str">
        <f>HYPERLINK("https://maps.google.co.jp/maps?q=35.81046,139.6446","N1-003")</f>
        <v>N1-003</v>
      </c>
      <c r="C538" s="2"/>
    </row>
    <row r="539" spans="1:3" x14ac:dyDescent="0.15">
      <c r="A539" s="2" t="s">
        <v>12</v>
      </c>
      <c r="B539" s="5" t="str">
        <f>HYPERLINK("https://maps.google.co.jp/maps?q=35.80891,139.6464","N1-004")</f>
        <v>N1-004</v>
      </c>
      <c r="C539" s="2"/>
    </row>
    <row r="540" spans="1:3" x14ac:dyDescent="0.15">
      <c r="A540" s="2" t="s">
        <v>12</v>
      </c>
      <c r="B540" s="5" t="str">
        <f>HYPERLINK("https://maps.google.co.jp/maps?q=35.80865,139.6485","N1-005")</f>
        <v>N1-005</v>
      </c>
      <c r="C540" s="2"/>
    </row>
    <row r="541" spans="1:3" x14ac:dyDescent="0.15">
      <c r="A541" s="2" t="s">
        <v>12</v>
      </c>
      <c r="B541" s="5" t="str">
        <f>HYPERLINK("https://maps.google.co.jp/maps?q=35.80781,139.6484","N1-006")</f>
        <v>N1-006</v>
      </c>
      <c r="C541" s="2"/>
    </row>
    <row r="542" spans="1:3" x14ac:dyDescent="0.15">
      <c r="A542" s="2" t="s">
        <v>12</v>
      </c>
      <c r="B542" s="5" t="str">
        <f>HYPERLINK("https://maps.google.co.jp/maps?q=35.80582,139.6504","N1-007")</f>
        <v>N1-007</v>
      </c>
      <c r="C542" s="2"/>
    </row>
    <row r="543" spans="1:3" x14ac:dyDescent="0.15">
      <c r="A543" s="2" t="s">
        <v>12</v>
      </c>
      <c r="B543" s="5" t="str">
        <f>HYPERLINK("https://maps.google.co.jp/maps?q=35.80487,139.6542","N1-008")</f>
        <v>N1-008</v>
      </c>
      <c r="C543" s="2"/>
    </row>
    <row r="544" spans="1:3" x14ac:dyDescent="0.15">
      <c r="A544" s="2" t="s">
        <v>12</v>
      </c>
      <c r="B544" s="5" t="str">
        <f>HYPERLINK("https://maps.google.co.jp/maps?q=35.80587,139.6556","N1-009")</f>
        <v>N1-009</v>
      </c>
      <c r="C544" s="2"/>
    </row>
    <row r="545" spans="1:3" x14ac:dyDescent="0.15">
      <c r="A545" s="2" t="s">
        <v>12</v>
      </c>
      <c r="B545" s="5" t="str">
        <f>HYPERLINK("https://maps.google.co.jp/maps?q=35.80593,139.6604","N1-010")</f>
        <v>N1-010</v>
      </c>
      <c r="C545" s="2"/>
    </row>
    <row r="546" spans="1:3" x14ac:dyDescent="0.15">
      <c r="A546" s="2" t="s">
        <v>12</v>
      </c>
      <c r="B546" s="5" t="str">
        <f>HYPERLINK("https://maps.google.co.jp/maps?q=35.80573,139.6637","N1-011")</f>
        <v>N1-011</v>
      </c>
      <c r="C546" s="2"/>
    </row>
    <row r="547" spans="1:3" x14ac:dyDescent="0.15">
      <c r="A547" s="2" t="s">
        <v>12</v>
      </c>
      <c r="B547" s="5" t="str">
        <f>HYPERLINK("https://maps.google.co.jp/maps?q=35.80549,139.667","N1-012")</f>
        <v>N1-012</v>
      </c>
      <c r="C547" s="2"/>
    </row>
    <row r="548" spans="1:3" x14ac:dyDescent="0.15">
      <c r="A548" s="2" t="s">
        <v>12</v>
      </c>
      <c r="B548" s="5" t="str">
        <f>HYPERLINK("https://maps.google.co.jp/maps?q=35.80521,139.6704","N1-013")</f>
        <v>N1-013</v>
      </c>
      <c r="C548" s="2"/>
    </row>
    <row r="549" spans="1:3" x14ac:dyDescent="0.15">
      <c r="A549" s="2" t="s">
        <v>12</v>
      </c>
      <c r="B549" s="5" t="str">
        <f>HYPERLINK("https://maps.google.co.jp/maps?q=35.82131,139.6398","N1-014")</f>
        <v>N1-014</v>
      </c>
      <c r="C549" s="2"/>
    </row>
    <row r="550" spans="1:3" x14ac:dyDescent="0.15">
      <c r="A550" s="2" t="s">
        <v>12</v>
      </c>
      <c r="B550" s="5" t="str">
        <f>HYPERLINK("https://maps.google.co.jp/maps?q=35.8047,139.6768","N1-015")</f>
        <v>N1-015</v>
      </c>
      <c r="C550" s="2"/>
    </row>
    <row r="551" spans="1:3" x14ac:dyDescent="0.15">
      <c r="A551" s="2" t="s">
        <v>12</v>
      </c>
      <c r="B551" s="5" t="str">
        <f>HYPERLINK("https://maps.google.co.jp/maps?q=35.80417,139.6793","N1-016")</f>
        <v>N1-016</v>
      </c>
      <c r="C551" s="2"/>
    </row>
    <row r="552" spans="1:3" x14ac:dyDescent="0.15">
      <c r="A552" s="2" t="s">
        <v>12</v>
      </c>
      <c r="B552" s="5" t="str">
        <f>HYPERLINK("https://maps.google.co.jp/maps?q=35.80402,139.6813","N1-017")</f>
        <v>N1-017</v>
      </c>
      <c r="C552" s="2"/>
    </row>
    <row r="553" spans="1:3" x14ac:dyDescent="0.15">
      <c r="A553" s="2" t="s">
        <v>12</v>
      </c>
      <c r="B553" s="5" t="str">
        <f>HYPERLINK("https://maps.google.co.jp/maps?q=35.80449,139.6813","N1-018")</f>
        <v>N1-018</v>
      </c>
      <c r="C553" s="2"/>
    </row>
    <row r="554" spans="1:3" x14ac:dyDescent="0.15">
      <c r="A554" s="2" t="s">
        <v>12</v>
      </c>
      <c r="B554" s="5" t="str">
        <f>HYPERLINK("https://maps.google.co.jp/maps?q=35.80484,139.6809","N1-019-1")</f>
        <v>N1-019-1</v>
      </c>
      <c r="C554" s="2"/>
    </row>
    <row r="555" spans="1:3" x14ac:dyDescent="0.15">
      <c r="A555" s="2" t="s">
        <v>12</v>
      </c>
      <c r="B555" s="5" t="str">
        <f>HYPERLINK("https://maps.google.co.jp/maps?q=35.80486,139.6809","N1-019-2")</f>
        <v>N1-019-2</v>
      </c>
      <c r="C555" s="2"/>
    </row>
    <row r="556" spans="1:3" x14ac:dyDescent="0.15">
      <c r="A556" s="2" t="s">
        <v>12</v>
      </c>
      <c r="B556" s="5" t="str">
        <f>HYPERLINK("https://maps.google.co.jp/maps?q=35.80513,139.681","N1-020-1")</f>
        <v>N1-020-1</v>
      </c>
      <c r="C556" s="2"/>
    </row>
    <row r="557" spans="1:3" x14ac:dyDescent="0.15">
      <c r="A557" s="2" t="s">
        <v>12</v>
      </c>
      <c r="B557" s="5" t="str">
        <f>HYPERLINK("https://maps.google.co.jp/maps?q=35.80512,139.6811","N1-020-2")</f>
        <v>N1-020-2</v>
      </c>
      <c r="C557" s="2"/>
    </row>
    <row r="558" spans="1:3" x14ac:dyDescent="0.15">
      <c r="A558" s="2" t="s">
        <v>12</v>
      </c>
      <c r="B558" s="5" t="str">
        <f>HYPERLINK("https://maps.google.co.jp/maps?q=35.80541,139.6814","N1-022")</f>
        <v>N1-022</v>
      </c>
      <c r="C558" s="2"/>
    </row>
    <row r="559" spans="1:3" x14ac:dyDescent="0.15">
      <c r="A559" s="2" t="s">
        <v>12</v>
      </c>
      <c r="B559" s="5" t="str">
        <f>HYPERLINK("https://maps.google.co.jp/maps?q=35.8056,139.6814","N1-023")</f>
        <v>N1-023</v>
      </c>
      <c r="C559" s="2"/>
    </row>
    <row r="560" spans="1:3" x14ac:dyDescent="0.15">
      <c r="A560" s="2" t="s">
        <v>12</v>
      </c>
      <c r="B560" s="5" t="str">
        <f>HYPERLINK("https://maps.google.co.jp/maps?q=35.80575,139.6826","N1-024")</f>
        <v>N1-024</v>
      </c>
      <c r="C560" s="2"/>
    </row>
    <row r="561" spans="1:3" x14ac:dyDescent="0.15">
      <c r="A561" s="2" t="s">
        <v>12</v>
      </c>
      <c r="B561" s="5" t="str">
        <f>HYPERLINK("https://maps.google.co.jp/maps?q=35.80583,139.6833","N1-025")</f>
        <v>N1-025</v>
      </c>
      <c r="C561" s="2"/>
    </row>
    <row r="562" spans="1:3" x14ac:dyDescent="0.15">
      <c r="A562" s="2" t="s">
        <v>12</v>
      </c>
      <c r="B562" s="5" t="str">
        <f>HYPERLINK("https://maps.google.co.jp/maps?q=35.80595,139.6842","N1-026")</f>
        <v>N1-026</v>
      </c>
      <c r="C562" s="2"/>
    </row>
    <row r="563" spans="1:3" x14ac:dyDescent="0.15">
      <c r="A563" s="2" t="s">
        <v>12</v>
      </c>
      <c r="B563" s="5" t="str">
        <f>HYPERLINK("https://maps.google.co.jp/maps?q=35.80841,139.6837","N1-027")</f>
        <v>N1-027</v>
      </c>
      <c r="C563" s="2"/>
    </row>
    <row r="564" spans="1:3" x14ac:dyDescent="0.15">
      <c r="A564" s="2" t="s">
        <v>12</v>
      </c>
      <c r="B564" s="5" t="str">
        <f>HYPERLINK("https://maps.google.co.jp/maps?q=35.80841,139.6837","N1-028")</f>
        <v>N1-028</v>
      </c>
      <c r="C564" s="2"/>
    </row>
    <row r="565" spans="1:3" x14ac:dyDescent="0.15">
      <c r="A565" s="2" t="s">
        <v>12</v>
      </c>
      <c r="B565" s="5" t="str">
        <f>HYPERLINK("https://maps.google.co.jp/maps?q=35.80873,139.6837","N1-029")</f>
        <v>N1-029</v>
      </c>
      <c r="C565" s="2"/>
    </row>
    <row r="566" spans="1:3" x14ac:dyDescent="0.15">
      <c r="A566" s="2" t="s">
        <v>12</v>
      </c>
      <c r="B566" s="5" t="str">
        <f>HYPERLINK("https://maps.google.co.jp/maps?q=35.80873,139.6837","N1-030")</f>
        <v>N1-030</v>
      </c>
      <c r="C566" s="2"/>
    </row>
    <row r="567" spans="1:3" x14ac:dyDescent="0.15">
      <c r="A567" s="2" t="s">
        <v>12</v>
      </c>
      <c r="B567" s="5" t="str">
        <f>HYPERLINK("https://maps.google.co.jp/maps?q=35.81224,139.6833","N1-031")</f>
        <v>N1-031</v>
      </c>
      <c r="C567" s="2"/>
    </row>
    <row r="568" spans="1:3" x14ac:dyDescent="0.15">
      <c r="A568" s="2" t="s">
        <v>12</v>
      </c>
      <c r="B568" s="5" t="str">
        <f>HYPERLINK("https://maps.google.co.jp/maps?q=35.81512,139.6847","N1-032")</f>
        <v>N1-032</v>
      </c>
      <c r="C568" s="2"/>
    </row>
    <row r="569" spans="1:3" x14ac:dyDescent="0.15">
      <c r="A569" s="2" t="s">
        <v>12</v>
      </c>
      <c r="B569" s="5" t="str">
        <f>HYPERLINK("https://maps.google.co.jp/maps?q=35.81523,139.6848","N1-033")</f>
        <v>N1-033</v>
      </c>
      <c r="C569" s="2"/>
    </row>
    <row r="570" spans="1:3" x14ac:dyDescent="0.15">
      <c r="A570" s="2" t="s">
        <v>12</v>
      </c>
      <c r="B570" s="5" t="str">
        <f>HYPERLINK("https://maps.google.co.jp/maps?q=35.8149,139.6858","N1-034")</f>
        <v>N1-034</v>
      </c>
      <c r="C570" s="2"/>
    </row>
    <row r="571" spans="1:3" x14ac:dyDescent="0.15">
      <c r="A571" s="2" t="s">
        <v>12</v>
      </c>
      <c r="B571" s="5" t="str">
        <f>HYPERLINK("https://maps.google.co.jp/maps?q=35.81457,139.6869","N1-035")</f>
        <v>N1-035</v>
      </c>
      <c r="C571" s="2"/>
    </row>
    <row r="572" spans="1:3" x14ac:dyDescent="0.15">
      <c r="A572" s="2" t="s">
        <v>12</v>
      </c>
      <c r="B572" s="5" t="str">
        <f>HYPERLINK("https://maps.google.co.jp/maps?q=35.81426,139.6879","N1-036")</f>
        <v>N1-036</v>
      </c>
      <c r="C572" s="2"/>
    </row>
    <row r="573" spans="1:3" x14ac:dyDescent="0.15">
      <c r="A573" s="2" t="s">
        <v>12</v>
      </c>
      <c r="B573" s="5" t="str">
        <f>HYPERLINK("https://maps.google.co.jp/maps?q=35.814,139.6888","N1-037")</f>
        <v>N1-037</v>
      </c>
      <c r="C573" s="2"/>
    </row>
    <row r="574" spans="1:3" x14ac:dyDescent="0.15">
      <c r="A574" s="2" t="s">
        <v>12</v>
      </c>
      <c r="B574" s="5" t="str">
        <f>HYPERLINK("https://maps.google.co.jp/maps?q=35.81366,139.6899","N1-038")</f>
        <v>N1-038</v>
      </c>
      <c r="C574" s="2"/>
    </row>
    <row r="575" spans="1:3" x14ac:dyDescent="0.15">
      <c r="A575" s="2" t="s">
        <v>12</v>
      </c>
      <c r="B575" s="5" t="str">
        <f>HYPERLINK("https://maps.google.co.jp/maps?q=35.81448,139.6901","N1-039")</f>
        <v>N1-039</v>
      </c>
      <c r="C575" s="2"/>
    </row>
    <row r="576" spans="1:3" x14ac:dyDescent="0.15">
      <c r="A576" s="2" t="s">
        <v>12</v>
      </c>
      <c r="B576" s="5" t="str">
        <f>HYPERLINK("https://maps.google.co.jp/maps?q=35.81519,139.6904","N1-040")</f>
        <v>N1-040</v>
      </c>
      <c r="C576" s="2"/>
    </row>
    <row r="577" spans="1:3" x14ac:dyDescent="0.15">
      <c r="A577" s="2" t="s">
        <v>12</v>
      </c>
      <c r="B577" s="5" t="str">
        <f>HYPERLINK("https://maps.google.co.jp/maps?q=35.81623,139.6906","N1-041")</f>
        <v>N1-041</v>
      </c>
      <c r="C577" s="2"/>
    </row>
    <row r="578" spans="1:3" x14ac:dyDescent="0.15">
      <c r="A578" s="2" t="s">
        <v>12</v>
      </c>
      <c r="B578" s="5" t="str">
        <f>HYPERLINK("https://maps.google.co.jp/maps?q=35.81721,139.6909","N1-042")</f>
        <v>N1-042</v>
      </c>
      <c r="C578" s="2"/>
    </row>
    <row r="579" spans="1:3" x14ac:dyDescent="0.15">
      <c r="A579" s="2" t="s">
        <v>12</v>
      </c>
      <c r="B579" s="5" t="str">
        <f>HYPERLINK("https://maps.google.co.jp/maps?q=35.81695,139.6919","N1-043")</f>
        <v>N1-043</v>
      </c>
      <c r="C579" s="2"/>
    </row>
    <row r="580" spans="1:3" x14ac:dyDescent="0.15">
      <c r="A580" s="2" t="s">
        <v>13</v>
      </c>
      <c r="B580" s="5" t="str">
        <f>HYPERLINK("https://maps.google.co.jp/maps?q=35.80619,139.686","N2-001")</f>
        <v>N2-001</v>
      </c>
      <c r="C580" s="2"/>
    </row>
    <row r="581" spans="1:3" x14ac:dyDescent="0.15">
      <c r="A581" s="2" t="s">
        <v>13</v>
      </c>
      <c r="B581" s="5" t="str">
        <f>HYPERLINK("https://maps.google.co.jp/maps?q=35.80512,139.6862","N2-002")</f>
        <v>N2-002</v>
      </c>
      <c r="C581" s="2"/>
    </row>
    <row r="582" spans="1:3" x14ac:dyDescent="0.15">
      <c r="A582" s="2" t="s">
        <v>13</v>
      </c>
      <c r="B582" s="5" t="str">
        <f>HYPERLINK("https://maps.google.co.jp/maps?q=35.80534,139.6878","N2-003")</f>
        <v>N2-003</v>
      </c>
      <c r="C582" s="2"/>
    </row>
    <row r="583" spans="1:3" x14ac:dyDescent="0.15">
      <c r="A583" s="2" t="s">
        <v>13</v>
      </c>
      <c r="B583" s="5" t="str">
        <f>HYPERLINK("https://maps.google.co.jp/maps?q=35.80536,139.6885","N2-004")</f>
        <v>N2-004</v>
      </c>
      <c r="C583" s="2"/>
    </row>
    <row r="584" spans="1:3" x14ac:dyDescent="0.15">
      <c r="A584" s="2" t="s">
        <v>13</v>
      </c>
      <c r="B584" s="5" t="str">
        <f>HYPERLINK("https://maps.google.co.jp/maps?q=35.80524,139.6897","N2-005")</f>
        <v>N2-005</v>
      </c>
      <c r="C584" s="2"/>
    </row>
    <row r="585" spans="1:3" x14ac:dyDescent="0.15">
      <c r="A585" s="2" t="s">
        <v>13</v>
      </c>
      <c r="B585" s="5" t="str">
        <f>HYPERLINK("https://maps.google.co.jp/maps?q=35.80511,139.6909","N2-006")</f>
        <v>N2-006</v>
      </c>
      <c r="C585" s="2"/>
    </row>
    <row r="586" spans="1:3" x14ac:dyDescent="0.15">
      <c r="A586" s="2" t="s">
        <v>13</v>
      </c>
      <c r="B586" s="5" t="str">
        <f>HYPERLINK("https://maps.google.co.jp/maps?q=35.80494,139.6924","N2-007")</f>
        <v>N2-007</v>
      </c>
      <c r="C586" s="2"/>
    </row>
    <row r="587" spans="1:3" x14ac:dyDescent="0.15">
      <c r="A587" s="2" t="s">
        <v>13</v>
      </c>
      <c r="B587" s="5" t="str">
        <f>HYPERLINK("https://maps.google.co.jp/maps?q=35.80409,139.697","N2-008")</f>
        <v>N2-008</v>
      </c>
      <c r="C587" s="2"/>
    </row>
    <row r="588" spans="1:3" x14ac:dyDescent="0.15">
      <c r="A588" s="2" t="s">
        <v>10</v>
      </c>
      <c r="B588" s="5" t="str">
        <f>HYPERLINK("https://maps.google.co.jp/maps?q=35.806,139.6841","N2BP-002")</f>
        <v>N2BP-002</v>
      </c>
      <c r="C588" s="2"/>
    </row>
    <row r="589" spans="1:3" x14ac:dyDescent="0.15">
      <c r="A589" s="2" t="s">
        <v>10</v>
      </c>
      <c r="B589" s="5" t="str">
        <f>HYPERLINK("https://maps.google.co.jp/maps?q=35.80547,139.6861","N2BP-003")</f>
        <v>N2BP-003</v>
      </c>
      <c r="C589" s="2"/>
    </row>
    <row r="590" spans="1:3" x14ac:dyDescent="0.15">
      <c r="A590" s="2" t="s">
        <v>10</v>
      </c>
      <c r="B590" s="5" t="str">
        <f>HYPERLINK("https://maps.google.co.jp/maps?q=35.80533,139.6879","N2BP-004")</f>
        <v>N2BP-004</v>
      </c>
      <c r="C590" s="2" t="s">
        <v>20</v>
      </c>
    </row>
    <row r="591" spans="1:3" x14ac:dyDescent="0.15">
      <c r="A591" s="2" t="s">
        <v>10</v>
      </c>
      <c r="B591" s="5" t="str">
        <f>HYPERLINK("https://maps.google.co.jp/maps?q=35.80516,139.6903","N2BP-005")</f>
        <v>N2BP-005</v>
      </c>
      <c r="C591" s="2" t="s">
        <v>20</v>
      </c>
    </row>
    <row r="592" spans="1:3" x14ac:dyDescent="0.15">
      <c r="A592" s="2" t="s">
        <v>10</v>
      </c>
      <c r="B592" s="5" t="str">
        <f>HYPERLINK("https://maps.google.co.jp/maps?q=35.805,139.6924","N2BP-006")</f>
        <v>N2BP-006</v>
      </c>
      <c r="C592" s="2"/>
    </row>
    <row r="593" spans="1:3" x14ac:dyDescent="0.15">
      <c r="A593" s="2" t="s">
        <v>10</v>
      </c>
      <c r="B593" s="5" t="str">
        <f>HYPERLINK("https://maps.google.co.jp/maps?q=35.80495,139.6924","N2BP-007")</f>
        <v>N2BP-007</v>
      </c>
      <c r="C593" s="2"/>
    </row>
    <row r="594" spans="1:3" x14ac:dyDescent="0.15">
      <c r="A594" s="2" t="s">
        <v>14</v>
      </c>
      <c r="B594" s="5" t="str">
        <f>HYPERLINK("https://maps.google.co.jp/maps?q=35.83261,139.7289","N3-049")</f>
        <v>N3-049</v>
      </c>
      <c r="C594" s="2"/>
    </row>
    <row r="595" spans="1:3" x14ac:dyDescent="0.15">
      <c r="A595" s="2" t="s">
        <v>14</v>
      </c>
      <c r="B595" s="5" t="str">
        <f>HYPERLINK("https://maps.google.co.jp/maps?q=35.83298,139.7286","N3-050")</f>
        <v>N3-050</v>
      </c>
      <c r="C595" s="2"/>
    </row>
    <row r="596" spans="1:3" x14ac:dyDescent="0.15">
      <c r="A596" s="2" t="s">
        <v>14</v>
      </c>
      <c r="B596" s="5" t="str">
        <f>HYPERLINK("https://maps.google.co.jp/maps?q=35.83363,139.7277","N3-051")</f>
        <v>N3-051</v>
      </c>
      <c r="C596" s="2"/>
    </row>
    <row r="597" spans="1:3" x14ac:dyDescent="0.15">
      <c r="A597" s="2" t="s">
        <v>14</v>
      </c>
      <c r="B597" s="5" t="str">
        <f>HYPERLINK("https://maps.google.co.jp/maps?q=35.83397,139.7272","N3-052")</f>
        <v>N3-052</v>
      </c>
      <c r="C597" s="2"/>
    </row>
    <row r="598" spans="1:3" x14ac:dyDescent="0.15">
      <c r="A598" s="2" t="s">
        <v>14</v>
      </c>
      <c r="B598" s="5" t="str">
        <f>HYPERLINK("https://maps.google.co.jp/maps?q=35.8341,139.7268","N3-053")</f>
        <v>N3-053</v>
      </c>
      <c r="C598" s="2"/>
    </row>
    <row r="599" spans="1:3" x14ac:dyDescent="0.15">
      <c r="A599" s="2" t="s">
        <v>14</v>
      </c>
      <c r="B599" s="5" t="str">
        <f>HYPERLINK("https://maps.google.co.jp/maps?q=35.83437,139.7262","N3-054")</f>
        <v>N3-054</v>
      </c>
      <c r="C599" s="2" t="s">
        <v>24</v>
      </c>
    </row>
    <row r="600" spans="1:3" x14ac:dyDescent="0.15">
      <c r="A600" s="2" t="s">
        <v>14</v>
      </c>
      <c r="B600" s="5" t="str">
        <f>HYPERLINK("https://maps.google.co.jp/maps?q=35.83437,139.7262","N3-055")</f>
        <v>N3-055</v>
      </c>
      <c r="C600" s="2" t="s">
        <v>24</v>
      </c>
    </row>
    <row r="601" spans="1:3" x14ac:dyDescent="0.15">
      <c r="A601" s="2" t="s">
        <v>14</v>
      </c>
      <c r="B601" s="5" t="str">
        <f>HYPERLINK("https://maps.google.co.jp/maps?q=35.83448,139.726","N3-056")</f>
        <v>N3-056</v>
      </c>
      <c r="C601" s="2"/>
    </row>
    <row r="602" spans="1:3" x14ac:dyDescent="0.15">
      <c r="A602" s="2" t="s">
        <v>14</v>
      </c>
      <c r="B602" s="5" t="str">
        <f>HYPERLINK("https://maps.google.co.jp/maps?q=35.83449,139.726","N3-057")</f>
        <v>N3-057</v>
      </c>
      <c r="C602" s="2"/>
    </row>
    <row r="603" spans="1:3" x14ac:dyDescent="0.15">
      <c r="A603" s="2" t="s">
        <v>14</v>
      </c>
      <c r="B603" s="5" t="str">
        <f>HYPERLINK("https://maps.google.co.jp/maps?q=35.8347,139.7256","N3-058")</f>
        <v>N3-058</v>
      </c>
      <c r="C603" s="2"/>
    </row>
    <row r="604" spans="1:3" x14ac:dyDescent="0.15">
      <c r="A604" s="2" t="s">
        <v>14</v>
      </c>
      <c r="B604" s="5" t="str">
        <f>HYPERLINK("https://maps.google.co.jp/maps?q=35.83483,139.7251","N3-059")</f>
        <v>N3-059</v>
      </c>
      <c r="C604" s="2"/>
    </row>
    <row r="605" spans="1:3" x14ac:dyDescent="0.15">
      <c r="A605" s="2" t="s">
        <v>14</v>
      </c>
      <c r="B605" s="5" t="str">
        <f>HYPERLINK("https://maps.google.co.jp/maps?q=35.83548,139.7241","N3-060")</f>
        <v>N3-060</v>
      </c>
      <c r="C605" s="2" t="s">
        <v>20</v>
      </c>
    </row>
    <row r="606" spans="1:3" x14ac:dyDescent="0.15">
      <c r="A606" s="2" t="s">
        <v>14</v>
      </c>
      <c r="B606" s="5" t="str">
        <f>HYPERLINK("https://maps.google.co.jp/maps?q=35.83605,139.7233","N3-061")</f>
        <v>N3-061</v>
      </c>
      <c r="C606" s="2"/>
    </row>
    <row r="607" spans="1:3" x14ac:dyDescent="0.15">
      <c r="A607" s="2" t="s">
        <v>14</v>
      </c>
      <c r="B607" s="5" t="str">
        <f>HYPERLINK("https://maps.google.co.jp/maps?q=35.83653,139.7227","N3-062")</f>
        <v>N3-062</v>
      </c>
      <c r="C607" s="2"/>
    </row>
    <row r="608" spans="1:3" x14ac:dyDescent="0.15">
      <c r="A608" s="2" t="s">
        <v>14</v>
      </c>
      <c r="B608" s="5" t="str">
        <f>HYPERLINK("https://maps.google.co.jp/maps?q=35.83718,139.7219","N3-063")</f>
        <v>N3-063</v>
      </c>
      <c r="C608" s="2"/>
    </row>
    <row r="609" spans="1:3" x14ac:dyDescent="0.15">
      <c r="A609" s="2" t="s">
        <v>14</v>
      </c>
      <c r="B609" s="5" t="str">
        <f>HYPERLINK("https://maps.google.co.jp/maps?q=35.83787,139.7211","N3-064")</f>
        <v>N3-064</v>
      </c>
      <c r="C609" s="2"/>
    </row>
    <row r="610" spans="1:3" x14ac:dyDescent="0.15">
      <c r="A610" s="2" t="s">
        <v>14</v>
      </c>
      <c r="B610" s="5" t="str">
        <f>HYPERLINK("https://maps.google.co.jp/maps?q=35.83833,139.7202","N3-065")</f>
        <v>N3-065</v>
      </c>
      <c r="C610" s="2"/>
    </row>
    <row r="611" spans="1:3" x14ac:dyDescent="0.15">
      <c r="A611" s="2" t="s">
        <v>14</v>
      </c>
      <c r="B611" s="5" t="str">
        <f>HYPERLINK("https://maps.google.co.jp/maps?q=35.83848,139.7203","N3-065-1")</f>
        <v>N3-065-1</v>
      </c>
      <c r="C611" s="2"/>
    </row>
    <row r="612" spans="1:3" x14ac:dyDescent="0.15">
      <c r="A612" s="2" t="s">
        <v>14</v>
      </c>
      <c r="B612" s="5" t="str">
        <f>HYPERLINK("https://maps.google.co.jp/maps?q=35.843,139.7144","N3-066")</f>
        <v>N3-066</v>
      </c>
      <c r="C612" s="2"/>
    </row>
    <row r="613" spans="1:3" x14ac:dyDescent="0.15">
      <c r="A613" s="2" t="s">
        <v>14</v>
      </c>
      <c r="B613" s="5" t="str">
        <f>HYPERLINK("https://maps.google.co.jp/maps?q=35.84428,139.7132","N3-067")</f>
        <v>N3-067</v>
      </c>
      <c r="C613" s="2" t="s">
        <v>20</v>
      </c>
    </row>
    <row r="614" spans="1:3" x14ac:dyDescent="0.15">
      <c r="A614" s="2" t="s">
        <v>14</v>
      </c>
      <c r="B614" s="5" t="str">
        <f>HYPERLINK("https://maps.google.co.jp/maps?q=35.84426,139.7133","N3-067-2")</f>
        <v>N3-067-2</v>
      </c>
      <c r="C614" s="2" t="s">
        <v>20</v>
      </c>
    </row>
    <row r="615" spans="1:3" x14ac:dyDescent="0.15">
      <c r="A615" s="2" t="s">
        <v>14</v>
      </c>
      <c r="B615" s="5" t="str">
        <f>HYPERLINK("https://maps.google.co.jp/maps?q=35.84445,139.7123","N3-068")</f>
        <v>N3-068</v>
      </c>
      <c r="C615" s="2"/>
    </row>
    <row r="616" spans="1:3" x14ac:dyDescent="0.15">
      <c r="A616" s="2" t="s">
        <v>14</v>
      </c>
      <c r="B616" s="5" t="str">
        <f>HYPERLINK("https://maps.google.co.jp/maps?q=35.84454,139.7115","N3-069")</f>
        <v>N3-069</v>
      </c>
      <c r="C616" s="2"/>
    </row>
    <row r="617" spans="1:3" x14ac:dyDescent="0.15">
      <c r="A617" s="2" t="s">
        <v>14</v>
      </c>
      <c r="B617" s="5" t="str">
        <f>HYPERLINK("https://maps.google.co.jp/maps?q=35.84455,139.711","N3-070")</f>
        <v>N3-070</v>
      </c>
      <c r="C617" s="2"/>
    </row>
    <row r="618" spans="1:3" x14ac:dyDescent="0.15">
      <c r="A618" s="2" t="s">
        <v>14</v>
      </c>
      <c r="B618" s="5" t="str">
        <f>HYPERLINK("https://maps.google.co.jp/maps?q=35.84473,139.7108","N3-071")</f>
        <v>N3-071</v>
      </c>
      <c r="C618" s="2"/>
    </row>
    <row r="619" spans="1:3" x14ac:dyDescent="0.15">
      <c r="A619" s="2" t="s">
        <v>14</v>
      </c>
      <c r="B619" s="5" t="str">
        <f>HYPERLINK("https://maps.google.co.jp/maps?q=35.84474,139.7108","N3-072")</f>
        <v>N3-072</v>
      </c>
      <c r="C619" s="2"/>
    </row>
    <row r="620" spans="1:3" x14ac:dyDescent="0.15">
      <c r="A620" s="2" t="s">
        <v>14</v>
      </c>
      <c r="B620" s="5" t="str">
        <f>HYPERLINK("https://maps.google.co.jp/maps?q=35.84453,139.7098","N3-073")</f>
        <v>N3-073</v>
      </c>
      <c r="C620" s="2" t="s">
        <v>31</v>
      </c>
    </row>
    <row r="621" spans="1:3" x14ac:dyDescent="0.15">
      <c r="A621" s="2" t="s">
        <v>14</v>
      </c>
      <c r="B621" s="5" t="str">
        <f>HYPERLINK("https://maps.google.co.jp/maps?q=35.84454,139.7098","N3-074")</f>
        <v>N3-074</v>
      </c>
      <c r="C621" s="2" t="s">
        <v>31</v>
      </c>
    </row>
    <row r="622" spans="1:3" x14ac:dyDescent="0.15">
      <c r="A622" s="2" t="s">
        <v>14</v>
      </c>
      <c r="B622" s="5" t="str">
        <f>HYPERLINK("https://maps.google.co.jp/maps?q=35.84455,139.7098","N3-075")</f>
        <v>N3-075</v>
      </c>
      <c r="C622" s="2" t="s">
        <v>31</v>
      </c>
    </row>
    <row r="623" spans="1:3" x14ac:dyDescent="0.15">
      <c r="A623" s="2" t="s">
        <v>14</v>
      </c>
      <c r="B623" s="5" t="str">
        <f>HYPERLINK("https://maps.google.co.jp/maps?q=35.84454,139.7098","N3-076")</f>
        <v>N3-076</v>
      </c>
      <c r="C623" s="2" t="s">
        <v>31</v>
      </c>
    </row>
    <row r="624" spans="1:3" x14ac:dyDescent="0.15">
      <c r="A624" s="2" t="s">
        <v>14</v>
      </c>
      <c r="B624" s="5" t="str">
        <f>HYPERLINK("https://maps.google.co.jp/maps?q=35.84755,139.7067","N3-077")</f>
        <v>N3-077</v>
      </c>
      <c r="C624" s="2"/>
    </row>
    <row r="625" spans="1:3" x14ac:dyDescent="0.15">
      <c r="A625" s="2" t="s">
        <v>14</v>
      </c>
      <c r="B625" s="5" t="str">
        <f>HYPERLINK("https://maps.google.co.jp/maps?q=35.84729,139.7052","N3-078")</f>
        <v>N3-078</v>
      </c>
      <c r="C625" s="2"/>
    </row>
    <row r="626" spans="1:3" x14ac:dyDescent="0.15">
      <c r="A626" s="2" t="s">
        <v>15</v>
      </c>
      <c r="B626" s="5" t="str">
        <f>HYPERLINK("https://maps.google.co.jp/maps?q=35.84265,139.6837","N4-001")</f>
        <v>N4-001</v>
      </c>
      <c r="C626" s="2"/>
    </row>
    <row r="627" spans="1:3" x14ac:dyDescent="0.15">
      <c r="A627" s="2" t="s">
        <v>15</v>
      </c>
      <c r="B627" s="5" t="str">
        <f>HYPERLINK("https://maps.google.co.jp/maps?q=35.84416,139.6836","N4-002")</f>
        <v>N4-002</v>
      </c>
      <c r="C627" s="2"/>
    </row>
    <row r="628" spans="1:3" x14ac:dyDescent="0.15">
      <c r="A628" s="2" t="s">
        <v>15</v>
      </c>
      <c r="B628" s="5" t="str">
        <f>HYPERLINK("https://maps.google.co.jp/maps?q=35.85233,139.6754","N4-003")</f>
        <v>N4-003</v>
      </c>
      <c r="C628" s="2"/>
    </row>
    <row r="629" spans="1:3" x14ac:dyDescent="0.15">
      <c r="A629" s="2" t="s">
        <v>15</v>
      </c>
      <c r="B629" s="5" t="str">
        <f>HYPERLINK("https://maps.google.co.jp/maps?q=35.84547,139.6829","N4-004")</f>
        <v>N4-004</v>
      </c>
      <c r="C629" s="2"/>
    </row>
    <row r="630" spans="1:3" x14ac:dyDescent="0.15">
      <c r="A630" s="2" t="s">
        <v>15</v>
      </c>
      <c r="B630" s="5" t="str">
        <f>HYPERLINK("https://maps.google.co.jp/maps?q=35.85124,139.6741","N4-005")</f>
        <v>N4-005</v>
      </c>
      <c r="C630" s="2"/>
    </row>
    <row r="631" spans="1:3" x14ac:dyDescent="0.15">
      <c r="A631" s="2" t="s">
        <v>15</v>
      </c>
      <c r="B631" s="5" t="str">
        <f>HYPERLINK("https://maps.google.co.jp/maps?q=35.85215,139.6752","N4-006")</f>
        <v>N4-006</v>
      </c>
      <c r="C631" s="2"/>
    </row>
    <row r="632" spans="1:3" x14ac:dyDescent="0.15">
      <c r="A632" s="2" t="s">
        <v>16</v>
      </c>
      <c r="B632" s="5" t="str">
        <f>HYPERLINK("https://maps.google.co.jp/maps?q=35.83185,139.6602","N5-001")</f>
        <v>N5-001</v>
      </c>
      <c r="C632" s="2"/>
    </row>
    <row r="633" spans="1:3" x14ac:dyDescent="0.15">
      <c r="A633" s="2" t="s">
        <v>16</v>
      </c>
      <c r="B633" s="5" t="str">
        <f>HYPERLINK("https://maps.google.co.jp/maps?q=35.82931,139.6631","N5-002")</f>
        <v>N5-002</v>
      </c>
      <c r="C633" s="2"/>
    </row>
    <row r="634" spans="1:3" x14ac:dyDescent="0.15">
      <c r="A634" s="2" t="s">
        <v>16</v>
      </c>
      <c r="B634" s="5" t="str">
        <f>HYPERLINK("https://maps.google.co.jp/maps?q=35.82928,139.6613","N5-003")</f>
        <v>N5-003</v>
      </c>
      <c r="C634" s="2"/>
    </row>
    <row r="635" spans="1:3" x14ac:dyDescent="0.15">
      <c r="A635" s="2" t="s">
        <v>16</v>
      </c>
      <c r="B635" s="5" t="str">
        <f>HYPERLINK("https://maps.google.co.jp/maps?q=35.82874,139.6612","N5-004")</f>
        <v>N5-004</v>
      </c>
      <c r="C635" s="2"/>
    </row>
    <row r="636" spans="1:3" x14ac:dyDescent="0.15">
      <c r="A636" s="2" t="s">
        <v>16</v>
      </c>
      <c r="B636" s="5" t="str">
        <f>HYPERLINK("https://maps.google.co.jp/maps?q=35.83022,139.6614","N5-005")</f>
        <v>N5-005</v>
      </c>
      <c r="C636" s="2"/>
    </row>
    <row r="637" spans="1:3" x14ac:dyDescent="0.15">
      <c r="A637" s="2" t="s">
        <v>16</v>
      </c>
      <c r="B637" s="5" t="str">
        <f>HYPERLINK("https://maps.google.co.jp/maps?q=35.83105,139.6609","N5-006")</f>
        <v>N5-006</v>
      </c>
      <c r="C637" s="2"/>
    </row>
    <row r="638" spans="1:3" x14ac:dyDescent="0.15">
      <c r="A638" s="2" t="s">
        <v>16</v>
      </c>
      <c r="B638" s="5" t="str">
        <f>HYPERLINK("https://maps.google.co.jp/maps?q=35.82929,139.6633","N5-007")</f>
        <v>N5-007</v>
      </c>
      <c r="C638" s="2"/>
    </row>
    <row r="639" spans="1:3" x14ac:dyDescent="0.15">
      <c r="A639" s="2" t="s">
        <v>17</v>
      </c>
      <c r="B639" s="5" t="str">
        <f>HYPERLINK("https://maps.google.co.jp/maps?q=35.84674,139.7021","N6-001")</f>
        <v>N6-001</v>
      </c>
      <c r="C639" s="2"/>
    </row>
    <row r="640" spans="1:3" x14ac:dyDescent="0.15">
      <c r="A640" s="2" t="s">
        <v>17</v>
      </c>
      <c r="B640" s="5" t="str">
        <f>HYPERLINK("https://maps.google.co.jp/maps?q=35.83895,139.7046","N6-002")</f>
        <v>N6-002</v>
      </c>
      <c r="C640" s="2"/>
    </row>
    <row r="641" spans="1:3" x14ac:dyDescent="0.15">
      <c r="A641" s="2" t="s">
        <v>17</v>
      </c>
      <c r="B641" s="5" t="str">
        <f>HYPERLINK("https://maps.google.co.jp/maps?q=35.83891,139.705","N6-003-1")</f>
        <v>N6-003-1</v>
      </c>
      <c r="C641" s="2" t="s">
        <v>32</v>
      </c>
    </row>
    <row r="642" spans="1:3" x14ac:dyDescent="0.15">
      <c r="A642" s="2" t="s">
        <v>17</v>
      </c>
      <c r="B642" s="5" t="str">
        <f>HYPERLINK("https://maps.google.co.jp/maps?q=35.83894,139.705","N6-003-2")</f>
        <v>N6-003-2</v>
      </c>
      <c r="C642" s="2" t="s">
        <v>32</v>
      </c>
    </row>
    <row r="643" spans="1:3" x14ac:dyDescent="0.15">
      <c r="A643" s="2" t="s">
        <v>17</v>
      </c>
      <c r="B643" s="5" t="str">
        <f>HYPERLINK("https://maps.google.co.jp/maps?q=35.83524,139.7194","N6-004")</f>
        <v>N6-004</v>
      </c>
      <c r="C643" s="2" t="s">
        <v>39</v>
      </c>
    </row>
    <row r="644" spans="1:3" x14ac:dyDescent="0.15">
      <c r="A644" s="2" t="s">
        <v>17</v>
      </c>
      <c r="B644" s="5" t="str">
        <f>HYPERLINK("https://maps.google.co.jp/maps?q=35.82584,139.7228","N6-005-1")</f>
        <v>N6-005-1</v>
      </c>
      <c r="C644" s="2" t="s">
        <v>20</v>
      </c>
    </row>
    <row r="645" spans="1:3" x14ac:dyDescent="0.15">
      <c r="A645" s="2" t="s">
        <v>17</v>
      </c>
      <c r="B645" s="5" t="str">
        <f>HYPERLINK("https://maps.google.co.jp/maps?q=35.82582,139.7227","N6-005-2")</f>
        <v>N6-005-2</v>
      </c>
      <c r="C645" s="2" t="s">
        <v>20</v>
      </c>
    </row>
    <row r="646" spans="1:3" x14ac:dyDescent="0.15">
      <c r="A646" s="2" t="s">
        <v>17</v>
      </c>
      <c r="B646" s="5" t="str">
        <f>HYPERLINK("https://maps.google.co.jp/maps?q=35.81799,139.7231","N6-006-1")</f>
        <v>N6-006-1</v>
      </c>
      <c r="C646" s="2" t="s">
        <v>20</v>
      </c>
    </row>
    <row r="647" spans="1:3" x14ac:dyDescent="0.15">
      <c r="A647" s="2" t="s">
        <v>17</v>
      </c>
      <c r="B647" s="5" t="str">
        <f>HYPERLINK("https://maps.google.co.jp/maps?q=35.818,139.7231","N6-006-2")</f>
        <v>N6-006-2</v>
      </c>
      <c r="C647" s="2"/>
    </row>
    <row r="648" spans="1:3" x14ac:dyDescent="0.15">
      <c r="A648" s="2" t="s">
        <v>17</v>
      </c>
      <c r="B648" s="5" t="str">
        <f>HYPERLINK("https://maps.google.co.jp/maps?q=35.81761,139.7343","N6-007-1入")</f>
        <v>N6-007-1入</v>
      </c>
      <c r="C648" s="2"/>
    </row>
    <row r="649" spans="1:3" x14ac:dyDescent="0.15">
      <c r="A649" s="2" t="s">
        <v>17</v>
      </c>
      <c r="B649" s="5" t="str">
        <f>HYPERLINK("https://maps.google.co.jp/maps?q=35.81759,139.7343","N6-007-2入")</f>
        <v>N6-007-2入</v>
      </c>
      <c r="C649" s="2"/>
    </row>
    <row r="650" spans="1:3" x14ac:dyDescent="0.15">
      <c r="A650" s="2" t="s">
        <v>17</v>
      </c>
      <c r="B650" s="5" t="str">
        <f>HYPERLINK("https://maps.google.co.jp/maps?q=35.81452,139.7401","N6-008入")</f>
        <v>N6-008入</v>
      </c>
      <c r="C650" s="2"/>
    </row>
    <row r="651" spans="1:3" x14ac:dyDescent="0.15">
      <c r="A651" s="2" t="s">
        <v>17</v>
      </c>
      <c r="B651" s="5" t="str">
        <f>HYPERLINK("https://maps.google.co.jp/maps?q=35.81105,139.7435","N6-009-1入")</f>
        <v>N6-009-1入</v>
      </c>
      <c r="C651" s="2"/>
    </row>
    <row r="652" spans="1:3" x14ac:dyDescent="0.15">
      <c r="A652" s="2" t="s">
        <v>17</v>
      </c>
      <c r="B652" s="5" t="str">
        <f>HYPERLINK("https://maps.google.co.jp/maps?q=35.81099,139.7435","N6-009-2入")</f>
        <v>N6-009-2入</v>
      </c>
      <c r="C652" s="2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平栗光美</dc:creator>
  <cp:lastModifiedBy>平栗光美</cp:lastModifiedBy>
  <cp:lastPrinted>2023-11-22T01:46:23Z</cp:lastPrinted>
  <dcterms:created xsi:type="dcterms:W3CDTF">2023-11-16T06:03:57Z</dcterms:created>
  <dcterms:modified xsi:type="dcterms:W3CDTF">2023-11-22T02:45:37Z</dcterms:modified>
</cp:coreProperties>
</file>