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C:\Users\115837\Box\【02_課所共有】06_06_障害者支援課\R08年度\07 施設支援担当\34_施設指定\34_01_指定申請（総合支援）\HP掲載用\20260901shitei\"/>
    </mc:Choice>
  </mc:AlternateContent>
  <xr:revisionPtr revIDLastSave="0" documentId="13_ncr:1_{63EF15EE-F9B8-4614-B264-D2B3F0A6E7D2}" xr6:coauthVersionLast="47" xr6:coauthVersionMax="47" xr10:uidLastSave="{00000000-0000-0000-0000-000000000000}"/>
  <bookViews>
    <workbookView xWindow="-110" yWindow="10690" windowWidth="19420" windowHeight="10300" tabRatio="595" xr2:uid="{00000000-000D-0000-FFFF-FFFF00000000}"/>
  </bookViews>
  <sheets>
    <sheet name="事業所・施設 一覧" sheetId="12" r:id="rId1"/>
    <sheet name="市町村別一覧" sheetId="14" r:id="rId2"/>
    <sheet name="短期入所市町村別一覧 " sheetId="16" r:id="rId3"/>
    <sheet name="Sheet1" sheetId="15" r:id="rId4"/>
  </sheets>
  <definedNames>
    <definedName name="_xlnm._FilterDatabase" localSheetId="1" hidden="1">市町村別一覧!$A$4:$U$67</definedName>
    <definedName name="_xlnm._FilterDatabase" localSheetId="0" hidden="1">'事業所・施設 一覧'!$A$3:$AE$2042</definedName>
    <definedName name="_xlnm._FilterDatabase" localSheetId="2" hidden="1">'短期入所市町村別一覧 '!$A$4:$I$67</definedName>
    <definedName name="OLE_LINK2" localSheetId="0">'事業所・施設 一覧'!#REF!</definedName>
    <definedName name="_xlnm.Print_Area" localSheetId="0">'事業所・施設 一覧'!$A$1:$AE$2042</definedName>
    <definedName name="_xlnm.Print_Titles" localSheetId="0">'事業所・施設 一覧'!$1:$2</definedName>
  </definedNames>
  <calcPr calcId="191029"/>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2" i="14" l="1"/>
  <c r="Y67" i="14"/>
  <c r="X67" i="14"/>
  <c r="Y66" i="14"/>
  <c r="X66" i="14"/>
  <c r="Y65" i="14"/>
  <c r="X65" i="14"/>
  <c r="Y64" i="14"/>
  <c r="X64" i="14"/>
  <c r="Y63" i="14"/>
  <c r="X63" i="14"/>
  <c r="Y62" i="14"/>
  <c r="X62" i="14"/>
  <c r="Y61" i="14"/>
  <c r="X61" i="14"/>
  <c r="Y60" i="14"/>
  <c r="X60" i="14"/>
  <c r="Y59" i="14"/>
  <c r="X59" i="14"/>
  <c r="Y58" i="14"/>
  <c r="X58" i="14"/>
  <c r="Y57" i="14"/>
  <c r="X57" i="14"/>
  <c r="Y56" i="14"/>
  <c r="X56" i="14"/>
  <c r="Y55" i="14"/>
  <c r="X55" i="14"/>
  <c r="Y54" i="14"/>
  <c r="X54" i="14"/>
  <c r="Y53" i="14"/>
  <c r="X53" i="14"/>
  <c r="Y52" i="14"/>
  <c r="X52" i="14"/>
  <c r="Y51" i="14"/>
  <c r="X51" i="14"/>
  <c r="Y50" i="14"/>
  <c r="X50" i="14"/>
  <c r="Y49" i="14"/>
  <c r="X49" i="14"/>
  <c r="Y48" i="14"/>
  <c r="X48" i="14"/>
  <c r="Y47" i="14"/>
  <c r="X47" i="14"/>
  <c r="Y46" i="14"/>
  <c r="X46" i="14"/>
  <c r="Y45" i="14"/>
  <c r="X45" i="14"/>
  <c r="Y44" i="14"/>
  <c r="X44" i="14"/>
  <c r="Y43" i="14"/>
  <c r="X43" i="14"/>
  <c r="Y42" i="14"/>
  <c r="X42" i="14"/>
  <c r="Y41" i="14"/>
  <c r="X41" i="14"/>
  <c r="Y40" i="14"/>
  <c r="X40" i="14"/>
  <c r="Y39" i="14"/>
  <c r="X39" i="14"/>
  <c r="Y38" i="14"/>
  <c r="X38" i="14"/>
  <c r="Y37" i="14"/>
  <c r="X37" i="14"/>
  <c r="Y36" i="14"/>
  <c r="X36" i="14"/>
  <c r="Y35" i="14"/>
  <c r="X35" i="14"/>
  <c r="Y34" i="14"/>
  <c r="X34" i="14"/>
  <c r="Y33" i="14"/>
  <c r="X33" i="14"/>
  <c r="Y32" i="14"/>
  <c r="X32" i="14"/>
  <c r="Y31" i="14"/>
  <c r="X31" i="14"/>
  <c r="Y30" i="14"/>
  <c r="X30" i="14"/>
  <c r="Y29" i="14"/>
  <c r="X29" i="14"/>
  <c r="Y28" i="14"/>
  <c r="X28" i="14"/>
  <c r="Y27" i="14"/>
  <c r="X27" i="14"/>
  <c r="Y26" i="14"/>
  <c r="X26" i="14"/>
  <c r="Y25" i="14"/>
  <c r="X25" i="14"/>
  <c r="Y24" i="14"/>
  <c r="X24" i="14"/>
  <c r="Y23" i="14"/>
  <c r="X23" i="14"/>
  <c r="Y22" i="14"/>
  <c r="X22" i="14"/>
  <c r="Y21" i="14"/>
  <c r="X21" i="14"/>
  <c r="Y20" i="14"/>
  <c r="X20" i="14"/>
  <c r="Y19" i="14"/>
  <c r="X19" i="14"/>
  <c r="Y18" i="14"/>
  <c r="X18" i="14"/>
  <c r="Y17" i="14"/>
  <c r="X17" i="14"/>
  <c r="Y16" i="14"/>
  <c r="X16" i="14"/>
  <c r="Y15" i="14"/>
  <c r="X15" i="14"/>
  <c r="Y14" i="14"/>
  <c r="X14" i="14"/>
  <c r="Y13" i="14"/>
  <c r="X13" i="14"/>
  <c r="Y12" i="14"/>
  <c r="X12" i="14"/>
  <c r="Y11" i="14"/>
  <c r="X11" i="14"/>
  <c r="Y10" i="14"/>
  <c r="X10" i="14"/>
  <c r="Y9" i="14"/>
  <c r="X9" i="14"/>
  <c r="Y8" i="14"/>
  <c r="X8" i="14"/>
  <c r="Y7" i="14"/>
  <c r="X7" i="14"/>
  <c r="Y6" i="14"/>
  <c r="X6" i="14"/>
  <c r="Y5" i="14"/>
  <c r="X5" i="14"/>
  <c r="W67" i="14"/>
  <c r="V67" i="14"/>
  <c r="W66" i="14"/>
  <c r="V66" i="14"/>
  <c r="W65" i="14"/>
  <c r="V65" i="14"/>
  <c r="W64" i="14"/>
  <c r="V64" i="14"/>
  <c r="W63" i="14"/>
  <c r="V63" i="14"/>
  <c r="W62" i="14"/>
  <c r="V62" i="14"/>
  <c r="W61" i="14"/>
  <c r="V61" i="14"/>
  <c r="W60" i="14"/>
  <c r="V60" i="14"/>
  <c r="W59" i="14"/>
  <c r="V59" i="14"/>
  <c r="W58" i="14"/>
  <c r="V58" i="14"/>
  <c r="W57" i="14"/>
  <c r="V57" i="14"/>
  <c r="W56" i="14"/>
  <c r="V56" i="14"/>
  <c r="W55" i="14"/>
  <c r="V55" i="14"/>
  <c r="W54" i="14"/>
  <c r="V54" i="14"/>
  <c r="W53" i="14"/>
  <c r="V53" i="14"/>
  <c r="W52" i="14"/>
  <c r="V52" i="14"/>
  <c r="W51" i="14"/>
  <c r="V51" i="14"/>
  <c r="W50" i="14"/>
  <c r="V50" i="14"/>
  <c r="W49" i="14"/>
  <c r="V49" i="14"/>
  <c r="W48" i="14"/>
  <c r="V48" i="14"/>
  <c r="W47" i="14"/>
  <c r="V47" i="14"/>
  <c r="W46" i="14"/>
  <c r="V46" i="14"/>
  <c r="W45" i="14"/>
  <c r="V45" i="14"/>
  <c r="W44" i="14"/>
  <c r="V44" i="14"/>
  <c r="W43" i="14"/>
  <c r="V43" i="14"/>
  <c r="W42" i="14"/>
  <c r="V42" i="14"/>
  <c r="W41" i="14"/>
  <c r="V41" i="14"/>
  <c r="W40" i="14"/>
  <c r="V40" i="14"/>
  <c r="W39" i="14"/>
  <c r="V39" i="14"/>
  <c r="W38" i="14"/>
  <c r="V38" i="14"/>
  <c r="W37" i="14"/>
  <c r="V37" i="14"/>
  <c r="W36" i="14"/>
  <c r="V36" i="14"/>
  <c r="W35" i="14"/>
  <c r="V35" i="14"/>
  <c r="W34" i="14"/>
  <c r="V34" i="14"/>
  <c r="W33" i="14"/>
  <c r="V33" i="14"/>
  <c r="W32" i="14"/>
  <c r="V32" i="14"/>
  <c r="W31" i="14"/>
  <c r="V31" i="14"/>
  <c r="W30" i="14"/>
  <c r="V30" i="14"/>
  <c r="W29" i="14"/>
  <c r="V29" i="14"/>
  <c r="W28" i="14"/>
  <c r="V28" i="14"/>
  <c r="W27" i="14"/>
  <c r="V27" i="14"/>
  <c r="W26" i="14"/>
  <c r="V26" i="14"/>
  <c r="W25" i="14"/>
  <c r="V25" i="14"/>
  <c r="W24" i="14"/>
  <c r="V24" i="14"/>
  <c r="W23" i="14"/>
  <c r="V23" i="14"/>
  <c r="W22" i="14"/>
  <c r="V22" i="14"/>
  <c r="W21" i="14"/>
  <c r="V21" i="14"/>
  <c r="W20" i="14"/>
  <c r="V20" i="14"/>
  <c r="W19" i="14"/>
  <c r="V19" i="14"/>
  <c r="W18" i="14"/>
  <c r="V18" i="14"/>
  <c r="W17" i="14"/>
  <c r="V17" i="14"/>
  <c r="W16" i="14"/>
  <c r="V16" i="14"/>
  <c r="W15" i="14"/>
  <c r="V15" i="14"/>
  <c r="W14" i="14"/>
  <c r="V14" i="14"/>
  <c r="W13" i="14"/>
  <c r="V13" i="14"/>
  <c r="W12" i="14"/>
  <c r="V12" i="14"/>
  <c r="W11" i="14"/>
  <c r="V11" i="14"/>
  <c r="W10" i="14"/>
  <c r="V10" i="14"/>
  <c r="W9" i="14"/>
  <c r="V9" i="14"/>
  <c r="W8" i="14"/>
  <c r="V8" i="14"/>
  <c r="W7" i="14"/>
  <c r="V7" i="14"/>
  <c r="W6" i="14"/>
  <c r="V6" i="14"/>
  <c r="W5" i="14"/>
  <c r="V5" i="14"/>
  <c r="AC3" i="12"/>
  <c r="G2" i="16"/>
  <c r="I67" i="16"/>
  <c r="H67" i="16"/>
  <c r="G67" i="16"/>
  <c r="F67" i="16"/>
  <c r="E67" i="16"/>
  <c r="I66" i="16"/>
  <c r="H66" i="16"/>
  <c r="G66" i="16"/>
  <c r="F66" i="16"/>
  <c r="E66" i="16"/>
  <c r="I65" i="16"/>
  <c r="H65" i="16"/>
  <c r="G65" i="16"/>
  <c r="F65" i="16"/>
  <c r="E65" i="16"/>
  <c r="I64" i="16"/>
  <c r="H64" i="16"/>
  <c r="G64" i="16"/>
  <c r="F64" i="16"/>
  <c r="E64" i="16"/>
  <c r="I63" i="16"/>
  <c r="H63" i="16"/>
  <c r="G63" i="16"/>
  <c r="F63" i="16"/>
  <c r="E63" i="16"/>
  <c r="I62" i="16"/>
  <c r="H62" i="16"/>
  <c r="G62" i="16"/>
  <c r="F62" i="16"/>
  <c r="E62" i="16"/>
  <c r="I61" i="16"/>
  <c r="H61" i="16"/>
  <c r="G61" i="16"/>
  <c r="F61" i="16"/>
  <c r="E61" i="16"/>
  <c r="I60" i="16"/>
  <c r="H60" i="16"/>
  <c r="G60" i="16"/>
  <c r="F60" i="16"/>
  <c r="E60" i="16"/>
  <c r="I59" i="16"/>
  <c r="H59" i="16"/>
  <c r="G59" i="16"/>
  <c r="F59" i="16"/>
  <c r="E59" i="16"/>
  <c r="I58" i="16"/>
  <c r="H58" i="16"/>
  <c r="G58" i="16"/>
  <c r="F58" i="16"/>
  <c r="E58" i="16"/>
  <c r="I57" i="16"/>
  <c r="H57" i="16"/>
  <c r="G57" i="16"/>
  <c r="F57" i="16"/>
  <c r="E57" i="16"/>
  <c r="I56" i="16"/>
  <c r="H56" i="16"/>
  <c r="G56" i="16"/>
  <c r="F56" i="16"/>
  <c r="E56" i="16"/>
  <c r="I55" i="16"/>
  <c r="H55" i="16"/>
  <c r="G55" i="16"/>
  <c r="F55" i="16"/>
  <c r="E55" i="16"/>
  <c r="I54" i="16"/>
  <c r="H54" i="16"/>
  <c r="G54" i="16"/>
  <c r="F54" i="16"/>
  <c r="E54" i="16"/>
  <c r="I53" i="16"/>
  <c r="H53" i="16"/>
  <c r="G53" i="16"/>
  <c r="F53" i="16"/>
  <c r="E53" i="16"/>
  <c r="I52" i="16"/>
  <c r="H52" i="16"/>
  <c r="G52" i="16"/>
  <c r="F52" i="16"/>
  <c r="E52" i="16"/>
  <c r="I51" i="16"/>
  <c r="H51" i="16"/>
  <c r="G51" i="16"/>
  <c r="F51" i="16"/>
  <c r="E51" i="16"/>
  <c r="I50" i="16"/>
  <c r="H50" i="16"/>
  <c r="G50" i="16"/>
  <c r="F50" i="16"/>
  <c r="E50" i="16"/>
  <c r="I49" i="16"/>
  <c r="H49" i="16"/>
  <c r="G49" i="16"/>
  <c r="F49" i="16"/>
  <c r="E49" i="16"/>
  <c r="I48" i="16"/>
  <c r="H48" i="16"/>
  <c r="G48" i="16"/>
  <c r="F48" i="16"/>
  <c r="E48" i="16"/>
  <c r="I47" i="16"/>
  <c r="H47" i="16"/>
  <c r="G47" i="16"/>
  <c r="F47" i="16"/>
  <c r="E47" i="16"/>
  <c r="I46" i="16"/>
  <c r="H46" i="16"/>
  <c r="G46" i="16"/>
  <c r="F46" i="16"/>
  <c r="E46" i="16"/>
  <c r="I45" i="16"/>
  <c r="H45" i="16"/>
  <c r="G45" i="16"/>
  <c r="F45" i="16"/>
  <c r="E45" i="16"/>
  <c r="I44" i="16"/>
  <c r="H44" i="16"/>
  <c r="G44" i="16"/>
  <c r="F44" i="16"/>
  <c r="E44" i="16"/>
  <c r="I43" i="16"/>
  <c r="H43" i="16"/>
  <c r="G43" i="16"/>
  <c r="F43" i="16"/>
  <c r="E43" i="16"/>
  <c r="I42" i="16"/>
  <c r="H42" i="16"/>
  <c r="G42" i="16"/>
  <c r="F42" i="16"/>
  <c r="E42" i="16"/>
  <c r="I41" i="16"/>
  <c r="H41" i="16"/>
  <c r="G41" i="16"/>
  <c r="F41" i="16"/>
  <c r="E41" i="16"/>
  <c r="I40" i="16"/>
  <c r="H40" i="16"/>
  <c r="G40" i="16"/>
  <c r="F40" i="16"/>
  <c r="E40" i="16"/>
  <c r="I39" i="16"/>
  <c r="H39" i="16"/>
  <c r="G39" i="16"/>
  <c r="F39" i="16"/>
  <c r="E39" i="16"/>
  <c r="I38" i="16"/>
  <c r="H38" i="16"/>
  <c r="G38" i="16"/>
  <c r="F38" i="16"/>
  <c r="E38" i="16"/>
  <c r="I37" i="16"/>
  <c r="H37" i="16"/>
  <c r="G37" i="16"/>
  <c r="F37" i="16"/>
  <c r="E37" i="16"/>
  <c r="I36" i="16"/>
  <c r="H36" i="16"/>
  <c r="G36" i="16"/>
  <c r="F36" i="16"/>
  <c r="E36" i="16"/>
  <c r="I35" i="16"/>
  <c r="H35" i="16"/>
  <c r="G35" i="16"/>
  <c r="F35" i="16"/>
  <c r="E35" i="16"/>
  <c r="I34" i="16"/>
  <c r="H34" i="16"/>
  <c r="G34" i="16"/>
  <c r="F34" i="16"/>
  <c r="E34" i="16"/>
  <c r="I33" i="16"/>
  <c r="H33" i="16"/>
  <c r="G33" i="16"/>
  <c r="F33" i="16"/>
  <c r="E33" i="16"/>
  <c r="I32" i="16"/>
  <c r="H32" i="16"/>
  <c r="G32" i="16"/>
  <c r="F32" i="16"/>
  <c r="E32" i="16"/>
  <c r="I31" i="16"/>
  <c r="H31" i="16"/>
  <c r="G31" i="16"/>
  <c r="F31" i="16"/>
  <c r="E31" i="16"/>
  <c r="I30" i="16"/>
  <c r="H30" i="16"/>
  <c r="G30" i="16"/>
  <c r="F30" i="16"/>
  <c r="E30" i="16"/>
  <c r="I29" i="16"/>
  <c r="H29" i="16"/>
  <c r="G29" i="16"/>
  <c r="F29" i="16"/>
  <c r="E29" i="16"/>
  <c r="I28" i="16"/>
  <c r="H28" i="16"/>
  <c r="G28" i="16"/>
  <c r="F28" i="16"/>
  <c r="E28" i="16"/>
  <c r="I27" i="16"/>
  <c r="H27" i="16"/>
  <c r="G27" i="16"/>
  <c r="F27" i="16"/>
  <c r="E27" i="16"/>
  <c r="I26" i="16"/>
  <c r="H26" i="16"/>
  <c r="G26" i="16"/>
  <c r="F26" i="16"/>
  <c r="E26" i="16"/>
  <c r="I25" i="16"/>
  <c r="H25" i="16"/>
  <c r="G25" i="16"/>
  <c r="F25" i="16"/>
  <c r="E25" i="16"/>
  <c r="I24" i="16"/>
  <c r="H24" i="16"/>
  <c r="G24" i="16"/>
  <c r="F24" i="16"/>
  <c r="E24" i="16"/>
  <c r="I23" i="16"/>
  <c r="H23" i="16"/>
  <c r="G23" i="16"/>
  <c r="F23" i="16"/>
  <c r="E23" i="16"/>
  <c r="I22" i="16"/>
  <c r="H22" i="16"/>
  <c r="G22" i="16"/>
  <c r="F22" i="16"/>
  <c r="E22" i="16"/>
  <c r="I21" i="16"/>
  <c r="H21" i="16"/>
  <c r="G21" i="16"/>
  <c r="F21" i="16"/>
  <c r="E21" i="16"/>
  <c r="I20" i="16"/>
  <c r="H20" i="16"/>
  <c r="G20" i="16"/>
  <c r="F20" i="16"/>
  <c r="E20" i="16"/>
  <c r="I19" i="16"/>
  <c r="H19" i="16"/>
  <c r="G19" i="16"/>
  <c r="F19" i="16"/>
  <c r="E19" i="16"/>
  <c r="I18" i="16"/>
  <c r="H18" i="16"/>
  <c r="G18" i="16"/>
  <c r="F18" i="16"/>
  <c r="E18" i="16"/>
  <c r="I17" i="16"/>
  <c r="H17" i="16"/>
  <c r="G17" i="16"/>
  <c r="F17" i="16"/>
  <c r="E17" i="16"/>
  <c r="I16" i="16"/>
  <c r="H16" i="16"/>
  <c r="G16" i="16"/>
  <c r="F16" i="16"/>
  <c r="E16" i="16"/>
  <c r="I15" i="16"/>
  <c r="H15" i="16"/>
  <c r="G15" i="16"/>
  <c r="F15" i="16"/>
  <c r="E15" i="16"/>
  <c r="I14" i="16"/>
  <c r="H14" i="16"/>
  <c r="G14" i="16"/>
  <c r="F14" i="16"/>
  <c r="E14" i="16"/>
  <c r="I13" i="16"/>
  <c r="H13" i="16"/>
  <c r="G13" i="16"/>
  <c r="F13" i="16"/>
  <c r="E13" i="16"/>
  <c r="I12" i="16"/>
  <c r="H12" i="16"/>
  <c r="G12" i="16"/>
  <c r="F12" i="16"/>
  <c r="E12" i="16"/>
  <c r="I11" i="16"/>
  <c r="H11" i="16"/>
  <c r="G11" i="16"/>
  <c r="F11" i="16"/>
  <c r="E11" i="16"/>
  <c r="I10" i="16"/>
  <c r="H10" i="16"/>
  <c r="G10" i="16"/>
  <c r="F10" i="16"/>
  <c r="E10" i="16"/>
  <c r="I9" i="16"/>
  <c r="H9" i="16"/>
  <c r="G9" i="16"/>
  <c r="F9" i="16"/>
  <c r="E9" i="16"/>
  <c r="I8" i="16"/>
  <c r="H8" i="16"/>
  <c r="G8" i="16"/>
  <c r="F8" i="16"/>
  <c r="E8" i="16"/>
  <c r="I7" i="16"/>
  <c r="H7" i="16"/>
  <c r="G7" i="16"/>
  <c r="F7" i="16"/>
  <c r="E7" i="16"/>
  <c r="I6" i="16"/>
  <c r="H6" i="16"/>
  <c r="G6" i="16"/>
  <c r="F6" i="16"/>
  <c r="E6" i="16"/>
  <c r="I5" i="16"/>
  <c r="H5" i="16"/>
  <c r="G5" i="16"/>
  <c r="F5" i="16"/>
  <c r="E5" i="16"/>
  <c r="U67" i="14"/>
  <c r="T67" i="14"/>
  <c r="S67" i="14"/>
  <c r="R67" i="14"/>
  <c r="Q67" i="14"/>
  <c r="P67" i="14"/>
  <c r="O67" i="14"/>
  <c r="N67" i="14"/>
  <c r="M67" i="14"/>
  <c r="L67" i="14"/>
  <c r="K67" i="14"/>
  <c r="J67" i="14"/>
  <c r="I67" i="14"/>
  <c r="H67" i="14"/>
  <c r="G67" i="14"/>
  <c r="F67" i="14"/>
  <c r="E67" i="14"/>
  <c r="D67" i="14"/>
  <c r="U66" i="14"/>
  <c r="T66" i="14"/>
  <c r="S66" i="14"/>
  <c r="R66" i="14"/>
  <c r="Q66" i="14"/>
  <c r="P66" i="14"/>
  <c r="O66" i="14"/>
  <c r="N66" i="14"/>
  <c r="M66" i="14"/>
  <c r="L66" i="14"/>
  <c r="K66" i="14"/>
  <c r="J66" i="14"/>
  <c r="I66" i="14"/>
  <c r="H66" i="14"/>
  <c r="G66" i="14"/>
  <c r="F66" i="14"/>
  <c r="E66" i="14"/>
  <c r="D66" i="14"/>
  <c r="U65" i="14"/>
  <c r="T65" i="14"/>
  <c r="S65" i="14"/>
  <c r="R65" i="14"/>
  <c r="Q65" i="14"/>
  <c r="P65" i="14"/>
  <c r="O65" i="14"/>
  <c r="N65" i="14"/>
  <c r="M65" i="14"/>
  <c r="L65" i="14"/>
  <c r="K65" i="14"/>
  <c r="J65" i="14"/>
  <c r="I65" i="14"/>
  <c r="H65" i="14"/>
  <c r="G65" i="14"/>
  <c r="F65" i="14"/>
  <c r="E65" i="14"/>
  <c r="D65" i="14"/>
  <c r="U64" i="14"/>
  <c r="T64" i="14"/>
  <c r="S64" i="14"/>
  <c r="R64" i="14"/>
  <c r="Q64" i="14"/>
  <c r="P64" i="14"/>
  <c r="O64" i="14"/>
  <c r="N64" i="14"/>
  <c r="M64" i="14"/>
  <c r="L64" i="14"/>
  <c r="K64" i="14"/>
  <c r="J64" i="14"/>
  <c r="I64" i="14"/>
  <c r="H64" i="14"/>
  <c r="G64" i="14"/>
  <c r="F64" i="14"/>
  <c r="E64" i="14"/>
  <c r="D64" i="14"/>
  <c r="U63" i="14"/>
  <c r="T63" i="14"/>
  <c r="S63" i="14"/>
  <c r="R63" i="14"/>
  <c r="Q63" i="14"/>
  <c r="P63" i="14"/>
  <c r="O63" i="14"/>
  <c r="N63" i="14"/>
  <c r="M63" i="14"/>
  <c r="L63" i="14"/>
  <c r="K63" i="14"/>
  <c r="J63" i="14"/>
  <c r="I63" i="14"/>
  <c r="H63" i="14"/>
  <c r="G63" i="14"/>
  <c r="F63" i="14"/>
  <c r="E63" i="14"/>
  <c r="D63" i="14"/>
  <c r="U62" i="14"/>
  <c r="T62" i="14"/>
  <c r="S62" i="14"/>
  <c r="R62" i="14"/>
  <c r="Q62" i="14"/>
  <c r="P62" i="14"/>
  <c r="O62" i="14"/>
  <c r="N62" i="14"/>
  <c r="M62" i="14"/>
  <c r="L62" i="14"/>
  <c r="K62" i="14"/>
  <c r="J62" i="14"/>
  <c r="I62" i="14"/>
  <c r="H62" i="14"/>
  <c r="G62" i="14"/>
  <c r="F62" i="14"/>
  <c r="E62" i="14"/>
  <c r="D62" i="14"/>
  <c r="U61" i="14"/>
  <c r="T61" i="14"/>
  <c r="S61" i="14"/>
  <c r="R61" i="14"/>
  <c r="Q61" i="14"/>
  <c r="P61" i="14"/>
  <c r="O61" i="14"/>
  <c r="N61" i="14"/>
  <c r="M61" i="14"/>
  <c r="L61" i="14"/>
  <c r="K61" i="14"/>
  <c r="J61" i="14"/>
  <c r="I61" i="14"/>
  <c r="H61" i="14"/>
  <c r="G61" i="14"/>
  <c r="F61" i="14"/>
  <c r="E61" i="14"/>
  <c r="D61" i="14"/>
  <c r="U60" i="14"/>
  <c r="T60" i="14"/>
  <c r="S60" i="14"/>
  <c r="R60" i="14"/>
  <c r="Q60" i="14"/>
  <c r="P60" i="14"/>
  <c r="O60" i="14"/>
  <c r="N60" i="14"/>
  <c r="M60" i="14"/>
  <c r="L60" i="14"/>
  <c r="K60" i="14"/>
  <c r="J60" i="14"/>
  <c r="I60" i="14"/>
  <c r="H60" i="14"/>
  <c r="G60" i="14"/>
  <c r="F60" i="14"/>
  <c r="E60" i="14"/>
  <c r="D60" i="14"/>
  <c r="U59" i="14"/>
  <c r="T59" i="14"/>
  <c r="S59" i="14"/>
  <c r="R59" i="14"/>
  <c r="Q59" i="14"/>
  <c r="P59" i="14"/>
  <c r="O59" i="14"/>
  <c r="N59" i="14"/>
  <c r="M59" i="14"/>
  <c r="L59" i="14"/>
  <c r="K59" i="14"/>
  <c r="J59" i="14"/>
  <c r="I59" i="14"/>
  <c r="H59" i="14"/>
  <c r="G59" i="14"/>
  <c r="F59" i="14"/>
  <c r="E59" i="14"/>
  <c r="D59" i="14"/>
  <c r="U58" i="14"/>
  <c r="T58" i="14"/>
  <c r="S58" i="14"/>
  <c r="R58" i="14"/>
  <c r="Q58" i="14"/>
  <c r="P58" i="14"/>
  <c r="O58" i="14"/>
  <c r="N58" i="14"/>
  <c r="M58" i="14"/>
  <c r="L58" i="14"/>
  <c r="K58" i="14"/>
  <c r="J58" i="14"/>
  <c r="I58" i="14"/>
  <c r="H58" i="14"/>
  <c r="G58" i="14"/>
  <c r="F58" i="14"/>
  <c r="E58" i="14"/>
  <c r="D58" i="14"/>
  <c r="U57" i="14"/>
  <c r="T57" i="14"/>
  <c r="S57" i="14"/>
  <c r="R57" i="14"/>
  <c r="Q57" i="14"/>
  <c r="P57" i="14"/>
  <c r="O57" i="14"/>
  <c r="N57" i="14"/>
  <c r="M57" i="14"/>
  <c r="L57" i="14"/>
  <c r="K57" i="14"/>
  <c r="J57" i="14"/>
  <c r="I57" i="14"/>
  <c r="H57" i="14"/>
  <c r="G57" i="14"/>
  <c r="F57" i="14"/>
  <c r="E57" i="14"/>
  <c r="D57" i="14"/>
  <c r="U56" i="14"/>
  <c r="T56" i="14"/>
  <c r="S56" i="14"/>
  <c r="R56" i="14"/>
  <c r="Q56" i="14"/>
  <c r="P56" i="14"/>
  <c r="O56" i="14"/>
  <c r="N56" i="14"/>
  <c r="M56" i="14"/>
  <c r="L56" i="14"/>
  <c r="K56" i="14"/>
  <c r="J56" i="14"/>
  <c r="I56" i="14"/>
  <c r="H56" i="14"/>
  <c r="G56" i="14"/>
  <c r="F56" i="14"/>
  <c r="E56" i="14"/>
  <c r="D56" i="14"/>
  <c r="U55" i="14"/>
  <c r="T55" i="14"/>
  <c r="S55" i="14"/>
  <c r="R55" i="14"/>
  <c r="Q55" i="14"/>
  <c r="P55" i="14"/>
  <c r="O55" i="14"/>
  <c r="N55" i="14"/>
  <c r="M55" i="14"/>
  <c r="L55" i="14"/>
  <c r="K55" i="14"/>
  <c r="J55" i="14"/>
  <c r="I55" i="14"/>
  <c r="H55" i="14"/>
  <c r="G55" i="14"/>
  <c r="F55" i="14"/>
  <c r="E55" i="14"/>
  <c r="D55" i="14"/>
  <c r="U54" i="14"/>
  <c r="T54" i="14"/>
  <c r="S54" i="14"/>
  <c r="R54" i="14"/>
  <c r="Q54" i="14"/>
  <c r="P54" i="14"/>
  <c r="O54" i="14"/>
  <c r="N54" i="14"/>
  <c r="M54" i="14"/>
  <c r="L54" i="14"/>
  <c r="K54" i="14"/>
  <c r="J54" i="14"/>
  <c r="I54" i="14"/>
  <c r="H54" i="14"/>
  <c r="G54" i="14"/>
  <c r="F54" i="14"/>
  <c r="E54" i="14"/>
  <c r="D54" i="14"/>
  <c r="U53" i="14"/>
  <c r="T53" i="14"/>
  <c r="S53" i="14"/>
  <c r="R53" i="14"/>
  <c r="Q53" i="14"/>
  <c r="P53" i="14"/>
  <c r="O53" i="14"/>
  <c r="N53" i="14"/>
  <c r="M53" i="14"/>
  <c r="L53" i="14"/>
  <c r="K53" i="14"/>
  <c r="J53" i="14"/>
  <c r="I53" i="14"/>
  <c r="H53" i="14"/>
  <c r="G53" i="14"/>
  <c r="F53" i="14"/>
  <c r="E53" i="14"/>
  <c r="D53" i="14"/>
  <c r="U52" i="14"/>
  <c r="T52" i="14"/>
  <c r="S52" i="14"/>
  <c r="R52" i="14"/>
  <c r="Q52" i="14"/>
  <c r="P52" i="14"/>
  <c r="O52" i="14"/>
  <c r="N52" i="14"/>
  <c r="M52" i="14"/>
  <c r="L52" i="14"/>
  <c r="K52" i="14"/>
  <c r="J52" i="14"/>
  <c r="I52" i="14"/>
  <c r="H52" i="14"/>
  <c r="G52" i="14"/>
  <c r="F52" i="14"/>
  <c r="E52" i="14"/>
  <c r="D52" i="14"/>
  <c r="U51" i="14"/>
  <c r="T51" i="14"/>
  <c r="S51" i="14"/>
  <c r="R51" i="14"/>
  <c r="Q51" i="14"/>
  <c r="P51" i="14"/>
  <c r="O51" i="14"/>
  <c r="N51" i="14"/>
  <c r="M51" i="14"/>
  <c r="L51" i="14"/>
  <c r="K51" i="14"/>
  <c r="J51" i="14"/>
  <c r="I51" i="14"/>
  <c r="H51" i="14"/>
  <c r="G51" i="14"/>
  <c r="F51" i="14"/>
  <c r="E51" i="14"/>
  <c r="D51" i="14"/>
  <c r="U50" i="14"/>
  <c r="T50" i="14"/>
  <c r="S50" i="14"/>
  <c r="R50" i="14"/>
  <c r="Q50" i="14"/>
  <c r="P50" i="14"/>
  <c r="O50" i="14"/>
  <c r="N50" i="14"/>
  <c r="M50" i="14"/>
  <c r="L50" i="14"/>
  <c r="K50" i="14"/>
  <c r="J50" i="14"/>
  <c r="I50" i="14"/>
  <c r="H50" i="14"/>
  <c r="G50" i="14"/>
  <c r="F50" i="14"/>
  <c r="E50" i="14"/>
  <c r="D50" i="14"/>
  <c r="U49" i="14"/>
  <c r="T49" i="14"/>
  <c r="S49" i="14"/>
  <c r="R49" i="14"/>
  <c r="Q49" i="14"/>
  <c r="P49" i="14"/>
  <c r="O49" i="14"/>
  <c r="N49" i="14"/>
  <c r="M49" i="14"/>
  <c r="L49" i="14"/>
  <c r="K49" i="14"/>
  <c r="J49" i="14"/>
  <c r="I49" i="14"/>
  <c r="H49" i="14"/>
  <c r="G49" i="14"/>
  <c r="F49" i="14"/>
  <c r="E49" i="14"/>
  <c r="D49" i="14"/>
  <c r="U48" i="14"/>
  <c r="T48" i="14"/>
  <c r="S48" i="14"/>
  <c r="R48" i="14"/>
  <c r="Q48" i="14"/>
  <c r="P48" i="14"/>
  <c r="O48" i="14"/>
  <c r="N48" i="14"/>
  <c r="M48" i="14"/>
  <c r="L48" i="14"/>
  <c r="K48" i="14"/>
  <c r="J48" i="14"/>
  <c r="I48" i="14"/>
  <c r="H48" i="14"/>
  <c r="G48" i="14"/>
  <c r="F48" i="14"/>
  <c r="E48" i="14"/>
  <c r="D48" i="14"/>
  <c r="U47" i="14"/>
  <c r="T47" i="14"/>
  <c r="S47" i="14"/>
  <c r="R47" i="14"/>
  <c r="Q47" i="14"/>
  <c r="P47" i="14"/>
  <c r="O47" i="14"/>
  <c r="N47" i="14"/>
  <c r="M47" i="14"/>
  <c r="L47" i="14"/>
  <c r="K47" i="14"/>
  <c r="J47" i="14"/>
  <c r="I47" i="14"/>
  <c r="H47" i="14"/>
  <c r="G47" i="14"/>
  <c r="F47" i="14"/>
  <c r="E47" i="14"/>
  <c r="D47" i="14"/>
  <c r="U46" i="14"/>
  <c r="T46" i="14"/>
  <c r="S46" i="14"/>
  <c r="R46" i="14"/>
  <c r="Q46" i="14"/>
  <c r="P46" i="14"/>
  <c r="O46" i="14"/>
  <c r="N46" i="14"/>
  <c r="M46" i="14"/>
  <c r="L46" i="14"/>
  <c r="K46" i="14"/>
  <c r="J46" i="14"/>
  <c r="I46" i="14"/>
  <c r="H46" i="14"/>
  <c r="G46" i="14"/>
  <c r="F46" i="14"/>
  <c r="E46" i="14"/>
  <c r="D46" i="14"/>
  <c r="U45" i="14"/>
  <c r="T45" i="14"/>
  <c r="S45" i="14"/>
  <c r="R45" i="14"/>
  <c r="Q45" i="14"/>
  <c r="P45" i="14"/>
  <c r="O45" i="14"/>
  <c r="N45" i="14"/>
  <c r="M45" i="14"/>
  <c r="L45" i="14"/>
  <c r="K45" i="14"/>
  <c r="J45" i="14"/>
  <c r="I45" i="14"/>
  <c r="H45" i="14"/>
  <c r="G45" i="14"/>
  <c r="F45" i="14"/>
  <c r="E45" i="14"/>
  <c r="D45" i="14"/>
  <c r="U44" i="14"/>
  <c r="T44" i="14"/>
  <c r="S44" i="14"/>
  <c r="R44" i="14"/>
  <c r="Q44" i="14"/>
  <c r="P44" i="14"/>
  <c r="O44" i="14"/>
  <c r="N44" i="14"/>
  <c r="M44" i="14"/>
  <c r="L44" i="14"/>
  <c r="K44" i="14"/>
  <c r="J44" i="14"/>
  <c r="I44" i="14"/>
  <c r="H44" i="14"/>
  <c r="G44" i="14"/>
  <c r="F44" i="14"/>
  <c r="E44" i="14"/>
  <c r="D44" i="14"/>
  <c r="U43" i="14"/>
  <c r="T43" i="14"/>
  <c r="S43" i="14"/>
  <c r="R43" i="14"/>
  <c r="Q43" i="14"/>
  <c r="P43" i="14"/>
  <c r="O43" i="14"/>
  <c r="N43" i="14"/>
  <c r="M43" i="14"/>
  <c r="L43" i="14"/>
  <c r="K43" i="14"/>
  <c r="J43" i="14"/>
  <c r="I43" i="14"/>
  <c r="H43" i="14"/>
  <c r="G43" i="14"/>
  <c r="F43" i="14"/>
  <c r="E43" i="14"/>
  <c r="D43" i="14"/>
  <c r="U42" i="14"/>
  <c r="T42" i="14"/>
  <c r="S42" i="14"/>
  <c r="R42" i="14"/>
  <c r="Q42" i="14"/>
  <c r="P42" i="14"/>
  <c r="O42" i="14"/>
  <c r="N42" i="14"/>
  <c r="M42" i="14"/>
  <c r="L42" i="14"/>
  <c r="K42" i="14"/>
  <c r="J42" i="14"/>
  <c r="I42" i="14"/>
  <c r="H42" i="14"/>
  <c r="G42" i="14"/>
  <c r="F42" i="14"/>
  <c r="E42" i="14"/>
  <c r="D42" i="14"/>
  <c r="U41" i="14"/>
  <c r="T41" i="14"/>
  <c r="S41" i="14"/>
  <c r="R41" i="14"/>
  <c r="Q41" i="14"/>
  <c r="P41" i="14"/>
  <c r="O41" i="14"/>
  <c r="N41" i="14"/>
  <c r="M41" i="14"/>
  <c r="L41" i="14"/>
  <c r="K41" i="14"/>
  <c r="J41" i="14"/>
  <c r="I41" i="14"/>
  <c r="H41" i="14"/>
  <c r="G41" i="14"/>
  <c r="F41" i="14"/>
  <c r="E41" i="14"/>
  <c r="D41" i="14"/>
  <c r="U40" i="14"/>
  <c r="T40" i="14"/>
  <c r="S40" i="14"/>
  <c r="R40" i="14"/>
  <c r="Q40" i="14"/>
  <c r="P40" i="14"/>
  <c r="O40" i="14"/>
  <c r="N40" i="14"/>
  <c r="M40" i="14"/>
  <c r="L40" i="14"/>
  <c r="K40" i="14"/>
  <c r="J40" i="14"/>
  <c r="I40" i="14"/>
  <c r="H40" i="14"/>
  <c r="G40" i="14"/>
  <c r="F40" i="14"/>
  <c r="E40" i="14"/>
  <c r="D40" i="14"/>
  <c r="U39" i="14"/>
  <c r="T39" i="14"/>
  <c r="S39" i="14"/>
  <c r="R39" i="14"/>
  <c r="Q39" i="14"/>
  <c r="P39" i="14"/>
  <c r="O39" i="14"/>
  <c r="N39" i="14"/>
  <c r="M39" i="14"/>
  <c r="L39" i="14"/>
  <c r="K39" i="14"/>
  <c r="J39" i="14"/>
  <c r="I39" i="14"/>
  <c r="H39" i="14"/>
  <c r="G39" i="14"/>
  <c r="F39" i="14"/>
  <c r="E39" i="14"/>
  <c r="D39" i="14"/>
  <c r="U38" i="14"/>
  <c r="T38" i="14"/>
  <c r="S38" i="14"/>
  <c r="R38" i="14"/>
  <c r="Q38" i="14"/>
  <c r="P38" i="14"/>
  <c r="O38" i="14"/>
  <c r="N38" i="14"/>
  <c r="M38" i="14"/>
  <c r="L38" i="14"/>
  <c r="K38" i="14"/>
  <c r="J38" i="14"/>
  <c r="I38" i="14"/>
  <c r="H38" i="14"/>
  <c r="G38" i="14"/>
  <c r="F38" i="14"/>
  <c r="E38" i="14"/>
  <c r="D38" i="14"/>
  <c r="U37" i="14"/>
  <c r="T37" i="14"/>
  <c r="S37" i="14"/>
  <c r="R37" i="14"/>
  <c r="Q37" i="14"/>
  <c r="P37" i="14"/>
  <c r="O37" i="14"/>
  <c r="N37" i="14"/>
  <c r="M37" i="14"/>
  <c r="L37" i="14"/>
  <c r="K37" i="14"/>
  <c r="J37" i="14"/>
  <c r="I37" i="14"/>
  <c r="H37" i="14"/>
  <c r="G37" i="14"/>
  <c r="F37" i="14"/>
  <c r="E37" i="14"/>
  <c r="D37" i="14"/>
  <c r="U36" i="14"/>
  <c r="T36" i="14"/>
  <c r="S36" i="14"/>
  <c r="R36" i="14"/>
  <c r="Q36" i="14"/>
  <c r="P36" i="14"/>
  <c r="O36" i="14"/>
  <c r="N36" i="14"/>
  <c r="M36" i="14"/>
  <c r="L36" i="14"/>
  <c r="K36" i="14"/>
  <c r="J36" i="14"/>
  <c r="I36" i="14"/>
  <c r="H36" i="14"/>
  <c r="G36" i="14"/>
  <c r="F36" i="14"/>
  <c r="E36" i="14"/>
  <c r="D36" i="14"/>
  <c r="U35" i="14"/>
  <c r="T35" i="14"/>
  <c r="S35" i="14"/>
  <c r="R35" i="14"/>
  <c r="Q35" i="14"/>
  <c r="P35" i="14"/>
  <c r="O35" i="14"/>
  <c r="N35" i="14"/>
  <c r="M35" i="14"/>
  <c r="L35" i="14"/>
  <c r="K35" i="14"/>
  <c r="J35" i="14"/>
  <c r="I35" i="14"/>
  <c r="H35" i="14"/>
  <c r="G35" i="14"/>
  <c r="F35" i="14"/>
  <c r="E35" i="14"/>
  <c r="D35" i="14"/>
  <c r="U34" i="14"/>
  <c r="T34" i="14"/>
  <c r="S34" i="14"/>
  <c r="R34" i="14"/>
  <c r="Q34" i="14"/>
  <c r="P34" i="14"/>
  <c r="O34" i="14"/>
  <c r="N34" i="14"/>
  <c r="M34" i="14"/>
  <c r="L34" i="14"/>
  <c r="K34" i="14"/>
  <c r="J34" i="14"/>
  <c r="I34" i="14"/>
  <c r="H34" i="14"/>
  <c r="G34" i="14"/>
  <c r="F34" i="14"/>
  <c r="E34" i="14"/>
  <c r="D34" i="14"/>
  <c r="U33" i="14"/>
  <c r="T33" i="14"/>
  <c r="S33" i="14"/>
  <c r="R33" i="14"/>
  <c r="Q33" i="14"/>
  <c r="P33" i="14"/>
  <c r="O33" i="14"/>
  <c r="N33" i="14"/>
  <c r="M33" i="14"/>
  <c r="L33" i="14"/>
  <c r="K33" i="14"/>
  <c r="J33" i="14"/>
  <c r="I33" i="14"/>
  <c r="H33" i="14"/>
  <c r="G33" i="14"/>
  <c r="F33" i="14"/>
  <c r="E33" i="14"/>
  <c r="D33" i="14"/>
  <c r="U32" i="14"/>
  <c r="T32" i="14"/>
  <c r="S32" i="14"/>
  <c r="R32" i="14"/>
  <c r="Q32" i="14"/>
  <c r="P32" i="14"/>
  <c r="O32" i="14"/>
  <c r="N32" i="14"/>
  <c r="M32" i="14"/>
  <c r="L32" i="14"/>
  <c r="K32" i="14"/>
  <c r="J32" i="14"/>
  <c r="I32" i="14"/>
  <c r="H32" i="14"/>
  <c r="G32" i="14"/>
  <c r="F32" i="14"/>
  <c r="E32" i="14"/>
  <c r="D32" i="14"/>
  <c r="U31" i="14"/>
  <c r="T31" i="14"/>
  <c r="S31" i="14"/>
  <c r="R31" i="14"/>
  <c r="Q31" i="14"/>
  <c r="P31" i="14"/>
  <c r="O31" i="14"/>
  <c r="N31" i="14"/>
  <c r="M31" i="14"/>
  <c r="L31" i="14"/>
  <c r="K31" i="14"/>
  <c r="J31" i="14"/>
  <c r="I31" i="14"/>
  <c r="H31" i="14"/>
  <c r="G31" i="14"/>
  <c r="F31" i="14"/>
  <c r="E31" i="14"/>
  <c r="D31" i="14"/>
  <c r="U30" i="14"/>
  <c r="T30" i="14"/>
  <c r="S30" i="14"/>
  <c r="R30" i="14"/>
  <c r="Q30" i="14"/>
  <c r="P30" i="14"/>
  <c r="O30" i="14"/>
  <c r="N30" i="14"/>
  <c r="M30" i="14"/>
  <c r="L30" i="14"/>
  <c r="K30" i="14"/>
  <c r="J30" i="14"/>
  <c r="I30" i="14"/>
  <c r="H30" i="14"/>
  <c r="G30" i="14"/>
  <c r="F30" i="14"/>
  <c r="E30" i="14"/>
  <c r="D30" i="14"/>
  <c r="U29" i="14"/>
  <c r="T29" i="14"/>
  <c r="S29" i="14"/>
  <c r="R29" i="14"/>
  <c r="Q29" i="14"/>
  <c r="P29" i="14"/>
  <c r="O29" i="14"/>
  <c r="N29" i="14"/>
  <c r="M29" i="14"/>
  <c r="L29" i="14"/>
  <c r="K29" i="14"/>
  <c r="J29" i="14"/>
  <c r="I29" i="14"/>
  <c r="H29" i="14"/>
  <c r="G29" i="14"/>
  <c r="F29" i="14"/>
  <c r="E29" i="14"/>
  <c r="D29" i="14"/>
  <c r="U28" i="14"/>
  <c r="T28" i="14"/>
  <c r="S28" i="14"/>
  <c r="R28" i="14"/>
  <c r="Q28" i="14"/>
  <c r="P28" i="14"/>
  <c r="O28" i="14"/>
  <c r="N28" i="14"/>
  <c r="M28" i="14"/>
  <c r="L28" i="14"/>
  <c r="K28" i="14"/>
  <c r="J28" i="14"/>
  <c r="I28" i="14"/>
  <c r="H28" i="14"/>
  <c r="G28" i="14"/>
  <c r="F28" i="14"/>
  <c r="E28" i="14"/>
  <c r="D28" i="14"/>
  <c r="U27" i="14"/>
  <c r="T27" i="14"/>
  <c r="S27" i="14"/>
  <c r="R27" i="14"/>
  <c r="Q27" i="14"/>
  <c r="P27" i="14"/>
  <c r="O27" i="14"/>
  <c r="N27" i="14"/>
  <c r="M27" i="14"/>
  <c r="L27" i="14"/>
  <c r="K27" i="14"/>
  <c r="J27" i="14"/>
  <c r="I27" i="14"/>
  <c r="H27" i="14"/>
  <c r="G27" i="14"/>
  <c r="F27" i="14"/>
  <c r="E27" i="14"/>
  <c r="D27" i="14"/>
  <c r="U26" i="14"/>
  <c r="T26" i="14"/>
  <c r="S26" i="14"/>
  <c r="R26" i="14"/>
  <c r="Q26" i="14"/>
  <c r="P26" i="14"/>
  <c r="O26" i="14"/>
  <c r="N26" i="14"/>
  <c r="M26" i="14"/>
  <c r="L26" i="14"/>
  <c r="K26" i="14"/>
  <c r="J26" i="14"/>
  <c r="I26" i="14"/>
  <c r="H26" i="14"/>
  <c r="G26" i="14"/>
  <c r="F26" i="14"/>
  <c r="E26" i="14"/>
  <c r="D26" i="14"/>
  <c r="U25" i="14"/>
  <c r="T25" i="14"/>
  <c r="S25" i="14"/>
  <c r="R25" i="14"/>
  <c r="Q25" i="14"/>
  <c r="P25" i="14"/>
  <c r="O25" i="14"/>
  <c r="N25" i="14"/>
  <c r="M25" i="14"/>
  <c r="L25" i="14"/>
  <c r="K25" i="14"/>
  <c r="J25" i="14"/>
  <c r="I25" i="14"/>
  <c r="H25" i="14"/>
  <c r="G25" i="14"/>
  <c r="F25" i="14"/>
  <c r="E25" i="14"/>
  <c r="D25" i="14"/>
  <c r="U24" i="14"/>
  <c r="T24" i="14"/>
  <c r="S24" i="14"/>
  <c r="R24" i="14"/>
  <c r="Q24" i="14"/>
  <c r="P24" i="14"/>
  <c r="O24" i="14"/>
  <c r="N24" i="14"/>
  <c r="M24" i="14"/>
  <c r="L24" i="14"/>
  <c r="K24" i="14"/>
  <c r="J24" i="14"/>
  <c r="I24" i="14"/>
  <c r="H24" i="14"/>
  <c r="G24" i="14"/>
  <c r="F24" i="14"/>
  <c r="E24" i="14"/>
  <c r="D24" i="14"/>
  <c r="U23" i="14"/>
  <c r="T23" i="14"/>
  <c r="S23" i="14"/>
  <c r="R23" i="14"/>
  <c r="Q23" i="14"/>
  <c r="P23" i="14"/>
  <c r="O23" i="14"/>
  <c r="N23" i="14"/>
  <c r="M23" i="14"/>
  <c r="L23" i="14"/>
  <c r="K23" i="14"/>
  <c r="J23" i="14"/>
  <c r="I23" i="14"/>
  <c r="H23" i="14"/>
  <c r="G23" i="14"/>
  <c r="F23" i="14"/>
  <c r="E23" i="14"/>
  <c r="D23" i="14"/>
  <c r="U22" i="14"/>
  <c r="T22" i="14"/>
  <c r="S22" i="14"/>
  <c r="R22" i="14"/>
  <c r="Q22" i="14"/>
  <c r="P22" i="14"/>
  <c r="O22" i="14"/>
  <c r="N22" i="14"/>
  <c r="M22" i="14"/>
  <c r="L22" i="14"/>
  <c r="K22" i="14"/>
  <c r="J22" i="14"/>
  <c r="I22" i="14"/>
  <c r="H22" i="14"/>
  <c r="G22" i="14"/>
  <c r="F22" i="14"/>
  <c r="E22" i="14"/>
  <c r="D22" i="14"/>
  <c r="U21" i="14"/>
  <c r="T21" i="14"/>
  <c r="S21" i="14"/>
  <c r="R21" i="14"/>
  <c r="Q21" i="14"/>
  <c r="P21" i="14"/>
  <c r="O21" i="14"/>
  <c r="N21" i="14"/>
  <c r="M21" i="14"/>
  <c r="L21" i="14"/>
  <c r="K21" i="14"/>
  <c r="J21" i="14"/>
  <c r="I21" i="14"/>
  <c r="H21" i="14"/>
  <c r="G21" i="14"/>
  <c r="F21" i="14"/>
  <c r="E21" i="14"/>
  <c r="D21" i="14"/>
  <c r="U20" i="14"/>
  <c r="T20" i="14"/>
  <c r="S20" i="14"/>
  <c r="R20" i="14"/>
  <c r="Q20" i="14"/>
  <c r="P20" i="14"/>
  <c r="O20" i="14"/>
  <c r="N20" i="14"/>
  <c r="M20" i="14"/>
  <c r="L20" i="14"/>
  <c r="K20" i="14"/>
  <c r="J20" i="14"/>
  <c r="I20" i="14"/>
  <c r="H20" i="14"/>
  <c r="G20" i="14"/>
  <c r="F20" i="14"/>
  <c r="E20" i="14"/>
  <c r="D20" i="14"/>
  <c r="U19" i="14"/>
  <c r="T19" i="14"/>
  <c r="S19" i="14"/>
  <c r="R19" i="14"/>
  <c r="Q19" i="14"/>
  <c r="P19" i="14"/>
  <c r="O19" i="14"/>
  <c r="N19" i="14"/>
  <c r="M19" i="14"/>
  <c r="L19" i="14"/>
  <c r="K19" i="14"/>
  <c r="J19" i="14"/>
  <c r="I19" i="14"/>
  <c r="H19" i="14"/>
  <c r="G19" i="14"/>
  <c r="F19" i="14"/>
  <c r="E19" i="14"/>
  <c r="D19" i="14"/>
  <c r="U18" i="14"/>
  <c r="T18" i="14"/>
  <c r="S18" i="14"/>
  <c r="R18" i="14"/>
  <c r="Q18" i="14"/>
  <c r="P18" i="14"/>
  <c r="O18" i="14"/>
  <c r="N18" i="14"/>
  <c r="M18" i="14"/>
  <c r="L18" i="14"/>
  <c r="K18" i="14"/>
  <c r="J18" i="14"/>
  <c r="I18" i="14"/>
  <c r="H18" i="14"/>
  <c r="G18" i="14"/>
  <c r="F18" i="14"/>
  <c r="E18" i="14"/>
  <c r="D18" i="14"/>
  <c r="U17" i="14"/>
  <c r="T17" i="14"/>
  <c r="S17" i="14"/>
  <c r="R17" i="14"/>
  <c r="Q17" i="14"/>
  <c r="P17" i="14"/>
  <c r="O17" i="14"/>
  <c r="N17" i="14"/>
  <c r="M17" i="14"/>
  <c r="L17" i="14"/>
  <c r="K17" i="14"/>
  <c r="J17" i="14"/>
  <c r="I17" i="14"/>
  <c r="H17" i="14"/>
  <c r="G17" i="14"/>
  <c r="F17" i="14"/>
  <c r="E17" i="14"/>
  <c r="D17" i="14"/>
  <c r="U16" i="14"/>
  <c r="T16" i="14"/>
  <c r="S16" i="14"/>
  <c r="R16" i="14"/>
  <c r="Q16" i="14"/>
  <c r="P16" i="14"/>
  <c r="O16" i="14"/>
  <c r="N16" i="14"/>
  <c r="M16" i="14"/>
  <c r="L16" i="14"/>
  <c r="K16" i="14"/>
  <c r="J16" i="14"/>
  <c r="I16" i="14"/>
  <c r="H16" i="14"/>
  <c r="G16" i="14"/>
  <c r="F16" i="14"/>
  <c r="E16" i="14"/>
  <c r="D16" i="14"/>
  <c r="U15" i="14"/>
  <c r="T15" i="14"/>
  <c r="S15" i="14"/>
  <c r="R15" i="14"/>
  <c r="Q15" i="14"/>
  <c r="P15" i="14"/>
  <c r="O15" i="14"/>
  <c r="N15" i="14"/>
  <c r="M15" i="14"/>
  <c r="L15" i="14"/>
  <c r="K15" i="14"/>
  <c r="J15" i="14"/>
  <c r="I15" i="14"/>
  <c r="H15" i="14"/>
  <c r="G15" i="14"/>
  <c r="F15" i="14"/>
  <c r="E15" i="14"/>
  <c r="D15" i="14"/>
  <c r="U14" i="14"/>
  <c r="T14" i="14"/>
  <c r="S14" i="14"/>
  <c r="R14" i="14"/>
  <c r="Q14" i="14"/>
  <c r="P14" i="14"/>
  <c r="O14" i="14"/>
  <c r="N14" i="14"/>
  <c r="M14" i="14"/>
  <c r="L14" i="14"/>
  <c r="K14" i="14"/>
  <c r="J14" i="14"/>
  <c r="I14" i="14"/>
  <c r="H14" i="14"/>
  <c r="G14" i="14"/>
  <c r="F14" i="14"/>
  <c r="E14" i="14"/>
  <c r="D14" i="14"/>
  <c r="U13" i="14"/>
  <c r="T13" i="14"/>
  <c r="S13" i="14"/>
  <c r="R13" i="14"/>
  <c r="Q13" i="14"/>
  <c r="P13" i="14"/>
  <c r="O13" i="14"/>
  <c r="N13" i="14"/>
  <c r="M13" i="14"/>
  <c r="L13" i="14"/>
  <c r="K13" i="14"/>
  <c r="J13" i="14"/>
  <c r="I13" i="14"/>
  <c r="H13" i="14"/>
  <c r="G13" i="14"/>
  <c r="F13" i="14"/>
  <c r="E13" i="14"/>
  <c r="D13" i="14"/>
  <c r="U12" i="14"/>
  <c r="T12" i="14"/>
  <c r="S12" i="14"/>
  <c r="R12" i="14"/>
  <c r="Q12" i="14"/>
  <c r="P12" i="14"/>
  <c r="O12" i="14"/>
  <c r="N12" i="14"/>
  <c r="M12" i="14"/>
  <c r="L12" i="14"/>
  <c r="K12" i="14"/>
  <c r="J12" i="14"/>
  <c r="I12" i="14"/>
  <c r="H12" i="14"/>
  <c r="G12" i="14"/>
  <c r="F12" i="14"/>
  <c r="E12" i="14"/>
  <c r="D12" i="14"/>
  <c r="U11" i="14"/>
  <c r="T11" i="14"/>
  <c r="S11" i="14"/>
  <c r="R11" i="14"/>
  <c r="Q11" i="14"/>
  <c r="P11" i="14"/>
  <c r="O11" i="14"/>
  <c r="N11" i="14"/>
  <c r="M11" i="14"/>
  <c r="L11" i="14"/>
  <c r="K11" i="14"/>
  <c r="J11" i="14"/>
  <c r="I11" i="14"/>
  <c r="H11" i="14"/>
  <c r="G11" i="14"/>
  <c r="F11" i="14"/>
  <c r="E11" i="14"/>
  <c r="D11" i="14"/>
  <c r="U10" i="14"/>
  <c r="T10" i="14"/>
  <c r="S10" i="14"/>
  <c r="R10" i="14"/>
  <c r="Q10" i="14"/>
  <c r="P10" i="14"/>
  <c r="O10" i="14"/>
  <c r="N10" i="14"/>
  <c r="M10" i="14"/>
  <c r="L10" i="14"/>
  <c r="K10" i="14"/>
  <c r="J10" i="14"/>
  <c r="I10" i="14"/>
  <c r="H10" i="14"/>
  <c r="G10" i="14"/>
  <c r="F10" i="14"/>
  <c r="E10" i="14"/>
  <c r="D10" i="14"/>
  <c r="U9" i="14"/>
  <c r="T9" i="14"/>
  <c r="S9" i="14"/>
  <c r="R9" i="14"/>
  <c r="Q9" i="14"/>
  <c r="P9" i="14"/>
  <c r="O9" i="14"/>
  <c r="N9" i="14"/>
  <c r="M9" i="14"/>
  <c r="L9" i="14"/>
  <c r="K9" i="14"/>
  <c r="J9" i="14"/>
  <c r="I9" i="14"/>
  <c r="H9" i="14"/>
  <c r="G9" i="14"/>
  <c r="F9" i="14"/>
  <c r="E9" i="14"/>
  <c r="D9" i="14"/>
  <c r="U8" i="14"/>
  <c r="T8" i="14"/>
  <c r="S8" i="14"/>
  <c r="R8" i="14"/>
  <c r="Q8" i="14"/>
  <c r="P8" i="14"/>
  <c r="O8" i="14"/>
  <c r="N8" i="14"/>
  <c r="M8" i="14"/>
  <c r="L8" i="14"/>
  <c r="K8" i="14"/>
  <c r="J8" i="14"/>
  <c r="I8" i="14"/>
  <c r="H8" i="14"/>
  <c r="G8" i="14"/>
  <c r="F8" i="14"/>
  <c r="E8" i="14"/>
  <c r="D8" i="14"/>
  <c r="U7" i="14"/>
  <c r="T7" i="14"/>
  <c r="S7" i="14"/>
  <c r="R7" i="14"/>
  <c r="Q7" i="14"/>
  <c r="P7" i="14"/>
  <c r="O7" i="14"/>
  <c r="N7" i="14"/>
  <c r="M7" i="14"/>
  <c r="L7" i="14"/>
  <c r="K7" i="14"/>
  <c r="J7" i="14"/>
  <c r="I7" i="14"/>
  <c r="H7" i="14"/>
  <c r="G7" i="14"/>
  <c r="F7" i="14"/>
  <c r="E7" i="14"/>
  <c r="D7" i="14"/>
  <c r="U6" i="14"/>
  <c r="T6" i="14"/>
  <c r="S6" i="14"/>
  <c r="R6" i="14"/>
  <c r="Q6" i="14"/>
  <c r="P6" i="14"/>
  <c r="O6" i="14"/>
  <c r="N6" i="14"/>
  <c r="M6" i="14"/>
  <c r="L6" i="14"/>
  <c r="K6" i="14"/>
  <c r="J6" i="14"/>
  <c r="I6" i="14"/>
  <c r="H6" i="14"/>
  <c r="G6" i="14"/>
  <c r="F6" i="14"/>
  <c r="E6" i="14"/>
  <c r="D6" i="14"/>
  <c r="U5" i="14"/>
  <c r="T5" i="14"/>
  <c r="S5" i="14"/>
  <c r="R5" i="14"/>
  <c r="O5" i="14"/>
  <c r="N5" i="14"/>
  <c r="M5" i="14"/>
  <c r="L5" i="14"/>
  <c r="K5" i="14"/>
  <c r="J5" i="14"/>
  <c r="I5" i="14"/>
  <c r="H5" i="14"/>
  <c r="G5" i="14"/>
  <c r="F5" i="14"/>
  <c r="E5" i="14"/>
  <c r="D5" i="14"/>
  <c r="AB3" i="12"/>
  <c r="AA3" i="12"/>
  <c r="Z3" i="12"/>
  <c r="Y3" i="12"/>
  <c r="V3" i="12"/>
  <c r="U3" i="12"/>
  <c r="T3" i="12"/>
  <c r="S3" i="12"/>
  <c r="R3" i="12"/>
  <c r="Q3" i="12"/>
  <c r="P3" i="12"/>
  <c r="O3" i="12"/>
  <c r="N3" i="12"/>
  <c r="M3" i="12"/>
  <c r="L3" i="12"/>
  <c r="K3" i="12"/>
  <c r="J3" i="12"/>
  <c r="I3" i="12"/>
  <c r="C5" i="15"/>
  <c r="E5" i="15"/>
  <c r="G5" i="15"/>
  <c r="I5" i="15"/>
  <c r="C6" i="15"/>
  <c r="E6" i="15"/>
  <c r="G6" i="15"/>
  <c r="I6" i="15"/>
  <c r="C7" i="15"/>
  <c r="E7" i="15"/>
  <c r="G7" i="15"/>
  <c r="I7" i="15"/>
  <c r="C8" i="15"/>
  <c r="E8" i="15"/>
  <c r="G8" i="15"/>
  <c r="I8" i="15"/>
  <c r="C9" i="15"/>
  <c r="E9" i="15"/>
  <c r="G9" i="15"/>
  <c r="I9" i="15"/>
  <c r="C10" i="15"/>
  <c r="E10" i="15"/>
  <c r="G10" i="15"/>
  <c r="I10" i="15"/>
  <c r="C12" i="15"/>
  <c r="E12" i="15"/>
  <c r="G12" i="15"/>
  <c r="I12" i="15"/>
  <c r="C13" i="15"/>
  <c r="E13" i="15"/>
  <c r="G13" i="15"/>
  <c r="I13" i="15"/>
  <c r="W3" i="12"/>
  <c r="X1381" i="12"/>
  <c r="Q5" i="14" s="1"/>
  <c r="G11" i="15"/>
  <c r="C11" i="15"/>
  <c r="E11" i="15"/>
  <c r="D26" i="16" l="1"/>
  <c r="D66" i="16"/>
  <c r="D62" i="16"/>
  <c r="D48" i="16"/>
  <c r="D11" i="16"/>
  <c r="D30" i="16"/>
  <c r="D65" i="16"/>
  <c r="D9" i="16"/>
  <c r="D17" i="16"/>
  <c r="D25" i="16"/>
  <c r="D33" i="16"/>
  <c r="D49" i="16"/>
  <c r="D57" i="16"/>
  <c r="D14" i="16"/>
  <c r="D19" i="16"/>
  <c r="D27" i="16"/>
  <c r="D43" i="16"/>
  <c r="D46" i="16"/>
  <c r="D51" i="16"/>
  <c r="D56" i="16"/>
  <c r="D59" i="16"/>
  <c r="D64" i="16"/>
  <c r="D38" i="16"/>
  <c r="D55" i="16"/>
  <c r="D63" i="16"/>
  <c r="J68" i="14"/>
  <c r="G68" i="16"/>
  <c r="H68" i="16"/>
  <c r="I68" i="16"/>
  <c r="D13" i="16"/>
  <c r="D16" i="16"/>
  <c r="D18" i="16"/>
  <c r="D24" i="16"/>
  <c r="D32" i="16"/>
  <c r="D40" i="16"/>
  <c r="D45" i="16"/>
  <c r="D58" i="16"/>
  <c r="D61" i="16"/>
  <c r="D6" i="16"/>
  <c r="D22" i="16"/>
  <c r="D35" i="16"/>
  <c r="D41" i="16"/>
  <c r="D54" i="16"/>
  <c r="D68" i="14"/>
  <c r="L68" i="14"/>
  <c r="T68" i="14"/>
  <c r="R68" i="14"/>
  <c r="H68" i="14"/>
  <c r="N68" i="14"/>
  <c r="Y68" i="14"/>
  <c r="Q68" i="14"/>
  <c r="M68" i="14"/>
  <c r="F68" i="14"/>
  <c r="D67" i="16"/>
  <c r="D8" i="16"/>
  <c r="W68" i="14"/>
  <c r="U68" i="14"/>
  <c r="X3" i="12"/>
  <c r="I11" i="15"/>
  <c r="S68" i="14"/>
  <c r="V68" i="14"/>
  <c r="X68" i="14"/>
  <c r="G68" i="14"/>
  <c r="I68" i="14"/>
  <c r="P5" i="14"/>
  <c r="P68" i="14" s="1"/>
  <c r="K68" i="14"/>
  <c r="O68" i="14"/>
  <c r="E68" i="14"/>
  <c r="D5" i="16"/>
  <c r="D7" i="16"/>
  <c r="D10" i="16"/>
  <c r="D12" i="16"/>
  <c r="D15" i="16"/>
  <c r="D20" i="16"/>
  <c r="D21" i="16"/>
  <c r="D23" i="16"/>
  <c r="D28" i="16"/>
  <c r="D29" i="16"/>
  <c r="D31" i="16"/>
  <c r="D34" i="16"/>
  <c r="D36" i="16"/>
  <c r="D37" i="16"/>
  <c r="D39" i="16"/>
  <c r="D42" i="16"/>
  <c r="D44" i="16"/>
  <c r="D47" i="16"/>
  <c r="D50" i="16"/>
  <c r="D52" i="16"/>
  <c r="D53" i="16"/>
  <c r="D60" i="16"/>
  <c r="F68" i="16"/>
  <c r="E68" i="16"/>
  <c r="D68" i="16" l="1"/>
</calcChain>
</file>

<file path=xl/sharedStrings.xml><?xml version="1.0" encoding="utf-8"?>
<sst xmlns="http://schemas.openxmlformats.org/spreadsheetml/2006/main" count="23553" uniqueCount="12426">
  <si>
    <t>秩父鉄道小前田駅下車徒歩20分</t>
    <rPh sb="0" eb="2">
      <t>チチブ</t>
    </rPh>
    <rPh sb="2" eb="4">
      <t>テツドウ</t>
    </rPh>
    <rPh sb="4" eb="7">
      <t>オマエダ</t>
    </rPh>
    <rPh sb="7" eb="8">
      <t>エキ</t>
    </rPh>
    <rPh sb="8" eb="10">
      <t>ゲシャ</t>
    </rPh>
    <rPh sb="10" eb="12">
      <t>トホ</t>
    </rPh>
    <rPh sb="14" eb="15">
      <t>プン</t>
    </rPh>
    <phoneticPr fontId="2"/>
  </si>
  <si>
    <t>みんなのいえ</t>
    <phoneticPr fontId="2"/>
  </si>
  <si>
    <t>秩父鉄道小前田駅下車徒歩10分</t>
    <rPh sb="0" eb="2">
      <t>チチブ</t>
    </rPh>
    <rPh sb="2" eb="4">
      <t>テツドウ</t>
    </rPh>
    <rPh sb="4" eb="7">
      <t>オマエダ</t>
    </rPh>
    <rPh sb="7" eb="8">
      <t>エキ</t>
    </rPh>
    <rPh sb="8" eb="10">
      <t>ゲシャ</t>
    </rPh>
    <rPh sb="10" eb="12">
      <t>トホ</t>
    </rPh>
    <rPh sb="14" eb="15">
      <t>プン</t>
    </rPh>
    <phoneticPr fontId="2"/>
  </si>
  <si>
    <t>高崎線深谷駅下車徒歩20分</t>
    <rPh sb="0" eb="2">
      <t>タカサキ</t>
    </rPh>
    <rPh sb="2" eb="3">
      <t>セン</t>
    </rPh>
    <rPh sb="3" eb="5">
      <t>フカヤ</t>
    </rPh>
    <rPh sb="5" eb="6">
      <t>エキ</t>
    </rPh>
    <rPh sb="6" eb="8">
      <t>ゲシャ</t>
    </rPh>
    <rPh sb="8" eb="10">
      <t>トホ</t>
    </rPh>
    <rPh sb="12" eb="13">
      <t>プン</t>
    </rPh>
    <phoneticPr fontId="2"/>
  </si>
  <si>
    <t>ナイスデイ</t>
    <phoneticPr fontId="2"/>
  </si>
  <si>
    <t>岡部2014-1</t>
    <rPh sb="0" eb="2">
      <t>オカベ</t>
    </rPh>
    <phoneticPr fontId="2"/>
  </si>
  <si>
    <t>048-585-4976</t>
    <phoneticPr fontId="2"/>
  </si>
  <si>
    <t>人見1665-12</t>
    <rPh sb="0" eb="2">
      <t>ヒトミ</t>
    </rPh>
    <phoneticPr fontId="2"/>
  </si>
  <si>
    <t>048-573-6633</t>
    <phoneticPr fontId="2"/>
  </si>
  <si>
    <t>高崎線深谷駅から寄居駅行バス「南柏合」下車徒歩10分</t>
    <rPh sb="0" eb="2">
      <t>タカサキ</t>
    </rPh>
    <rPh sb="2" eb="3">
      <t>セン</t>
    </rPh>
    <rPh sb="3" eb="5">
      <t>フカヤ</t>
    </rPh>
    <rPh sb="5" eb="6">
      <t>エキ</t>
    </rPh>
    <rPh sb="8" eb="10">
      <t>ヨリイ</t>
    </rPh>
    <rPh sb="10" eb="11">
      <t>エキ</t>
    </rPh>
    <rPh sb="11" eb="12">
      <t>イ</t>
    </rPh>
    <rPh sb="15" eb="16">
      <t>ミナミ</t>
    </rPh>
    <rPh sb="16" eb="18">
      <t>カシアイ</t>
    </rPh>
    <rPh sb="19" eb="21">
      <t>ゲシャ</t>
    </rPh>
    <rPh sb="21" eb="23">
      <t>トホ</t>
    </rPh>
    <rPh sb="25" eb="26">
      <t>プン</t>
    </rPh>
    <phoneticPr fontId="2"/>
  </si>
  <si>
    <t>カーサ・ミナノ</t>
    <phoneticPr fontId="2"/>
  </si>
  <si>
    <t>秩父郡皆野町</t>
    <phoneticPr fontId="2"/>
  </si>
  <si>
    <t>国神421</t>
    <phoneticPr fontId="2"/>
  </si>
  <si>
    <t>0494-62-5612</t>
    <phoneticPr fontId="2"/>
  </si>
  <si>
    <t>0494-62-5613</t>
    <phoneticPr fontId="2"/>
  </si>
  <si>
    <t>秩父鉄道秩父駅下車徒歩25分</t>
    <rPh sb="0" eb="2">
      <t>チチブ</t>
    </rPh>
    <rPh sb="2" eb="4">
      <t>テツドウ</t>
    </rPh>
    <rPh sb="4" eb="6">
      <t>チチブ</t>
    </rPh>
    <rPh sb="6" eb="7">
      <t>エキ</t>
    </rPh>
    <rPh sb="7" eb="9">
      <t>ゲシャ</t>
    </rPh>
    <rPh sb="9" eb="11">
      <t>トホ</t>
    </rPh>
    <rPh sb="13" eb="14">
      <t>フン</t>
    </rPh>
    <phoneticPr fontId="2"/>
  </si>
  <si>
    <t>秩父鉄道浦山口駅下車徒歩20分</t>
    <rPh sb="0" eb="2">
      <t>チチブ</t>
    </rPh>
    <rPh sb="2" eb="4">
      <t>テツドウ</t>
    </rPh>
    <rPh sb="4" eb="7">
      <t>ウラヤマグチ</t>
    </rPh>
    <rPh sb="7" eb="8">
      <t>エキ</t>
    </rPh>
    <rPh sb="8" eb="10">
      <t>ゲシャ</t>
    </rPh>
    <rPh sb="10" eb="12">
      <t>トホ</t>
    </rPh>
    <rPh sb="14" eb="15">
      <t>プン</t>
    </rPh>
    <phoneticPr fontId="2"/>
  </si>
  <si>
    <t>武蔵野線新座駅下車徒歩15分</t>
    <rPh sb="0" eb="3">
      <t>ムサシノ</t>
    </rPh>
    <rPh sb="3" eb="4">
      <t>セン</t>
    </rPh>
    <rPh sb="4" eb="6">
      <t>ニイザ</t>
    </rPh>
    <rPh sb="6" eb="7">
      <t>エキ</t>
    </rPh>
    <rPh sb="7" eb="9">
      <t>ゲシャ</t>
    </rPh>
    <rPh sb="9" eb="11">
      <t>トホ</t>
    </rPh>
    <rPh sb="13" eb="14">
      <t>フン</t>
    </rPh>
    <phoneticPr fontId="2"/>
  </si>
  <si>
    <t>048-481-2181</t>
    <phoneticPr fontId="2"/>
  </si>
  <si>
    <t>048-479-1809</t>
    <phoneticPr fontId="2"/>
  </si>
  <si>
    <t>高崎線北本駅下車タクシー10分</t>
    <rPh sb="0" eb="2">
      <t>タカサキ</t>
    </rPh>
    <rPh sb="2" eb="3">
      <t>セン</t>
    </rPh>
    <rPh sb="3" eb="5">
      <t>キタモト</t>
    </rPh>
    <rPh sb="5" eb="6">
      <t>エキ</t>
    </rPh>
    <rPh sb="6" eb="8">
      <t>ゲシャ</t>
    </rPh>
    <rPh sb="14" eb="15">
      <t>プン</t>
    </rPh>
    <phoneticPr fontId="2"/>
  </si>
  <si>
    <t>(独法)国立病院機構</t>
    <rPh sb="1" eb="2">
      <t>ドク</t>
    </rPh>
    <rPh sb="2" eb="3">
      <t>ホウ</t>
    </rPh>
    <rPh sb="4" eb="6">
      <t>コクリツ</t>
    </rPh>
    <rPh sb="6" eb="8">
      <t>ビョウイン</t>
    </rPh>
    <rPh sb="8" eb="10">
      <t>キコウ</t>
    </rPh>
    <phoneticPr fontId="2"/>
  </si>
  <si>
    <t>さかど療護園</t>
    <phoneticPr fontId="2"/>
  </si>
  <si>
    <t>坂戸市</t>
    <phoneticPr fontId="2"/>
  </si>
  <si>
    <t>中小坂80-2</t>
    <phoneticPr fontId="2"/>
  </si>
  <si>
    <t>049-289-0050</t>
    <phoneticPr fontId="2"/>
  </si>
  <si>
    <t>049-284-6012</t>
    <phoneticPr fontId="2"/>
  </si>
  <si>
    <t>(医)慈光会</t>
    <rPh sb="1" eb="2">
      <t>イ</t>
    </rPh>
    <rPh sb="3" eb="4">
      <t>ジ</t>
    </rPh>
    <rPh sb="4" eb="5">
      <t>コウ</t>
    </rPh>
    <rPh sb="5" eb="6">
      <t>カイ</t>
    </rPh>
    <phoneticPr fontId="2"/>
  </si>
  <si>
    <t>ステップ</t>
    <phoneticPr fontId="2"/>
  </si>
  <si>
    <t>藤金167-1</t>
    <rPh sb="0" eb="2">
      <t>フジガネ</t>
    </rPh>
    <phoneticPr fontId="2"/>
  </si>
  <si>
    <t>049-285-8285</t>
    <phoneticPr fontId="2"/>
  </si>
  <si>
    <t>東武東上線若葉駅西口より鶴ヶ島市内循環バス「県営藤の台団地入口」下車徒歩5分</t>
    <phoneticPr fontId="2"/>
  </si>
  <si>
    <t>三ツ木352-2</t>
    <rPh sb="0" eb="1">
      <t>ミ</t>
    </rPh>
    <rPh sb="2" eb="3">
      <t>ギ</t>
    </rPh>
    <phoneticPr fontId="2"/>
  </si>
  <si>
    <t>049-287-7845</t>
    <phoneticPr fontId="2"/>
  </si>
  <si>
    <t>049-287-0882</t>
    <phoneticPr fontId="2"/>
  </si>
  <si>
    <t>049-287-1524</t>
    <phoneticPr fontId="2"/>
  </si>
  <si>
    <t>かわせみ</t>
    <phoneticPr fontId="2"/>
  </si>
  <si>
    <t>西武秩父線高麗駅下車徒歩15分</t>
    <rPh sb="0" eb="2">
      <t>セイブ</t>
    </rPh>
    <rPh sb="2" eb="4">
      <t>チチブ</t>
    </rPh>
    <rPh sb="4" eb="5">
      <t>セン</t>
    </rPh>
    <rPh sb="5" eb="7">
      <t>コマ</t>
    </rPh>
    <rPh sb="7" eb="8">
      <t>エキ</t>
    </rPh>
    <rPh sb="8" eb="10">
      <t>ゲシャ</t>
    </rPh>
    <rPh sb="10" eb="12">
      <t>トホ</t>
    </rPh>
    <rPh sb="14" eb="15">
      <t>フン</t>
    </rPh>
    <phoneticPr fontId="2"/>
  </si>
  <si>
    <t>042-985-9230</t>
    <phoneticPr fontId="2"/>
  </si>
  <si>
    <t>高麗川駅下車徒歩10分</t>
    <rPh sb="0" eb="3">
      <t>コマガワ</t>
    </rPh>
    <rPh sb="3" eb="4">
      <t>エキ</t>
    </rPh>
    <rPh sb="4" eb="6">
      <t>ゲシャ</t>
    </rPh>
    <rPh sb="6" eb="8">
      <t>トホ</t>
    </rPh>
    <rPh sb="10" eb="11">
      <t>プン</t>
    </rPh>
    <phoneticPr fontId="2"/>
  </si>
  <si>
    <t>ひだまり</t>
    <phoneticPr fontId="2"/>
  </si>
  <si>
    <t>048-653-2798</t>
    <phoneticPr fontId="2"/>
  </si>
  <si>
    <t>048-666-1576</t>
    <phoneticPr fontId="2"/>
  </si>
  <si>
    <t>048-625-5011</t>
    <phoneticPr fontId="2"/>
  </si>
  <si>
    <t>さくら</t>
    <phoneticPr fontId="2"/>
  </si>
  <si>
    <t>048-663-2940</t>
    <phoneticPr fontId="2"/>
  </si>
  <si>
    <t>048-663-2922</t>
    <phoneticPr fontId="2"/>
  </si>
  <si>
    <t>048-573-5225</t>
    <phoneticPr fontId="2"/>
  </si>
  <si>
    <t>さいたま市</t>
    <phoneticPr fontId="2"/>
  </si>
  <si>
    <t>○</t>
    <phoneticPr fontId="2"/>
  </si>
  <si>
    <t>048-839-3910</t>
    <phoneticPr fontId="2"/>
  </si>
  <si>
    <t>048-845-7600</t>
    <phoneticPr fontId="2"/>
  </si>
  <si>
    <t>048-683-8440</t>
    <phoneticPr fontId="2"/>
  </si>
  <si>
    <t>048-688-9031</t>
    <phoneticPr fontId="2"/>
  </si>
  <si>
    <t>048-687-8570</t>
    <phoneticPr fontId="2"/>
  </si>
  <si>
    <t>048-886-6301</t>
    <phoneticPr fontId="2"/>
  </si>
  <si>
    <t>048-593-4288</t>
    <phoneticPr fontId="2"/>
  </si>
  <si>
    <t>指定
年月日</t>
    <rPh sb="0" eb="2">
      <t>シテイ</t>
    </rPh>
    <rPh sb="3" eb="6">
      <t>ネンガッピ</t>
    </rPh>
    <phoneticPr fontId="2"/>
  </si>
  <si>
    <t>東武東上線鶴ヶ島駅より川鶴団地行東武バス「南公園前」下車徒歩3分</t>
    <rPh sb="5" eb="8">
      <t>ツルガシマ</t>
    </rPh>
    <rPh sb="15" eb="16">
      <t>イ</t>
    </rPh>
    <rPh sb="16" eb="18">
      <t>トウブ</t>
    </rPh>
    <rPh sb="21" eb="22">
      <t>ミナミ</t>
    </rPh>
    <rPh sb="22" eb="24">
      <t>コウエン</t>
    </rPh>
    <rPh sb="24" eb="25">
      <t>マエ</t>
    </rPh>
    <phoneticPr fontId="2"/>
  </si>
  <si>
    <t>東武東上線鶴瀬駅から循環バス（ライフバス）「小学校前」下車徒歩5分</t>
    <rPh sb="0" eb="2">
      <t>トウブ</t>
    </rPh>
    <rPh sb="2" eb="4">
      <t>トウジョウ</t>
    </rPh>
    <rPh sb="4" eb="5">
      <t>セン</t>
    </rPh>
    <rPh sb="5" eb="7">
      <t>ツルセ</t>
    </rPh>
    <rPh sb="7" eb="8">
      <t>エキ</t>
    </rPh>
    <rPh sb="10" eb="12">
      <t>ジュンカン</t>
    </rPh>
    <rPh sb="22" eb="25">
      <t>ショウガッコウ</t>
    </rPh>
    <rPh sb="25" eb="26">
      <t>マエ</t>
    </rPh>
    <rPh sb="27" eb="29">
      <t>ゲシャ</t>
    </rPh>
    <rPh sb="29" eb="31">
      <t>トホ</t>
    </rPh>
    <rPh sb="32" eb="33">
      <t>フン</t>
    </rPh>
    <phoneticPr fontId="2"/>
  </si>
  <si>
    <t>大宮駅西口からリハビリセンター経由平方行バス「リハビリセンター入口」下車</t>
    <rPh sb="0" eb="2">
      <t>オオミヤ</t>
    </rPh>
    <rPh sb="2" eb="3">
      <t>エキ</t>
    </rPh>
    <rPh sb="3" eb="5">
      <t>ニシグチ</t>
    </rPh>
    <rPh sb="15" eb="17">
      <t>ケイユ</t>
    </rPh>
    <rPh sb="17" eb="19">
      <t>ヒラカタ</t>
    </rPh>
    <rPh sb="19" eb="20">
      <t>イ</t>
    </rPh>
    <rPh sb="31" eb="33">
      <t>イリグチ</t>
    </rPh>
    <rPh sb="34" eb="36">
      <t>ゲシャ</t>
    </rPh>
    <phoneticPr fontId="2"/>
  </si>
  <si>
    <t>熊谷駅から犬塚行バス「三区」下車徒歩1分</t>
    <rPh sb="0" eb="2">
      <t>クマガヤ</t>
    </rPh>
    <rPh sb="2" eb="3">
      <t>エキ</t>
    </rPh>
    <rPh sb="5" eb="7">
      <t>イヌツカ</t>
    </rPh>
    <rPh sb="7" eb="8">
      <t>イ</t>
    </rPh>
    <rPh sb="11" eb="13">
      <t>サンク</t>
    </rPh>
    <rPh sb="14" eb="16">
      <t>ゲシャ</t>
    </rPh>
    <rPh sb="16" eb="18">
      <t>トホ</t>
    </rPh>
    <rPh sb="19" eb="20">
      <t>フン</t>
    </rPh>
    <phoneticPr fontId="2"/>
  </si>
  <si>
    <t>高崎線上尾駅東口からあさひバス「二ツ宮」下車徒歩1分</t>
    <rPh sb="0" eb="2">
      <t>タカサキ</t>
    </rPh>
    <rPh sb="2" eb="3">
      <t>セン</t>
    </rPh>
    <rPh sb="3" eb="5">
      <t>アゲオ</t>
    </rPh>
    <rPh sb="5" eb="6">
      <t>エキ</t>
    </rPh>
    <rPh sb="6" eb="8">
      <t>ヒガシグチ</t>
    </rPh>
    <rPh sb="16" eb="17">
      <t>フタ</t>
    </rPh>
    <rPh sb="18" eb="19">
      <t>ミヤ</t>
    </rPh>
    <rPh sb="20" eb="22">
      <t>ゲシャ</t>
    </rPh>
    <rPh sb="22" eb="24">
      <t>トホ</t>
    </rPh>
    <rPh sb="25" eb="26">
      <t>プン</t>
    </rPh>
    <phoneticPr fontId="2"/>
  </si>
  <si>
    <t>○</t>
    <phoneticPr fontId="2"/>
  </si>
  <si>
    <t>東武東上線東松山駅から東松山市循環バス大谷コース「シルバー人材センター」下車</t>
    <rPh sb="0" eb="2">
      <t>トウブ</t>
    </rPh>
    <rPh sb="2" eb="4">
      <t>トウジョウ</t>
    </rPh>
    <rPh sb="4" eb="5">
      <t>セン</t>
    </rPh>
    <rPh sb="5" eb="8">
      <t>ヒガシマツヤマ</t>
    </rPh>
    <rPh sb="8" eb="9">
      <t>エキ</t>
    </rPh>
    <rPh sb="11" eb="15">
      <t>ヒガシマツヤマシ</t>
    </rPh>
    <rPh sb="15" eb="17">
      <t>ジュンカン</t>
    </rPh>
    <rPh sb="19" eb="21">
      <t>オオヤ</t>
    </rPh>
    <rPh sb="29" eb="31">
      <t>ジンザイ</t>
    </rPh>
    <rPh sb="36" eb="38">
      <t>ゲシャ</t>
    </rPh>
    <phoneticPr fontId="2"/>
  </si>
  <si>
    <t>戸田市・(福)戸田わかくさ会</t>
    <rPh sb="0" eb="3">
      <t>トダシ</t>
    </rPh>
    <rPh sb="7" eb="9">
      <t>トダ</t>
    </rPh>
    <rPh sb="13" eb="14">
      <t>カイ</t>
    </rPh>
    <phoneticPr fontId="2"/>
  </si>
  <si>
    <t>○</t>
    <phoneticPr fontId="2"/>
  </si>
  <si>
    <t>埼京線戸田公園駅下車徒歩15分</t>
    <rPh sb="0" eb="2">
      <t>サイキョウ</t>
    </rPh>
    <rPh sb="2" eb="3">
      <t>セン</t>
    </rPh>
    <rPh sb="3" eb="5">
      <t>トダ</t>
    </rPh>
    <rPh sb="5" eb="7">
      <t>コウエン</t>
    </rPh>
    <rPh sb="7" eb="8">
      <t>エキ</t>
    </rPh>
    <rPh sb="8" eb="10">
      <t>ゲシャ</t>
    </rPh>
    <rPh sb="10" eb="12">
      <t>トホ</t>
    </rPh>
    <rPh sb="14" eb="15">
      <t>フン</t>
    </rPh>
    <phoneticPr fontId="2"/>
  </si>
  <si>
    <t>川口市</t>
    <rPh sb="0" eb="3">
      <t>カワグチシ</t>
    </rPh>
    <phoneticPr fontId="2"/>
  </si>
  <si>
    <t>川越市</t>
    <rPh sb="0" eb="3">
      <t>カワゴエシ</t>
    </rPh>
    <phoneticPr fontId="2"/>
  </si>
  <si>
    <t>南埼玉郡宮代町</t>
    <rPh sb="0" eb="4">
      <t>ミナミサイタマグン</t>
    </rPh>
    <rPh sb="4" eb="7">
      <t>ミヤシロマチ</t>
    </rPh>
    <phoneticPr fontId="2"/>
  </si>
  <si>
    <t>春日部市</t>
    <rPh sb="0" eb="4">
      <t>カスカベシ</t>
    </rPh>
    <phoneticPr fontId="2"/>
  </si>
  <si>
    <t>越谷市</t>
    <rPh sb="0" eb="3">
      <t>コシガヤシ</t>
    </rPh>
    <phoneticPr fontId="2"/>
  </si>
  <si>
    <t>三郷市</t>
    <rPh sb="0" eb="3">
      <t>ミサトシ</t>
    </rPh>
    <phoneticPr fontId="2"/>
  </si>
  <si>
    <t>上尾市</t>
    <rPh sb="0" eb="3">
      <t>アゲオシ</t>
    </rPh>
    <phoneticPr fontId="2"/>
  </si>
  <si>
    <t>鴻巣市</t>
    <rPh sb="0" eb="3">
      <t>コウノスシ</t>
    </rPh>
    <phoneticPr fontId="2"/>
  </si>
  <si>
    <t>戸田市</t>
    <rPh sb="0" eb="3">
      <t>トダシ</t>
    </rPh>
    <phoneticPr fontId="2"/>
  </si>
  <si>
    <t>志木市</t>
    <rPh sb="0" eb="3">
      <t>シキシ</t>
    </rPh>
    <phoneticPr fontId="2"/>
  </si>
  <si>
    <t>入間郡三芳町</t>
    <rPh sb="0" eb="3">
      <t>イルマグン</t>
    </rPh>
    <rPh sb="3" eb="6">
      <t>ミヨシマチ</t>
    </rPh>
    <phoneticPr fontId="2"/>
  </si>
  <si>
    <t>入間郡越生町</t>
    <rPh sb="0" eb="3">
      <t>イルマグン</t>
    </rPh>
    <rPh sb="3" eb="6">
      <t>オゴセマチ</t>
    </rPh>
    <phoneticPr fontId="2"/>
  </si>
  <si>
    <t>入間郡毛呂山町</t>
    <rPh sb="0" eb="3">
      <t>イルマグン</t>
    </rPh>
    <rPh sb="3" eb="7">
      <t>モロヤママチ</t>
    </rPh>
    <phoneticPr fontId="2"/>
  </si>
  <si>
    <t>所沢市</t>
    <rPh sb="0" eb="3">
      <t>トコロザワシ</t>
    </rPh>
    <phoneticPr fontId="2"/>
  </si>
  <si>
    <t>飯能市</t>
    <rPh sb="0" eb="3">
      <t>ハンノウシ</t>
    </rPh>
    <phoneticPr fontId="2"/>
  </si>
  <si>
    <t>狭山市</t>
    <rPh sb="0" eb="3">
      <t>サヤマシ</t>
    </rPh>
    <phoneticPr fontId="2"/>
  </si>
  <si>
    <t>入間市</t>
    <rPh sb="0" eb="3">
      <t>イルマシ</t>
    </rPh>
    <phoneticPr fontId="2"/>
  </si>
  <si>
    <t>富士見市</t>
    <rPh sb="0" eb="4">
      <t>フジミシ</t>
    </rPh>
    <phoneticPr fontId="2"/>
  </si>
  <si>
    <t>ふじみ野市</t>
    <rPh sb="3" eb="4">
      <t>ノ</t>
    </rPh>
    <rPh sb="4" eb="5">
      <t>シ</t>
    </rPh>
    <phoneticPr fontId="2"/>
  </si>
  <si>
    <t>熊谷市</t>
    <rPh sb="0" eb="3">
      <t>クマガヤシ</t>
    </rPh>
    <phoneticPr fontId="2"/>
  </si>
  <si>
    <t>比企郡嵐山町</t>
    <rPh sb="0" eb="3">
      <t>ヒキグン</t>
    </rPh>
    <rPh sb="3" eb="6">
      <t>ランザンマチ</t>
    </rPh>
    <phoneticPr fontId="2"/>
  </si>
  <si>
    <t>東松山市</t>
    <rPh sb="0" eb="4">
      <t>ヒガシマツヤマシ</t>
    </rPh>
    <phoneticPr fontId="2"/>
  </si>
  <si>
    <t>行田市</t>
    <rPh sb="0" eb="3">
      <t>ギョウダシ</t>
    </rPh>
    <phoneticPr fontId="2"/>
  </si>
  <si>
    <t>加須市</t>
    <rPh sb="0" eb="3">
      <t>カゾシ</t>
    </rPh>
    <phoneticPr fontId="2"/>
  </si>
  <si>
    <t>羽生市</t>
    <rPh sb="0" eb="3">
      <t>ハニュウシ</t>
    </rPh>
    <phoneticPr fontId="2"/>
  </si>
  <si>
    <t>児玉郡美里町</t>
    <rPh sb="0" eb="3">
      <t>コダマグン</t>
    </rPh>
    <rPh sb="3" eb="6">
      <t>ミサトマチ</t>
    </rPh>
    <phoneticPr fontId="2"/>
  </si>
  <si>
    <t>本庄市</t>
    <rPh sb="0" eb="3">
      <t>ホンジョウシ</t>
    </rPh>
    <phoneticPr fontId="2"/>
  </si>
  <si>
    <t>大里郡寄居町</t>
    <rPh sb="0" eb="3">
      <t>オオサトグン</t>
    </rPh>
    <rPh sb="3" eb="6">
      <t>ヨリイマチ</t>
    </rPh>
    <phoneticPr fontId="2"/>
  </si>
  <si>
    <t>深谷市</t>
    <rPh sb="0" eb="3">
      <t>フカヤシ</t>
    </rPh>
    <phoneticPr fontId="2"/>
  </si>
  <si>
    <t>秩父市</t>
    <rPh sb="0" eb="3">
      <t>チチブシ</t>
    </rPh>
    <phoneticPr fontId="2"/>
  </si>
  <si>
    <t>新座市</t>
    <rPh sb="0" eb="3">
      <t>ニイザシ</t>
    </rPh>
    <phoneticPr fontId="2"/>
  </si>
  <si>
    <t>桶川市</t>
    <rPh sb="0" eb="3">
      <t>オケガワシ</t>
    </rPh>
    <phoneticPr fontId="2"/>
  </si>
  <si>
    <t>蓮田市</t>
    <rPh sb="0" eb="3">
      <t>ハスダシ</t>
    </rPh>
    <phoneticPr fontId="2"/>
  </si>
  <si>
    <t>坂戸市</t>
    <rPh sb="0" eb="3">
      <t>サカドシ</t>
    </rPh>
    <phoneticPr fontId="2"/>
  </si>
  <si>
    <t>幸手市</t>
    <rPh sb="0" eb="3">
      <t>サッテシ</t>
    </rPh>
    <phoneticPr fontId="2"/>
  </si>
  <si>
    <t>日高市</t>
    <rPh sb="0" eb="3">
      <t>ヒダカシ</t>
    </rPh>
    <phoneticPr fontId="2"/>
  </si>
  <si>
    <t>吉川市</t>
    <rPh sb="0" eb="3">
      <t>ヨシカワシ</t>
    </rPh>
    <phoneticPr fontId="2"/>
  </si>
  <si>
    <t>さいたま市</t>
    <rPh sb="4" eb="5">
      <t>シ</t>
    </rPh>
    <phoneticPr fontId="2"/>
  </si>
  <si>
    <t>西区佐知川299-16</t>
  </si>
  <si>
    <t>見沼区宮ケ谷塔1-280</t>
  </si>
  <si>
    <t>南区太田窪5-1-1</t>
    <rPh sb="0" eb="2">
      <t>ミナミク</t>
    </rPh>
    <phoneticPr fontId="2"/>
  </si>
  <si>
    <t>南区太田窪3501-2</t>
  </si>
  <si>
    <t>北区土呂町1-5-4</t>
  </si>
  <si>
    <t>緑区大崎37-1</t>
  </si>
  <si>
    <t>北区日進町3-151</t>
  </si>
  <si>
    <t>中央区本町西1-6-3</t>
  </si>
  <si>
    <t>南区曲本5-4-16</t>
  </si>
  <si>
    <t>西区塚本町3-139-1</t>
    <rPh sb="0" eb="2">
      <t>ニシク</t>
    </rPh>
    <rPh sb="2" eb="5">
      <t>ツカモトチョウ</t>
    </rPh>
    <phoneticPr fontId="2"/>
  </si>
  <si>
    <t>北区宮原町2-45-7</t>
    <rPh sb="0" eb="2">
      <t>キタク</t>
    </rPh>
    <rPh sb="2" eb="4">
      <t>ミヤハラ</t>
    </rPh>
    <rPh sb="4" eb="5">
      <t>チョウ</t>
    </rPh>
    <phoneticPr fontId="2"/>
  </si>
  <si>
    <t>西区塚本町1-94-1</t>
  </si>
  <si>
    <t>南区鹿手袋4-27-1</t>
  </si>
  <si>
    <t>埼京線与野本町または北与野駅からバス「八王子」下車徒歩8分</t>
    <rPh sb="0" eb="2">
      <t>サイキョウ</t>
    </rPh>
    <rPh sb="2" eb="3">
      <t>セン</t>
    </rPh>
    <rPh sb="3" eb="5">
      <t>ヨノ</t>
    </rPh>
    <rPh sb="5" eb="7">
      <t>ホンマチ</t>
    </rPh>
    <rPh sb="10" eb="13">
      <t>キタヨノ</t>
    </rPh>
    <rPh sb="13" eb="14">
      <t>エキ</t>
    </rPh>
    <rPh sb="19" eb="22">
      <t>ハチオウジ</t>
    </rPh>
    <rPh sb="23" eb="25">
      <t>ゲシャ</t>
    </rPh>
    <rPh sb="25" eb="27">
      <t>トホ</t>
    </rPh>
    <rPh sb="28" eb="29">
      <t>フン</t>
    </rPh>
    <phoneticPr fontId="2"/>
  </si>
  <si>
    <t>(福)日本失明者協会</t>
    <rPh sb="3" eb="5">
      <t>ニホン</t>
    </rPh>
    <rPh sb="5" eb="8">
      <t>シツメイシャ</t>
    </rPh>
    <rPh sb="8" eb="10">
      <t>キョウカイ</t>
    </rPh>
    <phoneticPr fontId="2"/>
  </si>
  <si>
    <t>盲人ホームあさひ園</t>
    <rPh sb="0" eb="2">
      <t>モウジン</t>
    </rPh>
    <rPh sb="8" eb="9">
      <t>エン</t>
    </rPh>
    <phoneticPr fontId="2"/>
  </si>
  <si>
    <t>大宮駅より大谷県営住宅行国際興業バス「大谷」下車徒歩5分</t>
    <rPh sb="0" eb="2">
      <t>オオミヤ</t>
    </rPh>
    <rPh sb="2" eb="3">
      <t>エキ</t>
    </rPh>
    <rPh sb="5" eb="7">
      <t>オオヤ</t>
    </rPh>
    <rPh sb="7" eb="9">
      <t>ケンエイ</t>
    </rPh>
    <rPh sb="9" eb="11">
      <t>ジュウタク</t>
    </rPh>
    <rPh sb="11" eb="12">
      <t>イ</t>
    </rPh>
    <rPh sb="12" eb="14">
      <t>コクサイ</t>
    </rPh>
    <rPh sb="14" eb="16">
      <t>コウギョウ</t>
    </rPh>
    <rPh sb="19" eb="21">
      <t>オオヤ</t>
    </rPh>
    <rPh sb="22" eb="24">
      <t>ゲシャ</t>
    </rPh>
    <rPh sb="24" eb="26">
      <t>トホ</t>
    </rPh>
    <rPh sb="27" eb="28">
      <t>フン</t>
    </rPh>
    <phoneticPr fontId="2"/>
  </si>
  <si>
    <t>048-269-8289</t>
    <phoneticPr fontId="2"/>
  </si>
  <si>
    <t>京浜東北線川口駅東口から弥平町経由谷在家駅循環バス「東領家4丁目」下車徒歩5分</t>
    <rPh sb="0" eb="2">
      <t>ケイヒン</t>
    </rPh>
    <rPh sb="2" eb="4">
      <t>トウホク</t>
    </rPh>
    <rPh sb="4" eb="5">
      <t>セン</t>
    </rPh>
    <rPh sb="5" eb="7">
      <t>カワグチ</t>
    </rPh>
    <rPh sb="7" eb="8">
      <t>エキ</t>
    </rPh>
    <rPh sb="8" eb="10">
      <t>ヒガシグチ</t>
    </rPh>
    <rPh sb="12" eb="14">
      <t>ヤヘイ</t>
    </rPh>
    <rPh sb="14" eb="15">
      <t>マチ</t>
    </rPh>
    <rPh sb="15" eb="17">
      <t>ケイユ</t>
    </rPh>
    <rPh sb="17" eb="18">
      <t>タニ</t>
    </rPh>
    <rPh sb="18" eb="20">
      <t>ザイケ</t>
    </rPh>
    <rPh sb="20" eb="21">
      <t>エキ</t>
    </rPh>
    <rPh sb="21" eb="23">
      <t>ジュンカン</t>
    </rPh>
    <rPh sb="26" eb="29">
      <t>ヒガシリョウケ</t>
    </rPh>
    <rPh sb="30" eb="32">
      <t>チョウメ</t>
    </rPh>
    <rPh sb="33" eb="35">
      <t>ゲシャ</t>
    </rPh>
    <rPh sb="35" eb="37">
      <t>トホ</t>
    </rPh>
    <rPh sb="38" eb="39">
      <t>フン</t>
    </rPh>
    <phoneticPr fontId="2"/>
  </si>
  <si>
    <t>(特非)パン工房カウベル</t>
    <rPh sb="6" eb="8">
      <t>コウボウ</t>
    </rPh>
    <phoneticPr fontId="2"/>
  </si>
  <si>
    <t>パン工房カウベル</t>
    <rPh sb="2" eb="4">
      <t>コウボウ</t>
    </rPh>
    <phoneticPr fontId="2"/>
  </si>
  <si>
    <t>東武東上線若葉駅西口より鶴ヶ島市内循環バス「市役所」下車徒歩3分</t>
    <rPh sb="22" eb="25">
      <t>シヤクショ</t>
    </rPh>
    <phoneticPr fontId="2"/>
  </si>
  <si>
    <t>岩槻区笹久保333－１</t>
    <rPh sb="3" eb="6">
      <t>ササクボ</t>
    </rPh>
    <phoneticPr fontId="2"/>
  </si>
  <si>
    <t>桜区新開3-3-17</t>
    <rPh sb="0" eb="1">
      <t>サクラク</t>
    </rPh>
    <phoneticPr fontId="2"/>
  </si>
  <si>
    <t>木曽呂1374</t>
    <rPh sb="0" eb="2">
      <t>キソ</t>
    </rPh>
    <rPh sb="2" eb="3">
      <t>ロ</t>
    </rPh>
    <phoneticPr fontId="2"/>
  </si>
  <si>
    <t>今成3-13-3</t>
    <rPh sb="0" eb="2">
      <t>イマナリ</t>
    </rPh>
    <phoneticPr fontId="2"/>
  </si>
  <si>
    <t>小久喜450</t>
    <rPh sb="0" eb="1">
      <t>コ</t>
    </rPh>
    <rPh sb="1" eb="3">
      <t>クキ</t>
    </rPh>
    <phoneticPr fontId="2"/>
  </si>
  <si>
    <t>○</t>
    <phoneticPr fontId="2"/>
  </si>
  <si>
    <t>一ノ割1075-5</t>
    <rPh sb="0" eb="1">
      <t>イチ</t>
    </rPh>
    <rPh sb="2" eb="3">
      <t>ワリ</t>
    </rPh>
    <phoneticPr fontId="2"/>
  </si>
  <si>
    <t>半田1212-2</t>
    <rPh sb="0" eb="2">
      <t>ハンダ</t>
    </rPh>
    <phoneticPr fontId="2"/>
  </si>
  <si>
    <t>西貝塚148-1</t>
    <rPh sb="0" eb="3">
      <t>ニシカイヅカ</t>
    </rPh>
    <phoneticPr fontId="2"/>
  </si>
  <si>
    <t>平塚820</t>
    <rPh sb="0" eb="2">
      <t>ヒラツカ</t>
    </rPh>
    <phoneticPr fontId="2"/>
  </si>
  <si>
    <t>菅谷49-1</t>
    <rPh sb="0" eb="2">
      <t>スガヤ</t>
    </rPh>
    <phoneticPr fontId="2"/>
  </si>
  <si>
    <t>藤波1-208</t>
    <rPh sb="0" eb="2">
      <t>フジナミ</t>
    </rPh>
    <phoneticPr fontId="2"/>
  </si>
  <si>
    <t>藤波1-209-2</t>
    <rPh sb="0" eb="2">
      <t>フジナミ</t>
    </rPh>
    <phoneticPr fontId="2"/>
  </si>
  <si>
    <t>中妻5-32-41</t>
    <rPh sb="0" eb="2">
      <t>ナカヅマ</t>
    </rPh>
    <phoneticPr fontId="2"/>
  </si>
  <si>
    <t>上911-3</t>
    <rPh sb="0" eb="1">
      <t>ウエ</t>
    </rPh>
    <phoneticPr fontId="2"/>
  </si>
  <si>
    <t>笹目2-9-1</t>
    <rPh sb="0" eb="2">
      <t>ササメ</t>
    </rPh>
    <phoneticPr fontId="2"/>
  </si>
  <si>
    <t>上宗岡1-5-1</t>
    <rPh sb="0" eb="3">
      <t>カミムネオカ</t>
    </rPh>
    <phoneticPr fontId="2"/>
  </si>
  <si>
    <t>北永井381-3</t>
    <rPh sb="0" eb="1">
      <t>キタ</t>
    </rPh>
    <rPh sb="1" eb="3">
      <t>ナガイ</t>
    </rPh>
    <phoneticPr fontId="2"/>
  </si>
  <si>
    <t>上富322-2</t>
    <rPh sb="0" eb="2">
      <t>カミトミ</t>
    </rPh>
    <phoneticPr fontId="2"/>
  </si>
  <si>
    <t>並木4-1</t>
    <rPh sb="0" eb="2">
      <t>ナミキ</t>
    </rPh>
    <phoneticPr fontId="2"/>
  </si>
  <si>
    <t>生活介護</t>
    <rPh sb="0" eb="2">
      <t>セイカツ</t>
    </rPh>
    <rPh sb="2" eb="4">
      <t>カイゴ</t>
    </rPh>
    <phoneticPr fontId="2"/>
  </si>
  <si>
    <t>さいたま市・(福)さいたま市社会福祉事業団</t>
    <rPh sb="18" eb="21">
      <t>ジギョウダン</t>
    </rPh>
    <phoneticPr fontId="2"/>
  </si>
  <si>
    <t>東狭山ヶ丘5-916-3</t>
    <rPh sb="0" eb="5">
      <t>ヒガシサヤマガオカ</t>
    </rPh>
    <phoneticPr fontId="2"/>
  </si>
  <si>
    <t>芦苅場570-1</t>
    <rPh sb="0" eb="3">
      <t>アシカリバ</t>
    </rPh>
    <phoneticPr fontId="2"/>
  </si>
  <si>
    <t>加佐志244-1</t>
    <rPh sb="0" eb="1">
      <t>カ</t>
    </rPh>
    <rPh sb="1" eb="2">
      <t>サ</t>
    </rPh>
    <rPh sb="2" eb="3">
      <t>シ</t>
    </rPh>
    <phoneticPr fontId="2"/>
  </si>
  <si>
    <t>狭山47-28</t>
    <rPh sb="0" eb="2">
      <t>サヤマ</t>
    </rPh>
    <phoneticPr fontId="2"/>
  </si>
  <si>
    <t>狭山47-29</t>
    <rPh sb="0" eb="2">
      <t>サヤマ</t>
    </rPh>
    <phoneticPr fontId="2"/>
  </si>
  <si>
    <t>高倉4-15-5</t>
    <rPh sb="0" eb="2">
      <t>タカクラ</t>
    </rPh>
    <phoneticPr fontId="2"/>
  </si>
  <si>
    <t>上小谷田3-2-22</t>
    <rPh sb="0" eb="1">
      <t>カミ</t>
    </rPh>
    <rPh sb="1" eb="4">
      <t>コヤタ</t>
    </rPh>
    <phoneticPr fontId="2"/>
  </si>
  <si>
    <t>新久227-1</t>
    <rPh sb="0" eb="2">
      <t>アラク</t>
    </rPh>
    <phoneticPr fontId="2"/>
  </si>
  <si>
    <t>みどり野南1-1</t>
    <rPh sb="3" eb="4">
      <t>ノ</t>
    </rPh>
    <rPh sb="4" eb="5">
      <t>ミナミ</t>
    </rPh>
    <phoneticPr fontId="2"/>
  </si>
  <si>
    <t>上南畑3262-1</t>
    <rPh sb="0" eb="1">
      <t>カミ</t>
    </rPh>
    <rPh sb="1" eb="2">
      <t>ミナミ</t>
    </rPh>
    <rPh sb="2" eb="3">
      <t>ハタケ</t>
    </rPh>
    <phoneticPr fontId="2"/>
  </si>
  <si>
    <t>東大久保3655</t>
    <rPh sb="0" eb="4">
      <t>ヒガシオオクボ</t>
    </rPh>
    <phoneticPr fontId="2"/>
  </si>
  <si>
    <t>大井武蔵野1558-1</t>
    <rPh sb="0" eb="2">
      <t>オオイ</t>
    </rPh>
    <rPh sb="2" eb="5">
      <t>ムサシノ</t>
    </rPh>
    <phoneticPr fontId="2"/>
  </si>
  <si>
    <t>西原2-5-1</t>
    <rPh sb="0" eb="2">
      <t>ニシハラ</t>
    </rPh>
    <phoneticPr fontId="2"/>
  </si>
  <si>
    <t>四方寺91</t>
    <rPh sb="0" eb="3">
      <t>シホウジ</t>
    </rPh>
    <phoneticPr fontId="2"/>
  </si>
  <si>
    <t>中奈良1318-6</t>
    <rPh sb="0" eb="1">
      <t>ナカ</t>
    </rPh>
    <rPh sb="1" eb="3">
      <t>ナラ</t>
    </rPh>
    <phoneticPr fontId="2"/>
  </si>
  <si>
    <t>佐谷田1441-2</t>
    <rPh sb="0" eb="1">
      <t>サ</t>
    </rPh>
    <rPh sb="1" eb="2">
      <t>ヤ</t>
    </rPh>
    <rPh sb="2" eb="3">
      <t>タ</t>
    </rPh>
    <phoneticPr fontId="2"/>
  </si>
  <si>
    <t>戸田市立福祉作業所もくせい園</t>
    <rPh sb="0" eb="3">
      <t>トダシ</t>
    </rPh>
    <rPh sb="3" eb="4">
      <t>リツ</t>
    </rPh>
    <rPh sb="4" eb="6">
      <t>フクシ</t>
    </rPh>
    <rPh sb="6" eb="9">
      <t>サギョウショ</t>
    </rPh>
    <rPh sb="13" eb="14">
      <t>エン</t>
    </rPh>
    <phoneticPr fontId="2"/>
  </si>
  <si>
    <t>戸田市立福祉作業所ゆうゆう</t>
    <rPh sb="0" eb="2">
      <t>トダ</t>
    </rPh>
    <rPh sb="2" eb="4">
      <t>シリツ</t>
    </rPh>
    <rPh sb="4" eb="6">
      <t>フクシ</t>
    </rPh>
    <rPh sb="6" eb="9">
      <t>サギョウショ</t>
    </rPh>
    <phoneticPr fontId="2"/>
  </si>
  <si>
    <t>大原1-23-11</t>
    <rPh sb="0" eb="2">
      <t>オオハラ</t>
    </rPh>
    <phoneticPr fontId="2"/>
  </si>
  <si>
    <t>古里1848</t>
    <rPh sb="0" eb="2">
      <t>フルサト</t>
    </rPh>
    <phoneticPr fontId="2"/>
  </si>
  <si>
    <t>鎌形2804-1</t>
    <rPh sb="0" eb="2">
      <t>カマガタ</t>
    </rPh>
    <phoneticPr fontId="2"/>
  </si>
  <si>
    <t>しもとみ大樹</t>
    <rPh sb="4" eb="6">
      <t>タイジュ</t>
    </rPh>
    <phoneticPr fontId="2"/>
  </si>
  <si>
    <t>(福)めぐみ会</t>
    <rPh sb="0" eb="3">
      <t>フク</t>
    </rPh>
    <rPh sb="6" eb="7">
      <t>カイ</t>
    </rPh>
    <phoneticPr fontId="2"/>
  </si>
  <si>
    <t>のびる作業所</t>
    <rPh sb="3" eb="6">
      <t>サギョウショ</t>
    </rPh>
    <phoneticPr fontId="2"/>
  </si>
  <si>
    <t>北永井381-1</t>
    <rPh sb="0" eb="1">
      <t>キタ</t>
    </rPh>
    <rPh sb="1" eb="3">
      <t>ナガイ</t>
    </rPh>
    <phoneticPr fontId="2"/>
  </si>
  <si>
    <t>049-293-2302</t>
    <phoneticPr fontId="2"/>
  </si>
  <si>
    <t>(医)昭友会</t>
    <rPh sb="0" eb="3">
      <t>イ</t>
    </rPh>
    <rPh sb="3" eb="5">
      <t>ショウユウ</t>
    </rPh>
    <rPh sb="5" eb="6">
      <t>カイ</t>
    </rPh>
    <phoneticPr fontId="2"/>
  </si>
  <si>
    <t>ハーモニー</t>
    <phoneticPr fontId="2"/>
  </si>
  <si>
    <t>比企郡滑川町</t>
    <rPh sb="0" eb="3">
      <t>ヒキグン</t>
    </rPh>
    <rPh sb="3" eb="6">
      <t>ナメガワマチ</t>
    </rPh>
    <phoneticPr fontId="2"/>
  </si>
  <si>
    <t>羽尾496-5</t>
    <rPh sb="0" eb="2">
      <t>ハネオ</t>
    </rPh>
    <phoneticPr fontId="2"/>
  </si>
  <si>
    <t>0493-56-4875</t>
    <phoneticPr fontId="2"/>
  </si>
  <si>
    <t>0493-56-4877</t>
    <phoneticPr fontId="2"/>
  </si>
  <si>
    <t>原宿174-29</t>
    <rPh sb="0" eb="2">
      <t>ハラジュク</t>
    </rPh>
    <phoneticPr fontId="2"/>
  </si>
  <si>
    <t>砂田町8-6</t>
    <rPh sb="0" eb="3">
      <t>スナダマチ</t>
    </rPh>
    <phoneticPr fontId="2"/>
  </si>
  <si>
    <t>斎条870</t>
    <rPh sb="0" eb="2">
      <t>サイジョウ</t>
    </rPh>
    <phoneticPr fontId="2"/>
  </si>
  <si>
    <t>松山1580-9</t>
    <rPh sb="0" eb="2">
      <t>マツヤマ</t>
    </rPh>
    <phoneticPr fontId="2"/>
  </si>
  <si>
    <t>小見1141-1</t>
    <rPh sb="0" eb="2">
      <t>オミ</t>
    </rPh>
    <phoneticPr fontId="2"/>
  </si>
  <si>
    <t>志多見397-1</t>
    <rPh sb="0" eb="3">
      <t>シダミ</t>
    </rPh>
    <phoneticPr fontId="2"/>
  </si>
  <si>
    <t>関2085-1</t>
    <rPh sb="0" eb="1">
      <t>セキ</t>
    </rPh>
    <phoneticPr fontId="2"/>
  </si>
  <si>
    <t>小茂田889-1</t>
    <rPh sb="0" eb="3">
      <t>コモダ</t>
    </rPh>
    <phoneticPr fontId="2"/>
  </si>
  <si>
    <t>小茂田747-1</t>
    <rPh sb="0" eb="3">
      <t>コモダ</t>
    </rPh>
    <phoneticPr fontId="2"/>
  </si>
  <si>
    <t>京浜東北線蕨駅東口下車徒歩7分</t>
    <rPh sb="0" eb="2">
      <t>ケイヒン</t>
    </rPh>
    <rPh sb="2" eb="4">
      <t>トウホク</t>
    </rPh>
    <rPh sb="4" eb="5">
      <t>セン</t>
    </rPh>
    <rPh sb="5" eb="6">
      <t>ワラビ</t>
    </rPh>
    <rPh sb="6" eb="7">
      <t>エキ</t>
    </rPh>
    <rPh sb="7" eb="9">
      <t>ヒガシグチ</t>
    </rPh>
    <rPh sb="9" eb="11">
      <t>ゲシャ</t>
    </rPh>
    <rPh sb="11" eb="13">
      <t>トホ</t>
    </rPh>
    <rPh sb="14" eb="15">
      <t>フン</t>
    </rPh>
    <phoneticPr fontId="2"/>
  </si>
  <si>
    <t>末野2044</t>
    <rPh sb="0" eb="1">
      <t>スエ</t>
    </rPh>
    <rPh sb="1" eb="2">
      <t>ノ</t>
    </rPh>
    <phoneticPr fontId="2"/>
  </si>
  <si>
    <t>児玉町飯倉831</t>
    <rPh sb="0" eb="3">
      <t>コダママチ</t>
    </rPh>
    <rPh sb="3" eb="5">
      <t>イイクラ</t>
    </rPh>
    <phoneticPr fontId="2"/>
  </si>
  <si>
    <t>栗崎782</t>
    <rPh sb="0" eb="2">
      <t>クリサキ</t>
    </rPh>
    <phoneticPr fontId="2"/>
  </si>
  <si>
    <t>柏1-6-3</t>
    <rPh sb="0" eb="1">
      <t>カシワ</t>
    </rPh>
    <phoneticPr fontId="2"/>
  </si>
  <si>
    <t>野原1064-1</t>
    <rPh sb="0" eb="2">
      <t>ノハラ</t>
    </rPh>
    <phoneticPr fontId="2"/>
  </si>
  <si>
    <t>今市493-1</t>
    <rPh sb="0" eb="2">
      <t>イマイチ</t>
    </rPh>
    <phoneticPr fontId="2"/>
  </si>
  <si>
    <t>本田5243-1</t>
    <rPh sb="0" eb="2">
      <t>ホンダ</t>
    </rPh>
    <phoneticPr fontId="2"/>
  </si>
  <si>
    <t>人見2000</t>
    <rPh sb="0" eb="2">
      <t>ヒトミ</t>
    </rPh>
    <phoneticPr fontId="2"/>
  </si>
  <si>
    <t>本田3342</t>
    <rPh sb="0" eb="2">
      <t>ホンダ</t>
    </rPh>
    <phoneticPr fontId="2"/>
  </si>
  <si>
    <t>武蔵野777-4</t>
    <rPh sb="0" eb="3">
      <t>ムサシノ</t>
    </rPh>
    <phoneticPr fontId="2"/>
  </si>
  <si>
    <t>上柴町西2-10-6</t>
    <rPh sb="0" eb="3">
      <t>カミシバチョウ</t>
    </rPh>
    <rPh sb="3" eb="4">
      <t>ニシ</t>
    </rPh>
    <phoneticPr fontId="2"/>
  </si>
  <si>
    <t>小前田2675-1</t>
    <rPh sb="0" eb="3">
      <t>オマエダ</t>
    </rPh>
    <phoneticPr fontId="2"/>
  </si>
  <si>
    <t>山田1199-2</t>
    <rPh sb="0" eb="2">
      <t>ヤマダ</t>
    </rPh>
    <phoneticPr fontId="2"/>
  </si>
  <si>
    <t>中村町3-12-23</t>
    <rPh sb="0" eb="2">
      <t>ナカムラ</t>
    </rPh>
    <rPh sb="2" eb="3">
      <t>マチ</t>
    </rPh>
    <phoneticPr fontId="2"/>
  </si>
  <si>
    <t>ぶどうの実</t>
    <rPh sb="4" eb="5">
      <t>ミ</t>
    </rPh>
    <phoneticPr fontId="2"/>
  </si>
  <si>
    <t>久那1629</t>
    <rPh sb="0" eb="2">
      <t>クナ</t>
    </rPh>
    <phoneticPr fontId="2"/>
  </si>
  <si>
    <t>菅沢1-3-1</t>
    <rPh sb="0" eb="2">
      <t>スガサワ</t>
    </rPh>
    <phoneticPr fontId="2"/>
  </si>
  <si>
    <t>倉田513</t>
    <rPh sb="0" eb="2">
      <t>クラタ</t>
    </rPh>
    <phoneticPr fontId="2"/>
  </si>
  <si>
    <t>高尾1-180</t>
    <rPh sb="0" eb="2">
      <t>タカオ</t>
    </rPh>
    <phoneticPr fontId="2"/>
  </si>
  <si>
    <t>東武伊勢崎線羽生駅下車タクシー20分</t>
    <rPh sb="0" eb="2">
      <t>トウブ</t>
    </rPh>
    <rPh sb="2" eb="5">
      <t>イセサキ</t>
    </rPh>
    <rPh sb="5" eb="6">
      <t>セン</t>
    </rPh>
    <rPh sb="6" eb="8">
      <t>ハニュウ</t>
    </rPh>
    <rPh sb="8" eb="9">
      <t>エキ</t>
    </rPh>
    <rPh sb="9" eb="11">
      <t>ゲシャ</t>
    </rPh>
    <rPh sb="17" eb="18">
      <t>プン</t>
    </rPh>
    <phoneticPr fontId="2"/>
  </si>
  <si>
    <t>黒浜1045-1</t>
    <rPh sb="0" eb="2">
      <t>クロハマ</t>
    </rPh>
    <phoneticPr fontId="2"/>
  </si>
  <si>
    <t>黒浜4147</t>
    <rPh sb="0" eb="2">
      <t>クロハマ</t>
    </rPh>
    <phoneticPr fontId="2"/>
  </si>
  <si>
    <t>南2-1-18</t>
    <rPh sb="0" eb="1">
      <t>ミナミ</t>
    </rPh>
    <phoneticPr fontId="2"/>
  </si>
  <si>
    <t>栗坪120-1</t>
    <rPh sb="0" eb="2">
      <t>クリツボ</t>
    </rPh>
    <phoneticPr fontId="2"/>
  </si>
  <si>
    <t>東武東上線東松山駅から川越行バス「五領」下車徒歩5分</t>
    <rPh sb="0" eb="2">
      <t>トウブ</t>
    </rPh>
    <rPh sb="2" eb="4">
      <t>トウジョウ</t>
    </rPh>
    <rPh sb="4" eb="5">
      <t>セン</t>
    </rPh>
    <rPh sb="5" eb="8">
      <t>ヒガシマツヤマ</t>
    </rPh>
    <rPh sb="8" eb="9">
      <t>エキ</t>
    </rPh>
    <rPh sb="11" eb="13">
      <t>カワゴエ</t>
    </rPh>
    <rPh sb="13" eb="14">
      <t>イ</t>
    </rPh>
    <rPh sb="17" eb="19">
      <t>ゴリョウ</t>
    </rPh>
    <rPh sb="20" eb="22">
      <t>ゲシャ</t>
    </rPh>
    <rPh sb="22" eb="24">
      <t>トホ</t>
    </rPh>
    <rPh sb="25" eb="26">
      <t>フン</t>
    </rPh>
    <phoneticPr fontId="2"/>
  </si>
  <si>
    <t>西武線仏子駅から仏子ニュータウン行バス「仏子ニュータウン」下車徒歩8分</t>
    <rPh sb="0" eb="2">
      <t>セイブ</t>
    </rPh>
    <rPh sb="2" eb="3">
      <t>セン</t>
    </rPh>
    <rPh sb="3" eb="5">
      <t>ブシ</t>
    </rPh>
    <rPh sb="5" eb="6">
      <t>エキ</t>
    </rPh>
    <rPh sb="8" eb="10">
      <t>ブシ</t>
    </rPh>
    <rPh sb="16" eb="17">
      <t>イ</t>
    </rPh>
    <rPh sb="20" eb="22">
      <t>ブシ</t>
    </rPh>
    <rPh sb="29" eb="31">
      <t>ゲシャ</t>
    </rPh>
    <rPh sb="31" eb="33">
      <t>トホ</t>
    </rPh>
    <rPh sb="34" eb="35">
      <t>フン</t>
    </rPh>
    <phoneticPr fontId="2"/>
  </si>
  <si>
    <t>西武新宿線南大塚駅下車タクシー8分</t>
    <rPh sb="0" eb="2">
      <t>セイブ</t>
    </rPh>
    <rPh sb="2" eb="4">
      <t>シンジュク</t>
    </rPh>
    <rPh sb="4" eb="5">
      <t>セン</t>
    </rPh>
    <rPh sb="5" eb="8">
      <t>ミナミオオツカ</t>
    </rPh>
    <rPh sb="8" eb="9">
      <t>エキ</t>
    </rPh>
    <rPh sb="9" eb="11">
      <t>ゲシャ</t>
    </rPh>
    <rPh sb="16" eb="17">
      <t>プン</t>
    </rPh>
    <phoneticPr fontId="2"/>
  </si>
  <si>
    <t>ルピナス神川ホーム</t>
    <phoneticPr fontId="2"/>
  </si>
  <si>
    <t>熊谷駅から小川町行バス「小原十字路」下車</t>
    <rPh sb="0" eb="2">
      <t>クマガヤ</t>
    </rPh>
    <rPh sb="2" eb="3">
      <t>エキ</t>
    </rPh>
    <rPh sb="5" eb="8">
      <t>オガワマチ</t>
    </rPh>
    <rPh sb="8" eb="9">
      <t>イ</t>
    </rPh>
    <rPh sb="12" eb="14">
      <t>コハラ</t>
    </rPh>
    <rPh sb="14" eb="17">
      <t>ジュウジロ</t>
    </rPh>
    <rPh sb="18" eb="20">
      <t>ゲシャ</t>
    </rPh>
    <phoneticPr fontId="2"/>
  </si>
  <si>
    <t>東武日光線新古河駅下車タクシー5分</t>
    <rPh sb="0" eb="2">
      <t>トウブ</t>
    </rPh>
    <rPh sb="2" eb="4">
      <t>ニッコウ</t>
    </rPh>
    <rPh sb="4" eb="5">
      <t>セン</t>
    </rPh>
    <rPh sb="5" eb="8">
      <t>シンコガ</t>
    </rPh>
    <rPh sb="8" eb="9">
      <t>エキ</t>
    </rPh>
    <rPh sb="9" eb="11">
      <t>ゲシャ</t>
    </rPh>
    <rPh sb="16" eb="17">
      <t>フン</t>
    </rPh>
    <phoneticPr fontId="2"/>
  </si>
  <si>
    <t>川越駅下車徒歩5分</t>
    <rPh sb="0" eb="2">
      <t>カワゴエ</t>
    </rPh>
    <rPh sb="2" eb="3">
      <t>エキ</t>
    </rPh>
    <rPh sb="3" eb="5">
      <t>ゲシャ</t>
    </rPh>
    <rPh sb="5" eb="7">
      <t>トホ</t>
    </rPh>
    <rPh sb="8" eb="9">
      <t>フン</t>
    </rPh>
    <phoneticPr fontId="2"/>
  </si>
  <si>
    <t>西武池袋線武蔵藤沢駅から入間市駅行バス「扇町屋団地」下車徒歩2分</t>
    <rPh sb="0" eb="2">
      <t>セイブ</t>
    </rPh>
    <rPh sb="2" eb="4">
      <t>イケブクロ</t>
    </rPh>
    <rPh sb="4" eb="5">
      <t>セン</t>
    </rPh>
    <rPh sb="5" eb="7">
      <t>ムサシ</t>
    </rPh>
    <rPh sb="7" eb="9">
      <t>フジサワ</t>
    </rPh>
    <rPh sb="9" eb="10">
      <t>エキ</t>
    </rPh>
    <rPh sb="12" eb="15">
      <t>イルマシ</t>
    </rPh>
    <rPh sb="15" eb="16">
      <t>エキ</t>
    </rPh>
    <rPh sb="16" eb="17">
      <t>イ</t>
    </rPh>
    <rPh sb="20" eb="22">
      <t>オウギマチ</t>
    </rPh>
    <rPh sb="22" eb="23">
      <t>ヤ</t>
    </rPh>
    <rPh sb="23" eb="25">
      <t>ダンチ</t>
    </rPh>
    <rPh sb="26" eb="28">
      <t>ゲシャ</t>
    </rPh>
    <rPh sb="28" eb="30">
      <t>トホ</t>
    </rPh>
    <rPh sb="31" eb="32">
      <t>フン</t>
    </rPh>
    <phoneticPr fontId="2"/>
  </si>
  <si>
    <t>川越駅から今福中台行西武バス終点下車徒歩2分</t>
    <rPh sb="0" eb="2">
      <t>カワゴエ</t>
    </rPh>
    <rPh sb="2" eb="3">
      <t>エキ</t>
    </rPh>
    <rPh sb="5" eb="7">
      <t>イマフク</t>
    </rPh>
    <rPh sb="7" eb="9">
      <t>ナカダイ</t>
    </rPh>
    <rPh sb="9" eb="10">
      <t>イ</t>
    </rPh>
    <rPh sb="10" eb="12">
      <t>セイブ</t>
    </rPh>
    <rPh sb="14" eb="16">
      <t>シュウテン</t>
    </rPh>
    <rPh sb="16" eb="18">
      <t>ゲシャ</t>
    </rPh>
    <rPh sb="18" eb="20">
      <t>トホ</t>
    </rPh>
    <rPh sb="21" eb="22">
      <t>フン</t>
    </rPh>
    <phoneticPr fontId="2"/>
  </si>
  <si>
    <t>熊谷はあとふるの里”ひなたぼっこ”</t>
    <rPh sb="0" eb="2">
      <t>クマガヤ</t>
    </rPh>
    <rPh sb="8" eb="9">
      <t>サト</t>
    </rPh>
    <phoneticPr fontId="2"/>
  </si>
  <si>
    <t>備考（最寄駅等）</t>
    <rPh sb="0" eb="2">
      <t>ビコウ</t>
    </rPh>
    <rPh sb="3" eb="5">
      <t>モヨ</t>
    </rPh>
    <rPh sb="5" eb="6">
      <t>エキ</t>
    </rPh>
    <rPh sb="6" eb="7">
      <t>トウ</t>
    </rPh>
    <phoneticPr fontId="2"/>
  </si>
  <si>
    <t>さいたま市・(福)さいたま市社会福祉事業団</t>
  </si>
  <si>
    <t>048-625-3171</t>
  </si>
  <si>
    <t>多機能型大谷事業所</t>
    <rPh sb="0" eb="3">
      <t>タキノウ</t>
    </rPh>
    <rPh sb="3" eb="4">
      <t>ガタ</t>
    </rPh>
    <rPh sb="4" eb="6">
      <t>オオヤ</t>
    </rPh>
    <rPh sb="6" eb="9">
      <t>ジギョウショ</t>
    </rPh>
    <phoneticPr fontId="2"/>
  </si>
  <si>
    <t>見沼区大谷1264</t>
    <rPh sb="0" eb="3">
      <t>ミヌマク</t>
    </rPh>
    <rPh sb="3" eb="5">
      <t>オオヤ</t>
    </rPh>
    <phoneticPr fontId="2"/>
  </si>
  <si>
    <t>大宮駅西口から佐知川原行西武バス「佐知川原」下車徒歩1分</t>
    <rPh sb="0" eb="2">
      <t>オオミヤ</t>
    </rPh>
    <rPh sb="2" eb="3">
      <t>エキ</t>
    </rPh>
    <rPh sb="3" eb="5">
      <t>ニシグチ</t>
    </rPh>
    <rPh sb="7" eb="8">
      <t>サ</t>
    </rPh>
    <rPh sb="8" eb="9">
      <t>チ</t>
    </rPh>
    <rPh sb="9" eb="11">
      <t>ガワラ</t>
    </rPh>
    <rPh sb="11" eb="12">
      <t>イ</t>
    </rPh>
    <rPh sb="12" eb="14">
      <t>セイブ</t>
    </rPh>
    <rPh sb="17" eb="19">
      <t>サチ</t>
    </rPh>
    <rPh sb="19" eb="21">
      <t>ガワラ</t>
    </rPh>
    <rPh sb="22" eb="24">
      <t>ゲシャ</t>
    </rPh>
    <rPh sb="24" eb="26">
      <t>トホ</t>
    </rPh>
    <rPh sb="27" eb="28">
      <t>プン</t>
    </rPh>
    <phoneticPr fontId="2"/>
  </si>
  <si>
    <t>さいたま市障害者福祉施設春光園けやき</t>
    <rPh sb="7" eb="8">
      <t>シャ</t>
    </rPh>
    <phoneticPr fontId="2"/>
  </si>
  <si>
    <t>048-687-8517</t>
  </si>
  <si>
    <t>○</t>
    <phoneticPr fontId="2"/>
  </si>
  <si>
    <t>宇都宮線東大宮駅東口からアーバンみらい行国際興業バス「東三番街」下車徒歩15分</t>
    <rPh sb="0" eb="3">
      <t>ウツノミヤ</t>
    </rPh>
    <rPh sb="3" eb="4">
      <t>セン</t>
    </rPh>
    <rPh sb="4" eb="7">
      <t>ヒガシオオミヤ</t>
    </rPh>
    <rPh sb="7" eb="8">
      <t>エキ</t>
    </rPh>
    <rPh sb="8" eb="10">
      <t>ヒガシグチ</t>
    </rPh>
    <rPh sb="19" eb="20">
      <t>イ</t>
    </rPh>
    <rPh sb="20" eb="22">
      <t>コクサイ</t>
    </rPh>
    <rPh sb="22" eb="24">
      <t>コウギョウ</t>
    </rPh>
    <rPh sb="27" eb="28">
      <t>ヒガシ</t>
    </rPh>
    <rPh sb="28" eb="31">
      <t>サンバンガイ</t>
    </rPh>
    <rPh sb="32" eb="34">
      <t>ゲシャ</t>
    </rPh>
    <rPh sb="34" eb="36">
      <t>トホ</t>
    </rPh>
    <rPh sb="38" eb="39">
      <t>フン</t>
    </rPh>
    <phoneticPr fontId="2"/>
  </si>
  <si>
    <t>FAX番号</t>
    <rPh sb="3" eb="5">
      <t>バンゴウ</t>
    </rPh>
    <phoneticPr fontId="2"/>
  </si>
  <si>
    <t>○</t>
    <phoneticPr fontId="2"/>
  </si>
  <si>
    <t>武蔵野線東浦和駅下車徒歩20分</t>
    <rPh sb="0" eb="3">
      <t>ムサシノ</t>
    </rPh>
    <rPh sb="3" eb="4">
      <t>セン</t>
    </rPh>
    <rPh sb="4" eb="7">
      <t>ヒガシウラワ</t>
    </rPh>
    <rPh sb="7" eb="8">
      <t>エキ</t>
    </rPh>
    <rPh sb="8" eb="10">
      <t>ゲシャ</t>
    </rPh>
    <rPh sb="10" eb="12">
      <t>トホ</t>
    </rPh>
    <rPh sb="14" eb="15">
      <t>プン</t>
    </rPh>
    <phoneticPr fontId="2"/>
  </si>
  <si>
    <t>○</t>
    <phoneticPr fontId="2"/>
  </si>
  <si>
    <t>○</t>
    <phoneticPr fontId="2"/>
  </si>
  <si>
    <t>京浜東北線西川口駅下車徒歩10分</t>
    <rPh sb="0" eb="2">
      <t>ケイヒン</t>
    </rPh>
    <rPh sb="2" eb="4">
      <t>トウホク</t>
    </rPh>
    <rPh sb="4" eb="5">
      <t>セン</t>
    </rPh>
    <rPh sb="5" eb="8">
      <t>ニシカワグチ</t>
    </rPh>
    <rPh sb="8" eb="9">
      <t>エキ</t>
    </rPh>
    <rPh sb="9" eb="11">
      <t>ゲシャ</t>
    </rPh>
    <rPh sb="11" eb="13">
      <t>トホ</t>
    </rPh>
    <rPh sb="15" eb="16">
      <t>プン</t>
    </rPh>
    <phoneticPr fontId="2"/>
  </si>
  <si>
    <t>○</t>
    <phoneticPr fontId="2"/>
  </si>
  <si>
    <t>西武新宿線航空公園駅西口下車徒歩2分</t>
    <rPh sb="0" eb="2">
      <t>セイブ</t>
    </rPh>
    <rPh sb="2" eb="4">
      <t>シンジュク</t>
    </rPh>
    <rPh sb="4" eb="5">
      <t>セン</t>
    </rPh>
    <rPh sb="5" eb="7">
      <t>コウクウ</t>
    </rPh>
    <rPh sb="7" eb="9">
      <t>コウエン</t>
    </rPh>
    <rPh sb="9" eb="10">
      <t>エキ</t>
    </rPh>
    <rPh sb="10" eb="12">
      <t>ニシグチ</t>
    </rPh>
    <rPh sb="12" eb="14">
      <t>ゲシャ</t>
    </rPh>
    <rPh sb="14" eb="16">
      <t>トホ</t>
    </rPh>
    <rPh sb="17" eb="18">
      <t>フン</t>
    </rPh>
    <phoneticPr fontId="2"/>
  </si>
  <si>
    <t>川崎458</t>
    <phoneticPr fontId="2"/>
  </si>
  <si>
    <t>ユーアイハウスおがの</t>
    <phoneticPr fontId="2"/>
  </si>
  <si>
    <t>秩父郡小鹿野町</t>
    <phoneticPr fontId="2"/>
  </si>
  <si>
    <t>三山2213-1</t>
    <phoneticPr fontId="2"/>
  </si>
  <si>
    <t>0494-72-5011</t>
    <phoneticPr fontId="2"/>
  </si>
  <si>
    <t>0494-76-0007</t>
    <phoneticPr fontId="2"/>
  </si>
  <si>
    <t>△</t>
    <phoneticPr fontId="2"/>
  </si>
  <si>
    <t>○</t>
    <phoneticPr fontId="2"/>
  </si>
  <si>
    <t>芝3162</t>
    <rPh sb="0" eb="1">
      <t>シバ</t>
    </rPh>
    <phoneticPr fontId="2"/>
  </si>
  <si>
    <t>048-266-2140</t>
    <phoneticPr fontId="2"/>
  </si>
  <si>
    <t>○</t>
    <phoneticPr fontId="2"/>
  </si>
  <si>
    <t>初雁の家</t>
    <phoneticPr fontId="2"/>
  </si>
  <si>
    <t>川越市</t>
    <phoneticPr fontId="2"/>
  </si>
  <si>
    <t>平塚新田162</t>
    <phoneticPr fontId="2"/>
  </si>
  <si>
    <t>049-232-6363</t>
    <phoneticPr fontId="2"/>
  </si>
  <si>
    <t>049-232-6367</t>
    <phoneticPr fontId="2"/>
  </si>
  <si>
    <t>川越市</t>
    <phoneticPr fontId="2"/>
  </si>
  <si>
    <t>○</t>
    <phoneticPr fontId="2"/>
  </si>
  <si>
    <t>ハートポートセンターともいき</t>
    <phoneticPr fontId="2"/>
  </si>
  <si>
    <t>(特非)元気工房</t>
    <rPh sb="0" eb="4">
      <t>トクヒ</t>
    </rPh>
    <rPh sb="4" eb="6">
      <t>ゲンキ</t>
    </rPh>
    <rPh sb="6" eb="8">
      <t>コウボウ</t>
    </rPh>
    <phoneticPr fontId="2"/>
  </si>
  <si>
    <t>ＮＰＯ法人元気工房</t>
    <rPh sb="3" eb="5">
      <t>ホウジン</t>
    </rPh>
    <rPh sb="5" eb="7">
      <t>ゲンキ</t>
    </rPh>
    <rPh sb="7" eb="9">
      <t>コウボウ</t>
    </rPh>
    <phoneticPr fontId="2"/>
  </si>
  <si>
    <t>中央区八王子4-1-20</t>
    <rPh sb="0" eb="3">
      <t>チュウオウク</t>
    </rPh>
    <rPh sb="3" eb="6">
      <t>ハチオウジ</t>
    </rPh>
    <phoneticPr fontId="2"/>
  </si>
  <si>
    <t>笠幡1646-17</t>
    <phoneticPr fontId="2"/>
  </si>
  <si>
    <t>049-231-1422</t>
    <phoneticPr fontId="2"/>
  </si>
  <si>
    <t>049-234-7288</t>
    <phoneticPr fontId="2"/>
  </si>
  <si>
    <t>○</t>
    <phoneticPr fontId="2"/>
  </si>
  <si>
    <t>下赤坂1847</t>
    <phoneticPr fontId="2"/>
  </si>
  <si>
    <t>049-238-2661</t>
    <phoneticPr fontId="2"/>
  </si>
  <si>
    <t>049-238-2651</t>
    <phoneticPr fontId="2"/>
  </si>
  <si>
    <t>川越親愛センター</t>
    <phoneticPr fontId="2"/>
  </si>
  <si>
    <t>049-246-5262</t>
    <phoneticPr fontId="2"/>
  </si>
  <si>
    <t>049-246-5261</t>
    <phoneticPr fontId="2"/>
  </si>
  <si>
    <t>049-256-7151</t>
    <phoneticPr fontId="2"/>
  </si>
  <si>
    <t>東田町1-5</t>
    <rPh sb="0" eb="2">
      <t>ヒガシダ</t>
    </rPh>
    <rPh sb="2" eb="3">
      <t>マチ</t>
    </rPh>
    <phoneticPr fontId="2"/>
  </si>
  <si>
    <t>049-241-1144</t>
    <phoneticPr fontId="2"/>
  </si>
  <si>
    <t>049-241-7555</t>
    <phoneticPr fontId="2"/>
  </si>
  <si>
    <t>○</t>
    <phoneticPr fontId="2"/>
  </si>
  <si>
    <t>高崎線桶川駅から菖蒲車庫行朝日バス「菖蒲仲橋」下車徒歩12分</t>
    <rPh sb="0" eb="2">
      <t>タカサキ</t>
    </rPh>
    <rPh sb="2" eb="3">
      <t>セン</t>
    </rPh>
    <rPh sb="3" eb="5">
      <t>オケガワ</t>
    </rPh>
    <rPh sb="5" eb="6">
      <t>エキ</t>
    </rPh>
    <rPh sb="8" eb="10">
      <t>ショウブ</t>
    </rPh>
    <rPh sb="10" eb="12">
      <t>シャコ</t>
    </rPh>
    <rPh sb="12" eb="13">
      <t>イ</t>
    </rPh>
    <rPh sb="13" eb="15">
      <t>アサヒ</t>
    </rPh>
    <rPh sb="18" eb="20">
      <t>ショウブ</t>
    </rPh>
    <rPh sb="20" eb="22">
      <t>ナカハシ</t>
    </rPh>
    <rPh sb="23" eb="25">
      <t>ゲシャ</t>
    </rPh>
    <rPh sb="25" eb="27">
      <t>トホ</t>
    </rPh>
    <rPh sb="29" eb="30">
      <t>フン</t>
    </rPh>
    <phoneticPr fontId="2"/>
  </si>
  <si>
    <t>ドリームセンターともに</t>
    <phoneticPr fontId="2"/>
  </si>
  <si>
    <t>東武伊勢崎線一ノ割駅徒歩15分</t>
    <rPh sb="0" eb="2">
      <t>トウブ</t>
    </rPh>
    <rPh sb="2" eb="5">
      <t>イセサキ</t>
    </rPh>
    <rPh sb="5" eb="6">
      <t>セン</t>
    </rPh>
    <rPh sb="6" eb="7">
      <t>イチ</t>
    </rPh>
    <rPh sb="8" eb="9">
      <t>ワリ</t>
    </rPh>
    <rPh sb="9" eb="10">
      <t>エキ</t>
    </rPh>
    <rPh sb="10" eb="12">
      <t>トホ</t>
    </rPh>
    <rPh sb="14" eb="15">
      <t>フン</t>
    </rPh>
    <phoneticPr fontId="2"/>
  </si>
  <si>
    <t>○</t>
    <phoneticPr fontId="2"/>
  </si>
  <si>
    <t>049-257-0440</t>
    <phoneticPr fontId="2"/>
  </si>
  <si>
    <t>049-298-3305</t>
    <phoneticPr fontId="2"/>
  </si>
  <si>
    <t>川越駅から東松山駅行東武バス「浄国寺」下車徒歩1分</t>
    <rPh sb="0" eb="2">
      <t>カワゴエ</t>
    </rPh>
    <rPh sb="2" eb="3">
      <t>エキ</t>
    </rPh>
    <rPh sb="5" eb="8">
      <t>ヒガシマツヤマ</t>
    </rPh>
    <rPh sb="8" eb="9">
      <t>エキ</t>
    </rPh>
    <rPh sb="9" eb="10">
      <t>イ</t>
    </rPh>
    <rPh sb="10" eb="12">
      <t>トウブ</t>
    </rPh>
    <rPh sb="15" eb="16">
      <t>ジョウ</t>
    </rPh>
    <rPh sb="16" eb="17">
      <t>コク</t>
    </rPh>
    <rPh sb="17" eb="18">
      <t>ジ</t>
    </rPh>
    <rPh sb="19" eb="21">
      <t>ゲシャ</t>
    </rPh>
    <rPh sb="21" eb="23">
      <t>トホ</t>
    </rPh>
    <rPh sb="24" eb="25">
      <t>プン</t>
    </rPh>
    <phoneticPr fontId="2"/>
  </si>
  <si>
    <t>048-997-8988</t>
    <phoneticPr fontId="2"/>
  </si>
  <si>
    <t>○</t>
    <phoneticPr fontId="2"/>
  </si>
  <si>
    <t>武蔵野線三郷駅北口下車徒歩10分</t>
    <rPh sb="0" eb="3">
      <t>ムサシノ</t>
    </rPh>
    <rPh sb="3" eb="4">
      <t>セン</t>
    </rPh>
    <rPh sb="4" eb="6">
      <t>ミサト</t>
    </rPh>
    <rPh sb="6" eb="7">
      <t>エキ</t>
    </rPh>
    <rPh sb="7" eb="9">
      <t>キタグチ</t>
    </rPh>
    <rPh sb="9" eb="11">
      <t>ゲシャ</t>
    </rPh>
    <rPh sb="11" eb="13">
      <t>トホ</t>
    </rPh>
    <rPh sb="15" eb="16">
      <t>プン</t>
    </rPh>
    <phoneticPr fontId="2"/>
  </si>
  <si>
    <t>武蔵野線新三郷駅下車徒歩10分</t>
    <rPh sb="0" eb="3">
      <t>ムサシノ</t>
    </rPh>
    <rPh sb="3" eb="4">
      <t>セン</t>
    </rPh>
    <rPh sb="4" eb="7">
      <t>シンミサト</t>
    </rPh>
    <rPh sb="7" eb="8">
      <t>エキ</t>
    </rPh>
    <rPh sb="8" eb="10">
      <t>ゲシャ</t>
    </rPh>
    <rPh sb="10" eb="12">
      <t>トホ</t>
    </rPh>
    <rPh sb="14" eb="15">
      <t>プン</t>
    </rPh>
    <phoneticPr fontId="2"/>
  </si>
  <si>
    <t>労働と教育の場「雑草」</t>
    <phoneticPr fontId="2"/>
  </si>
  <si>
    <t>上尾市</t>
    <phoneticPr fontId="2"/>
  </si>
  <si>
    <t>地頭方438-6</t>
    <phoneticPr fontId="2"/>
  </si>
  <si>
    <t>048-726-5720</t>
    <phoneticPr fontId="2"/>
  </si>
  <si>
    <t>048-726-7177</t>
    <phoneticPr fontId="2"/>
  </si>
  <si>
    <t>ぷちとまと</t>
    <phoneticPr fontId="2"/>
  </si>
  <si>
    <t>○</t>
    <phoneticPr fontId="2"/>
  </si>
  <si>
    <t>高崎線桶川駅下車徒歩25分</t>
    <rPh sb="0" eb="2">
      <t>タカサキ</t>
    </rPh>
    <rPh sb="2" eb="3">
      <t>セン</t>
    </rPh>
    <rPh sb="3" eb="5">
      <t>オケガワ</t>
    </rPh>
    <rPh sb="5" eb="6">
      <t>エキ</t>
    </rPh>
    <rPh sb="6" eb="8">
      <t>ゲシャ</t>
    </rPh>
    <rPh sb="8" eb="10">
      <t>トホ</t>
    </rPh>
    <rPh sb="12" eb="13">
      <t>フン</t>
    </rPh>
    <phoneticPr fontId="2"/>
  </si>
  <si>
    <t>あげお</t>
    <phoneticPr fontId="2"/>
  </si>
  <si>
    <t>○</t>
    <phoneticPr fontId="2"/>
  </si>
  <si>
    <t>○</t>
    <phoneticPr fontId="2"/>
  </si>
  <si>
    <t>○</t>
    <phoneticPr fontId="2"/>
  </si>
  <si>
    <t>高崎線北上尾駅下車徒歩20分</t>
    <rPh sb="0" eb="2">
      <t>タカサキ</t>
    </rPh>
    <rPh sb="2" eb="3">
      <t>セン</t>
    </rPh>
    <rPh sb="3" eb="6">
      <t>キタアゲオ</t>
    </rPh>
    <rPh sb="6" eb="7">
      <t>エキ</t>
    </rPh>
    <rPh sb="7" eb="9">
      <t>ゲシャ</t>
    </rPh>
    <rPh sb="9" eb="11">
      <t>トホ</t>
    </rPh>
    <rPh sb="13" eb="14">
      <t>プン</t>
    </rPh>
    <phoneticPr fontId="2"/>
  </si>
  <si>
    <t>グリーンドア</t>
    <phoneticPr fontId="2"/>
  </si>
  <si>
    <t>高崎線北上尾駅東口下車徒歩15分</t>
    <rPh sb="0" eb="2">
      <t>タカサキ</t>
    </rPh>
    <rPh sb="2" eb="3">
      <t>セン</t>
    </rPh>
    <rPh sb="3" eb="6">
      <t>キタアゲオ</t>
    </rPh>
    <rPh sb="6" eb="7">
      <t>エキ</t>
    </rPh>
    <rPh sb="7" eb="9">
      <t>ヒガシグチ</t>
    </rPh>
    <rPh sb="9" eb="11">
      <t>ゲシャ</t>
    </rPh>
    <rPh sb="11" eb="13">
      <t>トホ</t>
    </rPh>
    <rPh sb="15" eb="16">
      <t>フン</t>
    </rPh>
    <phoneticPr fontId="2"/>
  </si>
  <si>
    <t>グローブ</t>
    <phoneticPr fontId="2"/>
  </si>
  <si>
    <t>048-779-3621</t>
    <phoneticPr fontId="2"/>
  </si>
  <si>
    <t>048-779-3622</t>
    <phoneticPr fontId="2"/>
  </si>
  <si>
    <t>東武東上線森林公園駅北口下車徒歩7分</t>
    <rPh sb="0" eb="2">
      <t>トウブ</t>
    </rPh>
    <rPh sb="2" eb="4">
      <t>トウジョウ</t>
    </rPh>
    <rPh sb="4" eb="5">
      <t>セン</t>
    </rPh>
    <rPh sb="5" eb="7">
      <t>シンリン</t>
    </rPh>
    <rPh sb="7" eb="9">
      <t>コウエン</t>
    </rPh>
    <rPh sb="9" eb="10">
      <t>エキ</t>
    </rPh>
    <rPh sb="10" eb="12">
      <t>キタグチ</t>
    </rPh>
    <rPh sb="12" eb="14">
      <t>ゲシャ</t>
    </rPh>
    <rPh sb="14" eb="16">
      <t>トホ</t>
    </rPh>
    <rPh sb="17" eb="18">
      <t>フン</t>
    </rPh>
    <phoneticPr fontId="2"/>
  </si>
  <si>
    <t>こぽす</t>
    <phoneticPr fontId="2"/>
  </si>
  <si>
    <t>宮前91-2</t>
    <rPh sb="0" eb="2">
      <t>ミヤマエ</t>
    </rPh>
    <phoneticPr fontId="2"/>
  </si>
  <si>
    <t>048-595-3600</t>
    <phoneticPr fontId="2"/>
  </si>
  <si>
    <t>048-578-6431</t>
    <phoneticPr fontId="2"/>
  </si>
  <si>
    <t>高崎線北鴻巣駅下車タクシー10分</t>
    <rPh sb="0" eb="2">
      <t>タカサキ</t>
    </rPh>
    <rPh sb="2" eb="3">
      <t>セン</t>
    </rPh>
    <rPh sb="3" eb="6">
      <t>キタコウノス</t>
    </rPh>
    <rPh sb="6" eb="7">
      <t>エキ</t>
    </rPh>
    <rPh sb="7" eb="9">
      <t>ゲシャ</t>
    </rPh>
    <rPh sb="15" eb="16">
      <t>プン</t>
    </rPh>
    <phoneticPr fontId="2"/>
  </si>
  <si>
    <t>わかくさ</t>
    <phoneticPr fontId="2"/>
  </si>
  <si>
    <t>埼京線戸田駅下車徒歩20分</t>
    <rPh sb="0" eb="2">
      <t>サイキョウ</t>
    </rPh>
    <rPh sb="2" eb="3">
      <t>セン</t>
    </rPh>
    <rPh sb="3" eb="5">
      <t>トダ</t>
    </rPh>
    <rPh sb="5" eb="6">
      <t>エキ</t>
    </rPh>
    <rPh sb="6" eb="8">
      <t>ゲシャ</t>
    </rPh>
    <rPh sb="8" eb="10">
      <t>トホ</t>
    </rPh>
    <rPh sb="12" eb="13">
      <t>プン</t>
    </rPh>
    <phoneticPr fontId="2"/>
  </si>
  <si>
    <t>本町5-11-12</t>
    <rPh sb="0" eb="2">
      <t>ホンチョウ</t>
    </rPh>
    <phoneticPr fontId="2"/>
  </si>
  <si>
    <t>048-433-4006</t>
    <phoneticPr fontId="2"/>
  </si>
  <si>
    <t>048-423-3777</t>
    <phoneticPr fontId="2"/>
  </si>
  <si>
    <t>川岸2-4-8</t>
    <rPh sb="0" eb="2">
      <t>カワギシ</t>
    </rPh>
    <phoneticPr fontId="2"/>
  </si>
  <si>
    <t>048-445-8530</t>
    <phoneticPr fontId="2"/>
  </si>
  <si>
    <t>048-442-3996</t>
    <phoneticPr fontId="2"/>
  </si>
  <si>
    <t>東武東上線志木駅北口下車徒歩10分</t>
    <rPh sb="0" eb="2">
      <t>トウブ</t>
    </rPh>
    <rPh sb="2" eb="4">
      <t>トウジョウ</t>
    </rPh>
    <rPh sb="4" eb="5">
      <t>セン</t>
    </rPh>
    <rPh sb="5" eb="7">
      <t>シキ</t>
    </rPh>
    <rPh sb="7" eb="8">
      <t>エキ</t>
    </rPh>
    <rPh sb="8" eb="10">
      <t>キタグチ</t>
    </rPh>
    <rPh sb="10" eb="12">
      <t>ゲシャ</t>
    </rPh>
    <rPh sb="12" eb="14">
      <t>トホ</t>
    </rPh>
    <rPh sb="16" eb="17">
      <t>プン</t>
    </rPh>
    <phoneticPr fontId="2"/>
  </si>
  <si>
    <t>如意736-1</t>
    <rPh sb="0" eb="2">
      <t>ニョイ</t>
    </rPh>
    <phoneticPr fontId="2"/>
  </si>
  <si>
    <t>04-2992-5553</t>
    <phoneticPr fontId="2"/>
  </si>
  <si>
    <t>西武新宿線航空公園駅又は新所沢駅下車徒歩15分</t>
    <rPh sb="0" eb="2">
      <t>セイブ</t>
    </rPh>
    <rPh sb="2" eb="4">
      <t>シンジュク</t>
    </rPh>
    <rPh sb="4" eb="5">
      <t>セン</t>
    </rPh>
    <rPh sb="5" eb="7">
      <t>コウクウ</t>
    </rPh>
    <rPh sb="7" eb="9">
      <t>コウエン</t>
    </rPh>
    <rPh sb="9" eb="10">
      <t>エキ</t>
    </rPh>
    <rPh sb="10" eb="11">
      <t>マタ</t>
    </rPh>
    <rPh sb="12" eb="15">
      <t>シントコロザワ</t>
    </rPh>
    <rPh sb="15" eb="16">
      <t>エキ</t>
    </rPh>
    <rPh sb="16" eb="18">
      <t>ゲシャ</t>
    </rPh>
    <rPh sb="18" eb="20">
      <t>トホ</t>
    </rPh>
    <rPh sb="22" eb="23">
      <t>フン</t>
    </rPh>
    <phoneticPr fontId="2"/>
  </si>
  <si>
    <t>ワークみどり</t>
    <phoneticPr fontId="2"/>
  </si>
  <si>
    <t>南永井867-1 所沢総合食品地方卸売市場内</t>
    <rPh sb="0" eb="3">
      <t>ミナミナガイ</t>
    </rPh>
    <rPh sb="9" eb="11">
      <t>トコロザワ</t>
    </rPh>
    <rPh sb="11" eb="13">
      <t>ソウゴウ</t>
    </rPh>
    <rPh sb="13" eb="15">
      <t>ショクヒン</t>
    </rPh>
    <rPh sb="15" eb="17">
      <t>チホウ</t>
    </rPh>
    <rPh sb="17" eb="19">
      <t>オロシウリ</t>
    </rPh>
    <rPh sb="19" eb="21">
      <t>イチバ</t>
    </rPh>
    <rPh sb="21" eb="22">
      <t>ナイ</t>
    </rPh>
    <phoneticPr fontId="2"/>
  </si>
  <si>
    <t>武蔵野線東所沢駅から西武バス「東高校入口」下車徒歩15分</t>
    <rPh sb="0" eb="3">
      <t>ムサシノ</t>
    </rPh>
    <rPh sb="3" eb="4">
      <t>セン</t>
    </rPh>
    <rPh sb="4" eb="7">
      <t>ヒガシトコロザワ</t>
    </rPh>
    <rPh sb="7" eb="8">
      <t>エキ</t>
    </rPh>
    <rPh sb="10" eb="12">
      <t>セイブ</t>
    </rPh>
    <rPh sb="15" eb="16">
      <t>ヒガシ</t>
    </rPh>
    <rPh sb="16" eb="18">
      <t>コウコウ</t>
    </rPh>
    <rPh sb="18" eb="20">
      <t>イリグチ</t>
    </rPh>
    <rPh sb="21" eb="23">
      <t>ゲシャ</t>
    </rPh>
    <rPh sb="23" eb="25">
      <t>トホ</t>
    </rPh>
    <rPh sb="27" eb="28">
      <t>フン</t>
    </rPh>
    <phoneticPr fontId="2"/>
  </si>
  <si>
    <t>榎町11-5 ｺｰﾎﾟﾗｽ榎町1Ｆ</t>
    <rPh sb="0" eb="2">
      <t>エノキチョウ</t>
    </rPh>
    <rPh sb="13" eb="15">
      <t>エノキチョウ</t>
    </rPh>
    <phoneticPr fontId="2"/>
  </si>
  <si>
    <t>西武池袋線小手指駅下車徒歩10分又は西武新宿線新所沢駅下車徒歩15分</t>
    <rPh sb="0" eb="2">
      <t>セイブ</t>
    </rPh>
    <rPh sb="2" eb="4">
      <t>イケブクロ</t>
    </rPh>
    <rPh sb="4" eb="5">
      <t>セン</t>
    </rPh>
    <rPh sb="5" eb="8">
      <t>コテサシ</t>
    </rPh>
    <rPh sb="8" eb="9">
      <t>エキ</t>
    </rPh>
    <rPh sb="9" eb="11">
      <t>ゲシャ</t>
    </rPh>
    <rPh sb="11" eb="13">
      <t>トホ</t>
    </rPh>
    <rPh sb="15" eb="16">
      <t>プン</t>
    </rPh>
    <rPh sb="16" eb="17">
      <t>マタ</t>
    </rPh>
    <rPh sb="18" eb="20">
      <t>セイブ</t>
    </rPh>
    <rPh sb="20" eb="22">
      <t>シンジュク</t>
    </rPh>
    <rPh sb="22" eb="23">
      <t>セン</t>
    </rPh>
    <rPh sb="23" eb="26">
      <t>シントコロザワ</t>
    </rPh>
    <rPh sb="26" eb="27">
      <t>エキ</t>
    </rPh>
    <rPh sb="27" eb="29">
      <t>ゲシャ</t>
    </rPh>
    <rPh sb="29" eb="31">
      <t>トホ</t>
    </rPh>
    <rPh sb="33" eb="34">
      <t>フン</t>
    </rPh>
    <phoneticPr fontId="2"/>
  </si>
  <si>
    <t>下富1028-2</t>
    <rPh sb="0" eb="2">
      <t>シモトミ</t>
    </rPh>
    <phoneticPr fontId="2"/>
  </si>
  <si>
    <t>04-2990-5121</t>
    <phoneticPr fontId="2"/>
  </si>
  <si>
    <t>04-2990-5122</t>
    <phoneticPr fontId="2"/>
  </si>
  <si>
    <t>円野</t>
    <phoneticPr fontId="2"/>
  </si>
  <si>
    <t>飯能市</t>
    <phoneticPr fontId="2"/>
  </si>
  <si>
    <t>042-975-3300</t>
    <phoneticPr fontId="2"/>
  </si>
  <si>
    <t>042-975-3311</t>
    <phoneticPr fontId="2"/>
  </si>
  <si>
    <t>042-974-5836</t>
    <phoneticPr fontId="2"/>
  </si>
  <si>
    <t>西武新宿線狭山市駅下車徒歩20分</t>
    <rPh sb="0" eb="2">
      <t>セイブ</t>
    </rPh>
    <rPh sb="2" eb="4">
      <t>シンジュク</t>
    </rPh>
    <rPh sb="4" eb="5">
      <t>セン</t>
    </rPh>
    <rPh sb="5" eb="8">
      <t>サヤマシ</t>
    </rPh>
    <rPh sb="8" eb="9">
      <t>エキ</t>
    </rPh>
    <rPh sb="9" eb="11">
      <t>ゲシャ</t>
    </rPh>
    <rPh sb="11" eb="13">
      <t>トホ</t>
    </rPh>
    <rPh sb="15" eb="16">
      <t>プン</t>
    </rPh>
    <phoneticPr fontId="2"/>
  </si>
  <si>
    <t>○</t>
    <phoneticPr fontId="2"/>
  </si>
  <si>
    <t>西武池袋線入間市駅下車徒歩25分</t>
    <rPh sb="0" eb="2">
      <t>セイブ</t>
    </rPh>
    <rPh sb="2" eb="4">
      <t>イケブクロ</t>
    </rPh>
    <rPh sb="4" eb="5">
      <t>セン</t>
    </rPh>
    <rPh sb="5" eb="8">
      <t>イルマシ</t>
    </rPh>
    <rPh sb="8" eb="9">
      <t>エキ</t>
    </rPh>
    <rPh sb="9" eb="11">
      <t>ゲシャ</t>
    </rPh>
    <rPh sb="11" eb="13">
      <t>トホ</t>
    </rPh>
    <rPh sb="15" eb="16">
      <t>フン</t>
    </rPh>
    <phoneticPr fontId="2"/>
  </si>
  <si>
    <t>西武池袋線入間市駅下車タクシー10分</t>
    <rPh sb="0" eb="2">
      <t>セイブ</t>
    </rPh>
    <rPh sb="2" eb="4">
      <t>イケブクロ</t>
    </rPh>
    <rPh sb="4" eb="5">
      <t>セン</t>
    </rPh>
    <rPh sb="5" eb="8">
      <t>イルマシ</t>
    </rPh>
    <rPh sb="8" eb="9">
      <t>エキ</t>
    </rPh>
    <rPh sb="9" eb="11">
      <t>ゲシャ</t>
    </rPh>
    <rPh sb="17" eb="18">
      <t>プン</t>
    </rPh>
    <phoneticPr fontId="2"/>
  </si>
  <si>
    <t>○</t>
    <phoneticPr fontId="2"/>
  </si>
  <si>
    <t>東武東上線ふじみ野駅からふじみ野循環又は大井循環バス「西原住宅前」下車徒歩20分</t>
    <rPh sb="0" eb="2">
      <t>トウブ</t>
    </rPh>
    <rPh sb="2" eb="4">
      <t>トウジョウ</t>
    </rPh>
    <rPh sb="4" eb="5">
      <t>セン</t>
    </rPh>
    <rPh sb="8" eb="9">
      <t>ノ</t>
    </rPh>
    <rPh sb="9" eb="10">
      <t>エキ</t>
    </rPh>
    <rPh sb="15" eb="16">
      <t>ノ</t>
    </rPh>
    <rPh sb="16" eb="18">
      <t>ジュンカン</t>
    </rPh>
    <rPh sb="18" eb="19">
      <t>マタ</t>
    </rPh>
    <rPh sb="20" eb="22">
      <t>オオイ</t>
    </rPh>
    <rPh sb="22" eb="24">
      <t>ジュンカン</t>
    </rPh>
    <rPh sb="27" eb="29">
      <t>ニシハラ</t>
    </rPh>
    <rPh sb="29" eb="31">
      <t>ジュウタク</t>
    </rPh>
    <rPh sb="31" eb="32">
      <t>マエ</t>
    </rPh>
    <rPh sb="33" eb="35">
      <t>ゲシャ</t>
    </rPh>
    <rPh sb="35" eb="37">
      <t>トホ</t>
    </rPh>
    <rPh sb="39" eb="40">
      <t>プン</t>
    </rPh>
    <phoneticPr fontId="2"/>
  </si>
  <si>
    <t>熊谷駅から葛和田行バス「今井」下車徒歩12分</t>
    <rPh sb="0" eb="2">
      <t>クマガヤ</t>
    </rPh>
    <rPh sb="2" eb="3">
      <t>エキ</t>
    </rPh>
    <rPh sb="5" eb="6">
      <t>クズ</t>
    </rPh>
    <rPh sb="6" eb="8">
      <t>ワダ</t>
    </rPh>
    <rPh sb="8" eb="9">
      <t>イ</t>
    </rPh>
    <rPh sb="12" eb="14">
      <t>イマイ</t>
    </rPh>
    <rPh sb="15" eb="17">
      <t>ゲシャ</t>
    </rPh>
    <rPh sb="17" eb="19">
      <t>トホ</t>
    </rPh>
    <rPh sb="21" eb="22">
      <t>フン</t>
    </rPh>
    <phoneticPr fontId="2"/>
  </si>
  <si>
    <t>スマイルケアセンター</t>
    <phoneticPr fontId="2"/>
  </si>
  <si>
    <t>048-527-8601</t>
    <phoneticPr fontId="2"/>
  </si>
  <si>
    <t>(福)ルピナス会</t>
  </si>
  <si>
    <t>児玉郡神川町</t>
    <phoneticPr fontId="2"/>
  </si>
  <si>
    <t>新宿1251</t>
    <phoneticPr fontId="2"/>
  </si>
  <si>
    <t>0495-77-4678</t>
    <phoneticPr fontId="2"/>
  </si>
  <si>
    <t>0495-77-1391</t>
    <phoneticPr fontId="2"/>
  </si>
  <si>
    <t>八高線丹荘駅から鬼石行朝日バス「新宿」下車徒歩5分</t>
    <rPh sb="0" eb="2">
      <t>ハチコウ</t>
    </rPh>
    <rPh sb="2" eb="3">
      <t>セン</t>
    </rPh>
    <rPh sb="3" eb="5">
      <t>タンショウ</t>
    </rPh>
    <rPh sb="5" eb="6">
      <t>エキ</t>
    </rPh>
    <rPh sb="8" eb="9">
      <t>オニ</t>
    </rPh>
    <rPh sb="9" eb="10">
      <t>イシ</t>
    </rPh>
    <rPh sb="10" eb="11">
      <t>イ</t>
    </rPh>
    <rPh sb="11" eb="13">
      <t>アサヒ</t>
    </rPh>
    <rPh sb="16" eb="18">
      <t>シンシュク</t>
    </rPh>
    <rPh sb="19" eb="21">
      <t>ゲシャ</t>
    </rPh>
    <rPh sb="21" eb="23">
      <t>トホ</t>
    </rPh>
    <rPh sb="24" eb="25">
      <t>フン</t>
    </rPh>
    <phoneticPr fontId="2"/>
  </si>
  <si>
    <t>熊谷駅から行田車庫行バス「青果市場前」下車徒歩5分</t>
    <rPh sb="0" eb="2">
      <t>クマガヤ</t>
    </rPh>
    <rPh sb="2" eb="3">
      <t>エキ</t>
    </rPh>
    <rPh sb="5" eb="7">
      <t>ギョウダ</t>
    </rPh>
    <rPh sb="7" eb="9">
      <t>シャコ</t>
    </rPh>
    <rPh sb="9" eb="10">
      <t>イ</t>
    </rPh>
    <rPh sb="13" eb="15">
      <t>セイカ</t>
    </rPh>
    <rPh sb="15" eb="17">
      <t>イチバ</t>
    </rPh>
    <rPh sb="17" eb="18">
      <t>マエ</t>
    </rPh>
    <rPh sb="19" eb="21">
      <t>ゲシャ</t>
    </rPh>
    <rPh sb="21" eb="23">
      <t>トホ</t>
    </rPh>
    <rPh sb="24" eb="25">
      <t>プン</t>
    </rPh>
    <phoneticPr fontId="2"/>
  </si>
  <si>
    <t>さいたま市大砂土障害者デイサービスセンター</t>
  </si>
  <si>
    <t>048-653-2755</t>
  </si>
  <si>
    <t>宇都宮線土呂駅下車徒歩10分</t>
    <rPh sb="0" eb="3">
      <t>ウツノミヤ</t>
    </rPh>
    <rPh sb="3" eb="4">
      <t>セン</t>
    </rPh>
    <rPh sb="4" eb="6">
      <t>トロ</t>
    </rPh>
    <rPh sb="6" eb="7">
      <t>エキ</t>
    </rPh>
    <rPh sb="7" eb="9">
      <t>ゲシャ</t>
    </rPh>
    <rPh sb="9" eb="11">
      <t>トホ</t>
    </rPh>
    <rPh sb="13" eb="14">
      <t>フン</t>
    </rPh>
    <phoneticPr fontId="2"/>
  </si>
  <si>
    <t>高崎線熊谷駅から太田行バス「熊谷寺前」下車徒歩2分</t>
    <rPh sb="0" eb="2">
      <t>タカサキ</t>
    </rPh>
    <rPh sb="2" eb="3">
      <t>セン</t>
    </rPh>
    <rPh sb="3" eb="5">
      <t>クマガヤ</t>
    </rPh>
    <rPh sb="5" eb="6">
      <t>エキ</t>
    </rPh>
    <rPh sb="8" eb="10">
      <t>オオタ</t>
    </rPh>
    <rPh sb="10" eb="11">
      <t>イ</t>
    </rPh>
    <rPh sb="14" eb="16">
      <t>クマガヤ</t>
    </rPh>
    <rPh sb="16" eb="17">
      <t>テラ</t>
    </rPh>
    <rPh sb="17" eb="18">
      <t>マエ</t>
    </rPh>
    <rPh sb="19" eb="21">
      <t>ゲシャ</t>
    </rPh>
    <rPh sb="21" eb="23">
      <t>トホ</t>
    </rPh>
    <rPh sb="24" eb="25">
      <t>フン</t>
    </rPh>
    <phoneticPr fontId="2"/>
  </si>
  <si>
    <t>048-885-6185</t>
  </si>
  <si>
    <t>(福)さくら草</t>
  </si>
  <si>
    <t>デイセンターさくら草</t>
  </si>
  <si>
    <t>048-813-7426</t>
  </si>
  <si>
    <t>(福)いーはとーぶ</t>
  </si>
  <si>
    <t>高崎線岡部駅下車徒歩20分</t>
    <rPh sb="0" eb="2">
      <t>タカサキ</t>
    </rPh>
    <rPh sb="2" eb="3">
      <t>セン</t>
    </rPh>
    <rPh sb="3" eb="5">
      <t>オカベ</t>
    </rPh>
    <rPh sb="5" eb="6">
      <t>エキ</t>
    </rPh>
    <rPh sb="6" eb="8">
      <t>ゲシャ</t>
    </rPh>
    <rPh sb="8" eb="10">
      <t>トホ</t>
    </rPh>
    <rPh sb="12" eb="13">
      <t>プン</t>
    </rPh>
    <phoneticPr fontId="2"/>
  </si>
  <si>
    <t>川越駅から若葉駅行バス「東洋クォリティワン入口」下車徒歩10分</t>
    <rPh sb="0" eb="2">
      <t>カワゴエ</t>
    </rPh>
    <rPh sb="2" eb="3">
      <t>エキ</t>
    </rPh>
    <rPh sb="5" eb="7">
      <t>ワカバ</t>
    </rPh>
    <rPh sb="7" eb="8">
      <t>エキ</t>
    </rPh>
    <rPh sb="8" eb="9">
      <t>イ</t>
    </rPh>
    <rPh sb="24" eb="26">
      <t>ゲシャ</t>
    </rPh>
    <rPh sb="26" eb="28">
      <t>トホ</t>
    </rPh>
    <rPh sb="30" eb="31">
      <t>プン</t>
    </rPh>
    <phoneticPr fontId="2"/>
  </si>
  <si>
    <t>048-662-5800</t>
  </si>
  <si>
    <t>秩父</t>
    <rPh sb="0" eb="2">
      <t>チチブ</t>
    </rPh>
    <phoneticPr fontId="2"/>
  </si>
  <si>
    <t>浦和駅から大崎園芸植物園行バス終点下車徒歩7分</t>
    <rPh sb="0" eb="2">
      <t>ウラワ</t>
    </rPh>
    <rPh sb="2" eb="3">
      <t>エキ</t>
    </rPh>
    <rPh sb="5" eb="7">
      <t>オオサキ</t>
    </rPh>
    <rPh sb="7" eb="9">
      <t>エンゲイ</t>
    </rPh>
    <rPh sb="9" eb="12">
      <t>ショクブツエン</t>
    </rPh>
    <rPh sb="12" eb="13">
      <t>イ</t>
    </rPh>
    <rPh sb="15" eb="17">
      <t>シュウテン</t>
    </rPh>
    <rPh sb="17" eb="19">
      <t>ゲシャ</t>
    </rPh>
    <rPh sb="19" eb="21">
      <t>トホ</t>
    </rPh>
    <rPh sb="22" eb="23">
      <t>フン</t>
    </rPh>
    <phoneticPr fontId="2"/>
  </si>
  <si>
    <t>048-666-3434</t>
  </si>
  <si>
    <t>高崎線宮原駅下車徒歩5分</t>
    <rPh sb="0" eb="2">
      <t>タカサキ</t>
    </rPh>
    <rPh sb="2" eb="3">
      <t>セン</t>
    </rPh>
    <rPh sb="3" eb="5">
      <t>ミヤハラ</t>
    </rPh>
    <rPh sb="5" eb="6">
      <t>エキ</t>
    </rPh>
    <rPh sb="6" eb="8">
      <t>ゲシャ</t>
    </rPh>
    <rPh sb="8" eb="10">
      <t>トホ</t>
    </rPh>
    <rPh sb="11" eb="12">
      <t>フン</t>
    </rPh>
    <phoneticPr fontId="2"/>
  </si>
  <si>
    <t>048-797-0850</t>
  </si>
  <si>
    <t>東埼玉病院</t>
    <rPh sb="0" eb="1">
      <t>ヒガシ</t>
    </rPh>
    <rPh sb="1" eb="3">
      <t>サイタマ</t>
    </rPh>
    <rPh sb="3" eb="5">
      <t>ビョウイン</t>
    </rPh>
    <phoneticPr fontId="2"/>
  </si>
  <si>
    <t>東武野田線岩槻駅から鳩ヶ谷行又は東川口行バス「浮谷下」下車徒歩10分</t>
    <rPh sb="0" eb="2">
      <t>トウブ</t>
    </rPh>
    <rPh sb="2" eb="4">
      <t>ノダ</t>
    </rPh>
    <rPh sb="4" eb="5">
      <t>セン</t>
    </rPh>
    <rPh sb="5" eb="7">
      <t>イワツキ</t>
    </rPh>
    <rPh sb="7" eb="8">
      <t>エキ</t>
    </rPh>
    <rPh sb="10" eb="13">
      <t>ハトガヤ</t>
    </rPh>
    <rPh sb="13" eb="14">
      <t>イ</t>
    </rPh>
    <rPh sb="14" eb="15">
      <t>マタ</t>
    </rPh>
    <rPh sb="16" eb="19">
      <t>ヒガシカワグチ</t>
    </rPh>
    <rPh sb="19" eb="20">
      <t>イ</t>
    </rPh>
    <rPh sb="23" eb="24">
      <t>ウ</t>
    </rPh>
    <rPh sb="24" eb="25">
      <t>タニ</t>
    </rPh>
    <rPh sb="25" eb="26">
      <t>シタ</t>
    </rPh>
    <rPh sb="27" eb="29">
      <t>ゲシャ</t>
    </rPh>
    <rPh sb="29" eb="31">
      <t>トホ</t>
    </rPh>
    <rPh sb="33" eb="34">
      <t>フン</t>
    </rPh>
    <phoneticPr fontId="2"/>
  </si>
  <si>
    <t>048-855-2355</t>
  </si>
  <si>
    <t>埼京線与野本町駅下車徒歩10分</t>
    <rPh sb="0" eb="2">
      <t>サイキョウ</t>
    </rPh>
    <rPh sb="2" eb="3">
      <t>セン</t>
    </rPh>
    <rPh sb="3" eb="5">
      <t>ヨノ</t>
    </rPh>
    <rPh sb="5" eb="7">
      <t>ホンマチ</t>
    </rPh>
    <rPh sb="7" eb="8">
      <t>エキ</t>
    </rPh>
    <rPh sb="8" eb="10">
      <t>ゲシャ</t>
    </rPh>
    <rPh sb="10" eb="12">
      <t>トホ</t>
    </rPh>
    <rPh sb="14" eb="15">
      <t>フン</t>
    </rPh>
    <phoneticPr fontId="2"/>
  </si>
  <si>
    <t>埼京線武蔵浦和駅下車徒歩10分</t>
    <rPh sb="0" eb="2">
      <t>サイキョウ</t>
    </rPh>
    <rPh sb="2" eb="3">
      <t>セン</t>
    </rPh>
    <rPh sb="3" eb="5">
      <t>ムサシ</t>
    </rPh>
    <rPh sb="5" eb="7">
      <t>ウラワ</t>
    </rPh>
    <rPh sb="7" eb="8">
      <t>エキ</t>
    </rPh>
    <rPh sb="8" eb="10">
      <t>ゲシャ</t>
    </rPh>
    <rPh sb="10" eb="12">
      <t>トホ</t>
    </rPh>
    <rPh sb="14" eb="15">
      <t>フン</t>
    </rPh>
    <phoneticPr fontId="2"/>
  </si>
  <si>
    <t>(福)埼玉福祉事業協会</t>
  </si>
  <si>
    <t>048-625-5100</t>
  </si>
  <si>
    <t>(福)希求会</t>
    <rPh sb="3" eb="4">
      <t>キ</t>
    </rPh>
    <rPh sb="4" eb="5">
      <t>キュウ</t>
    </rPh>
    <rPh sb="5" eb="6">
      <t>カイ</t>
    </rPh>
    <phoneticPr fontId="2"/>
  </si>
  <si>
    <t>埼京線戸田公園駅下車徒歩5分</t>
    <rPh sb="0" eb="2">
      <t>サイキョウ</t>
    </rPh>
    <rPh sb="2" eb="3">
      <t>セン</t>
    </rPh>
    <rPh sb="3" eb="5">
      <t>トダ</t>
    </rPh>
    <rPh sb="5" eb="7">
      <t>コウエン</t>
    </rPh>
    <rPh sb="7" eb="8">
      <t>エキ</t>
    </rPh>
    <rPh sb="8" eb="10">
      <t>ゲシャ</t>
    </rPh>
    <rPh sb="10" eb="12">
      <t>トホ</t>
    </rPh>
    <rPh sb="13" eb="14">
      <t>フン</t>
    </rPh>
    <phoneticPr fontId="2"/>
  </si>
  <si>
    <t>埼玉新都市交通加茂宮駅下車徒歩10分</t>
    <rPh sb="0" eb="2">
      <t>サイタマ</t>
    </rPh>
    <rPh sb="2" eb="5">
      <t>シントシ</t>
    </rPh>
    <rPh sb="5" eb="7">
      <t>コウツウ</t>
    </rPh>
    <rPh sb="7" eb="10">
      <t>カモノミヤ</t>
    </rPh>
    <rPh sb="10" eb="11">
      <t>エキ</t>
    </rPh>
    <rPh sb="11" eb="13">
      <t>ゲシャ</t>
    </rPh>
    <rPh sb="13" eb="15">
      <t>トホ</t>
    </rPh>
    <rPh sb="17" eb="18">
      <t>プン</t>
    </rPh>
    <phoneticPr fontId="2"/>
  </si>
  <si>
    <t>杉の子学園</t>
  </si>
  <si>
    <t>(福)埼玉県身体障害者福祉協会</t>
  </si>
  <si>
    <t>048-862-1370</t>
  </si>
  <si>
    <t>埼京線中浦和駅下車徒歩10分</t>
    <rPh sb="0" eb="2">
      <t>サイキョウ</t>
    </rPh>
    <rPh sb="2" eb="3">
      <t>セン</t>
    </rPh>
    <rPh sb="3" eb="6">
      <t>ナカウラワ</t>
    </rPh>
    <rPh sb="6" eb="7">
      <t>エキ</t>
    </rPh>
    <rPh sb="7" eb="9">
      <t>ゲシャ</t>
    </rPh>
    <rPh sb="9" eb="11">
      <t>トホ</t>
    </rPh>
    <rPh sb="13" eb="14">
      <t>フン</t>
    </rPh>
    <phoneticPr fontId="2"/>
  </si>
  <si>
    <t>(福)邑元会</t>
    <rPh sb="3" eb="4">
      <t>ユウ</t>
    </rPh>
    <rPh sb="4" eb="5">
      <t>ゲン</t>
    </rPh>
    <rPh sb="5" eb="6">
      <t>カイ</t>
    </rPh>
    <phoneticPr fontId="2"/>
  </si>
  <si>
    <t>障害者支援施設しびらき</t>
    <rPh sb="0" eb="3">
      <t>ショウガイシャ</t>
    </rPh>
    <rPh sb="3" eb="5">
      <t>シエン</t>
    </rPh>
    <rPh sb="5" eb="7">
      <t>シセツ</t>
    </rPh>
    <phoneticPr fontId="2"/>
  </si>
  <si>
    <t>市町村</t>
    <rPh sb="0" eb="3">
      <t>シチョウソン</t>
    </rPh>
    <phoneticPr fontId="2"/>
  </si>
  <si>
    <t>肢</t>
    <rPh sb="0" eb="1">
      <t>アシ</t>
    </rPh>
    <phoneticPr fontId="2"/>
  </si>
  <si>
    <t>視</t>
    <rPh sb="0" eb="1">
      <t>シ</t>
    </rPh>
    <phoneticPr fontId="2"/>
  </si>
  <si>
    <t>聴</t>
    <rPh sb="0" eb="1">
      <t>チョウ</t>
    </rPh>
    <phoneticPr fontId="2"/>
  </si>
  <si>
    <t>内</t>
    <rPh sb="0" eb="1">
      <t>ウチ</t>
    </rPh>
    <phoneticPr fontId="2"/>
  </si>
  <si>
    <t>知</t>
    <rPh sb="0" eb="1">
      <t>チ</t>
    </rPh>
    <phoneticPr fontId="2"/>
  </si>
  <si>
    <t>精</t>
    <rPh sb="0" eb="1">
      <t>セイ</t>
    </rPh>
    <phoneticPr fontId="2"/>
  </si>
  <si>
    <t>(株)ハマウラ福祉工場</t>
    <rPh sb="0" eb="3">
      <t>カブ</t>
    </rPh>
    <phoneticPr fontId="2"/>
  </si>
  <si>
    <t>(特非)ヒールアップハウス</t>
  </si>
  <si>
    <t>(特非)エヌピーオー事業協議会</t>
    <rPh sb="10" eb="12">
      <t>ジギョウ</t>
    </rPh>
    <rPh sb="12" eb="15">
      <t>キョウギカイ</t>
    </rPh>
    <phoneticPr fontId="2"/>
  </si>
  <si>
    <t>(特非)結</t>
    <rPh sb="4" eb="5">
      <t>ユ</t>
    </rPh>
    <phoneticPr fontId="2"/>
  </si>
  <si>
    <t>(特非)たらちね</t>
    <phoneticPr fontId="2"/>
  </si>
  <si>
    <t>(特非)グローブ</t>
    <phoneticPr fontId="2"/>
  </si>
  <si>
    <t>(特非)グループコスモス</t>
  </si>
  <si>
    <t>(特非)エヌピーオーいずみ</t>
  </si>
  <si>
    <t>(特非)あおーら</t>
  </si>
  <si>
    <t>(特非)グループファーム</t>
  </si>
  <si>
    <t>(特非)大地の郷</t>
    <rPh sb="4" eb="6">
      <t>ダイチ</t>
    </rPh>
    <rPh sb="7" eb="8">
      <t>サト</t>
    </rPh>
    <phoneticPr fontId="2"/>
  </si>
  <si>
    <t>(特非)サン・フレッシュ・メイト</t>
  </si>
  <si>
    <t>(特非)Ｐoco a Poco</t>
  </si>
  <si>
    <t>(特非)サイシップ</t>
  </si>
  <si>
    <t>(特非)行田のぞみ園</t>
    <rPh sb="4" eb="6">
      <t>ギョウダ</t>
    </rPh>
    <rPh sb="9" eb="10">
      <t>エン</t>
    </rPh>
    <phoneticPr fontId="2"/>
  </si>
  <si>
    <t>(特非)空と雲の家福祉会</t>
    <rPh sb="4" eb="5">
      <t>ソラ</t>
    </rPh>
    <rPh sb="6" eb="7">
      <t>クモ</t>
    </rPh>
    <rPh sb="8" eb="9">
      <t>イエ</t>
    </rPh>
    <rPh sb="9" eb="12">
      <t>フクシカイ</t>
    </rPh>
    <phoneticPr fontId="2"/>
  </si>
  <si>
    <t>(特非)みんなのいえ</t>
  </si>
  <si>
    <t>(特非)ライフサポート</t>
    <phoneticPr fontId="2"/>
  </si>
  <si>
    <t>(特非)ケルン</t>
  </si>
  <si>
    <t>北本市・(特非)北本市手をつなぐ育成会</t>
    <rPh sb="0" eb="3">
      <t>キタモトシ</t>
    </rPh>
    <rPh sb="8" eb="11">
      <t>キタモトシ</t>
    </rPh>
    <rPh sb="11" eb="12">
      <t>テ</t>
    </rPh>
    <rPh sb="16" eb="19">
      <t>イクセイカイ</t>
    </rPh>
    <phoneticPr fontId="2"/>
  </si>
  <si>
    <t>(特非)こすもす</t>
  </si>
  <si>
    <t>(特非)かえる</t>
  </si>
  <si>
    <t>(特非)織の音アート・福祉協会</t>
    <rPh sb="4" eb="5">
      <t>オ</t>
    </rPh>
    <rPh sb="6" eb="7">
      <t>ネ</t>
    </rPh>
    <rPh sb="11" eb="13">
      <t>フクシ</t>
    </rPh>
    <rPh sb="13" eb="15">
      <t>キョウカイ</t>
    </rPh>
    <phoneticPr fontId="2"/>
  </si>
  <si>
    <t>(福)けやきの郷</t>
  </si>
  <si>
    <t>(福)ともいき会</t>
  </si>
  <si>
    <t>(福)親愛会</t>
  </si>
  <si>
    <t>(福)啓和会</t>
  </si>
  <si>
    <t>(福)あらぐさ福祉会</t>
  </si>
  <si>
    <t>戸田市・(福)戸田市社会福祉協議会</t>
    <rPh sb="0" eb="3">
      <t>トダシ</t>
    </rPh>
    <rPh sb="7" eb="10">
      <t>トダシ</t>
    </rPh>
    <rPh sb="10" eb="14">
      <t>シャカイフクシ</t>
    </rPh>
    <rPh sb="14" eb="17">
      <t>キョウギカイ</t>
    </rPh>
    <phoneticPr fontId="2"/>
  </si>
  <si>
    <t>(福)かえで</t>
  </si>
  <si>
    <t>(福)京悠会</t>
  </si>
  <si>
    <t>埼玉県・(福)埼玉県社会福祉事業団</t>
    <rPh sb="0" eb="3">
      <t>サイタマケン</t>
    </rPh>
    <rPh sb="7" eb="10">
      <t>サイタマケン</t>
    </rPh>
    <rPh sb="10" eb="12">
      <t>シャカイ</t>
    </rPh>
    <rPh sb="12" eb="14">
      <t>フクシ</t>
    </rPh>
    <rPh sb="14" eb="17">
      <t>ジギョウダン</t>
    </rPh>
    <phoneticPr fontId="2"/>
  </si>
  <si>
    <t>(福)青い鳥福祉会</t>
  </si>
  <si>
    <t>(福)昴</t>
  </si>
  <si>
    <t>(福)ウィング</t>
  </si>
  <si>
    <t>(福)福潤の会</t>
    <rPh sb="3" eb="4">
      <t>フク</t>
    </rPh>
    <rPh sb="4" eb="5">
      <t>ジュン</t>
    </rPh>
    <rPh sb="6" eb="7">
      <t>カイ</t>
    </rPh>
    <phoneticPr fontId="2"/>
  </si>
  <si>
    <t>(福)幸生会</t>
  </si>
  <si>
    <t>(福)美里会</t>
  </si>
  <si>
    <t>(福)つゆくさ</t>
  </si>
  <si>
    <t>(福)埼玉療育友の会</t>
  </si>
  <si>
    <t>(福)カナの会</t>
  </si>
  <si>
    <t>(福)埼玉福祉会</t>
    <rPh sb="3" eb="5">
      <t>サイタマ</t>
    </rPh>
    <rPh sb="5" eb="8">
      <t>フクシカイ</t>
    </rPh>
    <phoneticPr fontId="2"/>
  </si>
  <si>
    <t>(福)十善会</t>
  </si>
  <si>
    <t>(福)ハッピーネット</t>
    <phoneticPr fontId="2"/>
  </si>
  <si>
    <t>(福)鴻沼福祉会</t>
  </si>
  <si>
    <t>(福)ななくさ</t>
  </si>
  <si>
    <t>(福)ささの会</t>
  </si>
  <si>
    <t>主たる対象者※</t>
    <rPh sb="0" eb="1">
      <t>シュ</t>
    </rPh>
    <rPh sb="3" eb="6">
      <t>タイショウシャ</t>
    </rPh>
    <phoneticPr fontId="2"/>
  </si>
  <si>
    <t>八高線児玉駅下車タクシー7分</t>
    <rPh sb="0" eb="2">
      <t>ハチコウ</t>
    </rPh>
    <rPh sb="2" eb="3">
      <t>セン</t>
    </rPh>
    <rPh sb="3" eb="5">
      <t>コダマ</t>
    </rPh>
    <rPh sb="5" eb="6">
      <t>エキ</t>
    </rPh>
    <rPh sb="6" eb="8">
      <t>ゲシャ</t>
    </rPh>
    <rPh sb="13" eb="14">
      <t>フン</t>
    </rPh>
    <phoneticPr fontId="2"/>
  </si>
  <si>
    <t>高崎線本庄駅から寄居行バス「小茂田」下車徒歩2分</t>
    <rPh sb="0" eb="2">
      <t>タカサキ</t>
    </rPh>
    <rPh sb="2" eb="3">
      <t>セン</t>
    </rPh>
    <rPh sb="3" eb="5">
      <t>ホンジョウ</t>
    </rPh>
    <rPh sb="5" eb="6">
      <t>エキ</t>
    </rPh>
    <rPh sb="8" eb="10">
      <t>ヨリイ</t>
    </rPh>
    <rPh sb="10" eb="11">
      <t>イ</t>
    </rPh>
    <rPh sb="14" eb="17">
      <t>コモダ</t>
    </rPh>
    <rPh sb="18" eb="20">
      <t>ゲシャ</t>
    </rPh>
    <rPh sb="20" eb="22">
      <t>トホ</t>
    </rPh>
    <rPh sb="23" eb="24">
      <t>フン</t>
    </rPh>
    <phoneticPr fontId="2"/>
  </si>
  <si>
    <t>西武池袋線ひばりヶ丘駅北口から志木駅行バス「児童センター前」下車徒歩5分</t>
    <rPh sb="0" eb="2">
      <t>セイブ</t>
    </rPh>
    <rPh sb="2" eb="4">
      <t>イケブクロ</t>
    </rPh>
    <rPh sb="4" eb="5">
      <t>セン</t>
    </rPh>
    <rPh sb="9" eb="10">
      <t>オカ</t>
    </rPh>
    <rPh sb="10" eb="11">
      <t>エキ</t>
    </rPh>
    <rPh sb="11" eb="13">
      <t>キタグチ</t>
    </rPh>
    <rPh sb="15" eb="17">
      <t>シキ</t>
    </rPh>
    <rPh sb="17" eb="18">
      <t>エキ</t>
    </rPh>
    <rPh sb="18" eb="19">
      <t>イ</t>
    </rPh>
    <rPh sb="22" eb="24">
      <t>ジドウ</t>
    </rPh>
    <rPh sb="28" eb="29">
      <t>マエ</t>
    </rPh>
    <rPh sb="30" eb="32">
      <t>ゲシャ</t>
    </rPh>
    <rPh sb="32" eb="34">
      <t>トホ</t>
    </rPh>
    <rPh sb="35" eb="36">
      <t>フン</t>
    </rPh>
    <phoneticPr fontId="2"/>
  </si>
  <si>
    <t>東武東上線上福岡駅から大宮行バス「船渡橋」下車徒歩7分</t>
    <rPh sb="0" eb="2">
      <t>トウブ</t>
    </rPh>
    <rPh sb="2" eb="4">
      <t>トウジョウ</t>
    </rPh>
    <rPh sb="4" eb="5">
      <t>セン</t>
    </rPh>
    <rPh sb="5" eb="8">
      <t>カミフクオカ</t>
    </rPh>
    <rPh sb="8" eb="9">
      <t>エキ</t>
    </rPh>
    <rPh sb="11" eb="13">
      <t>オオミヤ</t>
    </rPh>
    <rPh sb="13" eb="14">
      <t>イ</t>
    </rPh>
    <rPh sb="17" eb="19">
      <t>フナト</t>
    </rPh>
    <rPh sb="19" eb="20">
      <t>ハシ</t>
    </rPh>
    <rPh sb="21" eb="23">
      <t>ゲシャ</t>
    </rPh>
    <rPh sb="23" eb="25">
      <t>トホ</t>
    </rPh>
    <rPh sb="26" eb="27">
      <t>フン</t>
    </rPh>
    <phoneticPr fontId="2"/>
  </si>
  <si>
    <t>東武東上線鶴瀬駅から大宮行バス「下田」下車徒歩5分</t>
    <rPh sb="0" eb="2">
      <t>トウブ</t>
    </rPh>
    <rPh sb="2" eb="4">
      <t>トウジョウ</t>
    </rPh>
    <rPh sb="4" eb="5">
      <t>セン</t>
    </rPh>
    <rPh sb="5" eb="7">
      <t>ツルセ</t>
    </rPh>
    <rPh sb="7" eb="8">
      <t>エキ</t>
    </rPh>
    <rPh sb="10" eb="12">
      <t>オオミヤ</t>
    </rPh>
    <rPh sb="12" eb="13">
      <t>イ</t>
    </rPh>
    <rPh sb="16" eb="18">
      <t>シモダ</t>
    </rPh>
    <rPh sb="19" eb="21">
      <t>ゲシャ</t>
    </rPh>
    <rPh sb="21" eb="23">
      <t>トホ</t>
    </rPh>
    <rPh sb="24" eb="25">
      <t>フン</t>
    </rPh>
    <phoneticPr fontId="2"/>
  </si>
  <si>
    <t>行田のぞみ園</t>
    <rPh sb="0" eb="2">
      <t>ギョウダ</t>
    </rPh>
    <rPh sb="5" eb="6">
      <t>エン</t>
    </rPh>
    <phoneticPr fontId="2"/>
  </si>
  <si>
    <t>工房森のこかげ</t>
    <rPh sb="0" eb="2">
      <t>コウボウ</t>
    </rPh>
    <rPh sb="2" eb="3">
      <t>モリ</t>
    </rPh>
    <phoneticPr fontId="2"/>
  </si>
  <si>
    <t>八潮市</t>
    <rPh sb="0" eb="3">
      <t>ヤシオシ</t>
    </rPh>
    <phoneticPr fontId="2"/>
  </si>
  <si>
    <t>高崎線吹上駅から佐間経由行田車庫行朝日バス「産業道路入口」下車徒歩8分</t>
    <rPh sb="0" eb="2">
      <t>タカサキ</t>
    </rPh>
    <rPh sb="2" eb="3">
      <t>セン</t>
    </rPh>
    <rPh sb="3" eb="5">
      <t>フキアゲ</t>
    </rPh>
    <rPh sb="5" eb="6">
      <t>エキ</t>
    </rPh>
    <rPh sb="8" eb="10">
      <t>サマ</t>
    </rPh>
    <rPh sb="10" eb="12">
      <t>ケイユ</t>
    </rPh>
    <rPh sb="12" eb="14">
      <t>ギョウダ</t>
    </rPh>
    <rPh sb="14" eb="16">
      <t>シャコ</t>
    </rPh>
    <rPh sb="16" eb="17">
      <t>イ</t>
    </rPh>
    <rPh sb="17" eb="19">
      <t>アサヒ</t>
    </rPh>
    <rPh sb="22" eb="24">
      <t>サンギョウ</t>
    </rPh>
    <rPh sb="24" eb="26">
      <t>ドウロ</t>
    </rPh>
    <rPh sb="26" eb="28">
      <t>イリグチ</t>
    </rPh>
    <rPh sb="29" eb="31">
      <t>ゲシャ</t>
    </rPh>
    <rPh sb="31" eb="33">
      <t>トホ</t>
    </rPh>
    <rPh sb="34" eb="35">
      <t>プン</t>
    </rPh>
    <phoneticPr fontId="2"/>
  </si>
  <si>
    <t>東武伊勢崎線草加駅東口から八潮車庫行東武バス「緑町三丁目」下車徒歩3分</t>
    <rPh sb="0" eb="2">
      <t>トウブ</t>
    </rPh>
    <rPh sb="2" eb="5">
      <t>イセサキ</t>
    </rPh>
    <rPh sb="5" eb="6">
      <t>セン</t>
    </rPh>
    <rPh sb="6" eb="8">
      <t>ソウカ</t>
    </rPh>
    <rPh sb="8" eb="9">
      <t>エキ</t>
    </rPh>
    <rPh sb="9" eb="11">
      <t>ヒガシグチ</t>
    </rPh>
    <rPh sb="13" eb="15">
      <t>ヤシオ</t>
    </rPh>
    <rPh sb="15" eb="17">
      <t>シャコ</t>
    </rPh>
    <rPh sb="17" eb="18">
      <t>イ</t>
    </rPh>
    <rPh sb="18" eb="20">
      <t>トウブ</t>
    </rPh>
    <rPh sb="23" eb="25">
      <t>ミドリチョウ</t>
    </rPh>
    <rPh sb="25" eb="26">
      <t>サン</t>
    </rPh>
    <rPh sb="26" eb="28">
      <t>チョウメ</t>
    </rPh>
    <rPh sb="29" eb="31">
      <t>ゲシャ</t>
    </rPh>
    <rPh sb="31" eb="33">
      <t>トホ</t>
    </rPh>
    <rPh sb="34" eb="35">
      <t>プン</t>
    </rPh>
    <phoneticPr fontId="2"/>
  </si>
  <si>
    <t>埼玉県済生会川口総合病院</t>
    <rPh sb="0" eb="3">
      <t>サイタマケン</t>
    </rPh>
    <rPh sb="8" eb="10">
      <t>ソウゴウ</t>
    </rPh>
    <rPh sb="10" eb="12">
      <t>ビョウイン</t>
    </rPh>
    <phoneticPr fontId="2"/>
  </si>
  <si>
    <t>児</t>
    <rPh sb="0" eb="1">
      <t>ジ</t>
    </rPh>
    <phoneticPr fontId="2"/>
  </si>
  <si>
    <t>東武伊勢崎線羽生駅東口より井泉・村君ルートバス「スカイスポーツ公園」下車徒歩3分</t>
    <rPh sb="0" eb="2">
      <t>トウブ</t>
    </rPh>
    <rPh sb="2" eb="5">
      <t>イセサキ</t>
    </rPh>
    <rPh sb="5" eb="6">
      <t>セン</t>
    </rPh>
    <rPh sb="6" eb="8">
      <t>ハニュウ</t>
    </rPh>
    <rPh sb="8" eb="9">
      <t>エキ</t>
    </rPh>
    <rPh sb="9" eb="11">
      <t>ヒガシグチ</t>
    </rPh>
    <rPh sb="13" eb="14">
      <t>イ</t>
    </rPh>
    <rPh sb="14" eb="15">
      <t>イズミ</t>
    </rPh>
    <rPh sb="16" eb="17">
      <t>ムラ</t>
    </rPh>
    <rPh sb="17" eb="18">
      <t>キミ</t>
    </rPh>
    <rPh sb="31" eb="33">
      <t>コウエン</t>
    </rPh>
    <rPh sb="34" eb="36">
      <t>ゲシャ</t>
    </rPh>
    <rPh sb="36" eb="38">
      <t>トホ</t>
    </rPh>
    <rPh sb="39" eb="40">
      <t>プン</t>
    </rPh>
    <phoneticPr fontId="2"/>
  </si>
  <si>
    <t>北本市立ふれあいの家</t>
    <rPh sb="0" eb="2">
      <t>キタモト</t>
    </rPh>
    <rPh sb="2" eb="4">
      <t>シリツ</t>
    </rPh>
    <rPh sb="9" eb="10">
      <t>イエ</t>
    </rPh>
    <phoneticPr fontId="2"/>
  </si>
  <si>
    <t>高崎線北本駅西口から北本団地行バス「南小学校入口」下車徒歩5分</t>
    <rPh sb="0" eb="2">
      <t>タカサキ</t>
    </rPh>
    <rPh sb="2" eb="3">
      <t>セン</t>
    </rPh>
    <rPh sb="3" eb="5">
      <t>キタモト</t>
    </rPh>
    <rPh sb="5" eb="6">
      <t>エキ</t>
    </rPh>
    <rPh sb="6" eb="8">
      <t>ニシグチ</t>
    </rPh>
    <rPh sb="10" eb="12">
      <t>キタモト</t>
    </rPh>
    <rPh sb="12" eb="14">
      <t>ダンチ</t>
    </rPh>
    <rPh sb="14" eb="15">
      <t>イ</t>
    </rPh>
    <rPh sb="18" eb="19">
      <t>ミナミ</t>
    </rPh>
    <rPh sb="19" eb="22">
      <t>ショウガッコウ</t>
    </rPh>
    <rPh sb="22" eb="24">
      <t>イリグチ</t>
    </rPh>
    <rPh sb="25" eb="27">
      <t>ゲシャ</t>
    </rPh>
    <rPh sb="27" eb="29">
      <t>トホ</t>
    </rPh>
    <rPh sb="30" eb="31">
      <t>フン</t>
    </rPh>
    <phoneticPr fontId="2"/>
  </si>
  <si>
    <t>京浜東北線蕨駅から川口市コミュニティバス「芝樋ノ爪」下車</t>
    <rPh sb="0" eb="2">
      <t>ケイヒン</t>
    </rPh>
    <rPh sb="2" eb="4">
      <t>トウホク</t>
    </rPh>
    <rPh sb="4" eb="5">
      <t>セン</t>
    </rPh>
    <rPh sb="5" eb="6">
      <t>ワラビ</t>
    </rPh>
    <rPh sb="6" eb="7">
      <t>エキ</t>
    </rPh>
    <rPh sb="9" eb="12">
      <t>カワグチシ</t>
    </rPh>
    <rPh sb="21" eb="22">
      <t>シバ</t>
    </rPh>
    <rPh sb="22" eb="23">
      <t>トイ</t>
    </rPh>
    <rPh sb="24" eb="25">
      <t>ツメ</t>
    </rPh>
    <rPh sb="26" eb="28">
      <t>ゲシャ</t>
    </rPh>
    <phoneticPr fontId="2"/>
  </si>
  <si>
    <t>高崎線本庄駅から児玉町行バス「本庄高校入口」下車徒歩5分</t>
    <rPh sb="0" eb="2">
      <t>タカサキ</t>
    </rPh>
    <rPh sb="2" eb="3">
      <t>セン</t>
    </rPh>
    <rPh sb="3" eb="5">
      <t>ホンジョウ</t>
    </rPh>
    <rPh sb="5" eb="6">
      <t>エキ</t>
    </rPh>
    <rPh sb="8" eb="11">
      <t>コダママチ</t>
    </rPh>
    <rPh sb="11" eb="12">
      <t>イ</t>
    </rPh>
    <rPh sb="15" eb="17">
      <t>ホンジョウ</t>
    </rPh>
    <rPh sb="17" eb="19">
      <t>コウコウ</t>
    </rPh>
    <rPh sb="19" eb="21">
      <t>イリグチ</t>
    </rPh>
    <rPh sb="22" eb="24">
      <t>ゲシャ</t>
    </rPh>
    <rPh sb="24" eb="26">
      <t>トホ</t>
    </rPh>
    <rPh sb="27" eb="28">
      <t>フン</t>
    </rPh>
    <phoneticPr fontId="2"/>
  </si>
  <si>
    <t>埼京線北戸田駅下車徒歩8分</t>
    <rPh sb="0" eb="2">
      <t>サイキョウ</t>
    </rPh>
    <rPh sb="2" eb="3">
      <t>セン</t>
    </rPh>
    <rPh sb="3" eb="6">
      <t>キタトダ</t>
    </rPh>
    <rPh sb="6" eb="7">
      <t>エキ</t>
    </rPh>
    <rPh sb="7" eb="9">
      <t>ゲシャ</t>
    </rPh>
    <rPh sb="9" eb="11">
      <t>トホ</t>
    </rPh>
    <rPh sb="12" eb="13">
      <t>プン</t>
    </rPh>
    <phoneticPr fontId="2"/>
  </si>
  <si>
    <t>大地の郷</t>
    <rPh sb="0" eb="2">
      <t>ダイチ</t>
    </rPh>
    <rPh sb="3" eb="4">
      <t>サト</t>
    </rPh>
    <phoneticPr fontId="2"/>
  </si>
  <si>
    <t>比企郡吉見町</t>
    <rPh sb="0" eb="3">
      <t>ヒキグン</t>
    </rPh>
    <rPh sb="3" eb="6">
      <t>ヨシミマチ</t>
    </rPh>
    <phoneticPr fontId="2"/>
  </si>
  <si>
    <t>戸田市立福祉作業所かがやき</t>
    <rPh sb="0" eb="2">
      <t>トダ</t>
    </rPh>
    <rPh sb="2" eb="4">
      <t>シリツ</t>
    </rPh>
    <rPh sb="4" eb="6">
      <t>フクシ</t>
    </rPh>
    <rPh sb="6" eb="9">
      <t>サギョウショ</t>
    </rPh>
    <phoneticPr fontId="2"/>
  </si>
  <si>
    <t>所在地（大字地番）</t>
    <rPh sb="0" eb="3">
      <t>ショザイチ</t>
    </rPh>
    <rPh sb="4" eb="6">
      <t>オオアザ</t>
    </rPh>
    <rPh sb="6" eb="8">
      <t>チバン</t>
    </rPh>
    <phoneticPr fontId="2"/>
  </si>
  <si>
    <t>川越線高麗川駅または西武池袋線飯能駅下車タクシー10分</t>
    <rPh sb="0" eb="3">
      <t>カワゴエセン</t>
    </rPh>
    <rPh sb="3" eb="7">
      <t>コマガワエキ</t>
    </rPh>
    <rPh sb="10" eb="15">
      <t>セイブイケブクロセン</t>
    </rPh>
    <rPh sb="15" eb="18">
      <t>ハンノウエキ</t>
    </rPh>
    <rPh sb="18" eb="20">
      <t>ゲシャ</t>
    </rPh>
    <rPh sb="26" eb="27">
      <t>プン</t>
    </rPh>
    <phoneticPr fontId="2"/>
  </si>
  <si>
    <t>高崎線上尾駅西口から川越駅行東武バス「新田前」下車徒歩5分</t>
    <rPh sb="0" eb="2">
      <t>タカサキ</t>
    </rPh>
    <rPh sb="2" eb="3">
      <t>セン</t>
    </rPh>
    <rPh sb="3" eb="5">
      <t>アゲオ</t>
    </rPh>
    <rPh sb="5" eb="6">
      <t>エキ</t>
    </rPh>
    <rPh sb="6" eb="8">
      <t>ニシグチ</t>
    </rPh>
    <rPh sb="10" eb="12">
      <t>カワゴエ</t>
    </rPh>
    <rPh sb="12" eb="13">
      <t>エキ</t>
    </rPh>
    <rPh sb="13" eb="14">
      <t>イ</t>
    </rPh>
    <rPh sb="14" eb="16">
      <t>トウブ</t>
    </rPh>
    <rPh sb="19" eb="21">
      <t>シンデン</t>
    </rPh>
    <rPh sb="21" eb="22">
      <t>マエ</t>
    </rPh>
    <rPh sb="23" eb="25">
      <t>ゲシャ</t>
    </rPh>
    <rPh sb="25" eb="27">
      <t>トホ</t>
    </rPh>
    <rPh sb="28" eb="29">
      <t>フン</t>
    </rPh>
    <phoneticPr fontId="2"/>
  </si>
  <si>
    <t>高崎線上尾駅から平塚行バス「平塚」下車徒歩3分</t>
    <rPh sb="0" eb="2">
      <t>タカサキ</t>
    </rPh>
    <rPh sb="2" eb="3">
      <t>セン</t>
    </rPh>
    <rPh sb="3" eb="5">
      <t>アゲオ</t>
    </rPh>
    <rPh sb="5" eb="6">
      <t>エキ</t>
    </rPh>
    <rPh sb="8" eb="10">
      <t>ヒラツカ</t>
    </rPh>
    <rPh sb="10" eb="11">
      <t>イ</t>
    </rPh>
    <rPh sb="14" eb="16">
      <t>ヒラツカ</t>
    </rPh>
    <rPh sb="17" eb="19">
      <t>ゲシャ</t>
    </rPh>
    <rPh sb="19" eb="21">
      <t>トホ</t>
    </rPh>
    <rPh sb="22" eb="23">
      <t>プン</t>
    </rPh>
    <phoneticPr fontId="2"/>
  </si>
  <si>
    <t>熊谷駅から妻沼行バス「中奈良」下車徒歩3分</t>
    <rPh sb="0" eb="2">
      <t>クマガヤ</t>
    </rPh>
    <rPh sb="2" eb="3">
      <t>エキ</t>
    </rPh>
    <rPh sb="5" eb="7">
      <t>メヌマ</t>
    </rPh>
    <rPh sb="7" eb="8">
      <t>イ</t>
    </rPh>
    <rPh sb="11" eb="12">
      <t>ナカ</t>
    </rPh>
    <rPh sb="12" eb="14">
      <t>ナラ</t>
    </rPh>
    <rPh sb="15" eb="17">
      <t>ゲシャ</t>
    </rPh>
    <rPh sb="17" eb="19">
      <t>トホ</t>
    </rPh>
    <rPh sb="20" eb="21">
      <t>プン</t>
    </rPh>
    <phoneticPr fontId="2"/>
  </si>
  <si>
    <t>東武東上線高坂駅東口下車徒歩7分</t>
    <rPh sb="0" eb="2">
      <t>トウブ</t>
    </rPh>
    <rPh sb="2" eb="4">
      <t>トウジョウ</t>
    </rPh>
    <rPh sb="4" eb="5">
      <t>セン</t>
    </rPh>
    <rPh sb="5" eb="7">
      <t>タカサカ</t>
    </rPh>
    <rPh sb="7" eb="8">
      <t>エキ</t>
    </rPh>
    <rPh sb="8" eb="10">
      <t>ヒガシグチ</t>
    </rPh>
    <rPh sb="10" eb="12">
      <t>ゲシャ</t>
    </rPh>
    <rPh sb="12" eb="14">
      <t>トホ</t>
    </rPh>
    <rPh sb="15" eb="16">
      <t>フン</t>
    </rPh>
    <phoneticPr fontId="2"/>
  </si>
  <si>
    <t>鶴ヶ島市</t>
    <rPh sb="0" eb="4">
      <t>ツルガシマシ</t>
    </rPh>
    <phoneticPr fontId="2"/>
  </si>
  <si>
    <t>若あゆ作業所</t>
    <rPh sb="0" eb="1">
      <t>ワカ</t>
    </rPh>
    <rPh sb="3" eb="6">
      <t>サギョウショ</t>
    </rPh>
    <phoneticPr fontId="2"/>
  </si>
  <si>
    <t>西武線西所沢駅から西武バス「小手指小」下車徒歩5分</t>
    <rPh sb="0" eb="2">
      <t>セイブ</t>
    </rPh>
    <rPh sb="2" eb="3">
      <t>セン</t>
    </rPh>
    <rPh sb="3" eb="6">
      <t>ニシトコロザワ</t>
    </rPh>
    <rPh sb="6" eb="7">
      <t>エキ</t>
    </rPh>
    <rPh sb="9" eb="11">
      <t>セイブ</t>
    </rPh>
    <rPh sb="14" eb="17">
      <t>コテサシ</t>
    </rPh>
    <rPh sb="17" eb="18">
      <t>ショウ</t>
    </rPh>
    <rPh sb="19" eb="21">
      <t>ゲシャ</t>
    </rPh>
    <rPh sb="21" eb="23">
      <t>トホ</t>
    </rPh>
    <rPh sb="24" eb="25">
      <t>フン</t>
    </rPh>
    <phoneticPr fontId="2"/>
  </si>
  <si>
    <t>西武池袋線狭山ヶ丘駅から西武バス「吉祥院前」下車徒歩5分</t>
    <rPh sb="0" eb="2">
      <t>セイブ</t>
    </rPh>
    <rPh sb="2" eb="4">
      <t>イケブクロ</t>
    </rPh>
    <rPh sb="4" eb="5">
      <t>セン</t>
    </rPh>
    <rPh sb="5" eb="9">
      <t>サヤマガオカ</t>
    </rPh>
    <rPh sb="9" eb="10">
      <t>エキ</t>
    </rPh>
    <rPh sb="12" eb="14">
      <t>セイブ</t>
    </rPh>
    <rPh sb="17" eb="20">
      <t>キッショウイン</t>
    </rPh>
    <rPh sb="20" eb="21">
      <t>マエ</t>
    </rPh>
    <rPh sb="22" eb="24">
      <t>ゲシャ</t>
    </rPh>
    <rPh sb="24" eb="26">
      <t>トホ</t>
    </rPh>
    <rPh sb="27" eb="28">
      <t>フン</t>
    </rPh>
    <phoneticPr fontId="2"/>
  </si>
  <si>
    <t>東武東上線上福岡駅から西武バス「福岡小」下車徒歩5分</t>
    <rPh sb="0" eb="2">
      <t>トウブ</t>
    </rPh>
    <rPh sb="2" eb="4">
      <t>トウジョウ</t>
    </rPh>
    <rPh sb="4" eb="5">
      <t>セン</t>
    </rPh>
    <rPh sb="5" eb="8">
      <t>カミフクオカ</t>
    </rPh>
    <rPh sb="8" eb="9">
      <t>エキ</t>
    </rPh>
    <rPh sb="11" eb="13">
      <t>セイブ</t>
    </rPh>
    <rPh sb="16" eb="18">
      <t>フクオカ</t>
    </rPh>
    <rPh sb="18" eb="19">
      <t>ショウ</t>
    </rPh>
    <rPh sb="20" eb="22">
      <t>ゲシャ</t>
    </rPh>
    <rPh sb="22" eb="24">
      <t>トホ</t>
    </rPh>
    <rPh sb="25" eb="26">
      <t>フン</t>
    </rPh>
    <phoneticPr fontId="2"/>
  </si>
  <si>
    <t>身</t>
    <rPh sb="0" eb="1">
      <t>シン</t>
    </rPh>
    <phoneticPr fontId="2"/>
  </si>
  <si>
    <t>(福)青い鳥福祉会</t>
    <rPh sb="3" eb="4">
      <t>アオ</t>
    </rPh>
    <rPh sb="5" eb="6">
      <t>トリ</t>
    </rPh>
    <rPh sb="6" eb="9">
      <t>フクシカイ</t>
    </rPh>
    <phoneticPr fontId="2"/>
  </si>
  <si>
    <t>(福)雑草福祉会</t>
    <rPh sb="3" eb="5">
      <t>ザッソウ</t>
    </rPh>
    <rPh sb="5" eb="7">
      <t>フクシ</t>
    </rPh>
    <rPh sb="7" eb="8">
      <t>カイ</t>
    </rPh>
    <phoneticPr fontId="2"/>
  </si>
  <si>
    <t>(福)健翔会</t>
    <rPh sb="3" eb="4">
      <t>ケン</t>
    </rPh>
    <rPh sb="4" eb="5">
      <t>ショウ</t>
    </rPh>
    <rPh sb="5" eb="6">
      <t>カイ</t>
    </rPh>
    <phoneticPr fontId="2"/>
  </si>
  <si>
    <t>高崎線吹上駅から行田車庫行バス「ものつくり大学前」下車すぐ</t>
    <rPh sb="0" eb="2">
      <t>タカサキ</t>
    </rPh>
    <rPh sb="2" eb="3">
      <t>セン</t>
    </rPh>
    <rPh sb="3" eb="5">
      <t>フキアゲ</t>
    </rPh>
    <rPh sb="5" eb="6">
      <t>エキ</t>
    </rPh>
    <rPh sb="8" eb="10">
      <t>ギョウダ</t>
    </rPh>
    <rPh sb="10" eb="12">
      <t>シャコ</t>
    </rPh>
    <rPh sb="12" eb="13">
      <t>イ</t>
    </rPh>
    <rPh sb="21" eb="23">
      <t>ダイガク</t>
    </rPh>
    <rPh sb="23" eb="24">
      <t>マエ</t>
    </rPh>
    <rPh sb="25" eb="27">
      <t>ゲシャ</t>
    </rPh>
    <phoneticPr fontId="2"/>
  </si>
  <si>
    <t>堀ノ内3-7-31</t>
    <rPh sb="0" eb="1">
      <t>ホリ</t>
    </rPh>
    <rPh sb="2" eb="3">
      <t>ウチ</t>
    </rPh>
    <phoneticPr fontId="2"/>
  </si>
  <si>
    <t>(福)昇栄会</t>
    <rPh sb="3" eb="4">
      <t>ショウ</t>
    </rPh>
    <rPh sb="4" eb="5">
      <t>エイ</t>
    </rPh>
    <rPh sb="5" eb="6">
      <t>カイ</t>
    </rPh>
    <phoneticPr fontId="2"/>
  </si>
  <si>
    <t>(福)友愛会</t>
    <rPh sb="3" eb="5">
      <t>ユウアイ</t>
    </rPh>
    <rPh sb="5" eb="6">
      <t>カイ</t>
    </rPh>
    <phoneticPr fontId="2"/>
  </si>
  <si>
    <t>(福)美里会</t>
    <rPh sb="3" eb="5">
      <t>ミサト</t>
    </rPh>
    <rPh sb="5" eb="6">
      <t>カイ</t>
    </rPh>
    <phoneticPr fontId="2"/>
  </si>
  <si>
    <t>(福)一</t>
    <rPh sb="3" eb="4">
      <t>イチ</t>
    </rPh>
    <phoneticPr fontId="2"/>
  </si>
  <si>
    <t>(特非)古太萬の会</t>
    <rPh sb="4" eb="5">
      <t>コ</t>
    </rPh>
    <rPh sb="5" eb="6">
      <t>タ</t>
    </rPh>
    <rPh sb="6" eb="7">
      <t>マン</t>
    </rPh>
    <rPh sb="8" eb="9">
      <t>カイ</t>
    </rPh>
    <phoneticPr fontId="2"/>
  </si>
  <si>
    <t>(福)江南会</t>
    <rPh sb="3" eb="5">
      <t>コウナン</t>
    </rPh>
    <rPh sb="5" eb="6">
      <t>カイ</t>
    </rPh>
    <phoneticPr fontId="2"/>
  </si>
  <si>
    <t>(福)はぐくむ会</t>
    <rPh sb="7" eb="8">
      <t>カイ</t>
    </rPh>
    <phoneticPr fontId="2"/>
  </si>
  <si>
    <t>(福)幸仁会</t>
    <rPh sb="3" eb="4">
      <t>コウ</t>
    </rPh>
    <rPh sb="4" eb="6">
      <t>ジンカイ</t>
    </rPh>
    <phoneticPr fontId="2"/>
  </si>
  <si>
    <t>(福)若あゆの会</t>
    <rPh sb="3" eb="4">
      <t>ワカ</t>
    </rPh>
    <rPh sb="7" eb="8">
      <t>カイ</t>
    </rPh>
    <phoneticPr fontId="2"/>
  </si>
  <si>
    <t>(特非)まきの木福祉会</t>
    <rPh sb="7" eb="8">
      <t>キ</t>
    </rPh>
    <rPh sb="8" eb="11">
      <t>フクシカイ</t>
    </rPh>
    <phoneticPr fontId="2"/>
  </si>
  <si>
    <t>(福)清心会</t>
    <rPh sb="3" eb="6">
      <t>セイシンカイ</t>
    </rPh>
    <phoneticPr fontId="2"/>
  </si>
  <si>
    <t>(福)ヤマト自立センター</t>
    <rPh sb="6" eb="8">
      <t>ジリツ</t>
    </rPh>
    <phoneticPr fontId="2"/>
  </si>
  <si>
    <t>(福)彩明会</t>
    <rPh sb="3" eb="5">
      <t>サイメイ</t>
    </rPh>
    <rPh sb="5" eb="6">
      <t>カイ</t>
    </rPh>
    <phoneticPr fontId="2"/>
  </si>
  <si>
    <t>(福)日和田会</t>
    <rPh sb="3" eb="6">
      <t>ヒワダ</t>
    </rPh>
    <rPh sb="6" eb="7">
      <t>カイ</t>
    </rPh>
    <phoneticPr fontId="2"/>
  </si>
  <si>
    <t>(特非)障がい者自立支援自立工房山叶本舗</t>
    <rPh sb="4" eb="5">
      <t>サワ</t>
    </rPh>
    <rPh sb="7" eb="8">
      <t>シャ</t>
    </rPh>
    <rPh sb="8" eb="10">
      <t>ジリツ</t>
    </rPh>
    <rPh sb="10" eb="12">
      <t>シエン</t>
    </rPh>
    <rPh sb="12" eb="14">
      <t>ジリツ</t>
    </rPh>
    <rPh sb="14" eb="16">
      <t>コウボウ</t>
    </rPh>
    <rPh sb="16" eb="17">
      <t>ヤマ</t>
    </rPh>
    <rPh sb="17" eb="18">
      <t>カノウ</t>
    </rPh>
    <rPh sb="18" eb="20">
      <t>ホンポ</t>
    </rPh>
    <phoneticPr fontId="2"/>
  </si>
  <si>
    <t>埼玉県総合リハビリテーションセンター</t>
    <rPh sb="0" eb="3">
      <t>サイタマケン</t>
    </rPh>
    <rPh sb="3" eb="5">
      <t>ソウゴウ</t>
    </rPh>
    <phoneticPr fontId="2"/>
  </si>
  <si>
    <t>障害福祉サービス事業所いずみのの家</t>
    <rPh sb="0" eb="2">
      <t>ショウガイ</t>
    </rPh>
    <rPh sb="2" eb="4">
      <t>フクシ</t>
    </rPh>
    <rPh sb="8" eb="11">
      <t>ジギョウショ</t>
    </rPh>
    <rPh sb="16" eb="17">
      <t>イエ</t>
    </rPh>
    <phoneticPr fontId="2"/>
  </si>
  <si>
    <t>郵便番号</t>
    <rPh sb="0" eb="2">
      <t>ユウビン</t>
    </rPh>
    <rPh sb="2" eb="4">
      <t>バンゴウ</t>
    </rPh>
    <phoneticPr fontId="2"/>
  </si>
  <si>
    <t>久保稲荷1-27-4</t>
    <rPh sb="0" eb="4">
      <t>クボイナリ</t>
    </rPh>
    <phoneticPr fontId="2"/>
  </si>
  <si>
    <t>(特非)志木市精神保健福祉をすすめる会</t>
    <rPh sb="4" eb="7">
      <t>シキシ</t>
    </rPh>
    <rPh sb="7" eb="11">
      <t>セイシンホケン</t>
    </rPh>
    <rPh sb="11" eb="13">
      <t>フクシ</t>
    </rPh>
    <rPh sb="18" eb="19">
      <t>カイ</t>
    </rPh>
    <phoneticPr fontId="2"/>
  </si>
  <si>
    <t>設置者（法人）の名称</t>
    <rPh sb="0" eb="3">
      <t>セッチシャ</t>
    </rPh>
    <rPh sb="4" eb="6">
      <t>ホウジン</t>
    </rPh>
    <rPh sb="8" eb="10">
      <t>メイショウ</t>
    </rPh>
    <phoneticPr fontId="2"/>
  </si>
  <si>
    <t>事業所番号</t>
    <rPh sb="0" eb="3">
      <t>ジギョウショ</t>
    </rPh>
    <rPh sb="3" eb="5">
      <t>バンゴウ</t>
    </rPh>
    <phoneticPr fontId="2"/>
  </si>
  <si>
    <t>スワン工舎新座</t>
    <rPh sb="3" eb="5">
      <t>コウシャ</t>
    </rPh>
    <rPh sb="5" eb="7">
      <t>ニイザ</t>
    </rPh>
    <phoneticPr fontId="2"/>
  </si>
  <si>
    <t>雑草授産センター</t>
    <rPh sb="0" eb="2">
      <t>ザッソウ</t>
    </rPh>
    <rPh sb="2" eb="4">
      <t>ジュサン</t>
    </rPh>
    <phoneticPr fontId="2"/>
  </si>
  <si>
    <t>寄居事業所</t>
    <rPh sb="0" eb="2">
      <t>ヨリイ</t>
    </rPh>
    <rPh sb="2" eb="5">
      <t>ジギョウショ</t>
    </rPh>
    <phoneticPr fontId="2"/>
  </si>
  <si>
    <t>飯能事業所</t>
    <rPh sb="0" eb="2">
      <t>ハンノウ</t>
    </rPh>
    <rPh sb="2" eb="5">
      <t>ジギョウショ</t>
    </rPh>
    <phoneticPr fontId="2"/>
  </si>
  <si>
    <t>おごせ福祉作業所</t>
    <rPh sb="3" eb="8">
      <t>フクシサギョウショ</t>
    </rPh>
    <phoneticPr fontId="2"/>
  </si>
  <si>
    <t>大樹作業所</t>
    <rPh sb="0" eb="2">
      <t>タイジュ</t>
    </rPh>
    <rPh sb="2" eb="5">
      <t>サギョウショ</t>
    </rPh>
    <phoneticPr fontId="2"/>
  </si>
  <si>
    <t>こやた大樹作業所</t>
    <rPh sb="3" eb="5">
      <t>タイジュ</t>
    </rPh>
    <rPh sb="5" eb="8">
      <t>サギョウショ</t>
    </rPh>
    <phoneticPr fontId="2"/>
  </si>
  <si>
    <t>さやま大樹作業所</t>
    <rPh sb="3" eb="5">
      <t>タイジュ</t>
    </rPh>
    <rPh sb="5" eb="8">
      <t>サギョウショ</t>
    </rPh>
    <phoneticPr fontId="2"/>
  </si>
  <si>
    <t>大樹の里</t>
    <rPh sb="0" eb="2">
      <t>タイジュ</t>
    </rPh>
    <rPh sb="3" eb="4">
      <t>サト</t>
    </rPh>
    <phoneticPr fontId="2"/>
  </si>
  <si>
    <t>大樹館</t>
    <rPh sb="0" eb="2">
      <t>タイジュ</t>
    </rPh>
    <rPh sb="2" eb="3">
      <t>カン</t>
    </rPh>
    <phoneticPr fontId="2"/>
  </si>
  <si>
    <t>大樹の家</t>
    <rPh sb="0" eb="2">
      <t>タイジュ</t>
    </rPh>
    <rPh sb="3" eb="4">
      <t>イエ</t>
    </rPh>
    <phoneticPr fontId="2"/>
  </si>
  <si>
    <t>大樹の森</t>
    <rPh sb="0" eb="2">
      <t>タイジュ</t>
    </rPh>
    <rPh sb="3" eb="4">
      <t>モリ</t>
    </rPh>
    <phoneticPr fontId="2"/>
  </si>
  <si>
    <t>すみれ事業所</t>
    <rPh sb="3" eb="6">
      <t>ジギョウショ</t>
    </rPh>
    <phoneticPr fontId="2"/>
  </si>
  <si>
    <t>すだち作業所</t>
    <rPh sb="3" eb="6">
      <t>サギョウショ</t>
    </rPh>
    <phoneticPr fontId="2"/>
  </si>
  <si>
    <t>国立障害者リハビリテーションセンター</t>
    <rPh sb="0" eb="2">
      <t>コクリツ</t>
    </rPh>
    <rPh sb="2" eb="5">
      <t>ショウガイシャ</t>
    </rPh>
    <phoneticPr fontId="2"/>
  </si>
  <si>
    <t>親愛南の里</t>
  </si>
  <si>
    <t>山鳩よりい</t>
    <rPh sb="0" eb="2">
      <t>ヤマバト</t>
    </rPh>
    <phoneticPr fontId="2"/>
  </si>
  <si>
    <t>松の実</t>
    <rPh sb="0" eb="1">
      <t>マツ</t>
    </rPh>
    <rPh sb="2" eb="3">
      <t>ミ</t>
    </rPh>
    <phoneticPr fontId="2"/>
  </si>
  <si>
    <t>サン・フレッシュ・メイト事業所</t>
    <rPh sb="12" eb="15">
      <t>ジギョウショ</t>
    </rPh>
    <phoneticPr fontId="2"/>
  </si>
  <si>
    <t>自立工房　山叶本舗</t>
    <rPh sb="0" eb="2">
      <t>ジリツ</t>
    </rPh>
    <rPh sb="2" eb="4">
      <t>コウボウ</t>
    </rPh>
    <rPh sb="5" eb="6">
      <t>ヤマ</t>
    </rPh>
    <rPh sb="6" eb="7">
      <t>カノウ</t>
    </rPh>
    <rPh sb="7" eb="9">
      <t>ホンポ</t>
    </rPh>
    <phoneticPr fontId="2"/>
  </si>
  <si>
    <t>はぐくみ園</t>
    <rPh sb="4" eb="5">
      <t>エン</t>
    </rPh>
    <phoneticPr fontId="2"/>
  </si>
  <si>
    <t>第二はぐくみ園</t>
    <rPh sb="0" eb="1">
      <t>ダイ</t>
    </rPh>
    <rPh sb="1" eb="2">
      <t>ニ</t>
    </rPh>
    <rPh sb="6" eb="7">
      <t>エン</t>
    </rPh>
    <phoneticPr fontId="2"/>
  </si>
  <si>
    <t>麦の穂</t>
    <rPh sb="0" eb="1">
      <t>ムギ</t>
    </rPh>
    <rPh sb="2" eb="3">
      <t>ホ</t>
    </rPh>
    <phoneticPr fontId="2"/>
  </si>
  <si>
    <t>けやき工房</t>
    <rPh sb="3" eb="5">
      <t>コウボウ</t>
    </rPh>
    <phoneticPr fontId="2"/>
  </si>
  <si>
    <t>みどりの風</t>
    <rPh sb="4" eb="5">
      <t>カゼ</t>
    </rPh>
    <phoneticPr fontId="2"/>
  </si>
  <si>
    <t>埼玉県</t>
    <rPh sb="0" eb="3">
      <t>サイタマケン</t>
    </rPh>
    <phoneticPr fontId="2"/>
  </si>
  <si>
    <t>ゆいの里</t>
    <rPh sb="3" eb="4">
      <t>サト</t>
    </rPh>
    <phoneticPr fontId="2"/>
  </si>
  <si>
    <t>埼玉県立嵐山郷</t>
    <rPh sb="0" eb="2">
      <t>サイタマ</t>
    </rPh>
    <rPh sb="2" eb="4">
      <t>ケンリツ</t>
    </rPh>
    <rPh sb="4" eb="6">
      <t>ランザン</t>
    </rPh>
    <rPh sb="6" eb="7">
      <t>ゴウ</t>
    </rPh>
    <phoneticPr fontId="2"/>
  </si>
  <si>
    <t>大地</t>
    <rPh sb="0" eb="2">
      <t>ダイチ</t>
    </rPh>
    <phoneticPr fontId="2"/>
  </si>
  <si>
    <t>川越駅から鴻巣行バス「八ッ林」下車徒歩30分</t>
    <rPh sb="0" eb="2">
      <t>カワゴエ</t>
    </rPh>
    <rPh sb="2" eb="3">
      <t>エキ</t>
    </rPh>
    <rPh sb="5" eb="7">
      <t>コウノス</t>
    </rPh>
    <rPh sb="7" eb="8">
      <t>イ</t>
    </rPh>
    <rPh sb="11" eb="12">
      <t>ヤツ</t>
    </rPh>
    <rPh sb="13" eb="14">
      <t>バヤシ</t>
    </rPh>
    <rPh sb="15" eb="17">
      <t>ゲシャ</t>
    </rPh>
    <rPh sb="17" eb="19">
      <t>トホ</t>
    </rPh>
    <rPh sb="21" eb="22">
      <t>プン</t>
    </rPh>
    <phoneticPr fontId="2"/>
  </si>
  <si>
    <t>川越駅から若葉駅行バス「中小坂」下車徒歩3分</t>
    <rPh sb="0" eb="2">
      <t>カワゴエ</t>
    </rPh>
    <rPh sb="2" eb="3">
      <t>エキ</t>
    </rPh>
    <rPh sb="5" eb="7">
      <t>ワカバ</t>
    </rPh>
    <rPh sb="7" eb="8">
      <t>エキ</t>
    </rPh>
    <rPh sb="8" eb="9">
      <t>イ</t>
    </rPh>
    <rPh sb="12" eb="15">
      <t>ナカオサカ</t>
    </rPh>
    <rPh sb="16" eb="18">
      <t>ゲシャ</t>
    </rPh>
    <rPh sb="18" eb="20">
      <t>トホ</t>
    </rPh>
    <rPh sb="21" eb="22">
      <t>プン</t>
    </rPh>
    <phoneticPr fontId="2"/>
  </si>
  <si>
    <t>所沢どんぐりの家</t>
    <rPh sb="0" eb="2">
      <t>トコロザワ</t>
    </rPh>
    <rPh sb="7" eb="8">
      <t>イエ</t>
    </rPh>
    <phoneticPr fontId="2"/>
  </si>
  <si>
    <t>創和ユニット</t>
    <rPh sb="0" eb="2">
      <t>ソウワ</t>
    </rPh>
    <phoneticPr fontId="2"/>
  </si>
  <si>
    <t>作業所ケルン</t>
    <rPh sb="0" eb="3">
      <t>サギョウショ</t>
    </rPh>
    <phoneticPr fontId="2"/>
  </si>
  <si>
    <t>志木事業所</t>
    <rPh sb="0" eb="5">
      <t>シキジギョウショ</t>
    </rPh>
    <phoneticPr fontId="2"/>
  </si>
  <si>
    <t>ワークスしんあい</t>
  </si>
  <si>
    <t>コスモスの里</t>
    <rPh sb="5" eb="6">
      <t>サト</t>
    </rPh>
    <phoneticPr fontId="2"/>
  </si>
  <si>
    <t>こすもす作業所</t>
    <rPh sb="4" eb="7">
      <t>サギョウショ</t>
    </rPh>
    <phoneticPr fontId="2"/>
  </si>
  <si>
    <t>颸埜扉カルミア</t>
    <rPh sb="2" eb="3">
      <t>トビラ</t>
    </rPh>
    <phoneticPr fontId="2"/>
  </si>
  <si>
    <t>北本市</t>
    <rPh sb="0" eb="3">
      <t>キタモトシ</t>
    </rPh>
    <phoneticPr fontId="2"/>
  </si>
  <si>
    <t>若草苑</t>
    <rPh sb="0" eb="2">
      <t>ワカクサ</t>
    </rPh>
    <rPh sb="2" eb="3">
      <t>エン</t>
    </rPh>
    <phoneticPr fontId="2"/>
  </si>
  <si>
    <t>花づな</t>
    <rPh sb="0" eb="1">
      <t>ハナ</t>
    </rPh>
    <phoneticPr fontId="2"/>
  </si>
  <si>
    <t>川口太陽の家</t>
    <rPh sb="0" eb="2">
      <t>カワグチ</t>
    </rPh>
    <rPh sb="2" eb="4">
      <t>タイヨウ</t>
    </rPh>
    <rPh sb="5" eb="6">
      <t>イエ</t>
    </rPh>
    <phoneticPr fontId="2"/>
  </si>
  <si>
    <t>事業所名</t>
    <rPh sb="0" eb="3">
      <t>ジギョウショ</t>
    </rPh>
    <rPh sb="3" eb="4">
      <t>メイ</t>
    </rPh>
    <phoneticPr fontId="2"/>
  </si>
  <si>
    <t>ふじ学園</t>
    <rPh sb="2" eb="4">
      <t>ガクエン</t>
    </rPh>
    <phoneticPr fontId="2"/>
  </si>
  <si>
    <t>大石事業所</t>
    <rPh sb="0" eb="2">
      <t>オオイシ</t>
    </rPh>
    <rPh sb="2" eb="5">
      <t>ジギョウショ</t>
    </rPh>
    <phoneticPr fontId="2"/>
  </si>
  <si>
    <t>上平事業所</t>
    <rPh sb="0" eb="2">
      <t>カミヒラ</t>
    </rPh>
    <rPh sb="2" eb="5">
      <t>ジギョウショ</t>
    </rPh>
    <phoneticPr fontId="2"/>
  </si>
  <si>
    <t>自立訓練</t>
    <rPh sb="0" eb="2">
      <t>ジリツ</t>
    </rPh>
    <rPh sb="2" eb="4">
      <t>クンレン</t>
    </rPh>
    <phoneticPr fontId="2"/>
  </si>
  <si>
    <t>一般</t>
    <rPh sb="0" eb="2">
      <t>イッパン</t>
    </rPh>
    <phoneticPr fontId="2"/>
  </si>
  <si>
    <t>養成</t>
    <rPh sb="0" eb="2">
      <t>ヨウセイ</t>
    </rPh>
    <phoneticPr fontId="2"/>
  </si>
  <si>
    <t>Ａ型</t>
    <rPh sb="1" eb="2">
      <t>ガタ</t>
    </rPh>
    <phoneticPr fontId="2"/>
  </si>
  <si>
    <t>Ｂ型</t>
    <rPh sb="1" eb="2">
      <t>ガタ</t>
    </rPh>
    <phoneticPr fontId="2"/>
  </si>
  <si>
    <t>生活</t>
    <rPh sb="0" eb="2">
      <t>セイカツ</t>
    </rPh>
    <phoneticPr fontId="2"/>
  </si>
  <si>
    <t>機能</t>
    <rPh sb="0" eb="2">
      <t>キノウ</t>
    </rPh>
    <phoneticPr fontId="2"/>
  </si>
  <si>
    <t>生活
介護</t>
    <rPh sb="0" eb="2">
      <t>セイカツ</t>
    </rPh>
    <rPh sb="3" eb="5">
      <t>カイゴ</t>
    </rPh>
    <phoneticPr fontId="2"/>
  </si>
  <si>
    <t>療養
介護</t>
    <rPh sb="0" eb="2">
      <t>リョウヨウ</t>
    </rPh>
    <rPh sb="3" eb="5">
      <t>カイゴ</t>
    </rPh>
    <phoneticPr fontId="2"/>
  </si>
  <si>
    <t>施設
入所</t>
    <rPh sb="0" eb="2">
      <t>シセツ</t>
    </rPh>
    <rPh sb="3" eb="5">
      <t>ニュウショ</t>
    </rPh>
    <phoneticPr fontId="2"/>
  </si>
  <si>
    <t>就労移行</t>
    <rPh sb="0" eb="2">
      <t>シュウロウ</t>
    </rPh>
    <rPh sb="2" eb="4">
      <t>イコウ</t>
    </rPh>
    <phoneticPr fontId="2"/>
  </si>
  <si>
    <t>就労継続</t>
    <rPh sb="0" eb="2">
      <t>シュウロウ</t>
    </rPh>
    <rPh sb="2" eb="4">
      <t>ケイゾク</t>
    </rPh>
    <phoneticPr fontId="2"/>
  </si>
  <si>
    <t>フレンドセンターまきの木</t>
    <rPh sb="11" eb="12">
      <t>キ</t>
    </rPh>
    <phoneticPr fontId="2"/>
  </si>
  <si>
    <t>かしの木ケアセンター</t>
    <rPh sb="3" eb="4">
      <t>キ</t>
    </rPh>
    <phoneticPr fontId="2"/>
  </si>
  <si>
    <t>北本市総合福祉センター</t>
    <rPh sb="0" eb="3">
      <t>キタモトシ</t>
    </rPh>
    <rPh sb="3" eb="5">
      <t>ソウゴウ</t>
    </rPh>
    <rPh sb="5" eb="7">
      <t>フクシ</t>
    </rPh>
    <phoneticPr fontId="2"/>
  </si>
  <si>
    <t>佐久間さんち</t>
    <rPh sb="0" eb="3">
      <t>サクマ</t>
    </rPh>
    <phoneticPr fontId="2"/>
  </si>
  <si>
    <t>コスモス共同作業所</t>
    <rPh sb="4" eb="6">
      <t>キョウドウ</t>
    </rPh>
    <rPh sb="6" eb="9">
      <t>サギョウショ</t>
    </rPh>
    <phoneticPr fontId="2"/>
  </si>
  <si>
    <t>(特非)あすなろ会</t>
    <rPh sb="0" eb="4">
      <t>トクヒ</t>
    </rPh>
    <rPh sb="8" eb="9">
      <t>カイ</t>
    </rPh>
    <phoneticPr fontId="2"/>
  </si>
  <si>
    <t>事業所あすなろ</t>
    <rPh sb="0" eb="3">
      <t>ジギョウショ</t>
    </rPh>
    <phoneticPr fontId="2"/>
  </si>
  <si>
    <t>比企郡小川町</t>
    <rPh sb="0" eb="3">
      <t>ヒキグン</t>
    </rPh>
    <rPh sb="3" eb="6">
      <t>オガワマチ</t>
    </rPh>
    <phoneticPr fontId="2"/>
  </si>
  <si>
    <t>笠原184-1</t>
    <rPh sb="0" eb="2">
      <t>カサハラ</t>
    </rPh>
    <phoneticPr fontId="2"/>
  </si>
  <si>
    <t>0493-59-8133</t>
    <phoneticPr fontId="2"/>
  </si>
  <si>
    <t>東武東上線東武竹沢駅下車タクシー2分</t>
    <rPh sb="0" eb="2">
      <t>トウブ</t>
    </rPh>
    <rPh sb="2" eb="4">
      <t>トウジョウ</t>
    </rPh>
    <rPh sb="4" eb="5">
      <t>セン</t>
    </rPh>
    <rPh sb="5" eb="7">
      <t>トウブ</t>
    </rPh>
    <rPh sb="7" eb="9">
      <t>タケザワ</t>
    </rPh>
    <rPh sb="9" eb="10">
      <t>エキ</t>
    </rPh>
    <rPh sb="10" eb="12">
      <t>ゲシャ</t>
    </rPh>
    <rPh sb="17" eb="18">
      <t>フン</t>
    </rPh>
    <phoneticPr fontId="2"/>
  </si>
  <si>
    <t>晴れ晴れ</t>
    <rPh sb="0" eb="1">
      <t>ハ</t>
    </rPh>
    <rPh sb="2" eb="3">
      <t>バ</t>
    </rPh>
    <phoneticPr fontId="2"/>
  </si>
  <si>
    <t>太陽の里</t>
    <rPh sb="0" eb="2">
      <t>タイヨウ</t>
    </rPh>
    <rPh sb="3" eb="4">
      <t>サト</t>
    </rPh>
    <phoneticPr fontId="2"/>
  </si>
  <si>
    <t>入間東部みよしの里</t>
    <rPh sb="0" eb="2">
      <t>イルマ</t>
    </rPh>
    <rPh sb="2" eb="4">
      <t>トウブ</t>
    </rPh>
    <rPh sb="8" eb="9">
      <t>サト</t>
    </rPh>
    <phoneticPr fontId="2"/>
  </si>
  <si>
    <t>かみふくおか作業所</t>
    <rPh sb="6" eb="9">
      <t>サギョウショ</t>
    </rPh>
    <phoneticPr fontId="2"/>
  </si>
  <si>
    <t>第３川越いもの子作業所</t>
    <rPh sb="0" eb="1">
      <t>ダイ</t>
    </rPh>
    <rPh sb="2" eb="4">
      <t>カワゴエ</t>
    </rPh>
    <rPh sb="7" eb="8">
      <t>コ</t>
    </rPh>
    <rPh sb="8" eb="11">
      <t>サギョウショ</t>
    </rPh>
    <phoneticPr fontId="2"/>
  </si>
  <si>
    <t>おおい作業所</t>
    <rPh sb="3" eb="6">
      <t>サギョウショ</t>
    </rPh>
    <phoneticPr fontId="2"/>
  </si>
  <si>
    <t>ふじの木作業所</t>
    <rPh sb="3" eb="4">
      <t>キ</t>
    </rPh>
    <rPh sb="4" eb="7">
      <t>サギョウショ</t>
    </rPh>
    <phoneticPr fontId="2"/>
  </si>
  <si>
    <t>入間東部むさしの作業所</t>
    <rPh sb="0" eb="2">
      <t>イルマ</t>
    </rPh>
    <rPh sb="2" eb="4">
      <t>トウブ</t>
    </rPh>
    <rPh sb="8" eb="11">
      <t>サギョウショ</t>
    </rPh>
    <phoneticPr fontId="2"/>
  </si>
  <si>
    <t>所沢しあわせの里</t>
    <rPh sb="0" eb="2">
      <t>トコロザワ</t>
    </rPh>
    <rPh sb="7" eb="8">
      <t>サト</t>
    </rPh>
    <phoneticPr fontId="2"/>
  </si>
  <si>
    <t>あかつき園</t>
    <rPh sb="4" eb="5">
      <t>エン</t>
    </rPh>
    <phoneticPr fontId="2"/>
  </si>
  <si>
    <t>(福)久美愛園</t>
  </si>
  <si>
    <t>めぐみ園</t>
    <phoneticPr fontId="2"/>
  </si>
  <si>
    <t>さいたま市</t>
    <phoneticPr fontId="2"/>
  </si>
  <si>
    <t>緑区三室1431</t>
    <phoneticPr fontId="2"/>
  </si>
  <si>
    <t>048-873-6461</t>
    <phoneticPr fontId="2"/>
  </si>
  <si>
    <t>互助の里</t>
    <phoneticPr fontId="2"/>
  </si>
  <si>
    <t>048-873-6462</t>
    <phoneticPr fontId="2"/>
  </si>
  <si>
    <t>夢知無恥</t>
    <rPh sb="0" eb="1">
      <t>ユメ</t>
    </rPh>
    <rPh sb="1" eb="2">
      <t>シ</t>
    </rPh>
    <rPh sb="2" eb="4">
      <t>ムチ</t>
    </rPh>
    <phoneticPr fontId="2"/>
  </si>
  <si>
    <t>熊谷</t>
    <rPh sb="0" eb="2">
      <t>クマガヤ</t>
    </rPh>
    <phoneticPr fontId="2"/>
  </si>
  <si>
    <t>グリーンヒル美里</t>
    <rPh sb="6" eb="8">
      <t>ミサト</t>
    </rPh>
    <phoneticPr fontId="2"/>
  </si>
  <si>
    <t>春日園</t>
    <rPh sb="0" eb="2">
      <t>カスガ</t>
    </rPh>
    <rPh sb="2" eb="3">
      <t>エン</t>
    </rPh>
    <phoneticPr fontId="2"/>
  </si>
  <si>
    <t>第２春日園</t>
    <rPh sb="0" eb="1">
      <t>ダイ</t>
    </rPh>
    <rPh sb="2" eb="4">
      <t>カスガ</t>
    </rPh>
    <rPh sb="4" eb="5">
      <t>エン</t>
    </rPh>
    <phoneticPr fontId="2"/>
  </si>
  <si>
    <t>第２かわせみ</t>
    <rPh sb="0" eb="1">
      <t>ダイ</t>
    </rPh>
    <phoneticPr fontId="2"/>
  </si>
  <si>
    <t>りんごの家</t>
    <rPh sb="4" eb="5">
      <t>イエ</t>
    </rPh>
    <phoneticPr fontId="2"/>
  </si>
  <si>
    <t>熊谷たんぽぽ</t>
    <rPh sb="0" eb="2">
      <t>クマガヤ</t>
    </rPh>
    <phoneticPr fontId="2"/>
  </si>
  <si>
    <t>第２川越いもの子作業所</t>
    <rPh sb="0" eb="1">
      <t>ダイ</t>
    </rPh>
    <rPh sb="2" eb="4">
      <t>カワゴエ</t>
    </rPh>
    <rPh sb="7" eb="8">
      <t>コ</t>
    </rPh>
    <rPh sb="8" eb="11">
      <t>サギョウショ</t>
    </rPh>
    <phoneticPr fontId="2"/>
  </si>
  <si>
    <t>ウッドワーク川本</t>
    <rPh sb="6" eb="8">
      <t>カワモト</t>
    </rPh>
    <phoneticPr fontId="2"/>
  </si>
  <si>
    <t>短期入所</t>
    <rPh sb="0" eb="2">
      <t>タンキ</t>
    </rPh>
    <rPh sb="2" eb="4">
      <t>ニュウショ</t>
    </rPh>
    <phoneticPr fontId="2"/>
  </si>
  <si>
    <t>048-294-0955</t>
  </si>
  <si>
    <t>048-269-8288</t>
  </si>
  <si>
    <t>049-233-2940</t>
  </si>
  <si>
    <t>049-246-3345</t>
  </si>
  <si>
    <t>0480-93-1101</t>
  </si>
  <si>
    <t>0480-85-0681</t>
  </si>
  <si>
    <t>048-767-6511</t>
  </si>
  <si>
    <t>048-958-0018</t>
  </si>
  <si>
    <t>048-959-1615</t>
  </si>
  <si>
    <t>048-781-2222</t>
  </si>
  <si>
    <t>048-770-0808</t>
  </si>
  <si>
    <t>048-771-0537</t>
  </si>
  <si>
    <t>048-777-2611</t>
  </si>
  <si>
    <t>048-777-6031</t>
  </si>
  <si>
    <t>048-772-3522</t>
  </si>
  <si>
    <t>048-778-3532</t>
  </si>
  <si>
    <t>048-294-4458</t>
  </si>
  <si>
    <t>048-240-1788</t>
  </si>
  <si>
    <t>049-234-2940</t>
  </si>
  <si>
    <t>049-224-5045</t>
  </si>
  <si>
    <t>049-224-5037</t>
  </si>
  <si>
    <t>0480-93-1486</t>
  </si>
  <si>
    <t>048-958-0170</t>
  </si>
  <si>
    <t>048-781-1552</t>
  </si>
  <si>
    <t>048-770-0807</t>
  </si>
  <si>
    <t>048-771-0593</t>
  </si>
  <si>
    <t>048-777-2613</t>
  </si>
  <si>
    <t>048-787-4494</t>
  </si>
  <si>
    <t>048-773-0105</t>
  </si>
  <si>
    <t>048-772-5022</t>
  </si>
  <si>
    <t>048-778-3533</t>
  </si>
  <si>
    <t>048-543-3638</t>
  </si>
  <si>
    <t>048-471-9331</t>
  </si>
  <si>
    <t>048-471-9332</t>
  </si>
  <si>
    <t>048-476-8064</t>
  </si>
  <si>
    <t>048-475-0014</t>
  </si>
  <si>
    <t>049-258-0515</t>
  </si>
  <si>
    <t>049-258-0989</t>
  </si>
  <si>
    <t>049-258-8130</t>
  </si>
  <si>
    <t>049-258-8095</t>
  </si>
  <si>
    <t>049-292-2817</t>
  </si>
  <si>
    <t>04-2995-3100</t>
  </si>
  <si>
    <t>風座</t>
    <rPh sb="0" eb="2">
      <t>カゼザ</t>
    </rPh>
    <phoneticPr fontId="2"/>
  </si>
  <si>
    <t>04-2992-1928</t>
  </si>
  <si>
    <t>04-2945-1038</t>
  </si>
  <si>
    <t>04-2945-1049</t>
  </si>
  <si>
    <t>04-2926-5744</t>
  </si>
  <si>
    <t>04-2947-9191</t>
  </si>
  <si>
    <t>04-2947-6969</t>
  </si>
  <si>
    <t>04-2921-5566</t>
  </si>
  <si>
    <t>04-2921-6666</t>
  </si>
  <si>
    <t>042-973-9879</t>
  </si>
  <si>
    <t>042-973-9830</t>
  </si>
  <si>
    <t>04-2958-2941</t>
  </si>
  <si>
    <t>04-2958-2942</t>
  </si>
  <si>
    <t>04-2955-8008</t>
  </si>
  <si>
    <t>04-2955-8870</t>
  </si>
  <si>
    <t>04-2955-2941</t>
  </si>
  <si>
    <t>04-2955-2942</t>
  </si>
  <si>
    <t>04-2964-3965</t>
  </si>
  <si>
    <t>04-2963-7890</t>
  </si>
  <si>
    <t>04-2966-1941</t>
  </si>
  <si>
    <t>04-2966-3500</t>
  </si>
  <si>
    <t>04-2966-0066</t>
  </si>
  <si>
    <t>04-2966-0003</t>
  </si>
  <si>
    <t>04-2936-2511</t>
  </si>
  <si>
    <t>04-2936-2600</t>
  </si>
  <si>
    <t>04-2963-3927</t>
  </si>
  <si>
    <t>049-268-6680</t>
  </si>
  <si>
    <t>049-268-6681</t>
  </si>
  <si>
    <t>049-252-5270</t>
  </si>
  <si>
    <t>049-252-5279</t>
  </si>
  <si>
    <t>049-254-0683</t>
  </si>
  <si>
    <t>049-265-0078</t>
  </si>
  <si>
    <t>049-265-1213</t>
  </si>
  <si>
    <t>049-266-8763</t>
  </si>
  <si>
    <t>048-521-8727</t>
  </si>
  <si>
    <t>048-527-3020</t>
  </si>
  <si>
    <t>048-527-4013</t>
  </si>
  <si>
    <t>048-527-0144</t>
  </si>
  <si>
    <t>048-524-5277</t>
  </si>
  <si>
    <t>048-588-5266</t>
  </si>
  <si>
    <t>048-525-9442</t>
  </si>
  <si>
    <t>0493-62-6221</t>
  </si>
  <si>
    <t>0493-62-8944</t>
  </si>
  <si>
    <t>0493-63-0436</t>
  </si>
  <si>
    <t>0493-63-0437</t>
  </si>
  <si>
    <t>0493-36-1108</t>
  </si>
  <si>
    <t>0493-36-1121</t>
  </si>
  <si>
    <t>0493-23-8989</t>
  </si>
  <si>
    <t>0493-23-8979</t>
  </si>
  <si>
    <t>0493-22-0208</t>
  </si>
  <si>
    <t>0493-24-0108</t>
  </si>
  <si>
    <t>0493-22-8624</t>
  </si>
  <si>
    <t>048-554-8815</t>
  </si>
  <si>
    <t>048-554-8814</t>
  </si>
  <si>
    <t>048-557-5888</t>
  </si>
  <si>
    <t>048-557-5889</t>
  </si>
  <si>
    <t>0480-61-5788</t>
  </si>
  <si>
    <t>0480-61-5789</t>
  </si>
  <si>
    <t>0495-75-1200</t>
  </si>
  <si>
    <t>0495-76-4411</t>
  </si>
  <si>
    <t>0495-76-0404</t>
  </si>
  <si>
    <t>0495-76-0572</t>
  </si>
  <si>
    <t>0495-76-0055</t>
  </si>
  <si>
    <t>0495-76-3733</t>
  </si>
  <si>
    <t>0495-72-7887</t>
  </si>
  <si>
    <t>0495-72-7939</t>
  </si>
  <si>
    <t>0495-22-7417</t>
  </si>
  <si>
    <t>0495-22-7427</t>
  </si>
  <si>
    <t>0495-22-9300</t>
  </si>
  <si>
    <t>048-537-0050</t>
  </si>
  <si>
    <t>048-537-0681</t>
  </si>
  <si>
    <t>048-536-9074</t>
  </si>
  <si>
    <t>048-581-8050</t>
  </si>
  <si>
    <t>048-581-8850</t>
  </si>
  <si>
    <t>048-582-4831</t>
  </si>
  <si>
    <t>048-582-4834</t>
  </si>
  <si>
    <t>048-580-2211</t>
  </si>
  <si>
    <t>048-580-2212</t>
  </si>
  <si>
    <t>048-583-5777</t>
  </si>
  <si>
    <t>048-572-1668</t>
  </si>
  <si>
    <t>048-574-7013</t>
  </si>
  <si>
    <t>048-583-5451</t>
  </si>
  <si>
    <t>048-583-5498</t>
  </si>
  <si>
    <t>048-584-6590</t>
  </si>
  <si>
    <t>048-573-1231</t>
  </si>
  <si>
    <t>048-584-4255</t>
  </si>
  <si>
    <t>0494-24-9951</t>
  </si>
  <si>
    <t>0494-22-7910</t>
  </si>
  <si>
    <t>0494-22-8806</t>
  </si>
  <si>
    <t>0494-23-4871</t>
  </si>
  <si>
    <t>0494-23-4884</t>
  </si>
  <si>
    <t>048-480-3367</t>
  </si>
  <si>
    <t>048-479-5873</t>
  </si>
  <si>
    <t>048-786-2213</t>
  </si>
  <si>
    <t>048-787-0408</t>
  </si>
  <si>
    <t>048-728-9843</t>
  </si>
  <si>
    <t>048-728-9844</t>
  </si>
  <si>
    <t>048-593-2961</t>
  </si>
  <si>
    <t>山田1431-1</t>
    <rPh sb="0" eb="2">
      <t>ヤマダ</t>
    </rPh>
    <phoneticPr fontId="2"/>
  </si>
  <si>
    <t>049-298-3303</t>
    <phoneticPr fontId="2"/>
  </si>
  <si>
    <t>048-592-9442</t>
  </si>
  <si>
    <t>就労支援センターＺＡＣ</t>
    <rPh sb="0" eb="2">
      <t>シュウロウ</t>
    </rPh>
    <rPh sb="2" eb="4">
      <t>シエン</t>
    </rPh>
    <phoneticPr fontId="2"/>
  </si>
  <si>
    <t>048-764-3881</t>
  </si>
  <si>
    <t>048-764-7788</t>
  </si>
  <si>
    <t>048-768-1161</t>
  </si>
  <si>
    <t>048-769-5347</t>
  </si>
  <si>
    <t>049-277-8605</t>
  </si>
  <si>
    <t>0480-42-0890</t>
  </si>
  <si>
    <t>042-985-5354</t>
  </si>
  <si>
    <t>042-985-7725</t>
  </si>
  <si>
    <t>042-985-8668</t>
  </si>
  <si>
    <t>電話番号</t>
    <rPh sb="0" eb="2">
      <t>デンワ</t>
    </rPh>
    <rPh sb="2" eb="4">
      <t>バンゴウ</t>
    </rPh>
    <phoneticPr fontId="2"/>
  </si>
  <si>
    <t>(福)みぬま福祉会</t>
    <rPh sb="6" eb="9">
      <t>フクシカイ</t>
    </rPh>
    <phoneticPr fontId="2"/>
  </si>
  <si>
    <t>(福)皆の郷</t>
    <rPh sb="3" eb="4">
      <t>ミナ</t>
    </rPh>
    <rPh sb="5" eb="6">
      <t>サト</t>
    </rPh>
    <phoneticPr fontId="2"/>
  </si>
  <si>
    <t>(福)翅会</t>
    <rPh sb="4" eb="5">
      <t>カイ</t>
    </rPh>
    <phoneticPr fontId="2"/>
  </si>
  <si>
    <t>(福)ともに福祉会</t>
    <rPh sb="6" eb="9">
      <t>フクシカイ</t>
    </rPh>
    <phoneticPr fontId="2"/>
  </si>
  <si>
    <t>(福)川の郷福祉会</t>
    <rPh sb="3" eb="4">
      <t>カワ</t>
    </rPh>
    <rPh sb="5" eb="6">
      <t>サト</t>
    </rPh>
    <rPh sb="6" eb="9">
      <t>フクシカイ</t>
    </rPh>
    <phoneticPr fontId="2"/>
  </si>
  <si>
    <t>(福)緑の風福祉会</t>
    <rPh sb="3" eb="4">
      <t>ミドリ</t>
    </rPh>
    <rPh sb="5" eb="6">
      <t>カゼ</t>
    </rPh>
    <rPh sb="6" eb="9">
      <t>フクシカイ</t>
    </rPh>
    <phoneticPr fontId="2"/>
  </si>
  <si>
    <t>(福)とまとの会</t>
    <rPh sb="7" eb="8">
      <t>カイ</t>
    </rPh>
    <phoneticPr fontId="2"/>
  </si>
  <si>
    <t>(福)埼玉県社会福祉事業団</t>
    <rPh sb="3" eb="6">
      <t>サイタマケン</t>
    </rPh>
    <rPh sb="6" eb="8">
      <t>シャカイ</t>
    </rPh>
    <rPh sb="8" eb="10">
      <t>フクシ</t>
    </rPh>
    <rPh sb="10" eb="13">
      <t>ジギョウダン</t>
    </rPh>
    <phoneticPr fontId="2"/>
  </si>
  <si>
    <t>○</t>
  </si>
  <si>
    <t>(福)恩賜財団済生会支部埼玉県済生会</t>
    <rPh sb="3" eb="5">
      <t>オンシ</t>
    </rPh>
    <phoneticPr fontId="2"/>
  </si>
  <si>
    <t>(福)上尾あゆみ会</t>
    <rPh sb="3" eb="5">
      <t>アゲオ</t>
    </rPh>
    <rPh sb="8" eb="9">
      <t>カイ</t>
    </rPh>
    <phoneticPr fontId="2"/>
  </si>
  <si>
    <t>(特非)すみれ福祉会</t>
    <rPh sb="7" eb="10">
      <t>フクシカイ</t>
    </rPh>
    <phoneticPr fontId="2"/>
  </si>
  <si>
    <t>(福)あげお福祉会</t>
    <rPh sb="6" eb="9">
      <t>フクシカイ</t>
    </rPh>
    <phoneticPr fontId="2"/>
  </si>
  <si>
    <t>(福)一粒</t>
    <rPh sb="3" eb="5">
      <t>ヒトツブ</t>
    </rPh>
    <phoneticPr fontId="2"/>
  </si>
  <si>
    <t>(福)戸田わかくさ会</t>
    <rPh sb="3" eb="5">
      <t>トダ</t>
    </rPh>
    <rPh sb="9" eb="10">
      <t>カイ</t>
    </rPh>
    <phoneticPr fontId="2"/>
  </si>
  <si>
    <t>西武新宿線新所沢駅東口から西武フラワーヒル行バス「十四軒」下車徒歩2分</t>
    <rPh sb="0" eb="2">
      <t>セイブ</t>
    </rPh>
    <rPh sb="2" eb="4">
      <t>シンジュク</t>
    </rPh>
    <rPh sb="4" eb="5">
      <t>セン</t>
    </rPh>
    <rPh sb="5" eb="8">
      <t>シントコロザワ</t>
    </rPh>
    <rPh sb="8" eb="9">
      <t>エキ</t>
    </rPh>
    <rPh sb="9" eb="11">
      <t>ヒガシグチ</t>
    </rPh>
    <rPh sb="13" eb="15">
      <t>セイブ</t>
    </rPh>
    <rPh sb="21" eb="22">
      <t>イ</t>
    </rPh>
    <rPh sb="25" eb="27">
      <t>ジュウシ</t>
    </rPh>
    <rPh sb="27" eb="28">
      <t>ケン</t>
    </rPh>
    <rPh sb="29" eb="31">
      <t>ゲシャ</t>
    </rPh>
    <rPh sb="31" eb="33">
      <t>トホ</t>
    </rPh>
    <rPh sb="34" eb="35">
      <t>フン</t>
    </rPh>
    <phoneticPr fontId="2"/>
  </si>
  <si>
    <t>(福)志木市社会福祉協議会</t>
    <rPh sb="3" eb="6">
      <t>シキシ</t>
    </rPh>
    <rPh sb="6" eb="8">
      <t>シャカイ</t>
    </rPh>
    <rPh sb="8" eb="10">
      <t>フクシ</t>
    </rPh>
    <rPh sb="10" eb="13">
      <t>キョウギカイ</t>
    </rPh>
    <phoneticPr fontId="2"/>
  </si>
  <si>
    <t>(福)めぐみ会</t>
    <rPh sb="6" eb="7">
      <t>カイ</t>
    </rPh>
    <phoneticPr fontId="2"/>
  </si>
  <si>
    <t>(福)入間東部福祉会</t>
    <rPh sb="3" eb="5">
      <t>イルマ</t>
    </rPh>
    <rPh sb="5" eb="7">
      <t>トウブ</t>
    </rPh>
    <rPh sb="7" eb="10">
      <t>フクシカイ</t>
    </rPh>
    <phoneticPr fontId="2"/>
  </si>
  <si>
    <t>(福)所沢しいのき会</t>
    <rPh sb="3" eb="5">
      <t>トコロザワ</t>
    </rPh>
    <rPh sb="9" eb="10">
      <t>カイ</t>
    </rPh>
    <phoneticPr fontId="2"/>
  </si>
  <si>
    <t>(特非)ゆうき福祉会</t>
    <rPh sb="7" eb="10">
      <t>フクシカイ</t>
    </rPh>
    <phoneticPr fontId="2"/>
  </si>
  <si>
    <t>(福)皆成会</t>
    <rPh sb="3" eb="6">
      <t>カイセイカイ</t>
    </rPh>
    <phoneticPr fontId="2"/>
  </si>
  <si>
    <t>(福)安心会</t>
    <rPh sb="3" eb="5">
      <t>アンシン</t>
    </rPh>
    <rPh sb="5" eb="6">
      <t>カイ</t>
    </rPh>
    <phoneticPr fontId="2"/>
  </si>
  <si>
    <t>(福)おぶすま福祉会</t>
    <rPh sb="7" eb="10">
      <t>フクシカイ</t>
    </rPh>
    <phoneticPr fontId="2"/>
  </si>
  <si>
    <t>(福)茶の花福祉会</t>
    <rPh sb="3" eb="4">
      <t>チャ</t>
    </rPh>
    <rPh sb="5" eb="6">
      <t>ハナ</t>
    </rPh>
    <rPh sb="6" eb="9">
      <t>フクシカイ</t>
    </rPh>
    <phoneticPr fontId="2"/>
  </si>
  <si>
    <t>(福)創和</t>
    <rPh sb="3" eb="5">
      <t>ソウワ</t>
    </rPh>
    <phoneticPr fontId="2"/>
  </si>
  <si>
    <t>(福)ゆいの里福祉会</t>
    <rPh sb="6" eb="7">
      <t>サト</t>
    </rPh>
    <rPh sb="7" eb="10">
      <t>フクシカイ</t>
    </rPh>
    <phoneticPr fontId="2"/>
  </si>
  <si>
    <t>(福)黎明会</t>
    <rPh sb="3" eb="5">
      <t>レイメイ</t>
    </rPh>
    <rPh sb="5" eb="6">
      <t>カイ</t>
    </rPh>
    <phoneticPr fontId="2"/>
  </si>
  <si>
    <t>(特非)自立生活センター遊ＴＯピア</t>
    <rPh sb="4" eb="6">
      <t>ジリツ</t>
    </rPh>
    <rPh sb="6" eb="8">
      <t>セイカツ</t>
    </rPh>
    <rPh sb="12" eb="13">
      <t>ユウ</t>
    </rPh>
    <phoneticPr fontId="2"/>
  </si>
  <si>
    <t>(福)埼玉のぞみの園</t>
    <rPh sb="3" eb="5">
      <t>サイタマ</t>
    </rPh>
    <rPh sb="9" eb="10">
      <t>ソノ</t>
    </rPh>
    <phoneticPr fontId="2"/>
  </si>
  <si>
    <t>(福)たんぽぽ福祉会</t>
    <rPh sb="7" eb="10">
      <t>フクシカイ</t>
    </rPh>
    <phoneticPr fontId="2"/>
  </si>
  <si>
    <t>(福)昴</t>
    <rPh sb="3" eb="4">
      <t>スバル</t>
    </rPh>
    <phoneticPr fontId="2"/>
  </si>
  <si>
    <t>(特非)みんなの風福祉会</t>
    <rPh sb="8" eb="9">
      <t>カゼ</t>
    </rPh>
    <rPh sb="9" eb="12">
      <t>フクシカイ</t>
    </rPh>
    <phoneticPr fontId="2"/>
  </si>
  <si>
    <t>風舎</t>
    <rPh sb="0" eb="1">
      <t>カゼ</t>
    </rPh>
    <rPh sb="1" eb="2">
      <t>シャ</t>
    </rPh>
    <phoneticPr fontId="2"/>
  </si>
  <si>
    <t>中央区桜丘1-1891-1</t>
    <rPh sb="0" eb="3">
      <t>チュウオウク</t>
    </rPh>
    <rPh sb="3" eb="5">
      <t>サクラオカ</t>
    </rPh>
    <phoneticPr fontId="2"/>
  </si>
  <si>
    <t>国</t>
    <rPh sb="0" eb="1">
      <t>クニ</t>
    </rPh>
    <phoneticPr fontId="2"/>
  </si>
  <si>
    <t>宿泊</t>
    <rPh sb="0" eb="2">
      <t>シュクハク</t>
    </rPh>
    <phoneticPr fontId="2"/>
  </si>
  <si>
    <t>高崎線熊谷駅北口から妻沼行又は太田西小泉行バス「報恩寺」下車徒歩10分</t>
    <rPh sb="0" eb="2">
      <t>タカサキ</t>
    </rPh>
    <rPh sb="2" eb="3">
      <t>セン</t>
    </rPh>
    <rPh sb="3" eb="5">
      <t>クマガヤ</t>
    </rPh>
    <rPh sb="5" eb="6">
      <t>エキ</t>
    </rPh>
    <rPh sb="6" eb="8">
      <t>キタグチ</t>
    </rPh>
    <rPh sb="10" eb="12">
      <t>メヌマ</t>
    </rPh>
    <rPh sb="12" eb="13">
      <t>イ</t>
    </rPh>
    <rPh sb="13" eb="14">
      <t>マタ</t>
    </rPh>
    <rPh sb="15" eb="17">
      <t>オオタ</t>
    </rPh>
    <rPh sb="17" eb="18">
      <t>ニシ</t>
    </rPh>
    <rPh sb="18" eb="20">
      <t>コイズミ</t>
    </rPh>
    <rPh sb="20" eb="21">
      <t>イ</t>
    </rPh>
    <rPh sb="24" eb="26">
      <t>ホウオン</t>
    </rPh>
    <rPh sb="26" eb="27">
      <t>ジ</t>
    </rPh>
    <rPh sb="28" eb="30">
      <t>ゲシャ</t>
    </rPh>
    <rPh sb="30" eb="32">
      <t>トホ</t>
    </rPh>
    <rPh sb="34" eb="35">
      <t>プン</t>
    </rPh>
    <phoneticPr fontId="2"/>
  </si>
  <si>
    <t>本石2-146</t>
    <rPh sb="0" eb="2">
      <t>モトイシ</t>
    </rPh>
    <phoneticPr fontId="2"/>
  </si>
  <si>
    <t>048-525-5623</t>
    <phoneticPr fontId="2"/>
  </si>
  <si>
    <t>妻沼小島2058-1</t>
    <rPh sb="0" eb="2">
      <t>メヌマ</t>
    </rPh>
    <rPh sb="2" eb="4">
      <t>コジマ</t>
    </rPh>
    <phoneticPr fontId="2"/>
  </si>
  <si>
    <t>高崎線熊谷駅下車タクシー40分</t>
    <rPh sb="0" eb="2">
      <t>タカサキ</t>
    </rPh>
    <rPh sb="2" eb="3">
      <t>セン</t>
    </rPh>
    <rPh sb="3" eb="5">
      <t>クマガヤ</t>
    </rPh>
    <rPh sb="5" eb="6">
      <t>エキ</t>
    </rPh>
    <rPh sb="6" eb="8">
      <t>ゲシャ</t>
    </rPh>
    <rPh sb="14" eb="15">
      <t>プン</t>
    </rPh>
    <phoneticPr fontId="2"/>
  </si>
  <si>
    <t>比企郡嵐山町</t>
    <phoneticPr fontId="2"/>
  </si>
  <si>
    <t>鎌形1340-3</t>
    <phoneticPr fontId="2"/>
  </si>
  <si>
    <t>0493-63-0151</t>
    <phoneticPr fontId="2"/>
  </si>
  <si>
    <t>0493-63-0141</t>
    <phoneticPr fontId="2"/>
  </si>
  <si>
    <t>デイセンターウィズ</t>
    <phoneticPr fontId="2"/>
  </si>
  <si>
    <t>東武東上線武蔵嵐山駅下車徒歩25分</t>
    <rPh sb="0" eb="2">
      <t>トウブ</t>
    </rPh>
    <rPh sb="2" eb="4">
      <t>トウジョウ</t>
    </rPh>
    <rPh sb="4" eb="5">
      <t>セン</t>
    </rPh>
    <rPh sb="5" eb="7">
      <t>ムサシ</t>
    </rPh>
    <rPh sb="7" eb="9">
      <t>ランザン</t>
    </rPh>
    <rPh sb="9" eb="10">
      <t>エキ</t>
    </rPh>
    <rPh sb="10" eb="12">
      <t>ゲシャ</t>
    </rPh>
    <rPh sb="12" eb="14">
      <t>トホ</t>
    </rPh>
    <rPh sb="16" eb="17">
      <t>フン</t>
    </rPh>
    <phoneticPr fontId="2"/>
  </si>
  <si>
    <t>ワーク＆ライクのびっこ</t>
    <phoneticPr fontId="2"/>
  </si>
  <si>
    <t>比企郡川島町</t>
    <phoneticPr fontId="2"/>
  </si>
  <si>
    <t>下八ツ林871-5</t>
    <phoneticPr fontId="2"/>
  </si>
  <si>
    <t>049-297-7405</t>
    <phoneticPr fontId="2"/>
  </si>
  <si>
    <t>049-297-7461</t>
    <phoneticPr fontId="2"/>
  </si>
  <si>
    <t>東武東上線東松山駅から熊谷行バス「藤山」下車徒歩30分</t>
    <rPh sb="0" eb="2">
      <t>トウブ</t>
    </rPh>
    <rPh sb="2" eb="4">
      <t>トウジョウ</t>
    </rPh>
    <rPh sb="4" eb="5">
      <t>セン</t>
    </rPh>
    <rPh sb="5" eb="8">
      <t>ヒガシマツヤマ</t>
    </rPh>
    <rPh sb="8" eb="9">
      <t>エキ</t>
    </rPh>
    <rPh sb="11" eb="13">
      <t>クマガヤ</t>
    </rPh>
    <rPh sb="13" eb="14">
      <t>イ</t>
    </rPh>
    <rPh sb="17" eb="19">
      <t>フジヤマ</t>
    </rPh>
    <rPh sb="20" eb="22">
      <t>ゲシャ</t>
    </rPh>
    <rPh sb="22" eb="24">
      <t>トホ</t>
    </rPh>
    <rPh sb="26" eb="27">
      <t>フン</t>
    </rPh>
    <phoneticPr fontId="2"/>
  </si>
  <si>
    <t>○</t>
    <phoneticPr fontId="2"/>
  </si>
  <si>
    <t>小松原町17-19</t>
    <rPh sb="0" eb="4">
      <t>コマツバラチョウ</t>
    </rPh>
    <phoneticPr fontId="2"/>
  </si>
  <si>
    <t>秩父鉄道東行田駅下車徒歩20分</t>
    <rPh sb="0" eb="2">
      <t>チチブ</t>
    </rPh>
    <rPh sb="2" eb="4">
      <t>テツドウ</t>
    </rPh>
    <rPh sb="4" eb="7">
      <t>ヒガシギョウダ</t>
    </rPh>
    <rPh sb="7" eb="8">
      <t>エキ</t>
    </rPh>
    <rPh sb="8" eb="10">
      <t>ゲシャ</t>
    </rPh>
    <rPh sb="10" eb="12">
      <t>トホ</t>
    </rPh>
    <rPh sb="14" eb="15">
      <t>プン</t>
    </rPh>
    <phoneticPr fontId="2"/>
  </si>
  <si>
    <t>レイズアップ</t>
    <phoneticPr fontId="2"/>
  </si>
  <si>
    <t>前谷504-1</t>
    <rPh sb="0" eb="2">
      <t>マエヤ</t>
    </rPh>
    <phoneticPr fontId="2"/>
  </si>
  <si>
    <t>048-594-6113</t>
    <phoneticPr fontId="2"/>
  </si>
  <si>
    <t>048-594-6114</t>
    <phoneticPr fontId="2"/>
  </si>
  <si>
    <t>緑町13-31</t>
    <rPh sb="0" eb="1">
      <t>ミドリ</t>
    </rPh>
    <rPh sb="1" eb="2">
      <t>マチ</t>
    </rPh>
    <phoneticPr fontId="2"/>
  </si>
  <si>
    <t>東武伊勢崎線南羽生駅下車徒歩25分</t>
    <rPh sb="0" eb="2">
      <t>トウブ</t>
    </rPh>
    <rPh sb="2" eb="5">
      <t>イセサキ</t>
    </rPh>
    <rPh sb="5" eb="6">
      <t>セン</t>
    </rPh>
    <rPh sb="6" eb="9">
      <t>ミナミハニュウ</t>
    </rPh>
    <rPh sb="9" eb="10">
      <t>エキ</t>
    </rPh>
    <rPh sb="10" eb="12">
      <t>ゲシャ</t>
    </rPh>
    <rPh sb="12" eb="14">
      <t>トホ</t>
    </rPh>
    <rPh sb="16" eb="17">
      <t>フン</t>
    </rPh>
    <phoneticPr fontId="2"/>
  </si>
  <si>
    <t>(福)新</t>
    <rPh sb="3" eb="4">
      <t>アラタ</t>
    </rPh>
    <phoneticPr fontId="2"/>
  </si>
  <si>
    <t>羽生市</t>
    <phoneticPr fontId="2"/>
  </si>
  <si>
    <t>048-565-1646</t>
    <phoneticPr fontId="2"/>
  </si>
  <si>
    <t>チューリップ</t>
    <phoneticPr fontId="2"/>
  </si>
  <si>
    <t>上手子林467</t>
    <rPh sb="0" eb="4">
      <t>カミテコバヤシ</t>
    </rPh>
    <phoneticPr fontId="2"/>
  </si>
  <si>
    <t>048-563-4060</t>
    <phoneticPr fontId="2"/>
  </si>
  <si>
    <t>048-562-4045</t>
    <phoneticPr fontId="2"/>
  </si>
  <si>
    <t>高崎線岡部駅下車タクシー10分</t>
    <rPh sb="0" eb="2">
      <t>タカサキ</t>
    </rPh>
    <rPh sb="2" eb="3">
      <t>セン</t>
    </rPh>
    <rPh sb="3" eb="5">
      <t>オカベ</t>
    </rPh>
    <rPh sb="5" eb="6">
      <t>エキ</t>
    </rPh>
    <rPh sb="6" eb="8">
      <t>ゲシャ</t>
    </rPh>
    <rPh sb="14" eb="15">
      <t>フン</t>
    </rPh>
    <phoneticPr fontId="2"/>
  </si>
  <si>
    <t>アナン</t>
    <phoneticPr fontId="2"/>
  </si>
  <si>
    <t>高崎線本庄駅から寄居行バス「小茂田」下車徒歩5分</t>
    <rPh sb="0" eb="2">
      <t>タカサキ</t>
    </rPh>
    <rPh sb="2" eb="3">
      <t>セン</t>
    </rPh>
    <rPh sb="3" eb="5">
      <t>ホンジョウ</t>
    </rPh>
    <rPh sb="5" eb="6">
      <t>エキ</t>
    </rPh>
    <rPh sb="8" eb="10">
      <t>ヨリイ</t>
    </rPh>
    <rPh sb="10" eb="11">
      <t>イ</t>
    </rPh>
    <rPh sb="14" eb="17">
      <t>コモダ</t>
    </rPh>
    <rPh sb="18" eb="20">
      <t>ゲシャ</t>
    </rPh>
    <rPh sb="20" eb="22">
      <t>トホ</t>
    </rPh>
    <rPh sb="23" eb="24">
      <t>フン</t>
    </rPh>
    <phoneticPr fontId="2"/>
  </si>
  <si>
    <t>高崎線熊谷駅から森林公園行バス「文殊寺」下車徒歩15分</t>
    <rPh sb="0" eb="2">
      <t>タカサキ</t>
    </rPh>
    <rPh sb="2" eb="3">
      <t>セン</t>
    </rPh>
    <rPh sb="3" eb="5">
      <t>クマガヤ</t>
    </rPh>
    <rPh sb="5" eb="6">
      <t>エキ</t>
    </rPh>
    <rPh sb="8" eb="10">
      <t>シンリン</t>
    </rPh>
    <rPh sb="10" eb="12">
      <t>コウエン</t>
    </rPh>
    <rPh sb="12" eb="13">
      <t>イ</t>
    </rPh>
    <rPh sb="16" eb="18">
      <t>モンジュ</t>
    </rPh>
    <rPh sb="18" eb="19">
      <t>ジ</t>
    </rPh>
    <rPh sb="20" eb="22">
      <t>ゲシャ</t>
    </rPh>
    <rPh sb="22" eb="24">
      <t>トホ</t>
    </rPh>
    <rPh sb="26" eb="27">
      <t>フン</t>
    </rPh>
    <phoneticPr fontId="2"/>
  </si>
  <si>
    <t>大里郡寄居町</t>
    <phoneticPr fontId="2"/>
  </si>
  <si>
    <t>藤田322-1</t>
    <phoneticPr fontId="2"/>
  </si>
  <si>
    <t>048-581-5868</t>
    <phoneticPr fontId="2"/>
  </si>
  <si>
    <t>048-581-8868</t>
    <phoneticPr fontId="2"/>
  </si>
  <si>
    <t>寄居駅下車徒歩20分</t>
    <rPh sb="0" eb="2">
      <t>ヨリイ</t>
    </rPh>
    <rPh sb="2" eb="3">
      <t>エキ</t>
    </rPh>
    <rPh sb="3" eb="5">
      <t>ゲシャ</t>
    </rPh>
    <rPh sb="5" eb="7">
      <t>トホ</t>
    </rPh>
    <rPh sb="9" eb="10">
      <t>プン</t>
    </rPh>
    <phoneticPr fontId="2"/>
  </si>
  <si>
    <t>寄居駅下車タクシー15分</t>
    <rPh sb="0" eb="2">
      <t>ヨリイ</t>
    </rPh>
    <rPh sb="2" eb="3">
      <t>エキ</t>
    </rPh>
    <rPh sb="3" eb="5">
      <t>ゲシャ</t>
    </rPh>
    <rPh sb="11" eb="12">
      <t>フン</t>
    </rPh>
    <phoneticPr fontId="2"/>
  </si>
  <si>
    <t>秩父鉄道波久礼駅下車徒歩10分</t>
    <rPh sb="0" eb="2">
      <t>チチブ</t>
    </rPh>
    <rPh sb="2" eb="4">
      <t>テツドウ</t>
    </rPh>
    <rPh sb="4" eb="7">
      <t>ハグレ</t>
    </rPh>
    <rPh sb="7" eb="8">
      <t>エキ</t>
    </rPh>
    <rPh sb="8" eb="10">
      <t>ゲシャ</t>
    </rPh>
    <rPh sb="10" eb="12">
      <t>トホ</t>
    </rPh>
    <rPh sb="14" eb="15">
      <t>プン</t>
    </rPh>
    <phoneticPr fontId="2"/>
  </si>
  <si>
    <t>秩父鉄道武川駅下車タクシー10分</t>
    <rPh sb="0" eb="2">
      <t>チチブ</t>
    </rPh>
    <rPh sb="2" eb="4">
      <t>テツドウ</t>
    </rPh>
    <rPh sb="4" eb="6">
      <t>タケカワ</t>
    </rPh>
    <rPh sb="6" eb="7">
      <t>エキ</t>
    </rPh>
    <rPh sb="7" eb="9">
      <t>ゲシャ</t>
    </rPh>
    <rPh sb="15" eb="16">
      <t>プン</t>
    </rPh>
    <phoneticPr fontId="2"/>
  </si>
  <si>
    <t>-</t>
    <phoneticPr fontId="2"/>
  </si>
  <si>
    <t>高崎線深谷駅から寄居行バス「人見」下車徒歩12分</t>
    <rPh sb="0" eb="2">
      <t>タカサキ</t>
    </rPh>
    <rPh sb="2" eb="3">
      <t>セン</t>
    </rPh>
    <rPh sb="3" eb="5">
      <t>フカヤ</t>
    </rPh>
    <rPh sb="5" eb="6">
      <t>エキ</t>
    </rPh>
    <rPh sb="8" eb="10">
      <t>ヨリイ</t>
    </rPh>
    <rPh sb="10" eb="11">
      <t>イ</t>
    </rPh>
    <rPh sb="14" eb="16">
      <t>ヒトミ</t>
    </rPh>
    <rPh sb="17" eb="19">
      <t>ゲシャ</t>
    </rPh>
    <rPh sb="19" eb="21">
      <t>トホ</t>
    </rPh>
    <rPh sb="23" eb="24">
      <t>フン</t>
    </rPh>
    <phoneticPr fontId="2"/>
  </si>
  <si>
    <t>熊谷駅から循環器呼吸器病センター行バス終点下車徒歩25分</t>
    <rPh sb="0" eb="2">
      <t>クマガヤ</t>
    </rPh>
    <rPh sb="2" eb="3">
      <t>エキ</t>
    </rPh>
    <rPh sb="5" eb="8">
      <t>ジュンカンキ</t>
    </rPh>
    <rPh sb="8" eb="12">
      <t>コキュウキビョウ</t>
    </rPh>
    <rPh sb="16" eb="17">
      <t>イ</t>
    </rPh>
    <rPh sb="19" eb="21">
      <t>シュウテン</t>
    </rPh>
    <rPh sb="21" eb="23">
      <t>ゲシャ</t>
    </rPh>
    <rPh sb="23" eb="25">
      <t>トホ</t>
    </rPh>
    <rPh sb="27" eb="28">
      <t>フン</t>
    </rPh>
    <phoneticPr fontId="2"/>
  </si>
  <si>
    <t>ワークショップ・チボリ</t>
    <phoneticPr fontId="2"/>
  </si>
  <si>
    <t>深谷市</t>
    <phoneticPr fontId="2"/>
  </si>
  <si>
    <t>山河1058-3</t>
    <phoneticPr fontId="2"/>
  </si>
  <si>
    <t>048-585-1412</t>
    <phoneticPr fontId="2"/>
  </si>
  <si>
    <t>048-585-1499</t>
    <phoneticPr fontId="2"/>
  </si>
  <si>
    <t>東大沢3-2-5</t>
    <rPh sb="0" eb="1">
      <t>ヒガシ</t>
    </rPh>
    <rPh sb="1" eb="3">
      <t>オオサワ</t>
    </rPh>
    <phoneticPr fontId="2"/>
  </si>
  <si>
    <t>東武伊勢崎線北越谷駅東口より老人福祉センター行茨城急行バス「さぎたか第二公園」下車徒歩1分</t>
    <rPh sb="0" eb="2">
      <t>トウブ</t>
    </rPh>
    <rPh sb="2" eb="5">
      <t>イセサキ</t>
    </rPh>
    <rPh sb="5" eb="6">
      <t>セン</t>
    </rPh>
    <rPh sb="6" eb="9">
      <t>キタコシガヤ</t>
    </rPh>
    <rPh sb="9" eb="10">
      <t>エキ</t>
    </rPh>
    <rPh sb="10" eb="12">
      <t>ヒガシグチ</t>
    </rPh>
    <rPh sb="14" eb="16">
      <t>ロウジン</t>
    </rPh>
    <rPh sb="16" eb="18">
      <t>フクシ</t>
    </rPh>
    <rPh sb="22" eb="23">
      <t>イ</t>
    </rPh>
    <rPh sb="34" eb="36">
      <t>ダイニ</t>
    </rPh>
    <rPh sb="36" eb="38">
      <t>コウエン</t>
    </rPh>
    <rPh sb="39" eb="41">
      <t>ゲシャ</t>
    </rPh>
    <rPh sb="41" eb="43">
      <t>トホ</t>
    </rPh>
    <rPh sb="44" eb="45">
      <t>フン</t>
    </rPh>
    <phoneticPr fontId="2"/>
  </si>
  <si>
    <t>(福)川越にじの会</t>
  </si>
  <si>
    <t>川越市</t>
    <phoneticPr fontId="2"/>
  </si>
  <si>
    <t>古谷本郷992</t>
    <phoneticPr fontId="2"/>
  </si>
  <si>
    <t>049-236-0666</t>
    <phoneticPr fontId="2"/>
  </si>
  <si>
    <t>049-236-0665</t>
    <phoneticPr fontId="2"/>
  </si>
  <si>
    <t>にじの家</t>
    <rPh sb="3" eb="4">
      <t>イエ</t>
    </rPh>
    <phoneticPr fontId="2"/>
  </si>
  <si>
    <t>○</t>
    <phoneticPr fontId="2"/>
  </si>
  <si>
    <t>○</t>
    <phoneticPr fontId="2"/>
  </si>
  <si>
    <t>(福)昴</t>
    <rPh sb="0" eb="3">
      <t>フク</t>
    </rPh>
    <rPh sb="3" eb="4">
      <t>スバル</t>
    </rPh>
    <phoneticPr fontId="2"/>
  </si>
  <si>
    <t>アドヴァンス</t>
    <phoneticPr fontId="2"/>
  </si>
  <si>
    <t>大谷590</t>
    <rPh sb="0" eb="2">
      <t>オオヤ</t>
    </rPh>
    <phoneticPr fontId="2"/>
  </si>
  <si>
    <t>0493-39-1131</t>
    <phoneticPr fontId="2"/>
  </si>
  <si>
    <t>0493-39-1248</t>
    <phoneticPr fontId="2"/>
  </si>
  <si>
    <t>東松山駅下車タクシー20分</t>
    <rPh sb="0" eb="3">
      <t>ヒガシマツヤマ</t>
    </rPh>
    <rPh sb="3" eb="4">
      <t>エキ</t>
    </rPh>
    <rPh sb="4" eb="6">
      <t>ゲシャ</t>
    </rPh>
    <rPh sb="12" eb="13">
      <t>プン</t>
    </rPh>
    <phoneticPr fontId="2"/>
  </si>
  <si>
    <t>武蔵浦和駅下車徒歩10分</t>
    <rPh sb="0" eb="2">
      <t>ムサシ</t>
    </rPh>
    <rPh sb="2" eb="4">
      <t>ウラワ</t>
    </rPh>
    <rPh sb="4" eb="5">
      <t>エキ</t>
    </rPh>
    <rPh sb="5" eb="7">
      <t>ゲシャ</t>
    </rPh>
    <rPh sb="7" eb="9">
      <t>トホ</t>
    </rPh>
    <rPh sb="11" eb="12">
      <t>プン</t>
    </rPh>
    <phoneticPr fontId="2"/>
  </si>
  <si>
    <t>西部</t>
    <rPh sb="0" eb="2">
      <t>セイブ</t>
    </rPh>
    <phoneticPr fontId="2"/>
  </si>
  <si>
    <t>北部</t>
    <rPh sb="0" eb="2">
      <t>ホクブ</t>
    </rPh>
    <phoneticPr fontId="2"/>
  </si>
  <si>
    <t>東部</t>
    <rPh sb="0" eb="2">
      <t>トウブ</t>
    </rPh>
    <phoneticPr fontId="2"/>
  </si>
  <si>
    <t>(福)翠浩会</t>
  </si>
  <si>
    <t>(福)埼玉県社会福祉事業団</t>
  </si>
  <si>
    <t>(福)埼玉朝日会</t>
  </si>
  <si>
    <t>(福)平徳会</t>
  </si>
  <si>
    <t>(福)杉風会</t>
  </si>
  <si>
    <t>(福)藤の実会</t>
  </si>
  <si>
    <t>(福)いずみ会</t>
  </si>
  <si>
    <t>(福)朝霞地区福祉会</t>
  </si>
  <si>
    <t>(福)銀杏会</t>
  </si>
  <si>
    <t>(福)かがやきの会</t>
  </si>
  <si>
    <t>(福)幸仁会</t>
  </si>
  <si>
    <t>(福)葭の里</t>
  </si>
  <si>
    <t>(福)恩賜財団済生会支部埼玉県済生会</t>
    <rPh sb="3" eb="5">
      <t>オンシ</t>
    </rPh>
    <rPh sb="5" eb="7">
      <t>ザイダン</t>
    </rPh>
    <rPh sb="7" eb="10">
      <t>サイセイカイ</t>
    </rPh>
    <rPh sb="10" eb="12">
      <t>シブ</t>
    </rPh>
    <rPh sb="12" eb="15">
      <t>サイタマケン</t>
    </rPh>
    <rPh sb="15" eb="18">
      <t>サイセイカイ</t>
    </rPh>
    <phoneticPr fontId="2"/>
  </si>
  <si>
    <t>八幡田868-1</t>
    <rPh sb="0" eb="2">
      <t>ハチマン</t>
    </rPh>
    <rPh sb="2" eb="3">
      <t>タ</t>
    </rPh>
    <phoneticPr fontId="2"/>
  </si>
  <si>
    <t>新光苑</t>
    <phoneticPr fontId="2"/>
  </si>
  <si>
    <t>熊谷市</t>
    <phoneticPr fontId="2"/>
  </si>
  <si>
    <t>羽生市</t>
    <phoneticPr fontId="2"/>
  </si>
  <si>
    <t>皆光園</t>
    <phoneticPr fontId="2"/>
  </si>
  <si>
    <t>埼玉朝日園</t>
    <phoneticPr fontId="2"/>
  </si>
  <si>
    <t>こしがや希望の里</t>
    <phoneticPr fontId="2"/>
  </si>
  <si>
    <t>越谷市</t>
    <phoneticPr fontId="2"/>
  </si>
  <si>
    <t>庄内</t>
    <phoneticPr fontId="2"/>
  </si>
  <si>
    <t>北葛飾郡杉戸町</t>
    <phoneticPr fontId="2"/>
  </si>
  <si>
    <t>所沢市</t>
    <phoneticPr fontId="2"/>
  </si>
  <si>
    <t>西山荘</t>
    <phoneticPr fontId="2"/>
  </si>
  <si>
    <t>比企郡鳩山町</t>
    <phoneticPr fontId="2"/>
  </si>
  <si>
    <t>すずらん</t>
    <phoneticPr fontId="2"/>
  </si>
  <si>
    <t>志木市</t>
    <phoneticPr fontId="2"/>
  </si>
  <si>
    <t>ゆめみ野工房</t>
    <phoneticPr fontId="2"/>
  </si>
  <si>
    <t>北葛飾郡松伏町</t>
    <phoneticPr fontId="2"/>
  </si>
  <si>
    <t>小島527</t>
    <phoneticPr fontId="2"/>
  </si>
  <si>
    <t>048-532-0665</t>
    <phoneticPr fontId="2"/>
  </si>
  <si>
    <t>048-532-7794</t>
    <phoneticPr fontId="2"/>
  </si>
  <si>
    <t>048-565-1311</t>
    <phoneticPr fontId="2"/>
  </si>
  <si>
    <t>048-565-3337</t>
    <phoneticPr fontId="2"/>
  </si>
  <si>
    <t>深谷市</t>
    <phoneticPr fontId="2"/>
  </si>
  <si>
    <t>人見1998</t>
    <phoneticPr fontId="2"/>
  </si>
  <si>
    <t>048-573-2021</t>
    <phoneticPr fontId="2"/>
  </si>
  <si>
    <t>048-573-2022</t>
    <phoneticPr fontId="2"/>
  </si>
  <si>
    <t>本田3512-1</t>
    <phoneticPr fontId="2"/>
  </si>
  <si>
    <t>048-583-3416</t>
    <phoneticPr fontId="2"/>
  </si>
  <si>
    <t>048-583-6688</t>
    <phoneticPr fontId="2"/>
  </si>
  <si>
    <t>向畑231</t>
    <phoneticPr fontId="2"/>
  </si>
  <si>
    <t>048-978-2111</t>
    <phoneticPr fontId="2"/>
  </si>
  <si>
    <t>048-978-2500</t>
    <phoneticPr fontId="2"/>
  </si>
  <si>
    <t>才羽113</t>
    <phoneticPr fontId="2"/>
  </si>
  <si>
    <t>0480-38-1118</t>
    <phoneticPr fontId="2"/>
  </si>
  <si>
    <t>0480-38-1571</t>
    <phoneticPr fontId="2"/>
  </si>
  <si>
    <t>大橋44-1</t>
    <phoneticPr fontId="2"/>
  </si>
  <si>
    <t>049-296-5775</t>
    <phoneticPr fontId="2"/>
  </si>
  <si>
    <t>049-296-6188</t>
    <phoneticPr fontId="2"/>
  </si>
  <si>
    <t>下宗岡1-23-1</t>
    <phoneticPr fontId="2"/>
  </si>
  <si>
    <t>048-470-3216</t>
    <phoneticPr fontId="2"/>
  </si>
  <si>
    <t>048-471-7110</t>
    <phoneticPr fontId="2"/>
  </si>
  <si>
    <t>ゆめみ野東3-14-10</t>
    <phoneticPr fontId="2"/>
  </si>
  <si>
    <t>048-993-1110</t>
    <phoneticPr fontId="2"/>
  </si>
  <si>
    <t>048-993-1112</t>
    <phoneticPr fontId="2"/>
  </si>
  <si>
    <t>かがやき共同作業所</t>
    <phoneticPr fontId="2"/>
  </si>
  <si>
    <t>行田市</t>
    <phoneticPr fontId="2"/>
  </si>
  <si>
    <t>野1368ー1</t>
    <phoneticPr fontId="2"/>
  </si>
  <si>
    <t>048-559-1034</t>
    <phoneticPr fontId="2"/>
  </si>
  <si>
    <t>048-559-2424</t>
    <phoneticPr fontId="2"/>
  </si>
  <si>
    <t>川本園</t>
    <phoneticPr fontId="2"/>
  </si>
  <si>
    <t>本田7080-8</t>
    <phoneticPr fontId="2"/>
  </si>
  <si>
    <t>048-583-5908</t>
    <phoneticPr fontId="2"/>
  </si>
  <si>
    <t>048-583-7277</t>
    <phoneticPr fontId="2"/>
  </si>
  <si>
    <t>吉川市</t>
    <phoneticPr fontId="2"/>
  </si>
  <si>
    <t>中井3-177-2</t>
    <phoneticPr fontId="2"/>
  </si>
  <si>
    <t>048-981-8833</t>
    <phoneticPr fontId="2"/>
  </si>
  <si>
    <t>048-981-8855</t>
    <phoneticPr fontId="2"/>
  </si>
  <si>
    <t>048-596-2220</t>
    <phoneticPr fontId="2"/>
  </si>
  <si>
    <t>048-596-7327</t>
    <phoneticPr fontId="2"/>
  </si>
  <si>
    <t>○</t>
    <phoneticPr fontId="2"/>
  </si>
  <si>
    <t>(福)翼会</t>
    <phoneticPr fontId="2"/>
  </si>
  <si>
    <t>わーくほーむ江南</t>
    <rPh sb="6" eb="8">
      <t>コウナン</t>
    </rPh>
    <phoneticPr fontId="2"/>
  </si>
  <si>
    <t>わーくほーむ結</t>
    <rPh sb="6" eb="7">
      <t>ユ</t>
    </rPh>
    <phoneticPr fontId="2"/>
  </si>
  <si>
    <t>板井925-2</t>
    <rPh sb="0" eb="2">
      <t>イタイ</t>
    </rPh>
    <phoneticPr fontId="2"/>
  </si>
  <si>
    <t>熊谷駅北口から太田・妻沼行朝日バス「三ツ橋」下車徒歩10分</t>
    <rPh sb="0" eb="2">
      <t>クマガヤ</t>
    </rPh>
    <rPh sb="2" eb="3">
      <t>エキ</t>
    </rPh>
    <rPh sb="3" eb="5">
      <t>キタグチ</t>
    </rPh>
    <rPh sb="7" eb="9">
      <t>オオタ</t>
    </rPh>
    <rPh sb="10" eb="12">
      <t>メヌマ</t>
    </rPh>
    <rPh sb="12" eb="13">
      <t>イ</t>
    </rPh>
    <rPh sb="13" eb="15">
      <t>アサヒ</t>
    </rPh>
    <rPh sb="18" eb="19">
      <t>ミツ</t>
    </rPh>
    <rPh sb="20" eb="21">
      <t>バシ</t>
    </rPh>
    <rPh sb="22" eb="24">
      <t>ゲシャ</t>
    </rPh>
    <rPh sb="24" eb="26">
      <t>トホ</t>
    </rPh>
    <rPh sb="28" eb="29">
      <t>プン</t>
    </rPh>
    <phoneticPr fontId="2"/>
  </si>
  <si>
    <t>(特非)障害者の自立を考えるあしたの会</t>
    <rPh sb="0" eb="4">
      <t>トクヒ</t>
    </rPh>
    <rPh sb="4" eb="7">
      <t>ショウガイシャ</t>
    </rPh>
    <rPh sb="8" eb="10">
      <t>ジリツ</t>
    </rPh>
    <rPh sb="11" eb="12">
      <t>カンガ</t>
    </rPh>
    <rPh sb="18" eb="19">
      <t>カイ</t>
    </rPh>
    <phoneticPr fontId="2"/>
  </si>
  <si>
    <t>蕨市</t>
    <rPh sb="0" eb="2">
      <t>ワラビシ</t>
    </rPh>
    <phoneticPr fontId="2"/>
  </si>
  <si>
    <t>0480-32-5589</t>
    <phoneticPr fontId="2"/>
  </si>
  <si>
    <t>(特非)パレット秩父</t>
    <rPh sb="0" eb="4">
      <t>トクヒ</t>
    </rPh>
    <rPh sb="8" eb="10">
      <t>チチブ</t>
    </rPh>
    <phoneticPr fontId="2"/>
  </si>
  <si>
    <t>パレット秩父</t>
    <rPh sb="4" eb="6">
      <t>チチブ</t>
    </rPh>
    <phoneticPr fontId="2"/>
  </si>
  <si>
    <t>○</t>
    <phoneticPr fontId="2"/>
  </si>
  <si>
    <t>○</t>
    <phoneticPr fontId="2"/>
  </si>
  <si>
    <t>(特非)ＮｏＳｉｄｅ</t>
    <rPh sb="0" eb="4">
      <t>トクヒ</t>
    </rPh>
    <phoneticPr fontId="2"/>
  </si>
  <si>
    <t>ＮｏＳｉｄｅ</t>
    <phoneticPr fontId="2"/>
  </si>
  <si>
    <t>わいわい亭</t>
    <rPh sb="4" eb="5">
      <t>テイ</t>
    </rPh>
    <phoneticPr fontId="2"/>
  </si>
  <si>
    <t>今井130-4</t>
    <rPh sb="0" eb="2">
      <t>イマイ</t>
    </rPh>
    <phoneticPr fontId="2"/>
  </si>
  <si>
    <t>048-520-3337</t>
    <phoneticPr fontId="2"/>
  </si>
  <si>
    <t>048-520-3307</t>
    <phoneticPr fontId="2"/>
  </si>
  <si>
    <t>ひだまり作業所</t>
    <rPh sb="4" eb="7">
      <t>サギョウショ</t>
    </rPh>
    <phoneticPr fontId="2"/>
  </si>
  <si>
    <t>(福)日高市社会福祉協議会</t>
    <rPh sb="0" eb="3">
      <t>フク</t>
    </rPh>
    <rPh sb="3" eb="6">
      <t>ヒダカシ</t>
    </rPh>
    <rPh sb="6" eb="8">
      <t>シャカイ</t>
    </rPh>
    <rPh sb="8" eb="10">
      <t>フクシ</t>
    </rPh>
    <rPh sb="10" eb="13">
      <t>キョウギカイ</t>
    </rPh>
    <phoneticPr fontId="2"/>
  </si>
  <si>
    <t>こまのさと作業所</t>
    <rPh sb="5" eb="8">
      <t>サギョウショ</t>
    </rPh>
    <phoneticPr fontId="2"/>
  </si>
  <si>
    <t>楡木201</t>
    <rPh sb="0" eb="2">
      <t>ニレギ</t>
    </rPh>
    <phoneticPr fontId="2"/>
  </si>
  <si>
    <t>042-985-1411</t>
    <phoneticPr fontId="2"/>
  </si>
  <si>
    <t>○</t>
    <phoneticPr fontId="2"/>
  </si>
  <si>
    <t>高麗川駅から飯能駅行国際興業バス「総合福祉センター」下車徒歩1分</t>
    <rPh sb="0" eb="3">
      <t>コマガワ</t>
    </rPh>
    <rPh sb="3" eb="4">
      <t>エキ</t>
    </rPh>
    <rPh sb="6" eb="8">
      <t>ハンノウ</t>
    </rPh>
    <rPh sb="8" eb="9">
      <t>エキ</t>
    </rPh>
    <rPh sb="9" eb="10">
      <t>イ</t>
    </rPh>
    <rPh sb="10" eb="12">
      <t>コクサイ</t>
    </rPh>
    <rPh sb="12" eb="14">
      <t>コウギョウ</t>
    </rPh>
    <rPh sb="17" eb="19">
      <t>ソウゴウ</t>
    </rPh>
    <rPh sb="19" eb="21">
      <t>フクシ</t>
    </rPh>
    <rPh sb="26" eb="28">
      <t>ゲシャ</t>
    </rPh>
    <rPh sb="28" eb="30">
      <t>トホ</t>
    </rPh>
    <rPh sb="31" eb="32">
      <t>プン</t>
    </rPh>
    <phoneticPr fontId="2"/>
  </si>
  <si>
    <t>SAIFUKU</t>
    <phoneticPr fontId="2"/>
  </si>
  <si>
    <t>(特非)プラウド</t>
    <rPh sb="0" eb="4">
      <t>トクヒ</t>
    </rPh>
    <phoneticPr fontId="2"/>
  </si>
  <si>
    <t>砂久保ファクトリー</t>
    <rPh sb="0" eb="3">
      <t>スナクボ</t>
    </rPh>
    <phoneticPr fontId="2"/>
  </si>
  <si>
    <t>砂久保127-2</t>
    <rPh sb="0" eb="3">
      <t>スナクボ</t>
    </rPh>
    <phoneticPr fontId="2"/>
  </si>
  <si>
    <t>049-293-4577</t>
    <phoneticPr fontId="2"/>
  </si>
  <si>
    <t>049-293-4588</t>
    <phoneticPr fontId="2"/>
  </si>
  <si>
    <t>川越駅から新所沢駅行バス「今福」下車徒歩10分</t>
    <rPh sb="0" eb="2">
      <t>カワゴエ</t>
    </rPh>
    <rPh sb="2" eb="3">
      <t>エキ</t>
    </rPh>
    <rPh sb="5" eb="8">
      <t>シントコロザワ</t>
    </rPh>
    <rPh sb="8" eb="9">
      <t>エキ</t>
    </rPh>
    <rPh sb="9" eb="10">
      <t>イ</t>
    </rPh>
    <rPh sb="13" eb="15">
      <t>イマフク</t>
    </rPh>
    <rPh sb="16" eb="18">
      <t>ゲシャ</t>
    </rPh>
    <rPh sb="18" eb="20">
      <t>トホ</t>
    </rPh>
    <rPh sb="22" eb="23">
      <t>プン</t>
    </rPh>
    <phoneticPr fontId="2"/>
  </si>
  <si>
    <t>高崎線鴻巣駅東口から鴻巣病院への送迎バス有</t>
    <rPh sb="0" eb="3">
      <t>タカサキセン</t>
    </rPh>
    <rPh sb="3" eb="6">
      <t>コウノスエキ</t>
    </rPh>
    <rPh sb="6" eb="8">
      <t>ヒガシグチ</t>
    </rPh>
    <rPh sb="10" eb="12">
      <t>コウノス</t>
    </rPh>
    <rPh sb="12" eb="14">
      <t>ビョウイン</t>
    </rPh>
    <rPh sb="16" eb="18">
      <t>ソウゲイ</t>
    </rPh>
    <rPh sb="20" eb="21">
      <t>アリ</t>
    </rPh>
    <phoneticPr fontId="2"/>
  </si>
  <si>
    <t>042-985-6778</t>
    <phoneticPr fontId="2"/>
  </si>
  <si>
    <t>埼玉県済生会ワークステーションみのり</t>
    <rPh sb="0" eb="3">
      <t>サイタマケン</t>
    </rPh>
    <rPh sb="3" eb="6">
      <t>サイセイカイ</t>
    </rPh>
    <phoneticPr fontId="2"/>
  </si>
  <si>
    <t>048-589-1165</t>
    <phoneticPr fontId="2"/>
  </si>
  <si>
    <t>東武動物公園駅西口下車徒歩15分</t>
    <rPh sb="0" eb="7">
      <t>トウブドウブツコウエンエキ</t>
    </rPh>
    <rPh sb="7" eb="9">
      <t>ニシグチ</t>
    </rPh>
    <rPh sb="9" eb="11">
      <t>ゲシャ</t>
    </rPh>
    <rPh sb="11" eb="13">
      <t>トホ</t>
    </rPh>
    <rPh sb="15" eb="16">
      <t>フン</t>
    </rPh>
    <phoneticPr fontId="2"/>
  </si>
  <si>
    <t>○</t>
    <phoneticPr fontId="2"/>
  </si>
  <si>
    <t>熊谷駅より循環器呼吸器病センター行バス終点下車徒歩20分</t>
    <rPh sb="0" eb="3">
      <t>クマガヤエキ</t>
    </rPh>
    <rPh sb="5" eb="8">
      <t>ジュンカンキ</t>
    </rPh>
    <rPh sb="8" eb="11">
      <t>コキュウキ</t>
    </rPh>
    <rPh sb="11" eb="12">
      <t>ビョウ</t>
    </rPh>
    <rPh sb="16" eb="17">
      <t>イ</t>
    </rPh>
    <rPh sb="19" eb="21">
      <t>シュウテン</t>
    </rPh>
    <rPh sb="21" eb="23">
      <t>ゲシャ</t>
    </rPh>
    <rPh sb="23" eb="25">
      <t>トホ</t>
    </rPh>
    <rPh sb="27" eb="28">
      <t>プン</t>
    </rPh>
    <phoneticPr fontId="2"/>
  </si>
  <si>
    <t>熊谷駅より循環器呼吸器病センター行バス終点下車徒歩5分</t>
    <rPh sb="0" eb="3">
      <t>クマガヤエキ</t>
    </rPh>
    <rPh sb="5" eb="8">
      <t>ジュンカンキ</t>
    </rPh>
    <rPh sb="8" eb="11">
      <t>コキュウキ</t>
    </rPh>
    <rPh sb="11" eb="12">
      <t>ビョウ</t>
    </rPh>
    <rPh sb="16" eb="17">
      <t>イ</t>
    </rPh>
    <rPh sb="19" eb="21">
      <t>シュウテン</t>
    </rPh>
    <rPh sb="21" eb="23">
      <t>ゲシャ</t>
    </rPh>
    <rPh sb="23" eb="25">
      <t>トホ</t>
    </rPh>
    <rPh sb="26" eb="27">
      <t>プン</t>
    </rPh>
    <phoneticPr fontId="2"/>
  </si>
  <si>
    <t>北朝霞(朝霞台)駅から下宗岡循環バス「宝蔵寺」下車徒歩2分</t>
    <rPh sb="0" eb="1">
      <t>キタ</t>
    </rPh>
    <rPh sb="1" eb="3">
      <t>アサカ</t>
    </rPh>
    <rPh sb="4" eb="7">
      <t>アサカダイ</t>
    </rPh>
    <rPh sb="8" eb="9">
      <t>エキ</t>
    </rPh>
    <rPh sb="11" eb="12">
      <t>シモ</t>
    </rPh>
    <rPh sb="12" eb="14">
      <t>ムネオカ</t>
    </rPh>
    <rPh sb="14" eb="16">
      <t>ジュンカン</t>
    </rPh>
    <rPh sb="19" eb="21">
      <t>ホウゾウ</t>
    </rPh>
    <rPh sb="21" eb="22">
      <t>ジ</t>
    </rPh>
    <rPh sb="23" eb="25">
      <t>ゲシャ</t>
    </rPh>
    <rPh sb="25" eb="27">
      <t>トホ</t>
    </rPh>
    <rPh sb="28" eb="29">
      <t>フン</t>
    </rPh>
    <phoneticPr fontId="2"/>
  </si>
  <si>
    <t>高崎線北鴻巣駅下車タクシー10分</t>
    <rPh sb="0" eb="3">
      <t>タカサキセン</t>
    </rPh>
    <rPh sb="3" eb="4">
      <t>キタ</t>
    </rPh>
    <rPh sb="4" eb="7">
      <t>コウノスエキ</t>
    </rPh>
    <rPh sb="7" eb="9">
      <t>ゲシャ</t>
    </rPh>
    <rPh sb="15" eb="16">
      <t>プン</t>
    </rPh>
    <phoneticPr fontId="2"/>
  </si>
  <si>
    <t>道場1-13-50</t>
    <rPh sb="0" eb="2">
      <t>ドウジョウ</t>
    </rPh>
    <phoneticPr fontId="2"/>
  </si>
  <si>
    <t>048-479-8695</t>
    <phoneticPr fontId="2"/>
  </si>
  <si>
    <t>048-483-5061</t>
    <phoneticPr fontId="2"/>
  </si>
  <si>
    <t>東武東上線志木駅よりひばりヶ丘駅行西武バス「堀の内橋」下車徒歩2分</t>
    <rPh sb="0" eb="5">
      <t>トウブトウジョウセン</t>
    </rPh>
    <rPh sb="5" eb="8">
      <t>シキエキ</t>
    </rPh>
    <rPh sb="14" eb="15">
      <t>オカ</t>
    </rPh>
    <rPh sb="15" eb="16">
      <t>エキ</t>
    </rPh>
    <rPh sb="16" eb="17">
      <t>イ</t>
    </rPh>
    <rPh sb="17" eb="19">
      <t>セイブ</t>
    </rPh>
    <rPh sb="22" eb="23">
      <t>ホリ</t>
    </rPh>
    <rPh sb="24" eb="25">
      <t>ウチ</t>
    </rPh>
    <rPh sb="25" eb="26">
      <t>ハシ</t>
    </rPh>
    <rPh sb="27" eb="29">
      <t>ゲシャ</t>
    </rPh>
    <rPh sb="29" eb="31">
      <t>トホ</t>
    </rPh>
    <rPh sb="32" eb="33">
      <t>フン</t>
    </rPh>
    <phoneticPr fontId="2"/>
  </si>
  <si>
    <t>けやきの家</t>
    <rPh sb="4" eb="5">
      <t>イエ</t>
    </rPh>
    <phoneticPr fontId="2"/>
  </si>
  <si>
    <t>0494-24-6163</t>
    <phoneticPr fontId="2"/>
  </si>
  <si>
    <t>○</t>
    <phoneticPr fontId="2"/>
  </si>
  <si>
    <t>中村町3-12-23 秩父市ふれあいセンター内</t>
    <rPh sb="0" eb="3">
      <t>ナカムラチョウ</t>
    </rPh>
    <rPh sb="11" eb="14">
      <t>チチブシ</t>
    </rPh>
    <rPh sb="22" eb="23">
      <t>ナイ</t>
    </rPh>
    <phoneticPr fontId="2"/>
  </si>
  <si>
    <t>らくらく</t>
    <phoneticPr fontId="2"/>
  </si>
  <si>
    <t>中央7-21-8</t>
    <rPh sb="0" eb="2">
      <t>チュウオウ</t>
    </rPh>
    <phoneticPr fontId="2"/>
  </si>
  <si>
    <t>048-431-8815</t>
    <phoneticPr fontId="2"/>
  </si>
  <si>
    <t>京浜東北線蕨駅西口から西川口行国際興業バス「中央7丁目」下車すぐ</t>
    <rPh sb="0" eb="2">
      <t>ケイヒン</t>
    </rPh>
    <rPh sb="2" eb="5">
      <t>トウホクセン</t>
    </rPh>
    <rPh sb="5" eb="7">
      <t>ワラビエキ</t>
    </rPh>
    <rPh sb="7" eb="9">
      <t>ニシグチ</t>
    </rPh>
    <rPh sb="11" eb="14">
      <t>ニシカワグチ</t>
    </rPh>
    <rPh sb="14" eb="15">
      <t>イ</t>
    </rPh>
    <rPh sb="15" eb="17">
      <t>コクサイ</t>
    </rPh>
    <rPh sb="17" eb="19">
      <t>コウギョウ</t>
    </rPh>
    <rPh sb="22" eb="24">
      <t>チュウオウ</t>
    </rPh>
    <rPh sb="25" eb="27">
      <t>チョウメ</t>
    </rPh>
    <rPh sb="28" eb="30">
      <t>ゲシャ</t>
    </rPh>
    <phoneticPr fontId="2"/>
  </si>
  <si>
    <t>熊谷駅より市ゆうゆうバス「運動公園」下車徒歩2分</t>
    <rPh sb="0" eb="3">
      <t>クマガヤエキ</t>
    </rPh>
    <rPh sb="5" eb="6">
      <t>シ</t>
    </rPh>
    <rPh sb="13" eb="15">
      <t>ウンドウ</t>
    </rPh>
    <rPh sb="15" eb="17">
      <t>コウエン</t>
    </rPh>
    <rPh sb="18" eb="20">
      <t>ゲシャ</t>
    </rPh>
    <rPh sb="20" eb="22">
      <t>トホ</t>
    </rPh>
    <rPh sb="23" eb="24">
      <t>フン</t>
    </rPh>
    <phoneticPr fontId="2"/>
  </si>
  <si>
    <t>西武新宿線航空公園駅からエステシティー所沢行西武バス「若松町」下車徒歩1分</t>
    <rPh sb="0" eb="5">
      <t>セイブシンジュクセン</t>
    </rPh>
    <rPh sb="5" eb="7">
      <t>コウクウ</t>
    </rPh>
    <rPh sb="7" eb="9">
      <t>コウエン</t>
    </rPh>
    <rPh sb="9" eb="10">
      <t>エキ</t>
    </rPh>
    <rPh sb="19" eb="21">
      <t>トコロザワ</t>
    </rPh>
    <rPh sb="21" eb="22">
      <t>イ</t>
    </rPh>
    <rPh sb="22" eb="24">
      <t>セイブ</t>
    </rPh>
    <rPh sb="27" eb="29">
      <t>ワカマツ</t>
    </rPh>
    <rPh sb="29" eb="30">
      <t>チョウ</t>
    </rPh>
    <rPh sb="31" eb="33">
      <t>ゲシャ</t>
    </rPh>
    <rPh sb="33" eb="35">
      <t>トホ</t>
    </rPh>
    <rPh sb="36" eb="37">
      <t>プン</t>
    </rPh>
    <phoneticPr fontId="2"/>
  </si>
  <si>
    <t>東武東上線坂戸駅北口より大橋行川越観光バス終点下車徒歩15分</t>
    <rPh sb="0" eb="5">
      <t>トウブトウジョウセン</t>
    </rPh>
    <rPh sb="5" eb="8">
      <t>サカドエキ</t>
    </rPh>
    <rPh sb="8" eb="10">
      <t>キタグチ</t>
    </rPh>
    <rPh sb="12" eb="14">
      <t>オオハシ</t>
    </rPh>
    <rPh sb="14" eb="15">
      <t>イ</t>
    </rPh>
    <rPh sb="15" eb="17">
      <t>カワゴエ</t>
    </rPh>
    <rPh sb="17" eb="19">
      <t>カンコウ</t>
    </rPh>
    <rPh sb="21" eb="23">
      <t>シュウテン</t>
    </rPh>
    <rPh sb="23" eb="25">
      <t>ゲシャ</t>
    </rPh>
    <rPh sb="25" eb="27">
      <t>トホ</t>
    </rPh>
    <rPh sb="29" eb="30">
      <t>フン</t>
    </rPh>
    <phoneticPr fontId="2"/>
  </si>
  <si>
    <t>熊谷駅北口より葛和田行国際十王バス「赤城神社前」下車徒歩1分</t>
    <rPh sb="0" eb="3">
      <t>クマガヤエキ</t>
    </rPh>
    <rPh sb="3" eb="5">
      <t>キタグチ</t>
    </rPh>
    <rPh sb="7" eb="8">
      <t>クズ</t>
    </rPh>
    <rPh sb="8" eb="10">
      <t>ワダ</t>
    </rPh>
    <rPh sb="10" eb="11">
      <t>イ</t>
    </rPh>
    <rPh sb="11" eb="13">
      <t>コクサイ</t>
    </rPh>
    <rPh sb="13" eb="15">
      <t>ジュウオウ</t>
    </rPh>
    <rPh sb="18" eb="20">
      <t>アカギ</t>
    </rPh>
    <rPh sb="20" eb="22">
      <t>ジンジャ</t>
    </rPh>
    <rPh sb="22" eb="23">
      <t>マエ</t>
    </rPh>
    <rPh sb="24" eb="26">
      <t>ゲシャ</t>
    </rPh>
    <rPh sb="26" eb="28">
      <t>トホ</t>
    </rPh>
    <rPh sb="29" eb="30">
      <t>プン</t>
    </rPh>
    <phoneticPr fontId="2"/>
  </si>
  <si>
    <t>東武動物公園駅東口から関宿中央ターミナル行バス「田宮」下車徒歩15分</t>
    <rPh sb="0" eb="7">
      <t>トウブドウブツコウエンエキ</t>
    </rPh>
    <rPh sb="7" eb="9">
      <t>ヒガシグチ</t>
    </rPh>
    <rPh sb="11" eb="13">
      <t>セキヤド</t>
    </rPh>
    <rPh sb="13" eb="15">
      <t>チュウオウ</t>
    </rPh>
    <rPh sb="20" eb="21">
      <t>イ</t>
    </rPh>
    <rPh sb="24" eb="26">
      <t>タミヤ</t>
    </rPh>
    <rPh sb="27" eb="29">
      <t>ゲシャ</t>
    </rPh>
    <rPh sb="29" eb="31">
      <t>トホ</t>
    </rPh>
    <rPh sb="33" eb="34">
      <t>フン</t>
    </rPh>
    <phoneticPr fontId="2"/>
  </si>
  <si>
    <t>東武伊勢崎線南羽生駅下車徒歩10分
　※「主たる対象者」における△は就労Ｂのみ</t>
    <rPh sb="0" eb="2">
      <t>トウブ</t>
    </rPh>
    <rPh sb="2" eb="5">
      <t>イセサキ</t>
    </rPh>
    <rPh sb="5" eb="6">
      <t>セン</t>
    </rPh>
    <rPh sb="6" eb="9">
      <t>ミナミハニュウ</t>
    </rPh>
    <rPh sb="9" eb="10">
      <t>エキ</t>
    </rPh>
    <rPh sb="10" eb="12">
      <t>ゲシャ</t>
    </rPh>
    <rPh sb="12" eb="14">
      <t>トホ</t>
    </rPh>
    <rPh sb="16" eb="17">
      <t>プン</t>
    </rPh>
    <rPh sb="34" eb="36">
      <t>シュウロウ</t>
    </rPh>
    <phoneticPr fontId="2"/>
  </si>
  <si>
    <t>希望の里</t>
    <phoneticPr fontId="2"/>
  </si>
  <si>
    <t>東武伊勢崎線南羽生駅下車徒歩30分</t>
    <rPh sb="0" eb="2">
      <t>トウブ</t>
    </rPh>
    <rPh sb="2" eb="5">
      <t>イセサキ</t>
    </rPh>
    <rPh sb="5" eb="6">
      <t>セン</t>
    </rPh>
    <rPh sb="6" eb="9">
      <t>ミナミハニュウ</t>
    </rPh>
    <rPh sb="9" eb="10">
      <t>エキ</t>
    </rPh>
    <rPh sb="10" eb="12">
      <t>ゲシャ</t>
    </rPh>
    <rPh sb="12" eb="14">
      <t>トホ</t>
    </rPh>
    <rPh sb="16" eb="17">
      <t>プン</t>
    </rPh>
    <phoneticPr fontId="2"/>
  </si>
  <si>
    <t>武蔵野線吉川駅から市民交流センターおあしす行東武バス「集会所前」下車徒歩5分</t>
    <rPh sb="0" eb="3">
      <t>ムサシノ</t>
    </rPh>
    <rPh sb="3" eb="4">
      <t>セン</t>
    </rPh>
    <rPh sb="4" eb="6">
      <t>ヨシカワ</t>
    </rPh>
    <rPh sb="6" eb="7">
      <t>エキ</t>
    </rPh>
    <rPh sb="9" eb="11">
      <t>シミン</t>
    </rPh>
    <rPh sb="11" eb="13">
      <t>コウリュウ</t>
    </rPh>
    <rPh sb="21" eb="22">
      <t>イ</t>
    </rPh>
    <rPh sb="22" eb="24">
      <t>トウブ</t>
    </rPh>
    <rPh sb="27" eb="30">
      <t>シュウカイジョ</t>
    </rPh>
    <rPh sb="30" eb="31">
      <t>マエ</t>
    </rPh>
    <rPh sb="32" eb="34">
      <t>ゲシャ</t>
    </rPh>
    <rPh sb="34" eb="36">
      <t>トホ</t>
    </rPh>
    <rPh sb="37" eb="38">
      <t>フン</t>
    </rPh>
    <phoneticPr fontId="2"/>
  </si>
  <si>
    <t>東武伊勢崎線北越谷駅からくすのき荘行バス終点下車徒歩10分</t>
    <rPh sb="0" eb="2">
      <t>トウブ</t>
    </rPh>
    <rPh sb="2" eb="5">
      <t>イセサキ</t>
    </rPh>
    <rPh sb="5" eb="6">
      <t>セン</t>
    </rPh>
    <rPh sb="6" eb="9">
      <t>キタコシガヤ</t>
    </rPh>
    <rPh sb="9" eb="10">
      <t>エキ</t>
    </rPh>
    <rPh sb="16" eb="17">
      <t>ソウ</t>
    </rPh>
    <rPh sb="17" eb="18">
      <t>イ</t>
    </rPh>
    <rPh sb="20" eb="22">
      <t>シュウテン</t>
    </rPh>
    <rPh sb="22" eb="24">
      <t>ゲシャ</t>
    </rPh>
    <rPh sb="24" eb="26">
      <t>トホ</t>
    </rPh>
    <rPh sb="28" eb="29">
      <t>プン</t>
    </rPh>
    <phoneticPr fontId="2"/>
  </si>
  <si>
    <t>(特非)大宮あゆむ会</t>
    <rPh sb="0" eb="4">
      <t>トクヒ</t>
    </rPh>
    <rPh sb="4" eb="6">
      <t>オオミヤ</t>
    </rPh>
    <rPh sb="9" eb="10">
      <t>カイ</t>
    </rPh>
    <phoneticPr fontId="2"/>
  </si>
  <si>
    <t>さいたま市みずき園</t>
    <rPh sb="4" eb="5">
      <t>シ</t>
    </rPh>
    <rPh sb="8" eb="9">
      <t>エン</t>
    </rPh>
    <phoneticPr fontId="2"/>
  </si>
  <si>
    <t>歩歩舎</t>
    <rPh sb="0" eb="1">
      <t>アル</t>
    </rPh>
    <rPh sb="1" eb="2">
      <t>アル</t>
    </rPh>
    <rPh sb="2" eb="3">
      <t>シャ</t>
    </rPh>
    <phoneticPr fontId="2"/>
  </si>
  <si>
    <t>宇都宮線土呂駅下車徒歩5分</t>
    <rPh sb="0" eb="3">
      <t>ウツノミヤ</t>
    </rPh>
    <rPh sb="3" eb="4">
      <t>セン</t>
    </rPh>
    <rPh sb="4" eb="6">
      <t>トロ</t>
    </rPh>
    <rPh sb="6" eb="7">
      <t>エキ</t>
    </rPh>
    <rPh sb="7" eb="9">
      <t>ゲシャ</t>
    </rPh>
    <rPh sb="9" eb="11">
      <t>トホ</t>
    </rPh>
    <rPh sb="12" eb="13">
      <t>フン</t>
    </rPh>
    <phoneticPr fontId="2"/>
  </si>
  <si>
    <t>○</t>
    <phoneticPr fontId="2"/>
  </si>
  <si>
    <t>菖蒲町菖蒲21</t>
    <rPh sb="0" eb="3">
      <t>ショウブマチ</t>
    </rPh>
    <rPh sb="3" eb="5">
      <t>ショウブ</t>
    </rPh>
    <phoneticPr fontId="2"/>
  </si>
  <si>
    <t>久喜市</t>
    <rPh sb="0" eb="3">
      <t>クキシ</t>
    </rPh>
    <phoneticPr fontId="2"/>
  </si>
  <si>
    <t>南西部</t>
    <rPh sb="0" eb="3">
      <t>ナンセイブ</t>
    </rPh>
    <phoneticPr fontId="2"/>
  </si>
  <si>
    <t>南部</t>
    <rPh sb="0" eb="2">
      <t>ナンブ</t>
    </rPh>
    <phoneticPr fontId="2"/>
  </si>
  <si>
    <t>県央</t>
    <rPh sb="0" eb="2">
      <t>ケンオウ</t>
    </rPh>
    <phoneticPr fontId="2"/>
  </si>
  <si>
    <t>GAHAHA’ｓ HOUSE</t>
    <phoneticPr fontId="2"/>
  </si>
  <si>
    <t>芝6813-3</t>
    <rPh sb="0" eb="1">
      <t>シバ</t>
    </rPh>
    <phoneticPr fontId="2"/>
  </si>
  <si>
    <t>048-262-2711</t>
    <phoneticPr fontId="2"/>
  </si>
  <si>
    <t>京浜東北線蕨駅西口から芝支所行バス終点下車徒歩1分</t>
    <rPh sb="0" eb="2">
      <t>ケイヒン</t>
    </rPh>
    <rPh sb="2" eb="4">
      <t>トウホク</t>
    </rPh>
    <rPh sb="4" eb="5">
      <t>セン</t>
    </rPh>
    <rPh sb="5" eb="6">
      <t>ワラビ</t>
    </rPh>
    <rPh sb="6" eb="7">
      <t>エキ</t>
    </rPh>
    <rPh sb="7" eb="9">
      <t>ニシグチ</t>
    </rPh>
    <rPh sb="11" eb="12">
      <t>シバ</t>
    </rPh>
    <rPh sb="12" eb="14">
      <t>シショ</t>
    </rPh>
    <rPh sb="14" eb="15">
      <t>イキ</t>
    </rPh>
    <rPh sb="15" eb="16">
      <t>カワツラ</t>
    </rPh>
    <rPh sb="17" eb="19">
      <t>シュウテン</t>
    </rPh>
    <rPh sb="19" eb="21">
      <t>ゲシャ</t>
    </rPh>
    <rPh sb="21" eb="23">
      <t>トホ</t>
    </rPh>
    <rPh sb="24" eb="25">
      <t>フン</t>
    </rPh>
    <phoneticPr fontId="2"/>
  </si>
  <si>
    <t>(特非)ひだまりの会</t>
    <rPh sb="1" eb="2">
      <t>トク</t>
    </rPh>
    <rPh sb="2" eb="3">
      <t>ヒ</t>
    </rPh>
    <rPh sb="9" eb="10">
      <t>カイ</t>
    </rPh>
    <phoneticPr fontId="2"/>
  </si>
  <si>
    <t>(特非)My Job</t>
    <rPh sb="1" eb="2">
      <t>トク</t>
    </rPh>
    <rPh sb="2" eb="3">
      <t>ヒ</t>
    </rPh>
    <phoneticPr fontId="2"/>
  </si>
  <si>
    <t>寄居366-3</t>
    <rPh sb="0" eb="2">
      <t>ヨリイ</t>
    </rPh>
    <phoneticPr fontId="2"/>
  </si>
  <si>
    <t>寄居駅下車徒歩８分</t>
    <rPh sb="0" eb="2">
      <t>ヨリイ</t>
    </rPh>
    <rPh sb="2" eb="3">
      <t>エキ</t>
    </rPh>
    <rPh sb="3" eb="5">
      <t>ゲシャ</t>
    </rPh>
    <rPh sb="5" eb="7">
      <t>トホ</t>
    </rPh>
    <rPh sb="8" eb="9">
      <t>フン</t>
    </rPh>
    <phoneticPr fontId="2"/>
  </si>
  <si>
    <t>十四軒大樹作業所</t>
    <rPh sb="0" eb="2">
      <t>ジュウシ</t>
    </rPh>
    <rPh sb="2" eb="3">
      <t>ケン</t>
    </rPh>
    <rPh sb="3" eb="5">
      <t>タイジュ</t>
    </rPh>
    <rPh sb="5" eb="8">
      <t>サギョウショ</t>
    </rPh>
    <phoneticPr fontId="2"/>
  </si>
  <si>
    <t>048-586-1605</t>
    <phoneticPr fontId="2"/>
  </si>
  <si>
    <t>下富1028-１</t>
    <rPh sb="0" eb="2">
      <t>シモトミ</t>
    </rPh>
    <phoneticPr fontId="2"/>
  </si>
  <si>
    <t>04-2943-9000</t>
    <phoneticPr fontId="2"/>
  </si>
  <si>
    <t>04-2943-9090</t>
    <phoneticPr fontId="2"/>
  </si>
  <si>
    <t>○</t>
    <phoneticPr fontId="2"/>
  </si>
  <si>
    <t>(福)元気村</t>
    <rPh sb="1" eb="2">
      <t>フク</t>
    </rPh>
    <rPh sb="3" eb="5">
      <t>ゲンキ</t>
    </rPh>
    <rPh sb="5" eb="6">
      <t>ムラ</t>
    </rPh>
    <phoneticPr fontId="2"/>
  </si>
  <si>
    <t>夢工房翔裕園</t>
    <rPh sb="0" eb="1">
      <t>ユメ</t>
    </rPh>
    <rPh sb="1" eb="3">
      <t>コウボウ</t>
    </rPh>
    <rPh sb="3" eb="4">
      <t>ショウ</t>
    </rPh>
    <rPh sb="4" eb="5">
      <t>ユウ</t>
    </rPh>
    <rPh sb="5" eb="6">
      <t>ソノ</t>
    </rPh>
    <phoneticPr fontId="2"/>
  </si>
  <si>
    <t>高崎線北本駅又は鴻巣駅からコミュニティバスフラワー号「下谷谷中」下車徒歩１分</t>
    <rPh sb="0" eb="2">
      <t>タカサキ</t>
    </rPh>
    <rPh sb="2" eb="3">
      <t>セン</t>
    </rPh>
    <rPh sb="3" eb="5">
      <t>キタモト</t>
    </rPh>
    <rPh sb="5" eb="6">
      <t>エキ</t>
    </rPh>
    <rPh sb="6" eb="7">
      <t>マタ</t>
    </rPh>
    <rPh sb="8" eb="10">
      <t>コウノス</t>
    </rPh>
    <rPh sb="10" eb="11">
      <t>エキ</t>
    </rPh>
    <rPh sb="25" eb="26">
      <t>ゴウ</t>
    </rPh>
    <rPh sb="27" eb="29">
      <t>シモタニ</t>
    </rPh>
    <rPh sb="29" eb="31">
      <t>ヤナカ</t>
    </rPh>
    <rPh sb="32" eb="34">
      <t>ゲシャ</t>
    </rPh>
    <rPh sb="34" eb="36">
      <t>トホ</t>
    </rPh>
    <rPh sb="37" eb="38">
      <t>プン</t>
    </rPh>
    <phoneticPr fontId="2"/>
  </si>
  <si>
    <t>(福)茶の花福祉会</t>
    <rPh sb="1" eb="2">
      <t>フク</t>
    </rPh>
    <rPh sb="3" eb="4">
      <t>チャ</t>
    </rPh>
    <rPh sb="5" eb="6">
      <t>ハナ</t>
    </rPh>
    <rPh sb="6" eb="9">
      <t>フクシカイ</t>
    </rPh>
    <phoneticPr fontId="2"/>
  </si>
  <si>
    <t>(福)光陽会</t>
    <rPh sb="3" eb="6">
      <t>コウヨウカイ</t>
    </rPh>
    <phoneticPr fontId="2"/>
  </si>
  <si>
    <t>草加市</t>
    <rPh sb="0" eb="3">
      <t>ソウカシ</t>
    </rPh>
    <phoneticPr fontId="2"/>
  </si>
  <si>
    <t>青空の家</t>
    <rPh sb="0" eb="2">
      <t>アオゾラ</t>
    </rPh>
    <rPh sb="3" eb="4">
      <t>イエ</t>
    </rPh>
    <phoneticPr fontId="2"/>
  </si>
  <si>
    <t>西町303-1</t>
    <rPh sb="0" eb="2">
      <t>ニシチョウ</t>
    </rPh>
    <phoneticPr fontId="2"/>
  </si>
  <si>
    <t>340-0035</t>
    <phoneticPr fontId="2"/>
  </si>
  <si>
    <t>048-925-3885</t>
    <phoneticPr fontId="2"/>
  </si>
  <si>
    <t>東武伊勢崎線草加駅下車徒歩10分</t>
    <rPh sb="0" eb="2">
      <t>トウブ</t>
    </rPh>
    <rPh sb="2" eb="5">
      <t>イセサキ</t>
    </rPh>
    <rPh sb="5" eb="6">
      <t>セン</t>
    </rPh>
    <rPh sb="6" eb="8">
      <t>ソウカ</t>
    </rPh>
    <rPh sb="8" eb="9">
      <t>エキ</t>
    </rPh>
    <rPh sb="9" eb="11">
      <t>ゲシャ</t>
    </rPh>
    <rPh sb="11" eb="13">
      <t>トホ</t>
    </rPh>
    <rPh sb="15" eb="16">
      <t>フン</t>
    </rPh>
    <phoneticPr fontId="2"/>
  </si>
  <si>
    <t>(福)歩む会福祉会</t>
    <rPh sb="1" eb="2">
      <t>フク</t>
    </rPh>
    <rPh sb="3" eb="4">
      <t>アユ</t>
    </rPh>
    <rPh sb="5" eb="6">
      <t>カイ</t>
    </rPh>
    <rPh sb="6" eb="9">
      <t>フクシカイ</t>
    </rPh>
    <phoneticPr fontId="2"/>
  </si>
  <si>
    <t>山ばと作業所</t>
    <rPh sb="0" eb="1">
      <t>ヤマ</t>
    </rPh>
    <rPh sb="3" eb="6">
      <t>サギョウショ</t>
    </rPh>
    <phoneticPr fontId="2"/>
  </si>
  <si>
    <t>0495-21-7273</t>
  </si>
  <si>
    <t>高崎線本庄駅下車タクシー10分</t>
    <rPh sb="0" eb="2">
      <t>タカサキ</t>
    </rPh>
    <rPh sb="2" eb="3">
      <t>セン</t>
    </rPh>
    <rPh sb="3" eb="5">
      <t>ホンジョウ</t>
    </rPh>
    <rPh sb="5" eb="6">
      <t>エキ</t>
    </rPh>
    <rPh sb="6" eb="8">
      <t>ゲシャ</t>
    </rPh>
    <rPh sb="14" eb="15">
      <t>フン</t>
    </rPh>
    <phoneticPr fontId="2"/>
  </si>
  <si>
    <t>中央区新中里1-3-3埼大通りﾒﾃﾞｨｶﾙﾋﾞﾙ4F</t>
    <rPh sb="0" eb="3">
      <t>チュウオウク</t>
    </rPh>
    <rPh sb="3" eb="6">
      <t>シンナカザト</t>
    </rPh>
    <rPh sb="11" eb="12">
      <t>サキ</t>
    </rPh>
    <rPh sb="12" eb="14">
      <t>オオドオ</t>
    </rPh>
    <phoneticPr fontId="2"/>
  </si>
  <si>
    <t>338-0011</t>
    <phoneticPr fontId="2"/>
  </si>
  <si>
    <t>048-835-3047</t>
    <phoneticPr fontId="2"/>
  </si>
  <si>
    <t>048-835-3048</t>
    <phoneticPr fontId="2"/>
  </si>
  <si>
    <t>京浜東北線北浦和駅西口下車徒歩12分
埼京線南与野駅下車徒歩12分</t>
    <rPh sb="0" eb="2">
      <t>ケイヒン</t>
    </rPh>
    <rPh sb="2" eb="4">
      <t>トウホク</t>
    </rPh>
    <rPh sb="4" eb="5">
      <t>セン</t>
    </rPh>
    <rPh sb="5" eb="8">
      <t>キタウラワ</t>
    </rPh>
    <rPh sb="8" eb="9">
      <t>エキ</t>
    </rPh>
    <rPh sb="9" eb="11">
      <t>ニシグチ</t>
    </rPh>
    <rPh sb="11" eb="13">
      <t>ゲシャ</t>
    </rPh>
    <rPh sb="13" eb="15">
      <t>トホ</t>
    </rPh>
    <rPh sb="17" eb="18">
      <t>フン</t>
    </rPh>
    <rPh sb="19" eb="21">
      <t>サイキョウ</t>
    </rPh>
    <rPh sb="21" eb="22">
      <t>セン</t>
    </rPh>
    <rPh sb="22" eb="25">
      <t>ミナミヨノ</t>
    </rPh>
    <rPh sb="25" eb="26">
      <t>エキ</t>
    </rPh>
    <rPh sb="26" eb="28">
      <t>ゲシャ</t>
    </rPh>
    <rPh sb="28" eb="30">
      <t>トホ</t>
    </rPh>
    <rPh sb="32" eb="33">
      <t>フン</t>
    </rPh>
    <phoneticPr fontId="2"/>
  </si>
  <si>
    <t>(特非)友垣の里</t>
    <rPh sb="1" eb="2">
      <t>トク</t>
    </rPh>
    <rPh sb="2" eb="3">
      <t>ヒ</t>
    </rPh>
    <rPh sb="4" eb="6">
      <t>トモガキ</t>
    </rPh>
    <rPh sb="7" eb="8">
      <t>サト</t>
    </rPh>
    <phoneticPr fontId="2"/>
  </si>
  <si>
    <t>友垣の里</t>
    <rPh sb="0" eb="2">
      <t>トモガキ</t>
    </rPh>
    <rPh sb="3" eb="4">
      <t>サト</t>
    </rPh>
    <phoneticPr fontId="2"/>
  </si>
  <si>
    <t>上青木西3-4-12</t>
    <rPh sb="0" eb="3">
      <t>カミアオキ</t>
    </rPh>
    <rPh sb="3" eb="4">
      <t>ニシ</t>
    </rPh>
    <phoneticPr fontId="2"/>
  </si>
  <si>
    <t>333-0845</t>
    <phoneticPr fontId="2"/>
  </si>
  <si>
    <t>048-262-1031</t>
    <phoneticPr fontId="2"/>
  </si>
  <si>
    <t>048-267-2230</t>
    <phoneticPr fontId="2"/>
  </si>
  <si>
    <t>○</t>
    <phoneticPr fontId="2"/>
  </si>
  <si>
    <t>京浜東北線西川口駅東口から総合高校経由上青木循環バス｢川口総合高校｣下車徒歩5分</t>
    <rPh sb="0" eb="2">
      <t>ケイヒン</t>
    </rPh>
    <rPh sb="2" eb="4">
      <t>トウホク</t>
    </rPh>
    <rPh sb="4" eb="5">
      <t>セン</t>
    </rPh>
    <rPh sb="5" eb="6">
      <t>ニシ</t>
    </rPh>
    <rPh sb="6" eb="8">
      <t>カワグチ</t>
    </rPh>
    <rPh sb="8" eb="9">
      <t>エキ</t>
    </rPh>
    <rPh sb="9" eb="11">
      <t>ヒガシグチ</t>
    </rPh>
    <rPh sb="13" eb="15">
      <t>ソウゴウ</t>
    </rPh>
    <rPh sb="15" eb="17">
      <t>コウコウ</t>
    </rPh>
    <rPh sb="17" eb="19">
      <t>ケイユ</t>
    </rPh>
    <rPh sb="19" eb="22">
      <t>カミアオキ</t>
    </rPh>
    <rPh sb="22" eb="24">
      <t>ジュンカン</t>
    </rPh>
    <rPh sb="24" eb="25">
      <t>カワツラ</t>
    </rPh>
    <rPh sb="27" eb="29">
      <t>カワグチ</t>
    </rPh>
    <rPh sb="29" eb="31">
      <t>ソウゴウ</t>
    </rPh>
    <rPh sb="31" eb="33">
      <t>コウコウ</t>
    </rPh>
    <rPh sb="34" eb="36">
      <t>ゲシャ</t>
    </rPh>
    <rPh sb="36" eb="38">
      <t>トホ</t>
    </rPh>
    <rPh sb="39" eb="40">
      <t>フン</t>
    </rPh>
    <phoneticPr fontId="2"/>
  </si>
  <si>
    <t>048-537-0140</t>
    <phoneticPr fontId="2"/>
  </si>
  <si>
    <t>本町5-2-4ジュネス鴻巣</t>
    <rPh sb="0" eb="2">
      <t>ホンチョウ</t>
    </rPh>
    <rPh sb="11" eb="13">
      <t>コウノス</t>
    </rPh>
    <phoneticPr fontId="2"/>
  </si>
  <si>
    <t>高崎線鴻巣駅下車徒歩5分</t>
    <rPh sb="0" eb="2">
      <t>タカサキ</t>
    </rPh>
    <rPh sb="2" eb="3">
      <t>セン</t>
    </rPh>
    <rPh sb="3" eb="5">
      <t>コウノス</t>
    </rPh>
    <rPh sb="5" eb="6">
      <t>エキ</t>
    </rPh>
    <rPh sb="6" eb="8">
      <t>ゲシャ</t>
    </rPh>
    <rPh sb="8" eb="10">
      <t>トホ</t>
    </rPh>
    <rPh sb="11" eb="12">
      <t>プン</t>
    </rPh>
    <phoneticPr fontId="2"/>
  </si>
  <si>
    <t>(医)弥生会</t>
    <rPh sb="1" eb="2">
      <t>イ</t>
    </rPh>
    <rPh sb="3" eb="6">
      <t>ヤヨイカイ</t>
    </rPh>
    <phoneticPr fontId="2"/>
  </si>
  <si>
    <t>ひこばえ</t>
    <phoneticPr fontId="2"/>
  </si>
  <si>
    <t>上奈良1259-4</t>
    <rPh sb="0" eb="1">
      <t>カミ</t>
    </rPh>
    <rPh sb="1" eb="3">
      <t>ナラ</t>
    </rPh>
    <phoneticPr fontId="2"/>
  </si>
  <si>
    <t>048-501-1415</t>
    <phoneticPr fontId="2"/>
  </si>
  <si>
    <t>048-525-6115</t>
    <phoneticPr fontId="2"/>
  </si>
  <si>
    <t>○</t>
    <phoneticPr fontId="2"/>
  </si>
  <si>
    <t>熊谷駅北口よりﾊﾞｲﾊﾟｽ経由妻沼行あさひバス「日赤血液ｾﾝﾀｰ前」下車徒歩13分</t>
    <rPh sb="0" eb="3">
      <t>クマガヤエキ</t>
    </rPh>
    <rPh sb="3" eb="5">
      <t>キタグチ</t>
    </rPh>
    <rPh sb="13" eb="15">
      <t>ケイユ</t>
    </rPh>
    <rPh sb="15" eb="17">
      <t>メヌマ</t>
    </rPh>
    <rPh sb="17" eb="18">
      <t>カズユキ</t>
    </rPh>
    <rPh sb="24" eb="26">
      <t>ケツエキ</t>
    </rPh>
    <rPh sb="26" eb="30">
      <t>センター</t>
    </rPh>
    <rPh sb="32" eb="34">
      <t>ゲシャ</t>
    </rPh>
    <rPh sb="34" eb="36">
      <t>ゲシャ</t>
    </rPh>
    <rPh sb="36" eb="38">
      <t>トホ</t>
    </rPh>
    <rPh sb="40" eb="41">
      <t>プン</t>
    </rPh>
    <phoneticPr fontId="2"/>
  </si>
  <si>
    <t>(福)小川町社会福祉協議会</t>
    <rPh sb="1" eb="2">
      <t>フク</t>
    </rPh>
    <rPh sb="3" eb="6">
      <t>オガワマチ</t>
    </rPh>
    <rPh sb="6" eb="8">
      <t>シャカイ</t>
    </rPh>
    <rPh sb="8" eb="10">
      <t>フクシ</t>
    </rPh>
    <rPh sb="10" eb="13">
      <t>キョウギカイ</t>
    </rPh>
    <phoneticPr fontId="2"/>
  </si>
  <si>
    <t>けやき</t>
    <phoneticPr fontId="2"/>
  </si>
  <si>
    <t>腰越618</t>
    <rPh sb="0" eb="1">
      <t>コシ</t>
    </rPh>
    <rPh sb="1" eb="2">
      <t>コシ</t>
    </rPh>
    <phoneticPr fontId="2"/>
  </si>
  <si>
    <t>0493-74-0082</t>
    <phoneticPr fontId="2"/>
  </si>
  <si>
    <t>東武東上線小川町駅から白石車庫行バス｢パトリシアおがわ｣下車徒歩1分</t>
    <rPh sb="0" eb="2">
      <t>トウブ</t>
    </rPh>
    <rPh sb="2" eb="4">
      <t>トウジョウ</t>
    </rPh>
    <rPh sb="4" eb="5">
      <t>セン</t>
    </rPh>
    <rPh sb="5" eb="8">
      <t>オガワマチ</t>
    </rPh>
    <rPh sb="8" eb="9">
      <t>エキ</t>
    </rPh>
    <rPh sb="11" eb="13">
      <t>シライシ</t>
    </rPh>
    <rPh sb="13" eb="15">
      <t>シャコ</t>
    </rPh>
    <rPh sb="15" eb="16">
      <t>イ</t>
    </rPh>
    <rPh sb="28" eb="30">
      <t>ゲシャ</t>
    </rPh>
    <rPh sb="30" eb="32">
      <t>トホ</t>
    </rPh>
    <rPh sb="33" eb="34">
      <t>フン</t>
    </rPh>
    <phoneticPr fontId="2"/>
  </si>
  <si>
    <t>(特非)いちご福祉会</t>
    <rPh sb="1" eb="2">
      <t>トク</t>
    </rPh>
    <rPh sb="2" eb="3">
      <t>ヒ</t>
    </rPh>
    <rPh sb="7" eb="10">
      <t>フクシカイ</t>
    </rPh>
    <phoneticPr fontId="2"/>
  </si>
  <si>
    <t>コットンハウス作業所</t>
    <rPh sb="7" eb="10">
      <t>サギョウショ</t>
    </rPh>
    <phoneticPr fontId="2"/>
  </si>
  <si>
    <t>安行慈林996-1</t>
    <rPh sb="0" eb="2">
      <t>アンギョウ</t>
    </rPh>
    <rPh sb="2" eb="3">
      <t>ジ</t>
    </rPh>
    <rPh sb="3" eb="4">
      <t>リン</t>
    </rPh>
    <phoneticPr fontId="2"/>
  </si>
  <si>
    <t>048-286-3648</t>
    <phoneticPr fontId="2"/>
  </si>
  <si>
    <t>武蔵野線東川口駅南口から西川口駅行バス｢慈林｣下車徒歩1分</t>
    <rPh sb="0" eb="3">
      <t>ムサシノ</t>
    </rPh>
    <rPh sb="3" eb="4">
      <t>セン</t>
    </rPh>
    <rPh sb="4" eb="5">
      <t>ヒガシ</t>
    </rPh>
    <rPh sb="5" eb="7">
      <t>カワグチ</t>
    </rPh>
    <rPh sb="7" eb="8">
      <t>エキ</t>
    </rPh>
    <rPh sb="8" eb="10">
      <t>ミナミグチ</t>
    </rPh>
    <rPh sb="12" eb="15">
      <t>ニシカワグチ</t>
    </rPh>
    <rPh sb="15" eb="16">
      <t>エキ</t>
    </rPh>
    <rPh sb="16" eb="17">
      <t>イ</t>
    </rPh>
    <rPh sb="17" eb="18">
      <t>カワツラ</t>
    </rPh>
    <rPh sb="20" eb="22">
      <t>ジリン</t>
    </rPh>
    <rPh sb="23" eb="25">
      <t>ゲシャ</t>
    </rPh>
    <rPh sb="25" eb="27">
      <t>トホ</t>
    </rPh>
    <rPh sb="28" eb="29">
      <t>フン</t>
    </rPh>
    <phoneticPr fontId="2"/>
  </si>
  <si>
    <t>(特非)ネットワークあゆみ</t>
    <rPh sb="1" eb="2">
      <t>トク</t>
    </rPh>
    <rPh sb="2" eb="3">
      <t>ヒ</t>
    </rPh>
    <phoneticPr fontId="2"/>
  </si>
  <si>
    <t>ネットワークあゆみ</t>
    <phoneticPr fontId="2"/>
  </si>
  <si>
    <t>北原台3-3-10</t>
    <rPh sb="0" eb="3">
      <t>キタハラダイ</t>
    </rPh>
    <phoneticPr fontId="2"/>
  </si>
  <si>
    <t>048-290-6500</t>
    <phoneticPr fontId="2"/>
  </si>
  <si>
    <t>048-290-6558</t>
    <phoneticPr fontId="2"/>
  </si>
  <si>
    <t>(特非)春日部ゆい</t>
    <rPh sb="1" eb="2">
      <t>トク</t>
    </rPh>
    <rPh sb="2" eb="3">
      <t>ヒ</t>
    </rPh>
    <rPh sb="4" eb="7">
      <t>カスカベ</t>
    </rPh>
    <phoneticPr fontId="2"/>
  </si>
  <si>
    <t>上蛭田54-1</t>
    <rPh sb="0" eb="1">
      <t>カミ</t>
    </rPh>
    <rPh sb="1" eb="2">
      <t>ヒル</t>
    </rPh>
    <rPh sb="2" eb="3">
      <t>タ</t>
    </rPh>
    <phoneticPr fontId="2"/>
  </si>
  <si>
    <t>東武野田線豊春駅徒歩8分</t>
    <rPh sb="0" eb="2">
      <t>トウブ</t>
    </rPh>
    <rPh sb="2" eb="4">
      <t>ノダ</t>
    </rPh>
    <rPh sb="4" eb="5">
      <t>セン</t>
    </rPh>
    <rPh sb="5" eb="7">
      <t>トヨハル</t>
    </rPh>
    <rPh sb="7" eb="8">
      <t>エキ</t>
    </rPh>
    <rPh sb="8" eb="10">
      <t>トホ</t>
    </rPh>
    <rPh sb="11" eb="12">
      <t>フン</t>
    </rPh>
    <phoneticPr fontId="2"/>
  </si>
  <si>
    <t>武蔵野線東川口駅から川口駅行バス｢北原台３丁目｣下車徒歩5分</t>
    <rPh sb="0" eb="3">
      <t>ムサシノ</t>
    </rPh>
    <rPh sb="3" eb="4">
      <t>セン</t>
    </rPh>
    <rPh sb="4" eb="5">
      <t>ヒガシ</t>
    </rPh>
    <rPh sb="5" eb="7">
      <t>カワグチ</t>
    </rPh>
    <rPh sb="7" eb="8">
      <t>エキ</t>
    </rPh>
    <rPh sb="10" eb="12">
      <t>カワグチ</t>
    </rPh>
    <rPh sb="12" eb="13">
      <t>エキ</t>
    </rPh>
    <rPh sb="13" eb="14">
      <t>イ</t>
    </rPh>
    <rPh sb="14" eb="15">
      <t>カワツラ</t>
    </rPh>
    <rPh sb="17" eb="20">
      <t>キタハラダイ</t>
    </rPh>
    <rPh sb="21" eb="23">
      <t>チョウメ</t>
    </rPh>
    <rPh sb="24" eb="26">
      <t>ゲシャ</t>
    </rPh>
    <rPh sb="26" eb="28">
      <t>トホ</t>
    </rPh>
    <rPh sb="29" eb="30">
      <t>フン</t>
    </rPh>
    <phoneticPr fontId="2"/>
  </si>
  <si>
    <t>下谷41</t>
    <rPh sb="0" eb="2">
      <t>シモタニ</t>
    </rPh>
    <phoneticPr fontId="2"/>
  </si>
  <si>
    <t>048-970-3003</t>
    <phoneticPr fontId="2"/>
  </si>
  <si>
    <t>048-970-3004</t>
    <phoneticPr fontId="2"/>
  </si>
  <si>
    <t>ステージワン</t>
    <phoneticPr fontId="2"/>
  </si>
  <si>
    <t>児玉郡神川町</t>
    <rPh sb="0" eb="3">
      <t>コダマグン</t>
    </rPh>
    <rPh sb="3" eb="6">
      <t>カミカワマチ</t>
    </rPh>
    <phoneticPr fontId="2"/>
  </si>
  <si>
    <t>南区別所3-16-1埼玉ビル2階</t>
    <rPh sb="0" eb="2">
      <t>ミナミク</t>
    </rPh>
    <rPh sb="2" eb="4">
      <t>ベッショ</t>
    </rPh>
    <rPh sb="10" eb="12">
      <t>サイタマ</t>
    </rPh>
    <rPh sb="15" eb="16">
      <t>カイ</t>
    </rPh>
    <phoneticPr fontId="2"/>
  </si>
  <si>
    <t>○</t>
    <phoneticPr fontId="2"/>
  </si>
  <si>
    <t>高崎線籠原駅下車徒歩15分</t>
    <rPh sb="0" eb="2">
      <t>タカサキ</t>
    </rPh>
    <rPh sb="2" eb="3">
      <t>セン</t>
    </rPh>
    <rPh sb="3" eb="5">
      <t>カゴハラ</t>
    </rPh>
    <rPh sb="5" eb="6">
      <t>エキ</t>
    </rPh>
    <rPh sb="6" eb="8">
      <t>ゲシャ</t>
    </rPh>
    <rPh sb="8" eb="10">
      <t>トホ</t>
    </rPh>
    <rPh sb="12" eb="13">
      <t>フン</t>
    </rPh>
    <phoneticPr fontId="2"/>
  </si>
  <si>
    <t>(福)福寿会</t>
    <rPh sb="3" eb="5">
      <t>フクジュ</t>
    </rPh>
    <rPh sb="5" eb="6">
      <t>カイ</t>
    </rPh>
    <phoneticPr fontId="2"/>
  </si>
  <si>
    <t>ワークピア・はにゅう</t>
    <phoneticPr fontId="2"/>
  </si>
  <si>
    <t>上手子林845</t>
    <rPh sb="0" eb="4">
      <t>カミテコバヤシ</t>
    </rPh>
    <phoneticPr fontId="2"/>
  </si>
  <si>
    <t>048-565-4322</t>
    <phoneticPr fontId="2"/>
  </si>
  <si>
    <t>048-565-4324</t>
    <phoneticPr fontId="2"/>
  </si>
  <si>
    <t>東武伊勢崎線南羽生駅下車徒歩15分</t>
    <rPh sb="0" eb="2">
      <t>トウブ</t>
    </rPh>
    <rPh sb="2" eb="5">
      <t>イセサキ</t>
    </rPh>
    <rPh sb="5" eb="6">
      <t>セン</t>
    </rPh>
    <rPh sb="6" eb="9">
      <t>ミナミハニュウ</t>
    </rPh>
    <rPh sb="9" eb="10">
      <t>エキ</t>
    </rPh>
    <rPh sb="10" eb="12">
      <t>ゲシャ</t>
    </rPh>
    <rPh sb="12" eb="14">
      <t>トホ</t>
    </rPh>
    <rPh sb="16" eb="17">
      <t>プン</t>
    </rPh>
    <phoneticPr fontId="2"/>
  </si>
  <si>
    <t>きぼう工房</t>
    <rPh sb="3" eb="5">
      <t>コウボウ</t>
    </rPh>
    <phoneticPr fontId="2"/>
  </si>
  <si>
    <t>04-2990-5502</t>
    <phoneticPr fontId="2"/>
  </si>
  <si>
    <t>04-2990-5503</t>
    <phoneticPr fontId="2"/>
  </si>
  <si>
    <t>西武新宿線新所沢駅東口から西武フラワーヒル行バス「富岡」下車徒歩11分</t>
    <rPh sb="0" eb="2">
      <t>セイブ</t>
    </rPh>
    <rPh sb="2" eb="4">
      <t>シンジュク</t>
    </rPh>
    <rPh sb="4" eb="5">
      <t>セン</t>
    </rPh>
    <rPh sb="5" eb="8">
      <t>シントコロザワ</t>
    </rPh>
    <rPh sb="8" eb="9">
      <t>エキ</t>
    </rPh>
    <rPh sb="9" eb="11">
      <t>ヒガシグチ</t>
    </rPh>
    <rPh sb="13" eb="15">
      <t>セイブ</t>
    </rPh>
    <rPh sb="21" eb="22">
      <t>イ</t>
    </rPh>
    <rPh sb="25" eb="27">
      <t>トミオカ</t>
    </rPh>
    <rPh sb="27" eb="28">
      <t>シケン</t>
    </rPh>
    <rPh sb="28" eb="30">
      <t>ゲシャ</t>
    </rPh>
    <rPh sb="30" eb="32">
      <t>トホ</t>
    </rPh>
    <rPh sb="34" eb="35">
      <t>フン</t>
    </rPh>
    <phoneticPr fontId="2"/>
  </si>
  <si>
    <t>多機能型事業所あかしあの森</t>
    <rPh sb="0" eb="4">
      <t>タキノウガタ</t>
    </rPh>
    <rPh sb="4" eb="7">
      <t>ジギョウショ</t>
    </rPh>
    <rPh sb="12" eb="13">
      <t>モリ</t>
    </rPh>
    <phoneticPr fontId="2"/>
  </si>
  <si>
    <t>ながい寮</t>
    <phoneticPr fontId="2"/>
  </si>
  <si>
    <t>(福)むさしの郷</t>
    <rPh sb="7" eb="8">
      <t>サト</t>
    </rPh>
    <phoneticPr fontId="2"/>
  </si>
  <si>
    <t>熊谷市</t>
    <phoneticPr fontId="2"/>
  </si>
  <si>
    <t>熊谷駅から東松山駅行バス「南村岡」下車徒歩2分</t>
    <rPh sb="0" eb="2">
      <t>クマガヤ</t>
    </rPh>
    <rPh sb="2" eb="3">
      <t>エキ</t>
    </rPh>
    <rPh sb="5" eb="8">
      <t>ヒガシマツヤマ</t>
    </rPh>
    <rPh sb="8" eb="9">
      <t>エキ</t>
    </rPh>
    <rPh sb="9" eb="10">
      <t>イ</t>
    </rPh>
    <rPh sb="13" eb="14">
      <t>ミナミ</t>
    </rPh>
    <rPh sb="14" eb="16">
      <t>ムラオカ</t>
    </rPh>
    <rPh sb="17" eb="19">
      <t>ゲシャ</t>
    </rPh>
    <rPh sb="19" eb="21">
      <t>トホ</t>
    </rPh>
    <rPh sb="22" eb="23">
      <t>フン</t>
    </rPh>
    <phoneticPr fontId="2"/>
  </si>
  <si>
    <t>上恩田514-2</t>
    <rPh sb="0" eb="1">
      <t>ウエ</t>
    </rPh>
    <rPh sb="1" eb="3">
      <t>オンダ</t>
    </rPh>
    <phoneticPr fontId="2"/>
  </si>
  <si>
    <t>048-598-7007</t>
    <phoneticPr fontId="2"/>
  </si>
  <si>
    <t>048-598-7008</t>
    <phoneticPr fontId="2"/>
  </si>
  <si>
    <t>(特非)松ぼっくりの会</t>
    <rPh sb="4" eb="5">
      <t>マツ</t>
    </rPh>
    <rPh sb="10" eb="11">
      <t>カイ</t>
    </rPh>
    <phoneticPr fontId="2"/>
  </si>
  <si>
    <t>ワークケア　松ぼっくり</t>
    <rPh sb="6" eb="7">
      <t>マツ</t>
    </rPh>
    <phoneticPr fontId="2"/>
  </si>
  <si>
    <t>阿那志1886-1</t>
    <rPh sb="0" eb="1">
      <t>ア</t>
    </rPh>
    <rPh sb="1" eb="2">
      <t>ナ</t>
    </rPh>
    <rPh sb="2" eb="3">
      <t>シ</t>
    </rPh>
    <phoneticPr fontId="2"/>
  </si>
  <si>
    <t>0495-76-4984</t>
    <phoneticPr fontId="2"/>
  </si>
  <si>
    <t>高崎線上尾駅から上尾市内循環バス（ぐるっとくん）「ふじ学園前」下車徒歩1分</t>
    <rPh sb="0" eb="2">
      <t>タカサキ</t>
    </rPh>
    <rPh sb="2" eb="3">
      <t>セン</t>
    </rPh>
    <rPh sb="3" eb="5">
      <t>アゲオ</t>
    </rPh>
    <rPh sb="5" eb="6">
      <t>エキ</t>
    </rPh>
    <rPh sb="8" eb="10">
      <t>アゲオ</t>
    </rPh>
    <rPh sb="10" eb="12">
      <t>シナイ</t>
    </rPh>
    <rPh sb="12" eb="14">
      <t>ジュンカン</t>
    </rPh>
    <rPh sb="27" eb="30">
      <t>ガクエンマエ</t>
    </rPh>
    <rPh sb="31" eb="33">
      <t>ゲシャ</t>
    </rPh>
    <rPh sb="33" eb="35">
      <t>トホ</t>
    </rPh>
    <rPh sb="36" eb="37">
      <t>フン</t>
    </rPh>
    <phoneticPr fontId="2"/>
  </si>
  <si>
    <t>(福)はなわ福祉会</t>
  </si>
  <si>
    <t>はなわの杜</t>
    <rPh sb="4" eb="5">
      <t>モリ</t>
    </rPh>
    <phoneticPr fontId="2"/>
  </si>
  <si>
    <t>本庄市</t>
    <phoneticPr fontId="2"/>
  </si>
  <si>
    <t>児玉町金屋1284-1</t>
    <phoneticPr fontId="2"/>
  </si>
  <si>
    <t>0495-72-2901</t>
    <phoneticPr fontId="2"/>
  </si>
  <si>
    <t>八高線児玉駅下車徒歩15分</t>
    <rPh sb="0" eb="2">
      <t>ハチコウ</t>
    </rPh>
    <rPh sb="2" eb="3">
      <t>セン</t>
    </rPh>
    <rPh sb="3" eb="5">
      <t>コダマ</t>
    </rPh>
    <rPh sb="5" eb="6">
      <t>エキ</t>
    </rPh>
    <rPh sb="6" eb="8">
      <t>ゲシャ</t>
    </rPh>
    <rPh sb="8" eb="10">
      <t>トホ</t>
    </rPh>
    <rPh sb="12" eb="13">
      <t>フン</t>
    </rPh>
    <phoneticPr fontId="2"/>
  </si>
  <si>
    <t>0495-72-6054</t>
    <phoneticPr fontId="2"/>
  </si>
  <si>
    <t>(福)埼玉県ブルーバードホーム</t>
  </si>
  <si>
    <t>江南愛の家</t>
    <rPh sb="0" eb="2">
      <t>コウナン</t>
    </rPh>
    <rPh sb="2" eb="3">
      <t>アイ</t>
    </rPh>
    <rPh sb="4" eb="5">
      <t>イエ</t>
    </rPh>
    <phoneticPr fontId="2"/>
  </si>
  <si>
    <t>熊谷市</t>
    <phoneticPr fontId="2"/>
  </si>
  <si>
    <t>野原245</t>
    <phoneticPr fontId="2"/>
  </si>
  <si>
    <t>048-536-3333</t>
    <phoneticPr fontId="2"/>
  </si>
  <si>
    <t>高崎線熊谷駅から小川駅行バス「畜産試験場前」下車徒歩10分</t>
    <rPh sb="0" eb="2">
      <t>タカサキ</t>
    </rPh>
    <rPh sb="2" eb="3">
      <t>セン</t>
    </rPh>
    <rPh sb="3" eb="5">
      <t>クマガヤ</t>
    </rPh>
    <rPh sb="5" eb="6">
      <t>エキ</t>
    </rPh>
    <rPh sb="8" eb="10">
      <t>オガワ</t>
    </rPh>
    <rPh sb="10" eb="11">
      <t>エキ</t>
    </rPh>
    <rPh sb="11" eb="12">
      <t>ギョウ</t>
    </rPh>
    <rPh sb="12" eb="13">
      <t>キミユキ</t>
    </rPh>
    <rPh sb="15" eb="17">
      <t>チクサン</t>
    </rPh>
    <rPh sb="17" eb="20">
      <t>シケンジョウ</t>
    </rPh>
    <rPh sb="20" eb="21">
      <t>マエ</t>
    </rPh>
    <rPh sb="22" eb="24">
      <t>ゲシャ</t>
    </rPh>
    <rPh sb="24" eb="26">
      <t>トホ</t>
    </rPh>
    <rPh sb="28" eb="29">
      <t>フン</t>
    </rPh>
    <phoneticPr fontId="2"/>
  </si>
  <si>
    <t>048-536-8333</t>
    <phoneticPr fontId="2"/>
  </si>
  <si>
    <t>朝霞地区一部事務組合</t>
    <rPh sb="0" eb="2">
      <t>アサカ</t>
    </rPh>
    <rPh sb="2" eb="4">
      <t>チク</t>
    </rPh>
    <rPh sb="4" eb="6">
      <t>イチブ</t>
    </rPh>
    <rPh sb="6" eb="8">
      <t>ジム</t>
    </rPh>
    <rPh sb="8" eb="10">
      <t>クミアイ</t>
    </rPh>
    <phoneticPr fontId="2"/>
  </si>
  <si>
    <t>朝霞地区一部事務組合立障害者支援施設すわ緑風園</t>
    <rPh sb="0" eb="2">
      <t>アサカ</t>
    </rPh>
    <rPh sb="2" eb="4">
      <t>チク</t>
    </rPh>
    <rPh sb="4" eb="6">
      <t>イチブ</t>
    </rPh>
    <rPh sb="6" eb="8">
      <t>ジム</t>
    </rPh>
    <rPh sb="8" eb="10">
      <t>クミアイ</t>
    </rPh>
    <rPh sb="10" eb="11">
      <t>リツ</t>
    </rPh>
    <rPh sb="11" eb="14">
      <t>ショウガイシャ</t>
    </rPh>
    <rPh sb="14" eb="16">
      <t>シエン</t>
    </rPh>
    <rPh sb="16" eb="18">
      <t>シセツ</t>
    </rPh>
    <rPh sb="20" eb="22">
      <t>リョクフウ</t>
    </rPh>
    <rPh sb="22" eb="23">
      <t>エン</t>
    </rPh>
    <phoneticPr fontId="2"/>
  </si>
  <si>
    <t>和光市</t>
    <phoneticPr fontId="2"/>
  </si>
  <si>
    <t>南2-3-2</t>
    <phoneticPr fontId="2"/>
  </si>
  <si>
    <t>048-461-3028</t>
    <phoneticPr fontId="2"/>
  </si>
  <si>
    <t>048-461-1996</t>
    <phoneticPr fontId="2"/>
  </si>
  <si>
    <t>東武東上線和光市駅南口から大泉学園行バス「税務大学校和光校舎」下車徒歩8分</t>
    <rPh sb="0" eb="2">
      <t>トウブ</t>
    </rPh>
    <rPh sb="2" eb="4">
      <t>トウジョウ</t>
    </rPh>
    <rPh sb="4" eb="5">
      <t>セン</t>
    </rPh>
    <rPh sb="5" eb="7">
      <t>ワコウ</t>
    </rPh>
    <rPh sb="7" eb="8">
      <t>シ</t>
    </rPh>
    <rPh sb="8" eb="9">
      <t>エキ</t>
    </rPh>
    <rPh sb="9" eb="11">
      <t>ミナミグチ</t>
    </rPh>
    <rPh sb="13" eb="15">
      <t>オオイズミ</t>
    </rPh>
    <rPh sb="15" eb="17">
      <t>ガクエン</t>
    </rPh>
    <rPh sb="17" eb="18">
      <t>ユ</t>
    </rPh>
    <rPh sb="21" eb="23">
      <t>ゼイム</t>
    </rPh>
    <rPh sb="23" eb="25">
      <t>ダイガク</t>
    </rPh>
    <rPh sb="26" eb="28">
      <t>ワコウ</t>
    </rPh>
    <rPh sb="28" eb="30">
      <t>コウシャ</t>
    </rPh>
    <rPh sb="31" eb="33">
      <t>ゲシャ</t>
    </rPh>
    <rPh sb="33" eb="35">
      <t>トホ</t>
    </rPh>
    <rPh sb="36" eb="37">
      <t>プン</t>
    </rPh>
    <phoneticPr fontId="2"/>
  </si>
  <si>
    <t>所沢市・(福)皆成会</t>
  </si>
  <si>
    <t>所沢市立キャンバス</t>
    <phoneticPr fontId="2"/>
  </si>
  <si>
    <t>所沢市</t>
    <phoneticPr fontId="2"/>
  </si>
  <si>
    <t>下富653-5</t>
    <phoneticPr fontId="2"/>
  </si>
  <si>
    <t>西武新宿線新所沢駅からフラワーヒル行西武バス「下富」下車徒歩3分</t>
    <rPh sb="0" eb="5">
      <t>セイブシンジュクセン</t>
    </rPh>
    <rPh sb="5" eb="8">
      <t>シントコロザワ</t>
    </rPh>
    <rPh sb="8" eb="9">
      <t>エキ</t>
    </rPh>
    <rPh sb="17" eb="18">
      <t>ショギョウ</t>
    </rPh>
    <rPh sb="18" eb="20">
      <t>セイブ</t>
    </rPh>
    <rPh sb="23" eb="25">
      <t>シモトミ</t>
    </rPh>
    <rPh sb="26" eb="28">
      <t>ゲシャ</t>
    </rPh>
    <rPh sb="28" eb="30">
      <t>トホ</t>
    </rPh>
    <rPh sb="31" eb="32">
      <t>プン</t>
    </rPh>
    <phoneticPr fontId="2"/>
  </si>
  <si>
    <t>三芳太陽の家</t>
    <rPh sb="0" eb="2">
      <t>ミヨシ</t>
    </rPh>
    <rPh sb="2" eb="4">
      <t>タイヨウ</t>
    </rPh>
    <rPh sb="5" eb="6">
      <t>イエ</t>
    </rPh>
    <phoneticPr fontId="2"/>
  </si>
  <si>
    <t>049-259-0058</t>
  </si>
  <si>
    <t>049-259-0196</t>
  </si>
  <si>
    <t>所沢市・(福)所沢市社会福祉協議会</t>
  </si>
  <si>
    <t>所沢市立プロペラ</t>
    <phoneticPr fontId="2"/>
  </si>
  <si>
    <t>坂之下673-1</t>
    <phoneticPr fontId="2"/>
  </si>
  <si>
    <t>04-2945-7777</t>
    <phoneticPr fontId="2"/>
  </si>
  <si>
    <t>04-2945-7161</t>
    <phoneticPr fontId="2"/>
  </si>
  <si>
    <t>武蔵野線東所沢駅から志木駅行バス「坂の下上」下車徒歩15分</t>
    <rPh sb="0" eb="3">
      <t>ムサシノ</t>
    </rPh>
    <rPh sb="3" eb="4">
      <t>セン</t>
    </rPh>
    <rPh sb="4" eb="7">
      <t>ヒガシトコロザワ</t>
    </rPh>
    <rPh sb="7" eb="8">
      <t>エキ</t>
    </rPh>
    <rPh sb="10" eb="12">
      <t>シキ</t>
    </rPh>
    <rPh sb="12" eb="13">
      <t>エキ</t>
    </rPh>
    <rPh sb="13" eb="14">
      <t>イ</t>
    </rPh>
    <rPh sb="17" eb="18">
      <t>サカ</t>
    </rPh>
    <rPh sb="19" eb="20">
      <t>シタ</t>
    </rPh>
    <rPh sb="20" eb="21">
      <t>ウエ</t>
    </rPh>
    <rPh sb="22" eb="24">
      <t>ゲシャ</t>
    </rPh>
    <rPh sb="24" eb="26">
      <t>トホ</t>
    </rPh>
    <rPh sb="28" eb="29">
      <t>フン</t>
    </rPh>
    <phoneticPr fontId="2"/>
  </si>
  <si>
    <t>杉戸町・(福)杉風会</t>
  </si>
  <si>
    <t>デイケアかわせみ</t>
    <phoneticPr fontId="0"/>
  </si>
  <si>
    <t>倉松828-6</t>
  </si>
  <si>
    <t>0480-37-2682</t>
  </si>
  <si>
    <t>東武動物公園駅から西宝珠花行バス「第２小学校前」下車徒歩10分</t>
    <rPh sb="0" eb="7">
      <t>トウブドウブツコウエンエキ</t>
    </rPh>
    <rPh sb="9" eb="10">
      <t>ニシ</t>
    </rPh>
    <rPh sb="10" eb="11">
      <t>タカラ</t>
    </rPh>
    <rPh sb="13" eb="14">
      <t>ユキ</t>
    </rPh>
    <rPh sb="14" eb="15">
      <t>ナカユキ</t>
    </rPh>
    <rPh sb="17" eb="18">
      <t>ダイ</t>
    </rPh>
    <rPh sb="19" eb="22">
      <t>ショウガッコウ</t>
    </rPh>
    <rPh sb="22" eb="23">
      <t>マエ</t>
    </rPh>
    <rPh sb="24" eb="26">
      <t>ゲシャ</t>
    </rPh>
    <rPh sb="26" eb="28">
      <t>トホ</t>
    </rPh>
    <rPh sb="30" eb="31">
      <t>フン</t>
    </rPh>
    <phoneticPr fontId="2"/>
  </si>
  <si>
    <t>(福)梨花の里</t>
  </si>
  <si>
    <t>梨花の里</t>
    <phoneticPr fontId="2"/>
  </si>
  <si>
    <t>児玉郡上里町</t>
    <phoneticPr fontId="2"/>
  </si>
  <si>
    <t>七本木417-1</t>
    <phoneticPr fontId="2"/>
  </si>
  <si>
    <t>0495-33-3321</t>
    <phoneticPr fontId="2"/>
  </si>
  <si>
    <t>0495-33-3302</t>
    <phoneticPr fontId="2"/>
  </si>
  <si>
    <t>むさしの青年寮</t>
    <phoneticPr fontId="2"/>
  </si>
  <si>
    <t>東松山市</t>
    <phoneticPr fontId="2"/>
  </si>
  <si>
    <t>大谷4730</t>
    <phoneticPr fontId="2"/>
  </si>
  <si>
    <t>0493-39-1895</t>
    <phoneticPr fontId="2"/>
  </si>
  <si>
    <t>0493-39-1380</t>
    <phoneticPr fontId="2"/>
  </si>
  <si>
    <t>(福)皆成会</t>
    <phoneticPr fontId="2"/>
  </si>
  <si>
    <t>光の園</t>
    <phoneticPr fontId="2"/>
  </si>
  <si>
    <t>東狭山ケ丘6-2833-2</t>
    <phoneticPr fontId="2"/>
  </si>
  <si>
    <t>西武池袋線狭山ヶ丘駅下車徒歩13分</t>
    <rPh sb="0" eb="5">
      <t>セイブイケブクロセン</t>
    </rPh>
    <rPh sb="5" eb="9">
      <t>サヤマガオカ</t>
    </rPh>
    <rPh sb="9" eb="10">
      <t>エキ</t>
    </rPh>
    <rPh sb="10" eb="12">
      <t>ゲシャ</t>
    </rPh>
    <rPh sb="12" eb="14">
      <t>トホ</t>
    </rPh>
    <rPh sb="16" eb="17">
      <t>プン</t>
    </rPh>
    <phoneticPr fontId="2"/>
  </si>
  <si>
    <t>羽生市</t>
    <phoneticPr fontId="2"/>
  </si>
  <si>
    <t>上川俣1476</t>
    <phoneticPr fontId="2"/>
  </si>
  <si>
    <t>048-563-0551</t>
    <phoneticPr fontId="2"/>
  </si>
  <si>
    <t>むさしの園</t>
    <phoneticPr fontId="2"/>
  </si>
  <si>
    <t>048-563-0552</t>
    <phoneticPr fontId="2"/>
  </si>
  <si>
    <t>東武伊勢崎線羽生駅下車タクシー10分</t>
    <rPh sb="0" eb="2">
      <t>トウブ</t>
    </rPh>
    <rPh sb="2" eb="5">
      <t>イセサキ</t>
    </rPh>
    <rPh sb="5" eb="6">
      <t>セン</t>
    </rPh>
    <rPh sb="6" eb="8">
      <t>ハニュウ</t>
    </rPh>
    <rPh sb="8" eb="9">
      <t>エキ</t>
    </rPh>
    <rPh sb="9" eb="11">
      <t>ゲシャ</t>
    </rPh>
    <rPh sb="17" eb="18">
      <t>プン</t>
    </rPh>
    <phoneticPr fontId="2"/>
  </si>
  <si>
    <t>吹上富士見2-2-14</t>
    <rPh sb="0" eb="2">
      <t>フキアゲ</t>
    </rPh>
    <rPh sb="2" eb="5">
      <t>フジミ</t>
    </rPh>
    <phoneticPr fontId="2"/>
  </si>
  <si>
    <t>高崎線吹上駅南口から徒歩15分</t>
    <rPh sb="0" eb="2">
      <t>タカサキ</t>
    </rPh>
    <rPh sb="2" eb="3">
      <t>セン</t>
    </rPh>
    <rPh sb="3" eb="5">
      <t>フキアゲ</t>
    </rPh>
    <rPh sb="5" eb="6">
      <t>エキ</t>
    </rPh>
    <rPh sb="6" eb="8">
      <t>ミナミグチ</t>
    </rPh>
    <rPh sb="10" eb="12">
      <t>トホ</t>
    </rPh>
    <rPh sb="14" eb="15">
      <t>フン</t>
    </rPh>
    <phoneticPr fontId="2"/>
  </si>
  <si>
    <t>そうか光生園</t>
    <phoneticPr fontId="2"/>
  </si>
  <si>
    <t>草加市</t>
    <phoneticPr fontId="2"/>
  </si>
  <si>
    <t>柿木町1215-1</t>
    <phoneticPr fontId="2"/>
  </si>
  <si>
    <t>048-936-5088</t>
    <phoneticPr fontId="2"/>
  </si>
  <si>
    <t>048-932-1311</t>
    <phoneticPr fontId="2"/>
  </si>
  <si>
    <t>身</t>
    <rPh sb="0" eb="1">
      <t>ミ</t>
    </rPh>
    <phoneticPr fontId="2"/>
  </si>
  <si>
    <t>泉井1003-1</t>
    <phoneticPr fontId="2"/>
  </si>
  <si>
    <t>049-296-2284</t>
    <phoneticPr fontId="2"/>
  </si>
  <si>
    <t>049-296-6474</t>
    <phoneticPr fontId="2"/>
  </si>
  <si>
    <t>東武東上線坂戸駅より大橋行バス「熊井」下車徒歩1分</t>
    <rPh sb="0" eb="5">
      <t>トウブトウジョウセン</t>
    </rPh>
    <rPh sb="5" eb="8">
      <t>サカドエキ</t>
    </rPh>
    <rPh sb="10" eb="12">
      <t>オオハシ</t>
    </rPh>
    <rPh sb="12" eb="13">
      <t>イ</t>
    </rPh>
    <rPh sb="16" eb="18">
      <t>クマイ</t>
    </rPh>
    <rPh sb="19" eb="21">
      <t>ゲシャ</t>
    </rPh>
    <rPh sb="21" eb="23">
      <t>トホ</t>
    </rPh>
    <rPh sb="24" eb="25">
      <t>フン</t>
    </rPh>
    <phoneticPr fontId="2"/>
  </si>
  <si>
    <t>(財)西熊谷病院</t>
    <rPh sb="1" eb="2">
      <t>ザイ</t>
    </rPh>
    <rPh sb="3" eb="6">
      <t>ニシクマガヤ</t>
    </rPh>
    <rPh sb="6" eb="8">
      <t>ビョウイン</t>
    </rPh>
    <phoneticPr fontId="2"/>
  </si>
  <si>
    <t>向陽寮</t>
    <rPh sb="0" eb="2">
      <t>コウヨウ</t>
    </rPh>
    <rPh sb="2" eb="3">
      <t>リョウ</t>
    </rPh>
    <phoneticPr fontId="2"/>
  </si>
  <si>
    <t>石原519-5</t>
    <rPh sb="0" eb="2">
      <t>イシハラ</t>
    </rPh>
    <phoneticPr fontId="2"/>
  </si>
  <si>
    <t>048-520-5520</t>
    <phoneticPr fontId="2"/>
  </si>
  <si>
    <t>048-520-5528</t>
    <phoneticPr fontId="2"/>
  </si>
  <si>
    <t>熊谷駅から深谷駅行又は新島車庫行バス「西熊谷病院前」下車徒歩1分</t>
    <rPh sb="0" eb="2">
      <t>クマガヤ</t>
    </rPh>
    <rPh sb="2" eb="3">
      <t>エキ</t>
    </rPh>
    <rPh sb="5" eb="7">
      <t>フカヤ</t>
    </rPh>
    <rPh sb="7" eb="8">
      <t>エキ</t>
    </rPh>
    <rPh sb="8" eb="9">
      <t>イ</t>
    </rPh>
    <rPh sb="9" eb="10">
      <t>マタ</t>
    </rPh>
    <rPh sb="11" eb="13">
      <t>ニイジマ</t>
    </rPh>
    <rPh sb="13" eb="15">
      <t>シャコ</t>
    </rPh>
    <rPh sb="15" eb="16">
      <t>イ</t>
    </rPh>
    <rPh sb="19" eb="20">
      <t>ニシ</t>
    </rPh>
    <rPh sb="20" eb="22">
      <t>クマガヤ</t>
    </rPh>
    <rPh sb="22" eb="24">
      <t>ビョウイン</t>
    </rPh>
    <rPh sb="24" eb="25">
      <t>マエ</t>
    </rPh>
    <rPh sb="26" eb="28">
      <t>ゲシャ</t>
    </rPh>
    <rPh sb="28" eb="30">
      <t>トホ</t>
    </rPh>
    <rPh sb="31" eb="32">
      <t>プン</t>
    </rPh>
    <phoneticPr fontId="2"/>
  </si>
  <si>
    <t>京浜東北線川口駅東口からサンテピア行バス「サンテピア」下車徒歩3分</t>
    <rPh sb="0" eb="2">
      <t>ケイヒン</t>
    </rPh>
    <rPh sb="2" eb="4">
      <t>トウホク</t>
    </rPh>
    <rPh sb="4" eb="5">
      <t>セン</t>
    </rPh>
    <rPh sb="5" eb="7">
      <t>カワグチ</t>
    </rPh>
    <rPh sb="7" eb="8">
      <t>エキ</t>
    </rPh>
    <rPh sb="8" eb="10">
      <t>ヒガシグチ</t>
    </rPh>
    <rPh sb="17" eb="18">
      <t>イ</t>
    </rPh>
    <rPh sb="27" eb="29">
      <t>ゲシャ</t>
    </rPh>
    <rPh sb="29" eb="31">
      <t>トホ</t>
    </rPh>
    <rPh sb="32" eb="33">
      <t>フン</t>
    </rPh>
    <phoneticPr fontId="2"/>
  </si>
  <si>
    <t>○</t>
    <phoneticPr fontId="2"/>
  </si>
  <si>
    <t>048-284-3451</t>
    <phoneticPr fontId="2"/>
  </si>
  <si>
    <t>048-284-3450</t>
    <phoneticPr fontId="2"/>
  </si>
  <si>
    <t>赤井1227</t>
    <rPh sb="0" eb="2">
      <t>アカイ</t>
    </rPh>
    <phoneticPr fontId="2"/>
  </si>
  <si>
    <t>川口市心身障害福祉センターわかゆり学園</t>
    <rPh sb="0" eb="3">
      <t>カワグチシ</t>
    </rPh>
    <rPh sb="3" eb="5">
      <t>シンシン</t>
    </rPh>
    <rPh sb="5" eb="7">
      <t>ショウガイ</t>
    </rPh>
    <rPh sb="7" eb="9">
      <t>フクシ</t>
    </rPh>
    <rPh sb="17" eb="19">
      <t>ガクエン</t>
    </rPh>
    <phoneticPr fontId="2"/>
  </si>
  <si>
    <t>東武野田線南桜井駅下車徒歩6分</t>
    <rPh sb="0" eb="2">
      <t>トウブ</t>
    </rPh>
    <rPh sb="2" eb="4">
      <t>ノダ</t>
    </rPh>
    <rPh sb="4" eb="5">
      <t>セン</t>
    </rPh>
    <rPh sb="5" eb="8">
      <t>ミナミサクライ</t>
    </rPh>
    <rPh sb="8" eb="9">
      <t>エキ</t>
    </rPh>
    <rPh sb="9" eb="11">
      <t>ゲシャ</t>
    </rPh>
    <rPh sb="11" eb="13">
      <t>トホ</t>
    </rPh>
    <rPh sb="14" eb="15">
      <t>フン</t>
    </rPh>
    <phoneticPr fontId="2"/>
  </si>
  <si>
    <t>048-718-2012</t>
    <phoneticPr fontId="2"/>
  </si>
  <si>
    <t>048-718-2011</t>
    <phoneticPr fontId="2"/>
  </si>
  <si>
    <t>大衾496-455</t>
    <rPh sb="0" eb="1">
      <t>オオ</t>
    </rPh>
    <phoneticPr fontId="2"/>
  </si>
  <si>
    <t>ひまわり園</t>
    <rPh sb="4" eb="5">
      <t>エン</t>
    </rPh>
    <phoneticPr fontId="2"/>
  </si>
  <si>
    <t>春日部駅下車徒歩17分</t>
    <rPh sb="0" eb="3">
      <t>カスカベ</t>
    </rPh>
    <rPh sb="3" eb="4">
      <t>エキ</t>
    </rPh>
    <rPh sb="4" eb="6">
      <t>ゲシャ</t>
    </rPh>
    <rPh sb="6" eb="8">
      <t>トホ</t>
    </rPh>
    <rPh sb="10" eb="11">
      <t>フン</t>
    </rPh>
    <phoneticPr fontId="2"/>
  </si>
  <si>
    <t>樋堀369-1</t>
    <rPh sb="0" eb="1">
      <t>ヒ</t>
    </rPh>
    <rPh sb="1" eb="2">
      <t>ホリ</t>
    </rPh>
    <phoneticPr fontId="2"/>
  </si>
  <si>
    <t>武蔵野線三郷駅南口から金町駅南口行バス「総合体育館」下車徒歩2分</t>
    <rPh sb="0" eb="3">
      <t>ムサシノ</t>
    </rPh>
    <rPh sb="3" eb="4">
      <t>セン</t>
    </rPh>
    <rPh sb="4" eb="6">
      <t>ミサト</t>
    </rPh>
    <rPh sb="6" eb="7">
      <t>エキ</t>
    </rPh>
    <rPh sb="7" eb="9">
      <t>ミナミグチ</t>
    </rPh>
    <rPh sb="11" eb="13">
      <t>カナマチ</t>
    </rPh>
    <rPh sb="13" eb="14">
      <t>エキ</t>
    </rPh>
    <rPh sb="14" eb="16">
      <t>ミナミグチ</t>
    </rPh>
    <rPh sb="16" eb="17">
      <t>イ</t>
    </rPh>
    <rPh sb="20" eb="22">
      <t>ソウゴウ</t>
    </rPh>
    <rPh sb="22" eb="25">
      <t>タイイクカン</t>
    </rPh>
    <rPh sb="26" eb="28">
      <t>ゲシャ</t>
    </rPh>
    <rPh sb="28" eb="30">
      <t>トホ</t>
    </rPh>
    <rPh sb="31" eb="32">
      <t>フン</t>
    </rPh>
    <phoneticPr fontId="2"/>
  </si>
  <si>
    <t>048-953-4779</t>
    <phoneticPr fontId="2"/>
  </si>
  <si>
    <t>048-953-4789</t>
    <phoneticPr fontId="2"/>
  </si>
  <si>
    <t>三郷市障がい者福祉施設みさと</t>
    <rPh sb="0" eb="3">
      <t>ミサトシ</t>
    </rPh>
    <rPh sb="3" eb="4">
      <t>ショウ</t>
    </rPh>
    <rPh sb="6" eb="7">
      <t>シャ</t>
    </rPh>
    <rPh sb="7" eb="9">
      <t>フクシ</t>
    </rPh>
    <rPh sb="9" eb="11">
      <t>シセツ</t>
    </rPh>
    <phoneticPr fontId="2"/>
  </si>
  <si>
    <t>東武伊勢崎線草加駅西口から川口駅行バス「草加西町」下車徒歩10分</t>
    <rPh sb="0" eb="2">
      <t>トウブ</t>
    </rPh>
    <rPh sb="2" eb="5">
      <t>イセサキ</t>
    </rPh>
    <rPh sb="5" eb="6">
      <t>セン</t>
    </rPh>
    <rPh sb="6" eb="8">
      <t>ソウカ</t>
    </rPh>
    <rPh sb="8" eb="9">
      <t>エキ</t>
    </rPh>
    <rPh sb="9" eb="11">
      <t>ニシグチ</t>
    </rPh>
    <rPh sb="13" eb="15">
      <t>カワグチ</t>
    </rPh>
    <rPh sb="15" eb="16">
      <t>エキ</t>
    </rPh>
    <rPh sb="16" eb="17">
      <t>イ</t>
    </rPh>
    <rPh sb="20" eb="22">
      <t>ソウカ</t>
    </rPh>
    <rPh sb="22" eb="24">
      <t>ニシチョウ</t>
    </rPh>
    <rPh sb="25" eb="27">
      <t>ゲシャ</t>
    </rPh>
    <rPh sb="27" eb="29">
      <t>トホ</t>
    </rPh>
    <rPh sb="31" eb="32">
      <t>プン</t>
    </rPh>
    <phoneticPr fontId="2"/>
  </si>
  <si>
    <t>○</t>
    <phoneticPr fontId="2"/>
  </si>
  <si>
    <t>048-928-6658</t>
    <phoneticPr fontId="2"/>
  </si>
  <si>
    <t>苗塚町42-22</t>
    <rPh sb="0" eb="1">
      <t>ナエ</t>
    </rPh>
    <rPh sb="1" eb="3">
      <t>ツカチョウ</t>
    </rPh>
    <phoneticPr fontId="2"/>
  </si>
  <si>
    <t>西れんげ草</t>
    <rPh sb="0" eb="1">
      <t>ニシ</t>
    </rPh>
    <rPh sb="4" eb="5">
      <t>ソウ</t>
    </rPh>
    <phoneticPr fontId="2"/>
  </si>
  <si>
    <t>西武新宿線航空公園駅からエステシティー所沢行バス「若松町」下車</t>
    <rPh sb="0" eb="2">
      <t>セイブ</t>
    </rPh>
    <rPh sb="2" eb="4">
      <t>シンジュク</t>
    </rPh>
    <rPh sb="4" eb="5">
      <t>セン</t>
    </rPh>
    <rPh sb="5" eb="7">
      <t>コウクウ</t>
    </rPh>
    <rPh sb="7" eb="9">
      <t>コウエン</t>
    </rPh>
    <rPh sb="9" eb="10">
      <t>エキ</t>
    </rPh>
    <rPh sb="19" eb="21">
      <t>トコロザワ</t>
    </rPh>
    <rPh sb="21" eb="22">
      <t>イ</t>
    </rPh>
    <rPh sb="25" eb="28">
      <t>ワカマツチョウ</t>
    </rPh>
    <rPh sb="29" eb="31">
      <t>ゲシャ</t>
    </rPh>
    <phoneticPr fontId="2"/>
  </si>
  <si>
    <t>04-2992-2329</t>
    <phoneticPr fontId="2"/>
  </si>
  <si>
    <t>北原町924-3</t>
    <rPh sb="0" eb="3">
      <t>キタハラチョウ</t>
    </rPh>
    <phoneticPr fontId="2"/>
  </si>
  <si>
    <t>所沢市立はばたき</t>
    <rPh sb="0" eb="2">
      <t>トコロザワ</t>
    </rPh>
    <rPh sb="2" eb="4">
      <t>シリツ</t>
    </rPh>
    <phoneticPr fontId="2"/>
  </si>
  <si>
    <t>所沢市・（福）藤の実会</t>
    <rPh sb="0" eb="3">
      <t>トコロザワシ</t>
    </rPh>
    <rPh sb="5" eb="6">
      <t>フク</t>
    </rPh>
    <rPh sb="7" eb="8">
      <t>フジ</t>
    </rPh>
    <rPh sb="9" eb="10">
      <t>ミ</t>
    </rPh>
    <rPh sb="10" eb="11">
      <t>カイ</t>
    </rPh>
    <phoneticPr fontId="2"/>
  </si>
  <si>
    <t>西武池袋線仏子駅下車徒歩20分</t>
    <rPh sb="0" eb="2">
      <t>セイブ</t>
    </rPh>
    <rPh sb="2" eb="4">
      <t>イケブクロ</t>
    </rPh>
    <rPh sb="4" eb="5">
      <t>セン</t>
    </rPh>
    <rPh sb="5" eb="7">
      <t>ブシ</t>
    </rPh>
    <rPh sb="7" eb="8">
      <t>エキ</t>
    </rPh>
    <rPh sb="8" eb="10">
      <t>ゲシャ</t>
    </rPh>
    <rPh sb="10" eb="12">
      <t>トホ</t>
    </rPh>
    <rPh sb="14" eb="15">
      <t>フン</t>
    </rPh>
    <phoneticPr fontId="2"/>
  </si>
  <si>
    <t>04-2955-8900</t>
    <phoneticPr fontId="2"/>
  </si>
  <si>
    <t>笹井3260-2</t>
    <rPh sb="0" eb="2">
      <t>ササイ</t>
    </rPh>
    <phoneticPr fontId="2"/>
  </si>
  <si>
    <t>オアシス作業所</t>
    <rPh sb="4" eb="7">
      <t>サギョウショ</t>
    </rPh>
    <phoneticPr fontId="2"/>
  </si>
  <si>
    <t>西武池袋線入間市駅から河辺駅北口行バス「桂橋」下車徒歩8分</t>
    <rPh sb="0" eb="2">
      <t>セイブ</t>
    </rPh>
    <rPh sb="2" eb="4">
      <t>イケブクロ</t>
    </rPh>
    <rPh sb="4" eb="5">
      <t>セン</t>
    </rPh>
    <rPh sb="5" eb="8">
      <t>イルマシ</t>
    </rPh>
    <rPh sb="8" eb="9">
      <t>エキ</t>
    </rPh>
    <rPh sb="11" eb="13">
      <t>カワベ</t>
    </rPh>
    <rPh sb="13" eb="14">
      <t>エキ</t>
    </rPh>
    <rPh sb="14" eb="16">
      <t>キタグチ</t>
    </rPh>
    <rPh sb="16" eb="17">
      <t>イ</t>
    </rPh>
    <rPh sb="20" eb="21">
      <t>カツラ</t>
    </rPh>
    <rPh sb="21" eb="22">
      <t>ハシ</t>
    </rPh>
    <rPh sb="23" eb="25">
      <t>ゲシャ</t>
    </rPh>
    <rPh sb="25" eb="27">
      <t>トホ</t>
    </rPh>
    <rPh sb="28" eb="29">
      <t>フン</t>
    </rPh>
    <phoneticPr fontId="2"/>
  </si>
  <si>
    <t>04-2962-0506</t>
    <phoneticPr fontId="2"/>
  </si>
  <si>
    <t>04-2962-5907</t>
    <phoneticPr fontId="2"/>
  </si>
  <si>
    <t>小谷田707-1</t>
    <rPh sb="0" eb="2">
      <t>コタニ</t>
    </rPh>
    <rPh sb="2" eb="3">
      <t>ダ</t>
    </rPh>
    <phoneticPr fontId="2"/>
  </si>
  <si>
    <t>おおるり</t>
    <phoneticPr fontId="2"/>
  </si>
  <si>
    <t>048-588-8830</t>
    <phoneticPr fontId="2"/>
  </si>
  <si>
    <t>048-588-1358</t>
    <phoneticPr fontId="2"/>
  </si>
  <si>
    <t>けやき寮</t>
    <rPh sb="3" eb="4">
      <t>リョウ</t>
    </rPh>
    <phoneticPr fontId="2"/>
  </si>
  <si>
    <t>熊谷駅から妻沼行バス「葉草」下車徒歩2分</t>
    <rPh sb="0" eb="2">
      <t>クマガヤ</t>
    </rPh>
    <rPh sb="2" eb="3">
      <t>エキ</t>
    </rPh>
    <rPh sb="5" eb="7">
      <t>メヌマ</t>
    </rPh>
    <rPh sb="7" eb="8">
      <t>イ</t>
    </rPh>
    <rPh sb="11" eb="12">
      <t>ハ</t>
    </rPh>
    <rPh sb="12" eb="13">
      <t>クサ</t>
    </rPh>
    <rPh sb="14" eb="16">
      <t>ゲシャ</t>
    </rPh>
    <rPh sb="16" eb="18">
      <t>トホ</t>
    </rPh>
    <rPh sb="19" eb="20">
      <t>プン</t>
    </rPh>
    <phoneticPr fontId="2"/>
  </si>
  <si>
    <t>048-599-3559</t>
    <phoneticPr fontId="2"/>
  </si>
  <si>
    <t>048-599-3558</t>
    <phoneticPr fontId="2"/>
  </si>
  <si>
    <t>下奈良1561</t>
    <rPh sb="0" eb="3">
      <t>シモナラ</t>
    </rPh>
    <phoneticPr fontId="2"/>
  </si>
  <si>
    <t>ララク遊</t>
    <rPh sb="3" eb="4">
      <t>ユウ</t>
    </rPh>
    <phoneticPr fontId="2"/>
  </si>
  <si>
    <t>048-532-8655</t>
    <phoneticPr fontId="2"/>
  </si>
  <si>
    <t>高柳73-3</t>
    <rPh sb="0" eb="2">
      <t>タカヤナギ</t>
    </rPh>
    <phoneticPr fontId="2"/>
  </si>
  <si>
    <t>あけぼの事業所</t>
    <rPh sb="4" eb="7">
      <t>ジギョウショ</t>
    </rPh>
    <phoneticPr fontId="2"/>
  </si>
  <si>
    <t>東武伊勢崎線加須駅から加須市循環バス北循環コース「あけぼの園前」下車</t>
    <rPh sb="0" eb="2">
      <t>トウブ</t>
    </rPh>
    <rPh sb="2" eb="5">
      <t>イセサキ</t>
    </rPh>
    <rPh sb="5" eb="6">
      <t>セン</t>
    </rPh>
    <rPh sb="6" eb="8">
      <t>カゾ</t>
    </rPh>
    <rPh sb="8" eb="9">
      <t>エキ</t>
    </rPh>
    <rPh sb="11" eb="14">
      <t>カゾシ</t>
    </rPh>
    <rPh sb="14" eb="16">
      <t>ジュンカン</t>
    </rPh>
    <rPh sb="18" eb="19">
      <t>キタ</t>
    </rPh>
    <rPh sb="19" eb="21">
      <t>ジュンカン</t>
    </rPh>
    <rPh sb="29" eb="30">
      <t>エン</t>
    </rPh>
    <rPh sb="30" eb="31">
      <t>マエ</t>
    </rPh>
    <rPh sb="32" eb="34">
      <t>ゲシャ</t>
    </rPh>
    <phoneticPr fontId="2"/>
  </si>
  <si>
    <t>0480-63-0720</t>
    <phoneticPr fontId="2"/>
  </si>
  <si>
    <t>0480-63-2010</t>
    <phoneticPr fontId="2"/>
  </si>
  <si>
    <t>北小浜800-1</t>
    <rPh sb="0" eb="1">
      <t>キタ</t>
    </rPh>
    <rPh sb="1" eb="3">
      <t>コハマ</t>
    </rPh>
    <phoneticPr fontId="2"/>
  </si>
  <si>
    <t>加須市障害福祉サービス事業所あけぼの園</t>
    <rPh sb="0" eb="3">
      <t>カゾシ</t>
    </rPh>
    <rPh sb="3" eb="5">
      <t>ショウガイ</t>
    </rPh>
    <rPh sb="5" eb="7">
      <t>フクシ</t>
    </rPh>
    <rPh sb="11" eb="14">
      <t>ジギョウショ</t>
    </rPh>
    <rPh sb="18" eb="19">
      <t>エン</t>
    </rPh>
    <phoneticPr fontId="2"/>
  </si>
  <si>
    <t>加須市・（福）加須市社会福祉協議会</t>
    <rPh sb="0" eb="3">
      <t>カゾシ</t>
    </rPh>
    <rPh sb="5" eb="6">
      <t>フク</t>
    </rPh>
    <rPh sb="7" eb="10">
      <t>カゾシ</t>
    </rPh>
    <rPh sb="10" eb="12">
      <t>シャカイ</t>
    </rPh>
    <rPh sb="12" eb="14">
      <t>フクシ</t>
    </rPh>
    <rPh sb="14" eb="17">
      <t>キョウギカイ</t>
    </rPh>
    <phoneticPr fontId="2"/>
  </si>
  <si>
    <t>東武東上線志木駅からひばりヶ丘駅北口行バス「新座市児童センター」下車徒歩3分</t>
    <rPh sb="5" eb="7">
      <t>シキ</t>
    </rPh>
    <rPh sb="14" eb="16">
      <t>オカエキ</t>
    </rPh>
    <rPh sb="16" eb="18">
      <t>キタグチ</t>
    </rPh>
    <rPh sb="18" eb="19">
      <t>ギョウ</t>
    </rPh>
    <rPh sb="19" eb="20">
      <t>ジギョウ</t>
    </rPh>
    <rPh sb="22" eb="25">
      <t>ニイザシ</t>
    </rPh>
    <rPh sb="25" eb="27">
      <t>ジドウ</t>
    </rPh>
    <rPh sb="31" eb="32">
      <t>タテマエ</t>
    </rPh>
    <phoneticPr fontId="2"/>
  </si>
  <si>
    <t>048-481-3220</t>
    <phoneticPr fontId="2"/>
  </si>
  <si>
    <t>堀之内3-2-41</t>
    <rPh sb="0" eb="3">
      <t>ホリノウチ</t>
    </rPh>
    <phoneticPr fontId="2"/>
  </si>
  <si>
    <t>アイズ</t>
    <phoneticPr fontId="2"/>
  </si>
  <si>
    <t>武蔵野線新座駅下車徒歩20分</t>
    <rPh sb="0" eb="3">
      <t>ムサシノ</t>
    </rPh>
    <rPh sb="3" eb="4">
      <t>セン</t>
    </rPh>
    <rPh sb="4" eb="6">
      <t>ニイザ</t>
    </rPh>
    <rPh sb="6" eb="7">
      <t>エキ</t>
    </rPh>
    <rPh sb="7" eb="9">
      <t>ゲシャ</t>
    </rPh>
    <rPh sb="9" eb="11">
      <t>トホ</t>
    </rPh>
    <rPh sb="13" eb="14">
      <t>フン</t>
    </rPh>
    <phoneticPr fontId="2"/>
  </si>
  <si>
    <t>くるみの木</t>
    <rPh sb="4" eb="5">
      <t>キ</t>
    </rPh>
    <phoneticPr fontId="2"/>
  </si>
  <si>
    <t>宇都宮線蓮田駅東口から国立東埼玉病院行バス「火の見下」下車徒歩1分</t>
    <rPh sb="0" eb="3">
      <t>ウツノミヤ</t>
    </rPh>
    <rPh sb="3" eb="4">
      <t>セン</t>
    </rPh>
    <rPh sb="4" eb="6">
      <t>ハスダ</t>
    </rPh>
    <rPh sb="6" eb="7">
      <t>エキ</t>
    </rPh>
    <rPh sb="7" eb="9">
      <t>ヒガシグチ</t>
    </rPh>
    <rPh sb="11" eb="13">
      <t>コクリツ</t>
    </rPh>
    <rPh sb="13" eb="14">
      <t>ヒガシ</t>
    </rPh>
    <rPh sb="14" eb="16">
      <t>サイタマ</t>
    </rPh>
    <rPh sb="16" eb="18">
      <t>ビョウイン</t>
    </rPh>
    <rPh sb="18" eb="19">
      <t>イ</t>
    </rPh>
    <rPh sb="22" eb="23">
      <t>ヒ</t>
    </rPh>
    <rPh sb="24" eb="25">
      <t>ミ</t>
    </rPh>
    <rPh sb="25" eb="26">
      <t>シタ</t>
    </rPh>
    <rPh sb="27" eb="29">
      <t>ゲシャ</t>
    </rPh>
    <rPh sb="29" eb="31">
      <t>トホ</t>
    </rPh>
    <rPh sb="32" eb="33">
      <t>フン</t>
    </rPh>
    <phoneticPr fontId="2"/>
  </si>
  <si>
    <t>048-769-0985</t>
    <phoneticPr fontId="2"/>
  </si>
  <si>
    <t>黒浜1247-2</t>
    <rPh sb="0" eb="2">
      <t>クロハマ</t>
    </rPh>
    <phoneticPr fontId="2"/>
  </si>
  <si>
    <t>東武東上線若葉駅東口から八幡団地行バス「勝呂公民館前」下車徒歩3分</t>
    <rPh sb="8" eb="9">
      <t>ヒガシ</t>
    </rPh>
    <rPh sb="12" eb="14">
      <t>ハチマン</t>
    </rPh>
    <rPh sb="14" eb="16">
      <t>ダンチ</t>
    </rPh>
    <rPh sb="16" eb="17">
      <t>イ</t>
    </rPh>
    <rPh sb="20" eb="22">
      <t>スグロ</t>
    </rPh>
    <rPh sb="22" eb="25">
      <t>コウミンカン</t>
    </rPh>
    <rPh sb="25" eb="26">
      <t>マエ</t>
    </rPh>
    <phoneticPr fontId="2"/>
  </si>
  <si>
    <t>049-283-8455</t>
    <phoneticPr fontId="2"/>
  </si>
  <si>
    <t>049-283-5044</t>
    <phoneticPr fontId="2"/>
  </si>
  <si>
    <t>石井309-3</t>
    <rPh sb="0" eb="2">
      <t>イシイ</t>
    </rPh>
    <phoneticPr fontId="2"/>
  </si>
  <si>
    <t>坂戸市立勝呂福祉作業所</t>
    <rPh sb="0" eb="2">
      <t>サカド</t>
    </rPh>
    <rPh sb="2" eb="4">
      <t>シリツ</t>
    </rPh>
    <rPh sb="4" eb="6">
      <t>スグロ</t>
    </rPh>
    <rPh sb="6" eb="8">
      <t>フクシ</t>
    </rPh>
    <rPh sb="8" eb="11">
      <t>サギョウショ</t>
    </rPh>
    <phoneticPr fontId="2"/>
  </si>
  <si>
    <t>東武動物公園駅から境車庫行バス「上宇和田」下車徒歩5分</t>
    <rPh sb="0" eb="2">
      <t>トウブ</t>
    </rPh>
    <rPh sb="2" eb="4">
      <t>ドウブツ</t>
    </rPh>
    <rPh sb="4" eb="6">
      <t>コウエン</t>
    </rPh>
    <rPh sb="6" eb="7">
      <t>エキ</t>
    </rPh>
    <rPh sb="9" eb="10">
      <t>サカイ</t>
    </rPh>
    <rPh sb="10" eb="12">
      <t>シャコ</t>
    </rPh>
    <rPh sb="12" eb="13">
      <t>イ</t>
    </rPh>
    <rPh sb="16" eb="20">
      <t>カミウワダ</t>
    </rPh>
    <rPh sb="21" eb="23">
      <t>ゲシャ</t>
    </rPh>
    <rPh sb="23" eb="25">
      <t>トホ</t>
    </rPh>
    <rPh sb="26" eb="27">
      <t>フン</t>
    </rPh>
    <phoneticPr fontId="2"/>
  </si>
  <si>
    <t>0480-48-2427</t>
    <phoneticPr fontId="2"/>
  </si>
  <si>
    <t>0480-48-2424</t>
    <phoneticPr fontId="2"/>
  </si>
  <si>
    <t>上宇和田148-4</t>
    <rPh sb="0" eb="4">
      <t>カミウワダ</t>
    </rPh>
    <phoneticPr fontId="2"/>
  </si>
  <si>
    <t>幸手学園</t>
    <rPh sb="0" eb="2">
      <t>サッテ</t>
    </rPh>
    <rPh sb="2" eb="4">
      <t>ガクエン</t>
    </rPh>
    <phoneticPr fontId="2"/>
  </si>
  <si>
    <t>(福)くわの実会</t>
    <rPh sb="6" eb="7">
      <t>ミ</t>
    </rPh>
    <phoneticPr fontId="2"/>
  </si>
  <si>
    <t>(福)ともに福祉会</t>
  </si>
  <si>
    <t>ともにハウス</t>
    <phoneticPr fontId="2"/>
  </si>
  <si>
    <t>春日部市</t>
    <phoneticPr fontId="2"/>
  </si>
  <si>
    <t>内牧3921-1</t>
    <phoneticPr fontId="2"/>
  </si>
  <si>
    <t>048-763-4012</t>
    <phoneticPr fontId="2"/>
  </si>
  <si>
    <t>048-753-3879</t>
    <phoneticPr fontId="2"/>
  </si>
  <si>
    <t>東武伊勢崎線北春日部駅下車徒歩25分</t>
    <rPh sb="0" eb="2">
      <t>トウブ</t>
    </rPh>
    <rPh sb="2" eb="5">
      <t>イセサキ</t>
    </rPh>
    <rPh sb="5" eb="6">
      <t>セン</t>
    </rPh>
    <rPh sb="6" eb="10">
      <t>キタカスカベ</t>
    </rPh>
    <rPh sb="10" eb="11">
      <t>エキ</t>
    </rPh>
    <rPh sb="11" eb="13">
      <t>ゲシャ</t>
    </rPh>
    <rPh sb="13" eb="15">
      <t>トホ</t>
    </rPh>
    <rPh sb="17" eb="18">
      <t>フン</t>
    </rPh>
    <phoneticPr fontId="2"/>
  </si>
  <si>
    <t>(特非)あい・あーる</t>
    <rPh sb="1" eb="2">
      <t>トク</t>
    </rPh>
    <rPh sb="2" eb="3">
      <t>ヒ</t>
    </rPh>
    <phoneticPr fontId="2"/>
  </si>
  <si>
    <t>東武線北春日部駅もしくは八木崎駅下車徒歩15分</t>
    <rPh sb="0" eb="2">
      <t>トウブ</t>
    </rPh>
    <rPh sb="3" eb="7">
      <t>キタカスカベ</t>
    </rPh>
    <rPh sb="7" eb="8">
      <t>エキ</t>
    </rPh>
    <rPh sb="12" eb="15">
      <t>ヤギサキ</t>
    </rPh>
    <rPh sb="15" eb="16">
      <t>エキ</t>
    </rPh>
    <rPh sb="16" eb="18">
      <t>ゲシャ</t>
    </rPh>
    <rPh sb="18" eb="20">
      <t>トホ</t>
    </rPh>
    <rPh sb="22" eb="23">
      <t>フン</t>
    </rPh>
    <phoneticPr fontId="2"/>
  </si>
  <si>
    <t>(特非)ピュア・スマイル</t>
    <phoneticPr fontId="2"/>
  </si>
  <si>
    <t>ピュア・スマイル</t>
    <phoneticPr fontId="2"/>
  </si>
  <si>
    <t>中新井361-3</t>
    <rPh sb="0" eb="1">
      <t>ナカ</t>
    </rPh>
    <rPh sb="1" eb="3">
      <t>アライ</t>
    </rPh>
    <phoneticPr fontId="2"/>
  </si>
  <si>
    <t>048-780-2385</t>
    <phoneticPr fontId="2"/>
  </si>
  <si>
    <t>048-780-2214</t>
    <phoneticPr fontId="2"/>
  </si>
  <si>
    <t>高崎線上尾駅から上尾市内循環バス（大谷循環）「中新井南」下車徒歩5分</t>
    <rPh sb="0" eb="2">
      <t>タカサキ</t>
    </rPh>
    <rPh sb="2" eb="3">
      <t>セン</t>
    </rPh>
    <rPh sb="3" eb="5">
      <t>アゲオ</t>
    </rPh>
    <rPh sb="5" eb="6">
      <t>エキ</t>
    </rPh>
    <rPh sb="8" eb="10">
      <t>アゲオ</t>
    </rPh>
    <rPh sb="10" eb="12">
      <t>シナイ</t>
    </rPh>
    <rPh sb="12" eb="14">
      <t>ジュンカン</t>
    </rPh>
    <rPh sb="17" eb="19">
      <t>オオタニ</t>
    </rPh>
    <rPh sb="19" eb="21">
      <t>ジュンカン</t>
    </rPh>
    <rPh sb="23" eb="24">
      <t>ナカ</t>
    </rPh>
    <rPh sb="24" eb="26">
      <t>アライ</t>
    </rPh>
    <rPh sb="26" eb="27">
      <t>ミナミ</t>
    </rPh>
    <rPh sb="28" eb="30">
      <t>ゲシャ</t>
    </rPh>
    <rPh sb="30" eb="32">
      <t>トホ</t>
    </rPh>
    <rPh sb="33" eb="34">
      <t>フン</t>
    </rPh>
    <phoneticPr fontId="2"/>
  </si>
  <si>
    <t>(福)川口市社会福祉事業団</t>
    <rPh sb="3" eb="6">
      <t>カワグチシ</t>
    </rPh>
    <rPh sb="6" eb="8">
      <t>シャカイ</t>
    </rPh>
    <rPh sb="8" eb="10">
      <t>フクシ</t>
    </rPh>
    <rPh sb="10" eb="13">
      <t>ジギョウダン</t>
    </rPh>
    <phoneticPr fontId="2"/>
  </si>
  <si>
    <t>あさか向陽園</t>
    <phoneticPr fontId="2"/>
  </si>
  <si>
    <t>朝霞市</t>
    <phoneticPr fontId="2"/>
  </si>
  <si>
    <t>青葉台1-10-60</t>
    <phoneticPr fontId="2"/>
  </si>
  <si>
    <t>048-466-1411</t>
    <phoneticPr fontId="2"/>
  </si>
  <si>
    <t>048-467-4127</t>
    <phoneticPr fontId="2"/>
  </si>
  <si>
    <t>上尾市障害福祉サービス事業所かしの木園</t>
    <rPh sb="0" eb="3">
      <t>アゲオシ</t>
    </rPh>
    <rPh sb="3" eb="5">
      <t>ショウガイ</t>
    </rPh>
    <rPh sb="5" eb="7">
      <t>フクシ</t>
    </rPh>
    <rPh sb="11" eb="14">
      <t>ジギョウショ</t>
    </rPh>
    <rPh sb="17" eb="18">
      <t>キ</t>
    </rPh>
    <rPh sb="18" eb="19">
      <t>エン</t>
    </rPh>
    <phoneticPr fontId="2"/>
  </si>
  <si>
    <t>上尾市・（福）上尾市社会福祉協議会</t>
    <rPh sb="0" eb="3">
      <t>アゲオシ</t>
    </rPh>
    <rPh sb="5" eb="6">
      <t>フク</t>
    </rPh>
    <rPh sb="7" eb="10">
      <t>アゲオシ</t>
    </rPh>
    <rPh sb="10" eb="12">
      <t>シャカイ</t>
    </rPh>
    <rPh sb="12" eb="14">
      <t>フクシ</t>
    </rPh>
    <rPh sb="14" eb="17">
      <t>キョウギカイ</t>
    </rPh>
    <phoneticPr fontId="2"/>
  </si>
  <si>
    <t>048-776-2260</t>
    <phoneticPr fontId="2"/>
  </si>
  <si>
    <t>048-772-8647</t>
    <phoneticPr fontId="2"/>
  </si>
  <si>
    <t>(福)ひふみ会</t>
    <rPh sb="6" eb="7">
      <t>カイ</t>
    </rPh>
    <phoneticPr fontId="2"/>
  </si>
  <si>
    <t>理光</t>
    <rPh sb="0" eb="1">
      <t>リ</t>
    </rPh>
    <rPh sb="1" eb="2">
      <t>ヒカリ</t>
    </rPh>
    <phoneticPr fontId="2"/>
  </si>
  <si>
    <t>川口市</t>
    <phoneticPr fontId="2"/>
  </si>
  <si>
    <t>東領家5-15-15</t>
    <phoneticPr fontId="2"/>
  </si>
  <si>
    <t>048-223-3300</t>
    <phoneticPr fontId="2"/>
  </si>
  <si>
    <t>048-223-3500</t>
    <phoneticPr fontId="2"/>
  </si>
  <si>
    <t>京浜東北線川口駅東口から国際興業バス「領家市営住宅」下車徒歩5分</t>
    <rPh sb="0" eb="2">
      <t>ケイヒン</t>
    </rPh>
    <rPh sb="2" eb="4">
      <t>トウホク</t>
    </rPh>
    <rPh sb="4" eb="5">
      <t>セン</t>
    </rPh>
    <rPh sb="5" eb="7">
      <t>カワグチ</t>
    </rPh>
    <rPh sb="7" eb="8">
      <t>エキ</t>
    </rPh>
    <rPh sb="8" eb="10">
      <t>ヒガシグチ</t>
    </rPh>
    <rPh sb="12" eb="14">
      <t>コクサイ</t>
    </rPh>
    <rPh sb="14" eb="16">
      <t>コウギョウ</t>
    </rPh>
    <rPh sb="19" eb="21">
      <t>リョウケ</t>
    </rPh>
    <rPh sb="21" eb="23">
      <t>シエイ</t>
    </rPh>
    <rPh sb="23" eb="25">
      <t>ジュウタク</t>
    </rPh>
    <rPh sb="26" eb="28">
      <t>ゲシャ</t>
    </rPh>
    <rPh sb="28" eb="30">
      <t>トホ</t>
    </rPh>
    <rPh sb="31" eb="32">
      <t>フン</t>
    </rPh>
    <phoneticPr fontId="2"/>
  </si>
  <si>
    <t>(福)共愛会</t>
    <rPh sb="3" eb="5">
      <t>キョウアイ</t>
    </rPh>
    <phoneticPr fontId="2"/>
  </si>
  <si>
    <t>共愛会職業センター</t>
    <phoneticPr fontId="2"/>
  </si>
  <si>
    <t>下川崎1414</t>
    <phoneticPr fontId="2"/>
  </si>
  <si>
    <t>048-563-1041</t>
    <phoneticPr fontId="2"/>
  </si>
  <si>
    <t>048-563-1056</t>
    <phoneticPr fontId="2"/>
  </si>
  <si>
    <t>東武伊勢崎線南羽生駅下車徒歩25分</t>
    <rPh sb="0" eb="2">
      <t>トウブ</t>
    </rPh>
    <rPh sb="2" eb="5">
      <t>イセサキ</t>
    </rPh>
    <rPh sb="5" eb="6">
      <t>セン</t>
    </rPh>
    <rPh sb="6" eb="7">
      <t>ミナミ</t>
    </rPh>
    <rPh sb="7" eb="9">
      <t>ハニュウ</t>
    </rPh>
    <rPh sb="9" eb="10">
      <t>エキ</t>
    </rPh>
    <rPh sb="10" eb="12">
      <t>ゲシャ</t>
    </rPh>
    <rPh sb="12" eb="14">
      <t>トホ</t>
    </rPh>
    <rPh sb="16" eb="17">
      <t>プン</t>
    </rPh>
    <phoneticPr fontId="2"/>
  </si>
  <si>
    <t>大樹の郷</t>
    <rPh sb="0" eb="2">
      <t>タイジュ</t>
    </rPh>
    <rPh sb="3" eb="4">
      <t>サト</t>
    </rPh>
    <phoneticPr fontId="2"/>
  </si>
  <si>
    <t>牛沼773-2</t>
    <rPh sb="0" eb="2">
      <t>ウシヌマ</t>
    </rPh>
    <phoneticPr fontId="2"/>
  </si>
  <si>
    <t>04-2996-2941</t>
    <phoneticPr fontId="2"/>
  </si>
  <si>
    <t>04-2996-2942</t>
    <phoneticPr fontId="2"/>
  </si>
  <si>
    <t>武蔵野線東所沢駅から循環バス「東部クリーンセンター西」下車徒歩1分</t>
    <rPh sb="0" eb="3">
      <t>ムサシノ</t>
    </rPh>
    <rPh sb="3" eb="4">
      <t>セン</t>
    </rPh>
    <rPh sb="4" eb="7">
      <t>ヒガシトコロザワ</t>
    </rPh>
    <rPh sb="7" eb="8">
      <t>エキ</t>
    </rPh>
    <rPh sb="10" eb="12">
      <t>ジュンカン</t>
    </rPh>
    <rPh sb="15" eb="17">
      <t>トウブ</t>
    </rPh>
    <rPh sb="25" eb="26">
      <t>ニシ</t>
    </rPh>
    <rPh sb="27" eb="29">
      <t>ゲシャ</t>
    </rPh>
    <rPh sb="29" eb="31">
      <t>トホ</t>
    </rPh>
    <rPh sb="32" eb="33">
      <t>フン</t>
    </rPh>
    <phoneticPr fontId="2"/>
  </si>
  <si>
    <t>西武新宿線新狭山駅下車徒歩5分</t>
    <rPh sb="0" eb="2">
      <t>セイブ</t>
    </rPh>
    <rPh sb="2" eb="4">
      <t>シンジュク</t>
    </rPh>
    <rPh sb="4" eb="5">
      <t>セン</t>
    </rPh>
    <rPh sb="5" eb="8">
      <t>シンサヤマ</t>
    </rPh>
    <rPh sb="8" eb="9">
      <t>エキ</t>
    </rPh>
    <rPh sb="9" eb="11">
      <t>ゲシャ</t>
    </rPh>
    <rPh sb="11" eb="13">
      <t>トホ</t>
    </rPh>
    <rPh sb="14" eb="15">
      <t>フン</t>
    </rPh>
    <phoneticPr fontId="2"/>
  </si>
  <si>
    <t>入間川3273-23</t>
    <rPh sb="0" eb="3">
      <t>イルマガワ</t>
    </rPh>
    <phoneticPr fontId="2"/>
  </si>
  <si>
    <t>04-2954-8566</t>
    <phoneticPr fontId="2"/>
  </si>
  <si>
    <t>04-2954-2646</t>
    <phoneticPr fontId="2"/>
  </si>
  <si>
    <t>西武新宿線狭山市駅下車徒歩20分</t>
    <rPh sb="0" eb="2">
      <t>セイブ</t>
    </rPh>
    <rPh sb="2" eb="4">
      <t>シンジュク</t>
    </rPh>
    <rPh sb="4" eb="5">
      <t>セン</t>
    </rPh>
    <rPh sb="5" eb="7">
      <t>サヤマ</t>
    </rPh>
    <rPh sb="7" eb="8">
      <t>シ</t>
    </rPh>
    <rPh sb="8" eb="9">
      <t>エキ</t>
    </rPh>
    <rPh sb="9" eb="11">
      <t>ゲシャ</t>
    </rPh>
    <rPh sb="11" eb="13">
      <t>トホ</t>
    </rPh>
    <rPh sb="15" eb="16">
      <t>フン</t>
    </rPh>
    <phoneticPr fontId="2"/>
  </si>
  <si>
    <t>上野台2504-1</t>
    <rPh sb="0" eb="2">
      <t>ウエノ</t>
    </rPh>
    <rPh sb="2" eb="3">
      <t>ダイ</t>
    </rPh>
    <phoneticPr fontId="2"/>
  </si>
  <si>
    <t>高崎線深谷駅から市内循環バス「仙元荘」下車徒歩2分</t>
    <rPh sb="0" eb="2">
      <t>タカサキ</t>
    </rPh>
    <rPh sb="2" eb="3">
      <t>セン</t>
    </rPh>
    <rPh sb="3" eb="5">
      <t>フカヤ</t>
    </rPh>
    <rPh sb="5" eb="6">
      <t>エキ</t>
    </rPh>
    <rPh sb="8" eb="10">
      <t>シナイ</t>
    </rPh>
    <rPh sb="10" eb="12">
      <t>ジュンカン</t>
    </rPh>
    <rPh sb="15" eb="16">
      <t>セン</t>
    </rPh>
    <rPh sb="16" eb="17">
      <t>ゲン</t>
    </rPh>
    <rPh sb="17" eb="18">
      <t>ソウ</t>
    </rPh>
    <rPh sb="19" eb="21">
      <t>ゲシャ</t>
    </rPh>
    <rPh sb="21" eb="23">
      <t>トホ</t>
    </rPh>
    <rPh sb="24" eb="25">
      <t>フン</t>
    </rPh>
    <phoneticPr fontId="2"/>
  </si>
  <si>
    <t>(福)育樹会</t>
    <rPh sb="3" eb="4">
      <t>イク</t>
    </rPh>
    <rPh sb="4" eb="5">
      <t>ジュ</t>
    </rPh>
    <rPh sb="5" eb="6">
      <t>カイ</t>
    </rPh>
    <phoneticPr fontId="2"/>
  </si>
  <si>
    <t>おぎしま園</t>
    <rPh sb="4" eb="5">
      <t>エン</t>
    </rPh>
    <phoneticPr fontId="2"/>
  </si>
  <si>
    <t>南荻島1494-1</t>
    <rPh sb="0" eb="1">
      <t>ミナミ</t>
    </rPh>
    <rPh sb="1" eb="3">
      <t>オギシマ</t>
    </rPh>
    <phoneticPr fontId="2"/>
  </si>
  <si>
    <t>048-976-4891</t>
    <phoneticPr fontId="2"/>
  </si>
  <si>
    <t>東武伊勢崎線北越谷駅から岩槻駅行バス「荻島小学校前」下車徒歩5分</t>
    <rPh sb="0" eb="2">
      <t>トウブ</t>
    </rPh>
    <rPh sb="2" eb="5">
      <t>イセサキ</t>
    </rPh>
    <rPh sb="5" eb="6">
      <t>セン</t>
    </rPh>
    <rPh sb="6" eb="9">
      <t>キタコシガヤ</t>
    </rPh>
    <rPh sb="9" eb="10">
      <t>エキ</t>
    </rPh>
    <rPh sb="12" eb="14">
      <t>イワツキ</t>
    </rPh>
    <rPh sb="14" eb="15">
      <t>エキ</t>
    </rPh>
    <rPh sb="15" eb="16">
      <t>イ</t>
    </rPh>
    <rPh sb="19" eb="21">
      <t>オギシマ</t>
    </rPh>
    <rPh sb="21" eb="24">
      <t>ショウガッコウ</t>
    </rPh>
    <rPh sb="24" eb="25">
      <t>マエ</t>
    </rPh>
    <rPh sb="26" eb="28">
      <t>ゲシャ</t>
    </rPh>
    <rPh sb="28" eb="30">
      <t>トホ</t>
    </rPh>
    <rPh sb="31" eb="32">
      <t>プン</t>
    </rPh>
    <phoneticPr fontId="2"/>
  </si>
  <si>
    <t>大場1564-1</t>
    <rPh sb="0" eb="2">
      <t>オオバ</t>
    </rPh>
    <phoneticPr fontId="2"/>
  </si>
  <si>
    <t>東武伊勢崎線武里駅下車徒歩15分</t>
    <rPh sb="0" eb="2">
      <t>トウブ</t>
    </rPh>
    <rPh sb="2" eb="5">
      <t>イセサキ</t>
    </rPh>
    <rPh sb="5" eb="6">
      <t>セン</t>
    </rPh>
    <rPh sb="6" eb="8">
      <t>タケサト</t>
    </rPh>
    <rPh sb="8" eb="9">
      <t>エキ</t>
    </rPh>
    <rPh sb="9" eb="11">
      <t>ゲシャ</t>
    </rPh>
    <rPh sb="11" eb="13">
      <t>トホ</t>
    </rPh>
    <rPh sb="15" eb="16">
      <t>フン</t>
    </rPh>
    <phoneticPr fontId="2"/>
  </si>
  <si>
    <t>(特非)陶晃山ふれあい工房</t>
    <rPh sb="1" eb="2">
      <t>トク</t>
    </rPh>
    <rPh sb="2" eb="3">
      <t>ヒ</t>
    </rPh>
    <rPh sb="4" eb="5">
      <t>スエ</t>
    </rPh>
    <rPh sb="5" eb="6">
      <t>コウ</t>
    </rPh>
    <rPh sb="6" eb="7">
      <t>ヤマ</t>
    </rPh>
    <rPh sb="11" eb="13">
      <t>コウボウ</t>
    </rPh>
    <phoneticPr fontId="2"/>
  </si>
  <si>
    <t>陶晃山　ふれあい工房</t>
    <rPh sb="0" eb="2">
      <t>トウコウ</t>
    </rPh>
    <rPh sb="2" eb="3">
      <t>ザン</t>
    </rPh>
    <rPh sb="8" eb="10">
      <t>コウボウ</t>
    </rPh>
    <phoneticPr fontId="2"/>
  </si>
  <si>
    <t>新堀984-6</t>
    <rPh sb="0" eb="2">
      <t>ニイボリ</t>
    </rPh>
    <phoneticPr fontId="2"/>
  </si>
  <si>
    <t>042-985-3889</t>
    <phoneticPr fontId="2"/>
  </si>
  <si>
    <t>高麗川駅から飯能駅行国際興業バス「栗坪」下車徒歩10分</t>
    <rPh sb="0" eb="3">
      <t>コマガワ</t>
    </rPh>
    <rPh sb="3" eb="4">
      <t>エキ</t>
    </rPh>
    <rPh sb="6" eb="8">
      <t>ハンノウ</t>
    </rPh>
    <rPh sb="8" eb="9">
      <t>エキ</t>
    </rPh>
    <rPh sb="9" eb="10">
      <t>イ</t>
    </rPh>
    <rPh sb="10" eb="12">
      <t>コクサイ</t>
    </rPh>
    <rPh sb="12" eb="14">
      <t>コウギョウ</t>
    </rPh>
    <rPh sb="17" eb="19">
      <t>クリツボ</t>
    </rPh>
    <rPh sb="20" eb="22">
      <t>ゲシャ</t>
    </rPh>
    <rPh sb="22" eb="24">
      <t>トホ</t>
    </rPh>
    <rPh sb="26" eb="27">
      <t>プン</t>
    </rPh>
    <phoneticPr fontId="2"/>
  </si>
  <si>
    <t>(福)にいざ</t>
    <rPh sb="1" eb="2">
      <t>フク</t>
    </rPh>
    <phoneticPr fontId="2"/>
  </si>
  <si>
    <t>福祉工房さわらび</t>
    <rPh sb="0" eb="2">
      <t>フクシ</t>
    </rPh>
    <rPh sb="2" eb="4">
      <t>コウボウ</t>
    </rPh>
    <phoneticPr fontId="2"/>
  </si>
  <si>
    <t>堀ノ内3-4-11</t>
    <rPh sb="0" eb="1">
      <t>ホリ</t>
    </rPh>
    <rPh sb="2" eb="3">
      <t>ウチ</t>
    </rPh>
    <phoneticPr fontId="2"/>
  </si>
  <si>
    <t>048-482-5155</t>
    <phoneticPr fontId="2"/>
  </si>
  <si>
    <t>○</t>
    <phoneticPr fontId="2"/>
  </si>
  <si>
    <t>東武東上線志木駅からひばりヶ丘駅北口行バス「福祉センター入口」下車徒歩3分</t>
    <rPh sb="0" eb="2">
      <t>トウブ</t>
    </rPh>
    <rPh sb="2" eb="4">
      <t>トウジョウ</t>
    </rPh>
    <rPh sb="4" eb="5">
      <t>セン</t>
    </rPh>
    <rPh sb="5" eb="7">
      <t>シキ</t>
    </rPh>
    <rPh sb="7" eb="8">
      <t>エキ</t>
    </rPh>
    <rPh sb="14" eb="15">
      <t>オカ</t>
    </rPh>
    <rPh sb="15" eb="16">
      <t>エキ</t>
    </rPh>
    <rPh sb="16" eb="18">
      <t>キタグチ</t>
    </rPh>
    <rPh sb="18" eb="19">
      <t>イ</t>
    </rPh>
    <rPh sb="22" eb="24">
      <t>フクシ</t>
    </rPh>
    <rPh sb="28" eb="30">
      <t>イリグチ</t>
    </rPh>
    <rPh sb="31" eb="33">
      <t>ゲシャ</t>
    </rPh>
    <rPh sb="33" eb="35">
      <t>トホ</t>
    </rPh>
    <rPh sb="36" eb="37">
      <t>フン</t>
    </rPh>
    <phoneticPr fontId="2"/>
  </si>
  <si>
    <t>岩殿1738</t>
    <phoneticPr fontId="2"/>
  </si>
  <si>
    <t>0493-34-4334</t>
    <phoneticPr fontId="2"/>
  </si>
  <si>
    <t>(福)愛弘会</t>
    <rPh sb="3" eb="4">
      <t>アイ</t>
    </rPh>
    <rPh sb="5" eb="6">
      <t>カイ</t>
    </rPh>
    <phoneticPr fontId="2"/>
  </si>
  <si>
    <t>愛弘園</t>
    <rPh sb="0" eb="1">
      <t>アイ</t>
    </rPh>
    <rPh sb="2" eb="3">
      <t>エン</t>
    </rPh>
    <phoneticPr fontId="2"/>
  </si>
  <si>
    <t>東武東上線東高坂駅下車タクシー10分</t>
    <rPh sb="0" eb="2">
      <t>トウブ</t>
    </rPh>
    <rPh sb="2" eb="4">
      <t>トウジョウ</t>
    </rPh>
    <rPh sb="4" eb="5">
      <t>セン</t>
    </rPh>
    <rPh sb="5" eb="6">
      <t>ヒガシ</t>
    </rPh>
    <rPh sb="6" eb="8">
      <t>コウサカ</t>
    </rPh>
    <rPh sb="8" eb="9">
      <t>エキ</t>
    </rPh>
    <rPh sb="9" eb="11">
      <t>ゲシャ</t>
    </rPh>
    <rPh sb="17" eb="18">
      <t>フン</t>
    </rPh>
    <phoneticPr fontId="2"/>
  </si>
  <si>
    <t>朝霞市・（福）朝霞市社会福祉協議会</t>
    <rPh sb="0" eb="3">
      <t>アサカシ</t>
    </rPh>
    <rPh sb="5" eb="6">
      <t>フク</t>
    </rPh>
    <rPh sb="7" eb="10">
      <t>アサカシ</t>
    </rPh>
    <rPh sb="10" eb="12">
      <t>シャカイ</t>
    </rPh>
    <rPh sb="12" eb="14">
      <t>フクシ</t>
    </rPh>
    <rPh sb="14" eb="17">
      <t>キョウギカイ</t>
    </rPh>
    <phoneticPr fontId="2"/>
  </si>
  <si>
    <t>浜崎51-1</t>
    <rPh sb="0" eb="2">
      <t>ハマサキ</t>
    </rPh>
    <phoneticPr fontId="2"/>
  </si>
  <si>
    <t>東武東上線朝霞台駅から市内循環バス「わくわくどーむ」下車徒歩1分</t>
    <rPh sb="0" eb="2">
      <t>トウブ</t>
    </rPh>
    <rPh sb="2" eb="4">
      <t>トウジョウ</t>
    </rPh>
    <rPh sb="4" eb="5">
      <t>セン</t>
    </rPh>
    <rPh sb="5" eb="7">
      <t>アサカ</t>
    </rPh>
    <rPh sb="7" eb="8">
      <t>ダイ</t>
    </rPh>
    <rPh sb="8" eb="9">
      <t>エキ</t>
    </rPh>
    <rPh sb="11" eb="13">
      <t>シナイ</t>
    </rPh>
    <rPh sb="13" eb="15">
      <t>ジュンカン</t>
    </rPh>
    <rPh sb="26" eb="28">
      <t>ゲシャ</t>
    </rPh>
    <rPh sb="28" eb="30">
      <t>トホ</t>
    </rPh>
    <rPh sb="31" eb="32">
      <t>プン</t>
    </rPh>
    <phoneticPr fontId="2"/>
  </si>
  <si>
    <t>東武東上線朝霞駅から湯～ぐうじょう行バス「丸沼」下車徒歩3分</t>
    <rPh sb="0" eb="2">
      <t>トウブ</t>
    </rPh>
    <rPh sb="2" eb="4">
      <t>トウジョウ</t>
    </rPh>
    <rPh sb="4" eb="5">
      <t>セン</t>
    </rPh>
    <rPh sb="5" eb="7">
      <t>アサカ</t>
    </rPh>
    <rPh sb="7" eb="8">
      <t>エキ</t>
    </rPh>
    <rPh sb="10" eb="11">
      <t>ユ</t>
    </rPh>
    <rPh sb="17" eb="18">
      <t>イ</t>
    </rPh>
    <rPh sb="21" eb="23">
      <t>マルヌマ</t>
    </rPh>
    <rPh sb="24" eb="26">
      <t>ゲシャ</t>
    </rPh>
    <rPh sb="26" eb="28">
      <t>トホ</t>
    </rPh>
    <rPh sb="29" eb="30">
      <t>プン</t>
    </rPh>
    <phoneticPr fontId="2"/>
  </si>
  <si>
    <t>鶴ヶ曽根403-1</t>
    <rPh sb="0" eb="4">
      <t>ツルガソネ</t>
    </rPh>
    <phoneticPr fontId="2"/>
  </si>
  <si>
    <t>048-995-0825</t>
    <phoneticPr fontId="2"/>
  </si>
  <si>
    <t>つくばエクスプレス八潮駅から市コミュニティバス・北ルート「生涯楽習館入口」下車徒歩1分</t>
    <rPh sb="9" eb="11">
      <t>ヤシオ</t>
    </rPh>
    <rPh sb="11" eb="12">
      <t>エキ</t>
    </rPh>
    <rPh sb="14" eb="15">
      <t>シ</t>
    </rPh>
    <rPh sb="24" eb="25">
      <t>キタ</t>
    </rPh>
    <rPh sb="29" eb="31">
      <t>ショウガイ</t>
    </rPh>
    <rPh sb="31" eb="32">
      <t>ラク</t>
    </rPh>
    <rPh sb="32" eb="33">
      <t>シュウ</t>
    </rPh>
    <rPh sb="33" eb="34">
      <t>カン</t>
    </rPh>
    <rPh sb="34" eb="36">
      <t>イリグチ</t>
    </rPh>
    <rPh sb="37" eb="39">
      <t>ゲシャ</t>
    </rPh>
    <rPh sb="39" eb="41">
      <t>トホ</t>
    </rPh>
    <rPh sb="42" eb="43">
      <t>フン</t>
    </rPh>
    <phoneticPr fontId="2"/>
  </si>
  <si>
    <t>障がい者福祉施設虹の家</t>
    <rPh sb="0" eb="1">
      <t>ショウ</t>
    </rPh>
    <rPh sb="3" eb="4">
      <t>シャ</t>
    </rPh>
    <rPh sb="4" eb="6">
      <t>フクシ</t>
    </rPh>
    <rPh sb="6" eb="8">
      <t>シセツ</t>
    </rPh>
    <rPh sb="8" eb="9">
      <t>ニジ</t>
    </rPh>
    <rPh sb="10" eb="11">
      <t>イエ</t>
    </rPh>
    <phoneticPr fontId="2"/>
  </si>
  <si>
    <t>鶴ヶ曽根1686-2</t>
    <rPh sb="0" eb="4">
      <t>ツルガソネ</t>
    </rPh>
    <phoneticPr fontId="2"/>
  </si>
  <si>
    <t>048-998-7327</t>
    <phoneticPr fontId="2"/>
  </si>
  <si>
    <t>あいあい作業所</t>
    <rPh sb="4" eb="7">
      <t>サギョウショ</t>
    </rPh>
    <phoneticPr fontId="2"/>
  </si>
  <si>
    <t>○</t>
    <phoneticPr fontId="2"/>
  </si>
  <si>
    <t>ワークショップ南羽生</t>
    <rPh sb="7" eb="10">
      <t>ミナミハニュウ</t>
    </rPh>
    <phoneticPr fontId="2"/>
  </si>
  <si>
    <t>須影745-1</t>
    <rPh sb="0" eb="2">
      <t>スカゲ</t>
    </rPh>
    <phoneticPr fontId="2"/>
  </si>
  <si>
    <t>048-560-1733</t>
    <phoneticPr fontId="2"/>
  </si>
  <si>
    <t>パンラッコ</t>
    <phoneticPr fontId="2"/>
  </si>
  <si>
    <t>安行北谷647-3</t>
    <rPh sb="0" eb="2">
      <t>アンギョウ</t>
    </rPh>
    <rPh sb="2" eb="4">
      <t>キタヤ</t>
    </rPh>
    <phoneticPr fontId="2"/>
  </si>
  <si>
    <t>048-299-1310</t>
    <phoneticPr fontId="2"/>
  </si>
  <si>
    <t>スワン深谷</t>
    <rPh sb="3" eb="5">
      <t>フカヤ</t>
    </rPh>
    <phoneticPr fontId="2"/>
  </si>
  <si>
    <t>宿根524-1</t>
    <rPh sb="0" eb="2">
      <t>シュクネ</t>
    </rPh>
    <phoneticPr fontId="2"/>
  </si>
  <si>
    <t>048-551-4555</t>
    <phoneticPr fontId="2"/>
  </si>
  <si>
    <t>048-575-5963</t>
    <phoneticPr fontId="2"/>
  </si>
  <si>
    <t>ふじさわ大樹作業所</t>
    <rPh sb="4" eb="6">
      <t>タイジュ</t>
    </rPh>
    <rPh sb="6" eb="9">
      <t>サギョウショ</t>
    </rPh>
    <phoneticPr fontId="2"/>
  </si>
  <si>
    <t>上藤沢708-1</t>
    <rPh sb="0" eb="3">
      <t>カミフジサワ</t>
    </rPh>
    <phoneticPr fontId="2"/>
  </si>
  <si>
    <t>04-2966-2941</t>
    <phoneticPr fontId="2"/>
  </si>
  <si>
    <t>04-2966-5445</t>
    <phoneticPr fontId="2"/>
  </si>
  <si>
    <t>春日部市・（福）春日部市社会福祉協議会</t>
    <rPh sb="0" eb="4">
      <t>カスカベシ</t>
    </rPh>
    <rPh sb="6" eb="7">
      <t>フク</t>
    </rPh>
    <rPh sb="8" eb="12">
      <t>カスカベシ</t>
    </rPh>
    <rPh sb="12" eb="14">
      <t>シャカイ</t>
    </rPh>
    <rPh sb="14" eb="16">
      <t>フクシ</t>
    </rPh>
    <rPh sb="16" eb="19">
      <t>キョウギカイ</t>
    </rPh>
    <phoneticPr fontId="2"/>
  </si>
  <si>
    <t>ふじ支援センター</t>
    <rPh sb="2" eb="4">
      <t>シエン</t>
    </rPh>
    <phoneticPr fontId="2"/>
  </si>
  <si>
    <t>牛島1289</t>
    <rPh sb="0" eb="2">
      <t>ウシジマ</t>
    </rPh>
    <phoneticPr fontId="2"/>
  </si>
  <si>
    <t>ゆりのき支援センター</t>
    <rPh sb="4" eb="6">
      <t>シエン</t>
    </rPh>
    <phoneticPr fontId="2"/>
  </si>
  <si>
    <t>谷原新田2229-1</t>
    <rPh sb="0" eb="2">
      <t>タニハラ</t>
    </rPh>
    <rPh sb="2" eb="4">
      <t>シンデン</t>
    </rPh>
    <phoneticPr fontId="2"/>
  </si>
  <si>
    <t>048-738-1171</t>
    <phoneticPr fontId="2"/>
  </si>
  <si>
    <t>幸手市・（福）幸手市社会福祉協議会</t>
    <rPh sb="0" eb="3">
      <t>サッテシ</t>
    </rPh>
    <rPh sb="5" eb="6">
      <t>フク</t>
    </rPh>
    <rPh sb="7" eb="10">
      <t>サッテシ</t>
    </rPh>
    <rPh sb="10" eb="12">
      <t>シャカイ</t>
    </rPh>
    <rPh sb="12" eb="14">
      <t>フクシ</t>
    </rPh>
    <rPh sb="14" eb="17">
      <t>キョウギカイ</t>
    </rPh>
    <phoneticPr fontId="2"/>
  </si>
  <si>
    <t>幸手市障害者自立支援施設</t>
    <rPh sb="0" eb="3">
      <t>サッテシ</t>
    </rPh>
    <rPh sb="3" eb="6">
      <t>ショウガイシャ</t>
    </rPh>
    <rPh sb="6" eb="8">
      <t>ジリツ</t>
    </rPh>
    <rPh sb="8" eb="10">
      <t>シエン</t>
    </rPh>
    <rPh sb="10" eb="12">
      <t>シセツ</t>
    </rPh>
    <phoneticPr fontId="2"/>
  </si>
  <si>
    <t>千塚10-1</t>
    <rPh sb="0" eb="2">
      <t>チヅカ</t>
    </rPh>
    <phoneticPr fontId="2"/>
  </si>
  <si>
    <t>蒲公英の丘</t>
    <rPh sb="0" eb="3">
      <t>タンポポ</t>
    </rPh>
    <rPh sb="4" eb="5">
      <t>オカ</t>
    </rPh>
    <phoneticPr fontId="2"/>
  </si>
  <si>
    <t>青柳8-57-25</t>
    <rPh sb="0" eb="2">
      <t>アオヤギ</t>
    </rPh>
    <phoneticPr fontId="2"/>
  </si>
  <si>
    <t>048-932-7422</t>
    <phoneticPr fontId="2"/>
  </si>
  <si>
    <t>048-932-7421</t>
    <phoneticPr fontId="2"/>
  </si>
  <si>
    <t>自立支援センターたんぽぽ</t>
    <rPh sb="0" eb="2">
      <t>ジリツ</t>
    </rPh>
    <rPh sb="2" eb="4">
      <t>シエン</t>
    </rPh>
    <phoneticPr fontId="2"/>
  </si>
  <si>
    <t>大井武蔵野1282-7</t>
    <rPh sb="0" eb="2">
      <t>オオイ</t>
    </rPh>
    <rPh sb="2" eb="4">
      <t>ムサシ</t>
    </rPh>
    <rPh sb="4" eb="5">
      <t>ノ</t>
    </rPh>
    <phoneticPr fontId="2"/>
  </si>
  <si>
    <t>049-269-7005</t>
    <phoneticPr fontId="2"/>
  </si>
  <si>
    <t>049-269-7006</t>
    <phoneticPr fontId="2"/>
  </si>
  <si>
    <t>飯塚376-1</t>
    <rPh sb="0" eb="2">
      <t>イイヅカ</t>
    </rPh>
    <phoneticPr fontId="2"/>
  </si>
  <si>
    <t>(特非)東松山障害者就労支援センター</t>
    <rPh sb="4" eb="7">
      <t>ヒガシマツヤマ</t>
    </rPh>
    <rPh sb="7" eb="10">
      <t>ショウガイシャ</t>
    </rPh>
    <rPh sb="10" eb="12">
      <t>シュウロウ</t>
    </rPh>
    <rPh sb="12" eb="14">
      <t>シエン</t>
    </rPh>
    <phoneticPr fontId="2"/>
  </si>
  <si>
    <t>東武越生線川角駅下車徒歩15分</t>
    <rPh sb="0" eb="2">
      <t>トウブ</t>
    </rPh>
    <rPh sb="2" eb="4">
      <t>オゴセ</t>
    </rPh>
    <rPh sb="4" eb="5">
      <t>セン</t>
    </rPh>
    <rPh sb="5" eb="7">
      <t>カワカド</t>
    </rPh>
    <rPh sb="7" eb="8">
      <t>エキ</t>
    </rPh>
    <rPh sb="8" eb="10">
      <t>ゲシャ</t>
    </rPh>
    <rPh sb="10" eb="12">
      <t>トホ</t>
    </rPh>
    <rPh sb="14" eb="15">
      <t>フン</t>
    </rPh>
    <phoneticPr fontId="2"/>
  </si>
  <si>
    <t>東武伊勢崎線南羽生駅下車徒歩10分</t>
    <rPh sb="0" eb="2">
      <t>トウブ</t>
    </rPh>
    <rPh sb="2" eb="5">
      <t>イセサキ</t>
    </rPh>
    <rPh sb="5" eb="6">
      <t>セン</t>
    </rPh>
    <rPh sb="6" eb="9">
      <t>ミナミハニュウ</t>
    </rPh>
    <rPh sb="9" eb="10">
      <t>エキ</t>
    </rPh>
    <rPh sb="10" eb="12">
      <t>ゲシャ</t>
    </rPh>
    <rPh sb="12" eb="14">
      <t>トホ</t>
    </rPh>
    <rPh sb="16" eb="17">
      <t>プン</t>
    </rPh>
    <phoneticPr fontId="2"/>
  </si>
  <si>
    <t>東武伊勢崎線草加駅から安行出羽行バス「寿橋通り」下車徒歩1分</t>
    <rPh sb="0" eb="2">
      <t>トウブ</t>
    </rPh>
    <rPh sb="2" eb="5">
      <t>イセサキ</t>
    </rPh>
    <rPh sb="5" eb="6">
      <t>セン</t>
    </rPh>
    <rPh sb="6" eb="8">
      <t>ソウカ</t>
    </rPh>
    <rPh sb="8" eb="9">
      <t>エキ</t>
    </rPh>
    <rPh sb="11" eb="13">
      <t>アンギョウ</t>
    </rPh>
    <rPh sb="13" eb="15">
      <t>デワ</t>
    </rPh>
    <rPh sb="15" eb="16">
      <t>イ</t>
    </rPh>
    <rPh sb="19" eb="20">
      <t>コトブキ</t>
    </rPh>
    <rPh sb="20" eb="21">
      <t>バシ</t>
    </rPh>
    <rPh sb="21" eb="22">
      <t>トオ</t>
    </rPh>
    <rPh sb="23" eb="24">
      <t>ニシチョウ</t>
    </rPh>
    <rPh sb="24" eb="26">
      <t>ゲシャ</t>
    </rPh>
    <rPh sb="26" eb="28">
      <t>トホ</t>
    </rPh>
    <rPh sb="29" eb="30">
      <t>プン</t>
    </rPh>
    <phoneticPr fontId="2"/>
  </si>
  <si>
    <t>高崎線深谷駅から市巡回バス「宿根市営住宅・南公民館入り口」下車徒歩12分</t>
    <rPh sb="0" eb="2">
      <t>タカサキ</t>
    </rPh>
    <rPh sb="2" eb="3">
      <t>セン</t>
    </rPh>
    <rPh sb="3" eb="5">
      <t>フカヤ</t>
    </rPh>
    <rPh sb="5" eb="6">
      <t>エキ</t>
    </rPh>
    <rPh sb="8" eb="9">
      <t>シ</t>
    </rPh>
    <rPh sb="9" eb="11">
      <t>ジュンカイ</t>
    </rPh>
    <rPh sb="14" eb="16">
      <t>シュクネ</t>
    </rPh>
    <rPh sb="16" eb="18">
      <t>シエイ</t>
    </rPh>
    <rPh sb="18" eb="20">
      <t>ジュウタク</t>
    </rPh>
    <rPh sb="21" eb="22">
      <t>ミナミ</t>
    </rPh>
    <rPh sb="22" eb="25">
      <t>コウミンカン</t>
    </rPh>
    <rPh sb="25" eb="26">
      <t>イ</t>
    </rPh>
    <rPh sb="27" eb="28">
      <t>グチ</t>
    </rPh>
    <rPh sb="29" eb="31">
      <t>ゲシャ</t>
    </rPh>
    <rPh sb="31" eb="33">
      <t>トホ</t>
    </rPh>
    <rPh sb="35" eb="36">
      <t>フン</t>
    </rPh>
    <phoneticPr fontId="2"/>
  </si>
  <si>
    <t>西武池袋線入間市駅から入間市健康福祉センター行バス「扇町屋団地」下車徒歩2分</t>
    <rPh sb="0" eb="2">
      <t>セイブ</t>
    </rPh>
    <rPh sb="2" eb="4">
      <t>イケブクロ</t>
    </rPh>
    <rPh sb="4" eb="5">
      <t>セン</t>
    </rPh>
    <rPh sb="5" eb="7">
      <t>イルマ</t>
    </rPh>
    <rPh sb="7" eb="8">
      <t>シ</t>
    </rPh>
    <rPh sb="8" eb="9">
      <t>エキ</t>
    </rPh>
    <rPh sb="11" eb="14">
      <t>イルマシ</t>
    </rPh>
    <rPh sb="14" eb="16">
      <t>ケンコウ</t>
    </rPh>
    <rPh sb="16" eb="18">
      <t>フクシ</t>
    </rPh>
    <rPh sb="22" eb="23">
      <t>イ</t>
    </rPh>
    <rPh sb="26" eb="28">
      <t>オウギマチ</t>
    </rPh>
    <rPh sb="28" eb="29">
      <t>ヤ</t>
    </rPh>
    <rPh sb="29" eb="31">
      <t>ダンチ</t>
    </rPh>
    <rPh sb="32" eb="34">
      <t>ゲシャ</t>
    </rPh>
    <rPh sb="34" eb="36">
      <t>トホ</t>
    </rPh>
    <rPh sb="37" eb="38">
      <t>フン</t>
    </rPh>
    <phoneticPr fontId="2"/>
  </si>
  <si>
    <t>武蔵野線東川口駅から川口駅行バス「戸塚西公民館」下車徒歩2分</t>
    <rPh sb="0" eb="3">
      <t>ムサシノ</t>
    </rPh>
    <rPh sb="3" eb="4">
      <t>セン</t>
    </rPh>
    <rPh sb="4" eb="7">
      <t>ヒガシカワグチ</t>
    </rPh>
    <rPh sb="7" eb="8">
      <t>エキ</t>
    </rPh>
    <rPh sb="10" eb="12">
      <t>カワグチ</t>
    </rPh>
    <rPh sb="12" eb="13">
      <t>エキ</t>
    </rPh>
    <rPh sb="13" eb="14">
      <t>イ</t>
    </rPh>
    <rPh sb="17" eb="19">
      <t>トツカ</t>
    </rPh>
    <rPh sb="19" eb="20">
      <t>ニシ</t>
    </rPh>
    <rPh sb="20" eb="23">
      <t>コウミンカン</t>
    </rPh>
    <rPh sb="24" eb="26">
      <t>ゲシャ</t>
    </rPh>
    <rPh sb="26" eb="28">
      <t>トホ</t>
    </rPh>
    <rPh sb="29" eb="30">
      <t>プン</t>
    </rPh>
    <phoneticPr fontId="2"/>
  </si>
  <si>
    <t>東武野田線牛島駅下車徒歩10分</t>
    <rPh sb="0" eb="2">
      <t>トウブ</t>
    </rPh>
    <rPh sb="2" eb="4">
      <t>ノダ</t>
    </rPh>
    <rPh sb="4" eb="5">
      <t>セン</t>
    </rPh>
    <rPh sb="5" eb="7">
      <t>ウシジマ</t>
    </rPh>
    <rPh sb="7" eb="8">
      <t>エキ</t>
    </rPh>
    <rPh sb="8" eb="10">
      <t>ゲシャ</t>
    </rPh>
    <rPh sb="10" eb="12">
      <t>トホ</t>
    </rPh>
    <rPh sb="14" eb="15">
      <t>フン</t>
    </rPh>
    <phoneticPr fontId="2"/>
  </si>
  <si>
    <t>春日部駅西口から春日部温泉行バス「地方庁舎前」下車徒歩7分</t>
    <rPh sb="0" eb="3">
      <t>カスカベ</t>
    </rPh>
    <rPh sb="3" eb="4">
      <t>エキ</t>
    </rPh>
    <rPh sb="4" eb="6">
      <t>ニシグチ</t>
    </rPh>
    <rPh sb="8" eb="11">
      <t>カスカベ</t>
    </rPh>
    <rPh sb="11" eb="13">
      <t>オンセン</t>
    </rPh>
    <rPh sb="13" eb="14">
      <t>イ</t>
    </rPh>
    <rPh sb="17" eb="19">
      <t>チホウ</t>
    </rPh>
    <rPh sb="19" eb="21">
      <t>チョウシャ</t>
    </rPh>
    <rPh sb="21" eb="22">
      <t>マエ</t>
    </rPh>
    <rPh sb="23" eb="25">
      <t>ゲシャ</t>
    </rPh>
    <rPh sb="25" eb="27">
      <t>トホ</t>
    </rPh>
    <rPh sb="28" eb="29">
      <t>フン</t>
    </rPh>
    <phoneticPr fontId="2"/>
  </si>
  <si>
    <t>東武日光線幸手駅から市内循環バス「西公民館」下車徒歩1分</t>
    <rPh sb="0" eb="2">
      <t>トウブ</t>
    </rPh>
    <rPh sb="2" eb="4">
      <t>ニッコウ</t>
    </rPh>
    <rPh sb="4" eb="5">
      <t>セン</t>
    </rPh>
    <rPh sb="5" eb="7">
      <t>サッテ</t>
    </rPh>
    <rPh sb="7" eb="8">
      <t>エキ</t>
    </rPh>
    <rPh sb="10" eb="12">
      <t>シナイ</t>
    </rPh>
    <rPh sb="12" eb="14">
      <t>ジュンカン</t>
    </rPh>
    <rPh sb="17" eb="18">
      <t>ニシ</t>
    </rPh>
    <rPh sb="18" eb="21">
      <t>コウミンカン</t>
    </rPh>
    <rPh sb="22" eb="24">
      <t>ゲシャ</t>
    </rPh>
    <rPh sb="24" eb="26">
      <t>トホ</t>
    </rPh>
    <rPh sb="27" eb="28">
      <t>プン</t>
    </rPh>
    <phoneticPr fontId="2"/>
  </si>
  <si>
    <t>東武伊勢崎線新田駅から柿木公民館行バス「青上橋」下車徒歩5分</t>
    <rPh sb="0" eb="2">
      <t>トウブ</t>
    </rPh>
    <rPh sb="2" eb="5">
      <t>イセサキ</t>
    </rPh>
    <rPh sb="5" eb="6">
      <t>セン</t>
    </rPh>
    <rPh sb="6" eb="8">
      <t>シンデン</t>
    </rPh>
    <rPh sb="8" eb="9">
      <t>エキ</t>
    </rPh>
    <rPh sb="11" eb="13">
      <t>カキノキ</t>
    </rPh>
    <rPh sb="13" eb="16">
      <t>コウミンカン</t>
    </rPh>
    <rPh sb="16" eb="17">
      <t>イ</t>
    </rPh>
    <rPh sb="20" eb="21">
      <t>アオ</t>
    </rPh>
    <rPh sb="21" eb="22">
      <t>ウエ</t>
    </rPh>
    <rPh sb="22" eb="23">
      <t>ハシ</t>
    </rPh>
    <rPh sb="24" eb="26">
      <t>ゲシャ</t>
    </rPh>
    <rPh sb="26" eb="28">
      <t>トホ</t>
    </rPh>
    <rPh sb="29" eb="30">
      <t>フン</t>
    </rPh>
    <phoneticPr fontId="2"/>
  </si>
  <si>
    <t>東武東上線上福岡駅から所沢駅東口行バス「大井西中学校入口」下車徒歩1分</t>
    <rPh sb="0" eb="2">
      <t>トウブ</t>
    </rPh>
    <rPh sb="2" eb="4">
      <t>トウジョウ</t>
    </rPh>
    <rPh sb="4" eb="5">
      <t>セン</t>
    </rPh>
    <rPh sb="5" eb="8">
      <t>カミフクオカ</t>
    </rPh>
    <rPh sb="8" eb="9">
      <t>エキ</t>
    </rPh>
    <rPh sb="11" eb="13">
      <t>トコロザワ</t>
    </rPh>
    <rPh sb="13" eb="14">
      <t>エキ</t>
    </rPh>
    <rPh sb="14" eb="16">
      <t>ヒガシグチ</t>
    </rPh>
    <rPh sb="16" eb="17">
      <t>イ</t>
    </rPh>
    <rPh sb="20" eb="22">
      <t>オオイ</t>
    </rPh>
    <rPh sb="22" eb="23">
      <t>ニシ</t>
    </rPh>
    <rPh sb="23" eb="26">
      <t>チュウガッコウ</t>
    </rPh>
    <rPh sb="26" eb="28">
      <t>イリグチ</t>
    </rPh>
    <rPh sb="29" eb="31">
      <t>ゲシャ</t>
    </rPh>
    <rPh sb="31" eb="33">
      <t>トホ</t>
    </rPh>
    <rPh sb="34" eb="35">
      <t>フン</t>
    </rPh>
    <phoneticPr fontId="2"/>
  </si>
  <si>
    <t>寄居駅から送迎バス</t>
    <rPh sb="0" eb="2">
      <t>ヨリイ</t>
    </rPh>
    <rPh sb="2" eb="3">
      <t>エキ</t>
    </rPh>
    <rPh sb="5" eb="7">
      <t>ソウゲイ</t>
    </rPh>
    <phoneticPr fontId="2"/>
  </si>
  <si>
    <t>熊谷駅から妻沼聖天様行バス「熊谷市妻沼行政センター」下車徒歩20分</t>
    <rPh sb="0" eb="2">
      <t>クマガヤ</t>
    </rPh>
    <rPh sb="2" eb="3">
      <t>エキ</t>
    </rPh>
    <rPh sb="5" eb="7">
      <t>メヌマ</t>
    </rPh>
    <rPh sb="7" eb="8">
      <t>セイ</t>
    </rPh>
    <rPh sb="8" eb="9">
      <t>テン</t>
    </rPh>
    <rPh sb="9" eb="10">
      <t>サマ</t>
    </rPh>
    <rPh sb="10" eb="11">
      <t>イ</t>
    </rPh>
    <rPh sb="14" eb="17">
      <t>クマガヤシ</t>
    </rPh>
    <rPh sb="17" eb="19">
      <t>メヌマ</t>
    </rPh>
    <rPh sb="19" eb="21">
      <t>ギョウセイ</t>
    </rPh>
    <rPh sb="26" eb="28">
      <t>ゲシャ</t>
    </rPh>
    <rPh sb="28" eb="30">
      <t>トホ</t>
    </rPh>
    <rPh sb="32" eb="33">
      <t>プン</t>
    </rPh>
    <phoneticPr fontId="2"/>
  </si>
  <si>
    <t>越生駅下車徒歩15分</t>
    <rPh sb="0" eb="2">
      <t>オゴセ</t>
    </rPh>
    <rPh sb="2" eb="3">
      <t>エキ</t>
    </rPh>
    <rPh sb="3" eb="5">
      <t>ゲシャ</t>
    </rPh>
    <rPh sb="5" eb="7">
      <t>トホ</t>
    </rPh>
    <rPh sb="9" eb="10">
      <t>プン</t>
    </rPh>
    <phoneticPr fontId="2"/>
  </si>
  <si>
    <t>あいこう</t>
  </si>
  <si>
    <t>見沼区中川1080-1</t>
    <rPh sb="0" eb="3">
      <t>ミヌマク</t>
    </rPh>
    <rPh sb="3" eb="5">
      <t>ナカガワ</t>
    </rPh>
    <phoneticPr fontId="2"/>
  </si>
  <si>
    <t>大宮駅東口から国際興業バス「中川坂上」下車徒歩1分</t>
    <rPh sb="0" eb="2">
      <t>オオミヤ</t>
    </rPh>
    <rPh sb="2" eb="3">
      <t>エキ</t>
    </rPh>
    <rPh sb="3" eb="5">
      <t>ヒガシグチ</t>
    </rPh>
    <rPh sb="7" eb="9">
      <t>コクサイ</t>
    </rPh>
    <rPh sb="9" eb="11">
      <t>コウギョウ</t>
    </rPh>
    <rPh sb="14" eb="16">
      <t>ナカガワ</t>
    </rPh>
    <rPh sb="16" eb="18">
      <t>サカウエ</t>
    </rPh>
    <rPh sb="19" eb="21">
      <t>ゲシャ</t>
    </rPh>
    <rPh sb="21" eb="23">
      <t>トホ</t>
    </rPh>
    <rPh sb="24" eb="25">
      <t>プン</t>
    </rPh>
    <phoneticPr fontId="3"/>
  </si>
  <si>
    <t>就労継続支援施設よもの木</t>
    <rPh sb="0" eb="2">
      <t>シュウロウ</t>
    </rPh>
    <rPh sb="2" eb="4">
      <t>ケイゾク</t>
    </rPh>
    <rPh sb="4" eb="6">
      <t>シエン</t>
    </rPh>
    <rPh sb="6" eb="8">
      <t>シセツ</t>
    </rPh>
    <rPh sb="11" eb="12">
      <t>キ</t>
    </rPh>
    <phoneticPr fontId="3"/>
  </si>
  <si>
    <t>(福)西部福祉会</t>
    <rPh sb="1" eb="2">
      <t>フク</t>
    </rPh>
    <rPh sb="3" eb="5">
      <t>セイブ</t>
    </rPh>
    <rPh sb="5" eb="8">
      <t>フクシカイ</t>
    </rPh>
    <phoneticPr fontId="3"/>
  </si>
  <si>
    <t>大宮区三橋1-815-1</t>
    <rPh sb="0" eb="3">
      <t>オオミヤク</t>
    </rPh>
    <rPh sb="3" eb="5">
      <t>ミハシ</t>
    </rPh>
    <phoneticPr fontId="2"/>
  </si>
  <si>
    <t>048-654-2700</t>
    <phoneticPr fontId="2"/>
  </si>
  <si>
    <t>大宮駅西口から佐知川原・西遊馬・川越グリーンパーク行き「西武バス車庫前｣下車徒歩８分</t>
    <rPh sb="0" eb="3">
      <t>オオミヤエキ</t>
    </rPh>
    <rPh sb="3" eb="4">
      <t>ニシ</t>
    </rPh>
    <rPh sb="4" eb="5">
      <t>グチ</t>
    </rPh>
    <rPh sb="7" eb="8">
      <t>サ</t>
    </rPh>
    <rPh sb="8" eb="9">
      <t>チ</t>
    </rPh>
    <rPh sb="9" eb="11">
      <t>カワラ</t>
    </rPh>
    <rPh sb="12" eb="15">
      <t>ニシアスマ</t>
    </rPh>
    <rPh sb="16" eb="18">
      <t>カワゴエ</t>
    </rPh>
    <rPh sb="25" eb="26">
      <t>イ</t>
    </rPh>
    <rPh sb="28" eb="30">
      <t>セイブ</t>
    </rPh>
    <rPh sb="32" eb="34">
      <t>シャコ</t>
    </rPh>
    <rPh sb="34" eb="35">
      <t>マエ</t>
    </rPh>
    <rPh sb="36" eb="38">
      <t>ゲシャ</t>
    </rPh>
    <rPh sb="38" eb="40">
      <t>トホ</t>
    </rPh>
    <rPh sb="41" eb="42">
      <t>プン</t>
    </rPh>
    <phoneticPr fontId="3"/>
  </si>
  <si>
    <t>(福)愛弘会</t>
    <rPh sb="1" eb="2">
      <t>フク</t>
    </rPh>
    <rPh sb="3" eb="4">
      <t>アイ</t>
    </rPh>
    <rPh sb="4" eb="5">
      <t>コウ</t>
    </rPh>
    <rPh sb="5" eb="6">
      <t>カイ</t>
    </rPh>
    <phoneticPr fontId="3"/>
  </si>
  <si>
    <t>きらり</t>
    <phoneticPr fontId="3"/>
  </si>
  <si>
    <t>見沼区深作2-6-2</t>
    <rPh sb="0" eb="3">
      <t>ミヌマク</t>
    </rPh>
    <rPh sb="3" eb="5">
      <t>フカサク</t>
    </rPh>
    <phoneticPr fontId="2"/>
  </si>
  <si>
    <t>048-681-7711</t>
    <phoneticPr fontId="2"/>
  </si>
  <si>
    <t>048-681-7712</t>
    <phoneticPr fontId="2"/>
  </si>
  <si>
    <t>○</t>
    <phoneticPr fontId="2"/>
  </si>
  <si>
    <t>ＪＲ宇都宮線東大宮駅からアーバンミライ循環「深作中｣下車徒歩１分</t>
    <rPh sb="2" eb="5">
      <t>ウツノミヤ</t>
    </rPh>
    <rPh sb="5" eb="6">
      <t>セン</t>
    </rPh>
    <rPh sb="6" eb="10">
      <t>ヒガシオオミヤエキ</t>
    </rPh>
    <rPh sb="19" eb="21">
      <t>ジュンカン</t>
    </rPh>
    <rPh sb="22" eb="24">
      <t>フカサク</t>
    </rPh>
    <rPh sb="24" eb="25">
      <t>チュウ</t>
    </rPh>
    <rPh sb="26" eb="28">
      <t>ゲシャ</t>
    </rPh>
    <rPh sb="28" eb="30">
      <t>トホ</t>
    </rPh>
    <rPh sb="31" eb="32">
      <t>プン</t>
    </rPh>
    <phoneticPr fontId="3"/>
  </si>
  <si>
    <t>大宮駅東口から国際興業バス中川循環「与野道」下車徒歩5分</t>
    <rPh sb="0" eb="3">
      <t>オオミヤエキ</t>
    </rPh>
    <rPh sb="3" eb="5">
      <t>ヒガシグチ</t>
    </rPh>
    <rPh sb="7" eb="9">
      <t>コクサイ</t>
    </rPh>
    <rPh sb="9" eb="11">
      <t>コウギョウ</t>
    </rPh>
    <rPh sb="13" eb="15">
      <t>ナカガワ</t>
    </rPh>
    <rPh sb="15" eb="17">
      <t>ジュンカン</t>
    </rPh>
    <rPh sb="18" eb="20">
      <t>ヨノ</t>
    </rPh>
    <rPh sb="20" eb="21">
      <t>ミチ</t>
    </rPh>
    <rPh sb="22" eb="24">
      <t>ゲシャ</t>
    </rPh>
    <rPh sb="24" eb="26">
      <t>トホ</t>
    </rPh>
    <rPh sb="27" eb="28">
      <t>フン</t>
    </rPh>
    <phoneticPr fontId="3"/>
  </si>
  <si>
    <t>048-761-8776</t>
    <phoneticPr fontId="2"/>
  </si>
  <si>
    <t>048-786-3355</t>
    <phoneticPr fontId="2"/>
  </si>
  <si>
    <t>04-2929-5221</t>
    <phoneticPr fontId="2"/>
  </si>
  <si>
    <t>04-2929-5222</t>
    <phoneticPr fontId="2"/>
  </si>
  <si>
    <t>みさと</t>
    <phoneticPr fontId="2"/>
  </si>
  <si>
    <t>ワークみさと</t>
    <phoneticPr fontId="2"/>
  </si>
  <si>
    <t>東武東上線志木駅北口から国際興業バス「志木高校入口」下車徒歩3分</t>
    <rPh sb="0" eb="2">
      <t>トウブ</t>
    </rPh>
    <rPh sb="2" eb="4">
      <t>トウジョウ</t>
    </rPh>
    <rPh sb="4" eb="5">
      <t>セン</t>
    </rPh>
    <rPh sb="5" eb="7">
      <t>シキ</t>
    </rPh>
    <rPh sb="7" eb="8">
      <t>エキ</t>
    </rPh>
    <rPh sb="8" eb="10">
      <t>キタグチ</t>
    </rPh>
    <rPh sb="12" eb="14">
      <t>コクサイ</t>
    </rPh>
    <rPh sb="14" eb="16">
      <t>コウギョウ</t>
    </rPh>
    <rPh sb="19" eb="21">
      <t>シキ</t>
    </rPh>
    <rPh sb="21" eb="23">
      <t>コウコウ</t>
    </rPh>
    <rPh sb="23" eb="25">
      <t>イリグチ</t>
    </rPh>
    <rPh sb="26" eb="28">
      <t>ゲシャ</t>
    </rPh>
    <rPh sb="28" eb="30">
      <t>トホ</t>
    </rPh>
    <rPh sb="31" eb="32">
      <t>プン</t>
    </rPh>
    <phoneticPr fontId="2"/>
  </si>
  <si>
    <t>(福)毛呂山町社会福祉協議会</t>
    <rPh sb="1" eb="2">
      <t>フク</t>
    </rPh>
    <rPh sb="3" eb="7">
      <t>モロヤママチ</t>
    </rPh>
    <rPh sb="7" eb="9">
      <t>シャカイ</t>
    </rPh>
    <rPh sb="9" eb="11">
      <t>フクシ</t>
    </rPh>
    <rPh sb="11" eb="14">
      <t>キョウギカイ</t>
    </rPh>
    <phoneticPr fontId="2"/>
  </si>
  <si>
    <t>(特非)ぶどうの会</t>
    <rPh sb="1" eb="2">
      <t>トク</t>
    </rPh>
    <rPh sb="2" eb="3">
      <t>ヒ</t>
    </rPh>
    <rPh sb="8" eb="9">
      <t>カイ</t>
    </rPh>
    <phoneticPr fontId="2"/>
  </si>
  <si>
    <t>(福)みのり福祉会</t>
    <rPh sb="1" eb="2">
      <t>フク</t>
    </rPh>
    <rPh sb="6" eb="9">
      <t>フクシカイ</t>
    </rPh>
    <phoneticPr fontId="2"/>
  </si>
  <si>
    <t>(福)羽搏会</t>
    <rPh sb="1" eb="2">
      <t>フク</t>
    </rPh>
    <rPh sb="3" eb="4">
      <t>ハ</t>
    </rPh>
    <rPh sb="5" eb="6">
      <t>カイ</t>
    </rPh>
    <phoneticPr fontId="2"/>
  </si>
  <si>
    <t>(福)むさし野たんぽぽ会</t>
    <rPh sb="1" eb="2">
      <t>フク</t>
    </rPh>
    <rPh sb="6" eb="7">
      <t>ノ</t>
    </rPh>
    <rPh sb="11" eb="12">
      <t>カイ</t>
    </rPh>
    <phoneticPr fontId="2"/>
  </si>
  <si>
    <t>(福)むさしの郷</t>
    <rPh sb="1" eb="2">
      <t>フク</t>
    </rPh>
    <rPh sb="7" eb="8">
      <t>ゴウ</t>
    </rPh>
    <phoneticPr fontId="2"/>
  </si>
  <si>
    <t>(福)熊谷礎福祉会</t>
    <rPh sb="1" eb="2">
      <t>フク</t>
    </rPh>
    <rPh sb="3" eb="5">
      <t>クマガヤ</t>
    </rPh>
    <rPh sb="5" eb="6">
      <t>イシズエ</t>
    </rPh>
    <rPh sb="6" eb="9">
      <t>フクシカイ</t>
    </rPh>
    <phoneticPr fontId="2"/>
  </si>
  <si>
    <t>(特非)あけぼの</t>
    <rPh sb="1" eb="2">
      <t>トク</t>
    </rPh>
    <rPh sb="2" eb="3">
      <t>ヒ</t>
    </rPh>
    <phoneticPr fontId="2"/>
  </si>
  <si>
    <t>(福)共愛会</t>
    <rPh sb="1" eb="2">
      <t>フク</t>
    </rPh>
    <rPh sb="3" eb="5">
      <t>キョウアイ</t>
    </rPh>
    <rPh sb="5" eb="6">
      <t>カイ</t>
    </rPh>
    <phoneticPr fontId="2"/>
  </si>
  <si>
    <t>(特非)ラッコの会</t>
    <rPh sb="1" eb="2">
      <t>トク</t>
    </rPh>
    <rPh sb="2" eb="3">
      <t>ヒ</t>
    </rPh>
    <rPh sb="8" eb="9">
      <t>カイ</t>
    </rPh>
    <phoneticPr fontId="2"/>
  </si>
  <si>
    <t>八潮市・
(特非)たらちね</t>
    <rPh sb="0" eb="3">
      <t>ヤシオシ</t>
    </rPh>
    <rPh sb="6" eb="7">
      <t>トク</t>
    </rPh>
    <rPh sb="7" eb="8">
      <t>ヒ</t>
    </rPh>
    <phoneticPr fontId="2"/>
  </si>
  <si>
    <t>(特非)豊和会</t>
    <rPh sb="1" eb="2">
      <t>トク</t>
    </rPh>
    <rPh sb="2" eb="3">
      <t>ヒ</t>
    </rPh>
    <rPh sb="4" eb="5">
      <t>ホウ</t>
    </rPh>
    <rPh sb="5" eb="6">
      <t>ワ</t>
    </rPh>
    <rPh sb="6" eb="7">
      <t>カイ</t>
    </rPh>
    <phoneticPr fontId="2"/>
  </si>
  <si>
    <t>(福)和幸会</t>
    <rPh sb="1" eb="2">
      <t>フク</t>
    </rPh>
    <rPh sb="3" eb="5">
      <t>ワコウ</t>
    </rPh>
    <rPh sb="5" eb="6">
      <t>カイ</t>
    </rPh>
    <phoneticPr fontId="2"/>
  </si>
  <si>
    <t>(特非)フレンズネットワーク</t>
    <rPh sb="1" eb="2">
      <t>トク</t>
    </rPh>
    <rPh sb="2" eb="3">
      <t>ヒ</t>
    </rPh>
    <phoneticPr fontId="2"/>
  </si>
  <si>
    <t>(福)埼玉福祉会</t>
    <rPh sb="1" eb="2">
      <t>フク</t>
    </rPh>
    <rPh sb="3" eb="5">
      <t>サイタマ</t>
    </rPh>
    <rPh sb="5" eb="8">
      <t>フクシカイ</t>
    </rPh>
    <phoneticPr fontId="2"/>
  </si>
  <si>
    <t>(特非)かもめ</t>
    <rPh sb="1" eb="2">
      <t>トク</t>
    </rPh>
    <rPh sb="2" eb="3">
      <t>ヒ</t>
    </rPh>
    <phoneticPr fontId="2"/>
  </si>
  <si>
    <t>○</t>
    <phoneticPr fontId="2"/>
  </si>
  <si>
    <t>(福)きずなの会</t>
    <rPh sb="1" eb="2">
      <t>フク</t>
    </rPh>
    <rPh sb="7" eb="8">
      <t>カイ</t>
    </rPh>
    <phoneticPr fontId="2"/>
  </si>
  <si>
    <t>きずなの里</t>
    <rPh sb="4" eb="5">
      <t>サト</t>
    </rPh>
    <phoneticPr fontId="3"/>
  </si>
  <si>
    <t>西区宝来501-1</t>
    <rPh sb="0" eb="2">
      <t>ニシク</t>
    </rPh>
    <rPh sb="2" eb="4">
      <t>ホウライ</t>
    </rPh>
    <phoneticPr fontId="2"/>
  </si>
  <si>
    <t>048-621-3301</t>
    <phoneticPr fontId="2"/>
  </si>
  <si>
    <t>048-621-3303</t>
    <phoneticPr fontId="2"/>
  </si>
  <si>
    <t>川越線指扇駅下車徒歩15分</t>
    <rPh sb="0" eb="2">
      <t>カワゴエ</t>
    </rPh>
    <rPh sb="2" eb="3">
      <t>セン</t>
    </rPh>
    <rPh sb="3" eb="5">
      <t>サシオウギ</t>
    </rPh>
    <rPh sb="5" eb="6">
      <t>エキ</t>
    </rPh>
    <rPh sb="6" eb="8">
      <t>ゲシャ</t>
    </rPh>
    <rPh sb="8" eb="10">
      <t>トホ</t>
    </rPh>
    <rPh sb="12" eb="13">
      <t>フン</t>
    </rPh>
    <phoneticPr fontId="3"/>
  </si>
  <si>
    <t>○</t>
    <phoneticPr fontId="2"/>
  </si>
  <si>
    <t>(福)育心会</t>
    <rPh sb="3" eb="4">
      <t>イク</t>
    </rPh>
    <rPh sb="4" eb="5">
      <t>シン</t>
    </rPh>
    <rPh sb="5" eb="6">
      <t>カイ</t>
    </rPh>
    <phoneticPr fontId="2"/>
  </si>
  <si>
    <t>第３光風寮</t>
    <rPh sb="0" eb="1">
      <t>ダイ</t>
    </rPh>
    <rPh sb="2" eb="5">
      <t>コウフウリョウ</t>
    </rPh>
    <phoneticPr fontId="2"/>
  </si>
  <si>
    <t>市場1107-1</t>
  </si>
  <si>
    <t>049-295-9738</t>
    <phoneticPr fontId="2"/>
  </si>
  <si>
    <t>049-295-9740</t>
    <phoneticPr fontId="2"/>
  </si>
  <si>
    <t>東武越生線川角駅下車徒歩20分</t>
    <rPh sb="0" eb="2">
      <t>トウブ</t>
    </rPh>
    <rPh sb="2" eb="4">
      <t>オゴセ</t>
    </rPh>
    <rPh sb="4" eb="5">
      <t>セン</t>
    </rPh>
    <rPh sb="5" eb="7">
      <t>カワカド</t>
    </rPh>
    <rPh sb="7" eb="8">
      <t>エキ</t>
    </rPh>
    <rPh sb="8" eb="10">
      <t>ゲシャ</t>
    </rPh>
    <rPh sb="10" eb="12">
      <t>トホ</t>
    </rPh>
    <rPh sb="14" eb="15">
      <t>フン</t>
    </rPh>
    <phoneticPr fontId="2"/>
  </si>
  <si>
    <t>あゆみ舎</t>
    <rPh sb="3" eb="4">
      <t>シャ</t>
    </rPh>
    <phoneticPr fontId="3"/>
  </si>
  <si>
    <t>048-648-2555</t>
    <phoneticPr fontId="2"/>
  </si>
  <si>
    <t>048-857-6003</t>
    <phoneticPr fontId="2"/>
  </si>
  <si>
    <t>第２テイク</t>
    <rPh sb="0" eb="1">
      <t>ダイ</t>
    </rPh>
    <phoneticPr fontId="2"/>
  </si>
  <si>
    <t>花田2-4-9</t>
    <rPh sb="0" eb="2">
      <t>ハナダ</t>
    </rPh>
    <phoneticPr fontId="2"/>
  </si>
  <si>
    <t>048-963-8747</t>
    <phoneticPr fontId="2"/>
  </si>
  <si>
    <t>048-963-8749</t>
    <phoneticPr fontId="2"/>
  </si>
  <si>
    <t>東武伊勢崎線北越谷駅東口より各バスにて「小田急弥栄団地入口」下車徒歩5分</t>
    <rPh sb="0" eb="2">
      <t>トウブ</t>
    </rPh>
    <rPh sb="2" eb="5">
      <t>イセサキ</t>
    </rPh>
    <rPh sb="5" eb="6">
      <t>セン</t>
    </rPh>
    <rPh sb="6" eb="9">
      <t>キタコシガヤ</t>
    </rPh>
    <rPh sb="9" eb="10">
      <t>エキ</t>
    </rPh>
    <rPh sb="10" eb="12">
      <t>ヒガシグチ</t>
    </rPh>
    <rPh sb="14" eb="15">
      <t>カク</t>
    </rPh>
    <rPh sb="20" eb="23">
      <t>オダキュウ</t>
    </rPh>
    <rPh sb="23" eb="25">
      <t>ヤエイ</t>
    </rPh>
    <rPh sb="25" eb="27">
      <t>ダンチ</t>
    </rPh>
    <rPh sb="27" eb="29">
      <t>イリグチ</t>
    </rPh>
    <rPh sb="30" eb="32">
      <t>ゲシャ</t>
    </rPh>
    <rPh sb="32" eb="34">
      <t>トホ</t>
    </rPh>
    <rPh sb="35" eb="36">
      <t>フン</t>
    </rPh>
    <phoneticPr fontId="2"/>
  </si>
  <si>
    <t>第３テイク</t>
    <rPh sb="0" eb="1">
      <t>ダイ</t>
    </rPh>
    <phoneticPr fontId="2"/>
  </si>
  <si>
    <t>(特非)ＷＩＳＨ</t>
    <phoneticPr fontId="2"/>
  </si>
  <si>
    <t>福祉アンテナショップ・ノア</t>
    <rPh sb="0" eb="2">
      <t>フクシ</t>
    </rPh>
    <phoneticPr fontId="2"/>
  </si>
  <si>
    <t>小見1460-1</t>
    <rPh sb="0" eb="2">
      <t>オミ</t>
    </rPh>
    <phoneticPr fontId="2"/>
  </si>
  <si>
    <t>048-501-2355</t>
    <phoneticPr fontId="2"/>
  </si>
  <si>
    <t>秩父鉄道東行田駅下車徒歩10分</t>
    <rPh sb="0" eb="2">
      <t>チチブ</t>
    </rPh>
    <rPh sb="2" eb="4">
      <t>テツドウ</t>
    </rPh>
    <rPh sb="4" eb="7">
      <t>ヒガシギョウダ</t>
    </rPh>
    <rPh sb="7" eb="8">
      <t>エキ</t>
    </rPh>
    <rPh sb="8" eb="10">
      <t>ゲシャ</t>
    </rPh>
    <rPh sb="10" eb="12">
      <t>トホ</t>
    </rPh>
    <rPh sb="14" eb="15">
      <t>プン</t>
    </rPh>
    <phoneticPr fontId="2"/>
  </si>
  <si>
    <t>(特非)アドバンス</t>
    <rPh sb="1" eb="2">
      <t>トク</t>
    </rPh>
    <rPh sb="2" eb="3">
      <t>ヒ</t>
    </rPh>
    <phoneticPr fontId="2"/>
  </si>
  <si>
    <t>鶴馬1-24-4</t>
    <rPh sb="0" eb="2">
      <t>ツルマ</t>
    </rPh>
    <phoneticPr fontId="2"/>
  </si>
  <si>
    <t>東武東上線鶴瀬駅下車徒歩11分</t>
    <rPh sb="0" eb="2">
      <t>トウブ</t>
    </rPh>
    <rPh sb="2" eb="4">
      <t>トウジョウ</t>
    </rPh>
    <rPh sb="4" eb="5">
      <t>セン</t>
    </rPh>
    <rPh sb="5" eb="7">
      <t>ツルセ</t>
    </rPh>
    <rPh sb="7" eb="8">
      <t>エキ</t>
    </rPh>
    <rPh sb="8" eb="10">
      <t>ゲシャ</t>
    </rPh>
    <rPh sb="10" eb="12">
      <t>トホ</t>
    </rPh>
    <rPh sb="14" eb="15">
      <t>フン</t>
    </rPh>
    <phoneticPr fontId="2"/>
  </si>
  <si>
    <t>南浦和駅東口から柳崎循環バス「円正寺」下車徒歩2分</t>
    <rPh sb="0" eb="3">
      <t>ミナミウラワ</t>
    </rPh>
    <rPh sb="3" eb="4">
      <t>エキ</t>
    </rPh>
    <rPh sb="4" eb="6">
      <t>ヒガシグチ</t>
    </rPh>
    <rPh sb="8" eb="10">
      <t>ヤナギサキ</t>
    </rPh>
    <rPh sb="10" eb="12">
      <t>ジュンカン</t>
    </rPh>
    <rPh sb="15" eb="18">
      <t>エンショウジ</t>
    </rPh>
    <rPh sb="19" eb="21">
      <t>ゲシャ</t>
    </rPh>
    <rPh sb="21" eb="23">
      <t>トホ</t>
    </rPh>
    <rPh sb="24" eb="25">
      <t>フン</t>
    </rPh>
    <phoneticPr fontId="2"/>
  </si>
  <si>
    <t>あゆみ作業所</t>
    <rPh sb="3" eb="6">
      <t>サギョウショ</t>
    </rPh>
    <phoneticPr fontId="2"/>
  </si>
  <si>
    <t>柏合804-1</t>
    <rPh sb="0" eb="2">
      <t>カシアイ</t>
    </rPh>
    <phoneticPr fontId="2"/>
  </si>
  <si>
    <t>048-551-4040</t>
    <phoneticPr fontId="2"/>
  </si>
  <si>
    <t>048-551-4041</t>
    <phoneticPr fontId="2"/>
  </si>
  <si>
    <t>高崎線深谷駅下車タクシー15分</t>
    <rPh sb="0" eb="2">
      <t>タカサキ</t>
    </rPh>
    <rPh sb="2" eb="3">
      <t>セン</t>
    </rPh>
    <rPh sb="3" eb="5">
      <t>フカヤ</t>
    </rPh>
    <rPh sb="5" eb="6">
      <t>エキ</t>
    </rPh>
    <rPh sb="6" eb="8">
      <t>ゲシャ</t>
    </rPh>
    <rPh sb="14" eb="15">
      <t>フン</t>
    </rPh>
    <phoneticPr fontId="2"/>
  </si>
  <si>
    <t>(福)多満喜会</t>
    <rPh sb="1" eb="2">
      <t>フク</t>
    </rPh>
    <rPh sb="3" eb="4">
      <t>タ</t>
    </rPh>
    <rPh sb="4" eb="5">
      <t>マン</t>
    </rPh>
    <rPh sb="5" eb="6">
      <t>キ</t>
    </rPh>
    <rPh sb="6" eb="7">
      <t>カイ</t>
    </rPh>
    <phoneticPr fontId="2"/>
  </si>
  <si>
    <t>障害者支援施設　友愛学園</t>
    <rPh sb="0" eb="3">
      <t>ショウガイシャ</t>
    </rPh>
    <rPh sb="3" eb="5">
      <t>シエン</t>
    </rPh>
    <rPh sb="5" eb="7">
      <t>シセツ</t>
    </rPh>
    <rPh sb="8" eb="10">
      <t>ユウアイ</t>
    </rPh>
    <rPh sb="10" eb="12">
      <t>ガクエン</t>
    </rPh>
    <phoneticPr fontId="2"/>
  </si>
  <si>
    <t>岩槻区大野島66-1</t>
    <rPh sb="0" eb="2">
      <t>イワツキ</t>
    </rPh>
    <rPh sb="2" eb="3">
      <t>ク</t>
    </rPh>
    <rPh sb="3" eb="6">
      <t>オオノジマ</t>
    </rPh>
    <phoneticPr fontId="2"/>
  </si>
  <si>
    <t>048-799-1236</t>
    <phoneticPr fontId="2"/>
  </si>
  <si>
    <t>048-799-1357</t>
    <phoneticPr fontId="2"/>
  </si>
  <si>
    <t>(特非)ともに生きる会</t>
    <rPh sb="1" eb="2">
      <t>トク</t>
    </rPh>
    <rPh sb="2" eb="3">
      <t>ヒ</t>
    </rPh>
    <rPh sb="7" eb="8">
      <t>イ</t>
    </rPh>
    <rPh sb="10" eb="11">
      <t>カイ</t>
    </rPh>
    <phoneticPr fontId="2"/>
  </si>
  <si>
    <t>南区根岸3-8-14</t>
    <rPh sb="0" eb="2">
      <t>ミナミク</t>
    </rPh>
    <rPh sb="2" eb="4">
      <t>ネギシ</t>
    </rPh>
    <phoneticPr fontId="2"/>
  </si>
  <si>
    <t>048-837-4546</t>
    <phoneticPr fontId="2"/>
  </si>
  <si>
    <t>048-762-8031</t>
    <phoneticPr fontId="2"/>
  </si>
  <si>
    <t>○</t>
    <phoneticPr fontId="2"/>
  </si>
  <si>
    <t>武蔵浦和駅から南浦和西口行バス「六辻」下車徒歩5分</t>
    <rPh sb="0" eb="2">
      <t>ムサシ</t>
    </rPh>
    <rPh sb="2" eb="4">
      <t>ウラワ</t>
    </rPh>
    <rPh sb="4" eb="5">
      <t>エキ</t>
    </rPh>
    <rPh sb="7" eb="10">
      <t>ミナミウラワ</t>
    </rPh>
    <rPh sb="10" eb="12">
      <t>ニシグチ</t>
    </rPh>
    <rPh sb="12" eb="13">
      <t>イ</t>
    </rPh>
    <rPh sb="16" eb="17">
      <t>ム</t>
    </rPh>
    <rPh sb="17" eb="18">
      <t>ツジ</t>
    </rPh>
    <rPh sb="19" eb="21">
      <t>ゲシャ</t>
    </rPh>
    <rPh sb="21" eb="23">
      <t>トホ</t>
    </rPh>
    <rPh sb="24" eb="25">
      <t>フン</t>
    </rPh>
    <phoneticPr fontId="3"/>
  </si>
  <si>
    <t>(福)一麦福祉会</t>
    <rPh sb="0" eb="3">
      <t>フク</t>
    </rPh>
    <rPh sb="3" eb="4">
      <t>ヒト</t>
    </rPh>
    <rPh sb="4" eb="5">
      <t>ムギ</t>
    </rPh>
    <rPh sb="5" eb="8">
      <t>フクシカイ</t>
    </rPh>
    <phoneticPr fontId="2"/>
  </si>
  <si>
    <t>ワークスみぎわ</t>
    <phoneticPr fontId="2"/>
  </si>
  <si>
    <t>0480-65-1759</t>
    <phoneticPr fontId="2"/>
  </si>
  <si>
    <t>○</t>
    <phoneticPr fontId="2"/>
  </si>
  <si>
    <t>東武伊勢崎線加須駅下車徒歩30分</t>
    <rPh sb="0" eb="2">
      <t>トウブ</t>
    </rPh>
    <rPh sb="2" eb="5">
      <t>イセサキ</t>
    </rPh>
    <rPh sb="5" eb="6">
      <t>セン</t>
    </rPh>
    <rPh sb="6" eb="9">
      <t>カゾエキ</t>
    </rPh>
    <rPh sb="9" eb="11">
      <t>ゲシャ</t>
    </rPh>
    <rPh sb="11" eb="13">
      <t>トホ</t>
    </rPh>
    <rPh sb="15" eb="16">
      <t>プン</t>
    </rPh>
    <phoneticPr fontId="2"/>
  </si>
  <si>
    <t>(特非)ほうき星</t>
    <rPh sb="0" eb="4">
      <t>トクヒ</t>
    </rPh>
    <rPh sb="7" eb="8">
      <t>ホシ</t>
    </rPh>
    <phoneticPr fontId="2"/>
  </si>
  <si>
    <t>初雁作業所</t>
    <rPh sb="0" eb="2">
      <t>ハツカリ</t>
    </rPh>
    <rPh sb="2" eb="5">
      <t>サギョウショ</t>
    </rPh>
    <phoneticPr fontId="2"/>
  </si>
  <si>
    <t>小仙波町1-6-11</t>
    <rPh sb="0" eb="4">
      <t>コセンバマチ</t>
    </rPh>
    <phoneticPr fontId="2"/>
  </si>
  <si>
    <t>049-225-0183</t>
    <phoneticPr fontId="2"/>
  </si>
  <si>
    <t>西武新宿線本川越駅下車徒歩20分</t>
    <rPh sb="0" eb="2">
      <t>セイブ</t>
    </rPh>
    <rPh sb="2" eb="4">
      <t>シンジュク</t>
    </rPh>
    <rPh sb="4" eb="5">
      <t>セン</t>
    </rPh>
    <rPh sb="5" eb="8">
      <t>ホンカワゴエ</t>
    </rPh>
    <rPh sb="8" eb="9">
      <t>エキ</t>
    </rPh>
    <rPh sb="9" eb="11">
      <t>ゲシャ</t>
    </rPh>
    <rPh sb="11" eb="13">
      <t>トホ</t>
    </rPh>
    <rPh sb="15" eb="16">
      <t>フン</t>
    </rPh>
    <phoneticPr fontId="2"/>
  </si>
  <si>
    <t>宮本町2-11-11MOA5 1階</t>
    <rPh sb="0" eb="3">
      <t>ミヤモトチョウ</t>
    </rPh>
    <rPh sb="16" eb="17">
      <t>カイ</t>
    </rPh>
    <phoneticPr fontId="2"/>
  </si>
  <si>
    <t>○</t>
    <phoneticPr fontId="2"/>
  </si>
  <si>
    <t>常泉536-1</t>
    <rPh sb="0" eb="1">
      <t>ツネ</t>
    </rPh>
    <rPh sb="1" eb="2">
      <t>イズミ</t>
    </rPh>
    <phoneticPr fontId="2"/>
  </si>
  <si>
    <t>(福)埼玉聴覚障害者福祉会</t>
    <rPh sb="1" eb="2">
      <t>フク</t>
    </rPh>
    <rPh sb="3" eb="5">
      <t>サイタマ</t>
    </rPh>
    <rPh sb="5" eb="7">
      <t>チョウカク</t>
    </rPh>
    <rPh sb="7" eb="10">
      <t>ショウガイシャ</t>
    </rPh>
    <rPh sb="10" eb="13">
      <t>フクシカイ</t>
    </rPh>
    <phoneticPr fontId="2"/>
  </si>
  <si>
    <t>ふれあいの里・どんぐり</t>
    <rPh sb="5" eb="6">
      <t>サト</t>
    </rPh>
    <phoneticPr fontId="2"/>
  </si>
  <si>
    <t>西大久保695-2</t>
    <rPh sb="0" eb="4">
      <t>ニシオオクボ</t>
    </rPh>
    <phoneticPr fontId="2"/>
  </si>
  <si>
    <t>049-295-9321</t>
    <phoneticPr fontId="2"/>
  </si>
  <si>
    <t>049-295-9322</t>
    <phoneticPr fontId="2"/>
  </si>
  <si>
    <t>(医)全和会</t>
    <rPh sb="1" eb="2">
      <t>イ</t>
    </rPh>
    <rPh sb="3" eb="4">
      <t>ゼン</t>
    </rPh>
    <rPh sb="4" eb="5">
      <t>ワ</t>
    </rPh>
    <rPh sb="5" eb="6">
      <t>カイ</t>
    </rPh>
    <phoneticPr fontId="2"/>
  </si>
  <si>
    <t>自立支援施設　武甲の森</t>
    <rPh sb="0" eb="2">
      <t>ジリツ</t>
    </rPh>
    <rPh sb="2" eb="4">
      <t>シエン</t>
    </rPh>
    <rPh sb="4" eb="6">
      <t>シセツ</t>
    </rPh>
    <rPh sb="7" eb="9">
      <t>ブコウ</t>
    </rPh>
    <rPh sb="10" eb="11">
      <t>モリ</t>
    </rPh>
    <phoneticPr fontId="2"/>
  </si>
  <si>
    <t>西武秩父駅又は秩父鉄道秩父駅から小鹿野車庫行バス「尾田蒔学校前」下車徒歩5分</t>
    <rPh sb="0" eb="2">
      <t>セイブ</t>
    </rPh>
    <rPh sb="2" eb="4">
      <t>チチブ</t>
    </rPh>
    <rPh sb="4" eb="5">
      <t>エキ</t>
    </rPh>
    <rPh sb="5" eb="6">
      <t>マタ</t>
    </rPh>
    <rPh sb="7" eb="9">
      <t>チチブ</t>
    </rPh>
    <rPh sb="9" eb="11">
      <t>テツドウ</t>
    </rPh>
    <rPh sb="11" eb="13">
      <t>チチブ</t>
    </rPh>
    <rPh sb="13" eb="14">
      <t>エキ</t>
    </rPh>
    <rPh sb="16" eb="19">
      <t>オガノ</t>
    </rPh>
    <rPh sb="19" eb="21">
      <t>シャコ</t>
    </rPh>
    <rPh sb="21" eb="22">
      <t>ギョウ</t>
    </rPh>
    <rPh sb="25" eb="26">
      <t>オ</t>
    </rPh>
    <rPh sb="26" eb="27">
      <t>タ</t>
    </rPh>
    <rPh sb="27" eb="28">
      <t>マキ</t>
    </rPh>
    <rPh sb="28" eb="30">
      <t>ガッコウ</t>
    </rPh>
    <rPh sb="30" eb="31">
      <t>マエ</t>
    </rPh>
    <rPh sb="32" eb="34">
      <t>ゲシャ</t>
    </rPh>
    <rPh sb="34" eb="36">
      <t>トホ</t>
    </rPh>
    <rPh sb="37" eb="38">
      <t>フン</t>
    </rPh>
    <phoneticPr fontId="2"/>
  </si>
  <si>
    <t>秩父鉄道行田市駅から市内循環バス北東循環右周りコース「二斎条」下車徒歩5分</t>
    <rPh sb="0" eb="2">
      <t>チチブ</t>
    </rPh>
    <rPh sb="2" eb="4">
      <t>テツドウ</t>
    </rPh>
    <rPh sb="4" eb="7">
      <t>ギョウダシ</t>
    </rPh>
    <rPh sb="7" eb="8">
      <t>エキ</t>
    </rPh>
    <rPh sb="10" eb="12">
      <t>シナイ</t>
    </rPh>
    <rPh sb="12" eb="14">
      <t>ジュンカン</t>
    </rPh>
    <rPh sb="16" eb="18">
      <t>ホクトウ</t>
    </rPh>
    <rPh sb="18" eb="20">
      <t>ジュンカン</t>
    </rPh>
    <rPh sb="20" eb="21">
      <t>ミギ</t>
    </rPh>
    <rPh sb="21" eb="22">
      <t>マワ</t>
    </rPh>
    <rPh sb="27" eb="28">
      <t>ニ</t>
    </rPh>
    <rPh sb="28" eb="30">
      <t>サイジョウ</t>
    </rPh>
    <rPh sb="31" eb="33">
      <t>ゲシャ</t>
    </rPh>
    <rPh sb="33" eb="35">
      <t>トホ</t>
    </rPh>
    <rPh sb="36" eb="37">
      <t>フン</t>
    </rPh>
    <phoneticPr fontId="2"/>
  </si>
  <si>
    <t>埼玉県立精神保健福祉センター</t>
    <rPh sb="0" eb="2">
      <t>サイタマ</t>
    </rPh>
    <rPh sb="2" eb="4">
      <t>ケンリツ</t>
    </rPh>
    <rPh sb="4" eb="6">
      <t>セイシン</t>
    </rPh>
    <rPh sb="6" eb="8">
      <t>ホケン</t>
    </rPh>
    <rPh sb="8" eb="10">
      <t>フクシ</t>
    </rPh>
    <phoneticPr fontId="2"/>
  </si>
  <si>
    <t>北足立郡伊奈町</t>
    <rPh sb="0" eb="4">
      <t>キタアダチグン</t>
    </rPh>
    <rPh sb="4" eb="7">
      <t>イナマチ</t>
    </rPh>
    <phoneticPr fontId="2"/>
  </si>
  <si>
    <t>小室818-2</t>
    <rPh sb="0" eb="2">
      <t>コムロ</t>
    </rPh>
    <phoneticPr fontId="2"/>
  </si>
  <si>
    <t>埼玉新都市交通伊宗線（ニューシャトル）丸山駅下車徒歩8分</t>
    <rPh sb="0" eb="2">
      <t>サイタマ</t>
    </rPh>
    <rPh sb="2" eb="5">
      <t>シントシ</t>
    </rPh>
    <rPh sb="5" eb="7">
      <t>コウツウ</t>
    </rPh>
    <rPh sb="7" eb="8">
      <t>イ</t>
    </rPh>
    <rPh sb="8" eb="9">
      <t>ソウ</t>
    </rPh>
    <rPh sb="9" eb="10">
      <t>セン</t>
    </rPh>
    <rPh sb="19" eb="21">
      <t>マルヤマ</t>
    </rPh>
    <rPh sb="21" eb="22">
      <t>エキ</t>
    </rPh>
    <rPh sb="22" eb="24">
      <t>ゲシャ</t>
    </rPh>
    <rPh sb="24" eb="26">
      <t>トホ</t>
    </rPh>
    <rPh sb="27" eb="28">
      <t>フン</t>
    </rPh>
    <phoneticPr fontId="2"/>
  </si>
  <si>
    <t>(福)聖徳会</t>
    <rPh sb="1" eb="2">
      <t>フク</t>
    </rPh>
    <rPh sb="3" eb="4">
      <t>セイ</t>
    </rPh>
    <rPh sb="4" eb="5">
      <t>トク</t>
    </rPh>
    <rPh sb="5" eb="6">
      <t>カイ</t>
    </rPh>
    <phoneticPr fontId="2"/>
  </si>
  <si>
    <t>行田園</t>
    <rPh sb="0" eb="2">
      <t>ギョウダ</t>
    </rPh>
    <rPh sb="2" eb="3">
      <t>エン</t>
    </rPh>
    <phoneticPr fontId="2"/>
  </si>
  <si>
    <t>荒木1199</t>
    <rPh sb="0" eb="2">
      <t>アラキ</t>
    </rPh>
    <phoneticPr fontId="2"/>
  </si>
  <si>
    <t>048-557-3283</t>
    <phoneticPr fontId="2"/>
  </si>
  <si>
    <t>048-557-3670</t>
    <phoneticPr fontId="2"/>
  </si>
  <si>
    <t>秩父鉄道武州荒木駅下車徒歩10分</t>
    <rPh sb="0" eb="2">
      <t>チチブ</t>
    </rPh>
    <rPh sb="2" eb="4">
      <t>テツドウ</t>
    </rPh>
    <rPh sb="4" eb="5">
      <t>タケ</t>
    </rPh>
    <rPh sb="5" eb="6">
      <t>シュウ</t>
    </rPh>
    <rPh sb="6" eb="8">
      <t>アラキ</t>
    </rPh>
    <rPh sb="8" eb="9">
      <t>エキ</t>
    </rPh>
    <rPh sb="9" eb="11">
      <t>ゲシャ</t>
    </rPh>
    <rPh sb="11" eb="13">
      <t>トホ</t>
    </rPh>
    <rPh sb="15" eb="16">
      <t>フン</t>
    </rPh>
    <phoneticPr fontId="2"/>
  </si>
  <si>
    <t>第２光風寮</t>
    <rPh sb="0" eb="1">
      <t>ダイ</t>
    </rPh>
    <rPh sb="2" eb="5">
      <t>コウフウリョウ</t>
    </rPh>
    <phoneticPr fontId="2"/>
  </si>
  <si>
    <t>市場1094-1</t>
    <phoneticPr fontId="2"/>
  </si>
  <si>
    <t>049-294-8535</t>
    <phoneticPr fontId="2"/>
  </si>
  <si>
    <t>049-295-8426</t>
    <phoneticPr fontId="2"/>
  </si>
  <si>
    <t>(福)もくせい福祉会</t>
    <rPh sb="1" eb="2">
      <t>フク</t>
    </rPh>
    <rPh sb="7" eb="10">
      <t>フクシカイ</t>
    </rPh>
    <phoneticPr fontId="2"/>
  </si>
  <si>
    <t>埼京線南与野駅下車徒歩8分</t>
    <rPh sb="0" eb="2">
      <t>サイキョウ</t>
    </rPh>
    <rPh sb="2" eb="3">
      <t>セン</t>
    </rPh>
    <rPh sb="3" eb="6">
      <t>ミナミヨノ</t>
    </rPh>
    <rPh sb="6" eb="7">
      <t>エキ</t>
    </rPh>
    <rPh sb="7" eb="9">
      <t>ゲシャ</t>
    </rPh>
    <rPh sb="9" eb="11">
      <t>トホ</t>
    </rPh>
    <rPh sb="12" eb="13">
      <t>フン</t>
    </rPh>
    <phoneticPr fontId="3"/>
  </si>
  <si>
    <t>下手子林2410</t>
    <phoneticPr fontId="2"/>
  </si>
  <si>
    <t>上野本2183-15</t>
    <rPh sb="0" eb="2">
      <t>ウエノ</t>
    </rPh>
    <rPh sb="2" eb="3">
      <t>モト</t>
    </rPh>
    <phoneticPr fontId="2"/>
  </si>
  <si>
    <t>(福)美里会</t>
    <rPh sb="1" eb="2">
      <t>フク</t>
    </rPh>
    <rPh sb="3" eb="5">
      <t>ミサト</t>
    </rPh>
    <rPh sb="5" eb="6">
      <t>カイ</t>
    </rPh>
    <phoneticPr fontId="2"/>
  </si>
  <si>
    <t>みさとの森</t>
    <rPh sb="4" eb="5">
      <t>モリ</t>
    </rPh>
    <phoneticPr fontId="2"/>
  </si>
  <si>
    <t>白石1848</t>
    <rPh sb="0" eb="2">
      <t>シライシ</t>
    </rPh>
    <phoneticPr fontId="2"/>
  </si>
  <si>
    <t>0495-76-1152</t>
    <phoneticPr fontId="2"/>
  </si>
  <si>
    <t>0495-76-3744</t>
    <phoneticPr fontId="2"/>
  </si>
  <si>
    <t>(福)埼葛福祉会</t>
    <rPh sb="3" eb="4">
      <t>サキ</t>
    </rPh>
    <rPh sb="4" eb="5">
      <t>ツヅラ</t>
    </rPh>
    <rPh sb="5" eb="7">
      <t>フクシ</t>
    </rPh>
    <rPh sb="7" eb="8">
      <t>カイ</t>
    </rPh>
    <phoneticPr fontId="2"/>
  </si>
  <si>
    <t>神明苑</t>
    <rPh sb="0" eb="2">
      <t>シンメイ</t>
    </rPh>
    <rPh sb="2" eb="3">
      <t>エン</t>
    </rPh>
    <phoneticPr fontId="2"/>
  </si>
  <si>
    <t>神明町3-176</t>
    <rPh sb="0" eb="3">
      <t>シンメイチョウ</t>
    </rPh>
    <phoneticPr fontId="2"/>
  </si>
  <si>
    <t>048-963-3289</t>
    <phoneticPr fontId="2"/>
  </si>
  <si>
    <t>048-963-3227</t>
    <phoneticPr fontId="2"/>
  </si>
  <si>
    <t>東武伊勢崎線越谷駅から東川口駅行バス「西中学校前」下車徒歩8分</t>
    <rPh sb="0" eb="2">
      <t>トウブ</t>
    </rPh>
    <rPh sb="2" eb="5">
      <t>イセサキ</t>
    </rPh>
    <rPh sb="5" eb="6">
      <t>セン</t>
    </rPh>
    <rPh sb="6" eb="8">
      <t>コシガヤ</t>
    </rPh>
    <rPh sb="8" eb="9">
      <t>エキ</t>
    </rPh>
    <rPh sb="11" eb="14">
      <t>ヒガシカワグチ</t>
    </rPh>
    <rPh sb="14" eb="15">
      <t>エキ</t>
    </rPh>
    <rPh sb="15" eb="16">
      <t>イ</t>
    </rPh>
    <rPh sb="19" eb="20">
      <t>ニシ</t>
    </rPh>
    <rPh sb="20" eb="23">
      <t>チュウガッコウ</t>
    </rPh>
    <rPh sb="23" eb="24">
      <t>マエ</t>
    </rPh>
    <rPh sb="25" eb="27">
      <t>ゲシャ</t>
    </rPh>
    <rPh sb="27" eb="29">
      <t>トホ</t>
    </rPh>
    <rPh sb="30" eb="31">
      <t>プン</t>
    </rPh>
    <phoneticPr fontId="2"/>
  </si>
  <si>
    <t>(特非)はばたき</t>
    <rPh sb="0" eb="4">
      <t>トクヒ</t>
    </rPh>
    <phoneticPr fontId="2"/>
  </si>
  <si>
    <t>鳩山支援センターはばたき</t>
    <rPh sb="0" eb="2">
      <t>ハトヤマ</t>
    </rPh>
    <rPh sb="2" eb="4">
      <t>シエン</t>
    </rPh>
    <phoneticPr fontId="2"/>
  </si>
  <si>
    <t>比企郡鳩山町</t>
    <rPh sb="0" eb="3">
      <t>ヒキグン</t>
    </rPh>
    <rPh sb="3" eb="6">
      <t>ハトヤママチ</t>
    </rPh>
    <phoneticPr fontId="2"/>
  </si>
  <si>
    <t>松ヶ丘4-1-1（多世代交流活動センター）</t>
    <rPh sb="0" eb="3">
      <t>マツガオカ</t>
    </rPh>
    <rPh sb="9" eb="10">
      <t>タ</t>
    </rPh>
    <rPh sb="10" eb="12">
      <t>セダイ</t>
    </rPh>
    <rPh sb="12" eb="14">
      <t>コウリュウ</t>
    </rPh>
    <rPh sb="14" eb="16">
      <t>カツドウ</t>
    </rPh>
    <phoneticPr fontId="2"/>
  </si>
  <si>
    <t>049-296-1639</t>
    <phoneticPr fontId="2"/>
  </si>
  <si>
    <t>東武東上線高坂駅から鳩山ニュータウン行バス｢鳩山高校前｣下車徒歩3分</t>
    <rPh sb="0" eb="2">
      <t>トウブ</t>
    </rPh>
    <rPh sb="2" eb="4">
      <t>トウジョウ</t>
    </rPh>
    <rPh sb="4" eb="5">
      <t>セン</t>
    </rPh>
    <rPh sb="5" eb="7">
      <t>タカサカ</t>
    </rPh>
    <rPh sb="7" eb="8">
      <t>エキ</t>
    </rPh>
    <rPh sb="10" eb="12">
      <t>ハトヤマ</t>
    </rPh>
    <rPh sb="18" eb="19">
      <t>イ</t>
    </rPh>
    <rPh sb="22" eb="24">
      <t>ハトヤマ</t>
    </rPh>
    <rPh sb="24" eb="26">
      <t>コウコウ</t>
    </rPh>
    <rPh sb="26" eb="27">
      <t>マエ</t>
    </rPh>
    <rPh sb="28" eb="30">
      <t>ゲシャ</t>
    </rPh>
    <rPh sb="30" eb="32">
      <t>トホ</t>
    </rPh>
    <rPh sb="33" eb="34">
      <t>フン</t>
    </rPh>
    <phoneticPr fontId="2"/>
  </si>
  <si>
    <t>(特非)仲良し作業所</t>
    <rPh sb="1" eb="2">
      <t>トク</t>
    </rPh>
    <rPh sb="2" eb="3">
      <t>ヒ</t>
    </rPh>
    <rPh sb="4" eb="6">
      <t>ナカヨ</t>
    </rPh>
    <rPh sb="7" eb="10">
      <t>サギョウショ</t>
    </rPh>
    <phoneticPr fontId="2"/>
  </si>
  <si>
    <t>仲良し作業所</t>
    <rPh sb="0" eb="2">
      <t>ナカヨ</t>
    </rPh>
    <rPh sb="3" eb="6">
      <t>サギョウショ</t>
    </rPh>
    <phoneticPr fontId="3"/>
  </si>
  <si>
    <t>見沼区東大宮5-47-1</t>
    <rPh sb="0" eb="3">
      <t>ミヌマク</t>
    </rPh>
    <rPh sb="3" eb="6">
      <t>ヒガシオオミヤ</t>
    </rPh>
    <phoneticPr fontId="2"/>
  </si>
  <si>
    <t>(福)常磐福祉会</t>
    <rPh sb="1" eb="2">
      <t>フク</t>
    </rPh>
    <rPh sb="3" eb="5">
      <t>トキワ</t>
    </rPh>
    <rPh sb="5" eb="8">
      <t>フクシカイ</t>
    </rPh>
    <phoneticPr fontId="2"/>
  </si>
  <si>
    <t>吉見学園</t>
    <rPh sb="0" eb="2">
      <t>ヨシミ</t>
    </rPh>
    <rPh sb="2" eb="4">
      <t>ガクエン</t>
    </rPh>
    <phoneticPr fontId="2"/>
  </si>
  <si>
    <t>田甲789</t>
    <rPh sb="0" eb="1">
      <t>タ</t>
    </rPh>
    <phoneticPr fontId="2"/>
  </si>
  <si>
    <t>東武東上線東松山駅からマイタウン循環バス「マイタウン入口」下車徒歩25分</t>
    <rPh sb="0" eb="2">
      <t>トウブ</t>
    </rPh>
    <rPh sb="2" eb="4">
      <t>トウジョウ</t>
    </rPh>
    <rPh sb="4" eb="5">
      <t>セン</t>
    </rPh>
    <rPh sb="5" eb="8">
      <t>ヒガシマツヤマ</t>
    </rPh>
    <rPh sb="8" eb="9">
      <t>エキ</t>
    </rPh>
    <rPh sb="16" eb="18">
      <t>ジュンカン</t>
    </rPh>
    <rPh sb="26" eb="27">
      <t>イ</t>
    </rPh>
    <rPh sb="27" eb="28">
      <t>グチ</t>
    </rPh>
    <rPh sb="29" eb="31">
      <t>ゲシャ</t>
    </rPh>
    <rPh sb="31" eb="33">
      <t>トホ</t>
    </rPh>
    <rPh sb="35" eb="36">
      <t>フン</t>
    </rPh>
    <phoneticPr fontId="2"/>
  </si>
  <si>
    <t>○</t>
    <phoneticPr fontId="2"/>
  </si>
  <si>
    <t>(福)いずみ会</t>
    <rPh sb="1" eb="2">
      <t>フク</t>
    </rPh>
    <rPh sb="6" eb="7">
      <t>カイ</t>
    </rPh>
    <phoneticPr fontId="2"/>
  </si>
  <si>
    <t>千樹の里</t>
    <rPh sb="0" eb="2">
      <t>センジュ</t>
    </rPh>
    <rPh sb="3" eb="4">
      <t>サト</t>
    </rPh>
    <phoneticPr fontId="2"/>
  </si>
  <si>
    <t>比企郡ときがわ町</t>
    <rPh sb="0" eb="3">
      <t>ヒキグン</t>
    </rPh>
    <rPh sb="7" eb="8">
      <t>マチ</t>
    </rPh>
    <phoneticPr fontId="2"/>
  </si>
  <si>
    <t>0493-65-3033</t>
    <phoneticPr fontId="2"/>
  </si>
  <si>
    <t>八高線明覚駅下車徒歩28分</t>
    <rPh sb="0" eb="2">
      <t>ハチコウ</t>
    </rPh>
    <rPh sb="2" eb="3">
      <t>セン</t>
    </rPh>
    <rPh sb="3" eb="4">
      <t>メイ</t>
    </rPh>
    <rPh sb="4" eb="5">
      <t>カク</t>
    </rPh>
    <rPh sb="5" eb="6">
      <t>エキ</t>
    </rPh>
    <rPh sb="6" eb="8">
      <t>ゲシャ</t>
    </rPh>
    <rPh sb="8" eb="10">
      <t>トホ</t>
    </rPh>
    <rPh sb="12" eb="13">
      <t>フン</t>
    </rPh>
    <phoneticPr fontId="2"/>
  </si>
  <si>
    <t>玉川1322-3</t>
    <rPh sb="0" eb="2">
      <t>タマガワ</t>
    </rPh>
    <phoneticPr fontId="2"/>
  </si>
  <si>
    <t>(特非)ハーモニー</t>
    <rPh sb="1" eb="2">
      <t>トク</t>
    </rPh>
    <rPh sb="2" eb="3">
      <t>ヒ</t>
    </rPh>
    <phoneticPr fontId="2"/>
  </si>
  <si>
    <t>メリーハーモニー</t>
    <phoneticPr fontId="2"/>
  </si>
  <si>
    <t>下忍3100-1</t>
    <rPh sb="0" eb="1">
      <t>シタ</t>
    </rPh>
    <rPh sb="1" eb="2">
      <t>シノブ</t>
    </rPh>
    <phoneticPr fontId="2"/>
  </si>
  <si>
    <t>(特非)エル・フォー</t>
    <rPh sb="1" eb="2">
      <t>トク</t>
    </rPh>
    <rPh sb="2" eb="3">
      <t>ヒ</t>
    </rPh>
    <phoneticPr fontId="2"/>
  </si>
  <si>
    <t>エル・フォー</t>
    <phoneticPr fontId="2"/>
  </si>
  <si>
    <t>原郷772-3</t>
    <rPh sb="0" eb="2">
      <t>ハラゴウ</t>
    </rPh>
    <phoneticPr fontId="2"/>
  </si>
  <si>
    <t>048-573-1571</t>
    <phoneticPr fontId="2"/>
  </si>
  <si>
    <t>048-573-1663</t>
    <phoneticPr fontId="2"/>
  </si>
  <si>
    <t>○</t>
    <phoneticPr fontId="2"/>
  </si>
  <si>
    <t>高崎線深谷駅下車徒歩20分</t>
    <rPh sb="0" eb="2">
      <t>タカサキ</t>
    </rPh>
    <rPh sb="2" eb="3">
      <t>セン</t>
    </rPh>
    <rPh sb="3" eb="5">
      <t>フカヤ</t>
    </rPh>
    <rPh sb="5" eb="6">
      <t>エキ</t>
    </rPh>
    <rPh sb="6" eb="8">
      <t>ゲシャ</t>
    </rPh>
    <rPh sb="8" eb="10">
      <t>トホ</t>
    </rPh>
    <rPh sb="12" eb="13">
      <t>フン</t>
    </rPh>
    <phoneticPr fontId="2"/>
  </si>
  <si>
    <t>(特非)ひな</t>
    <rPh sb="1" eb="2">
      <t>トク</t>
    </rPh>
    <rPh sb="2" eb="3">
      <t>ヒ</t>
    </rPh>
    <phoneticPr fontId="2"/>
  </si>
  <si>
    <t>作業所ひな</t>
    <rPh sb="0" eb="3">
      <t>サギョウショ</t>
    </rPh>
    <phoneticPr fontId="3"/>
  </si>
  <si>
    <t>岩槻区東岩槻5-2-3第2池田コーポ</t>
    <rPh sb="0" eb="2">
      <t>イワツキ</t>
    </rPh>
    <rPh sb="2" eb="3">
      <t>ク</t>
    </rPh>
    <rPh sb="3" eb="6">
      <t>ヒガシイワツキ</t>
    </rPh>
    <rPh sb="11" eb="12">
      <t>ダイ</t>
    </rPh>
    <rPh sb="13" eb="15">
      <t>イケダ</t>
    </rPh>
    <phoneticPr fontId="2"/>
  </si>
  <si>
    <t>東武野田線東岩槻駅下車徒歩5分</t>
    <rPh sb="0" eb="2">
      <t>トウブ</t>
    </rPh>
    <rPh sb="2" eb="4">
      <t>ノダ</t>
    </rPh>
    <rPh sb="4" eb="5">
      <t>セン</t>
    </rPh>
    <rPh sb="5" eb="8">
      <t>ヒガシイワツキ</t>
    </rPh>
    <rPh sb="8" eb="9">
      <t>エキ</t>
    </rPh>
    <rPh sb="9" eb="11">
      <t>ゲシャ</t>
    </rPh>
    <rPh sb="11" eb="13">
      <t>トホ</t>
    </rPh>
    <rPh sb="14" eb="15">
      <t>フン</t>
    </rPh>
    <phoneticPr fontId="3"/>
  </si>
  <si>
    <t>○</t>
    <phoneticPr fontId="2"/>
  </si>
  <si>
    <t>寄居駅下車タクシー15分　※短期入所の「主たる対象者」には障害児含む</t>
    <rPh sb="0" eb="2">
      <t>ヨリイ</t>
    </rPh>
    <rPh sb="2" eb="3">
      <t>エキ</t>
    </rPh>
    <rPh sb="3" eb="5">
      <t>ゲシャ</t>
    </rPh>
    <rPh sb="11" eb="12">
      <t>フン</t>
    </rPh>
    <rPh sb="14" eb="16">
      <t>タンキ</t>
    </rPh>
    <rPh sb="16" eb="18">
      <t>ニュウショ</t>
    </rPh>
    <rPh sb="29" eb="32">
      <t>ショウガイジ</t>
    </rPh>
    <rPh sb="32" eb="33">
      <t>フク</t>
    </rPh>
    <phoneticPr fontId="2"/>
  </si>
  <si>
    <t>武蔵野線南越谷駅から越谷南体育館行バス「川柳４丁目」下車徒歩7分　※短期入所の「主たる対象者」には障害児含む</t>
    <rPh sb="0" eb="3">
      <t>ムサシノ</t>
    </rPh>
    <rPh sb="3" eb="4">
      <t>セン</t>
    </rPh>
    <rPh sb="4" eb="7">
      <t>ミナミコシガヤ</t>
    </rPh>
    <rPh sb="7" eb="8">
      <t>エキ</t>
    </rPh>
    <rPh sb="10" eb="12">
      <t>コシガヤ</t>
    </rPh>
    <rPh sb="12" eb="13">
      <t>ミナミ</t>
    </rPh>
    <rPh sb="13" eb="16">
      <t>タイイクカン</t>
    </rPh>
    <rPh sb="16" eb="17">
      <t>イ</t>
    </rPh>
    <rPh sb="20" eb="22">
      <t>カワヤナギ</t>
    </rPh>
    <rPh sb="23" eb="25">
      <t>チョウメ</t>
    </rPh>
    <rPh sb="26" eb="28">
      <t>ゲシャ</t>
    </rPh>
    <rPh sb="28" eb="30">
      <t>トホ</t>
    </rPh>
    <rPh sb="31" eb="32">
      <t>フン</t>
    </rPh>
    <phoneticPr fontId="2"/>
  </si>
  <si>
    <t>西武新宿線新狭山駅下車徒歩15分　※短期入所の「主たる対象者」には障害児含む</t>
    <rPh sb="0" eb="2">
      <t>セイブ</t>
    </rPh>
    <rPh sb="2" eb="4">
      <t>シンジュク</t>
    </rPh>
    <rPh sb="4" eb="5">
      <t>セン</t>
    </rPh>
    <rPh sb="5" eb="8">
      <t>シンサヤマ</t>
    </rPh>
    <rPh sb="8" eb="9">
      <t>エキ</t>
    </rPh>
    <rPh sb="9" eb="11">
      <t>ゲシャ</t>
    </rPh>
    <rPh sb="11" eb="13">
      <t>トホ</t>
    </rPh>
    <rPh sb="15" eb="16">
      <t>フン</t>
    </rPh>
    <phoneticPr fontId="2"/>
  </si>
  <si>
    <t>西武新宿線狭山市駅下車徒歩20分　※短期入所の「主たる対象者」には障害児含む</t>
    <rPh sb="0" eb="2">
      <t>セイブ</t>
    </rPh>
    <rPh sb="2" eb="4">
      <t>シンジュク</t>
    </rPh>
    <rPh sb="4" eb="5">
      <t>セン</t>
    </rPh>
    <rPh sb="5" eb="8">
      <t>サヤマシ</t>
    </rPh>
    <rPh sb="8" eb="9">
      <t>エキ</t>
    </rPh>
    <rPh sb="9" eb="11">
      <t>ゲシャ</t>
    </rPh>
    <rPh sb="11" eb="13">
      <t>トホ</t>
    </rPh>
    <rPh sb="15" eb="16">
      <t>フン</t>
    </rPh>
    <phoneticPr fontId="2"/>
  </si>
  <si>
    <t>東武東上線志木駅から富士見高校行バス終点下車徒歩5分　※短期入所の「主たる対象者」には障害児含む</t>
    <rPh sb="0" eb="2">
      <t>トウブ</t>
    </rPh>
    <rPh sb="2" eb="4">
      <t>トウジョウ</t>
    </rPh>
    <rPh sb="4" eb="5">
      <t>セン</t>
    </rPh>
    <rPh sb="5" eb="7">
      <t>シキ</t>
    </rPh>
    <rPh sb="7" eb="8">
      <t>エキ</t>
    </rPh>
    <rPh sb="10" eb="13">
      <t>フジミ</t>
    </rPh>
    <rPh sb="13" eb="15">
      <t>コウコウ</t>
    </rPh>
    <rPh sb="15" eb="16">
      <t>イ</t>
    </rPh>
    <rPh sb="18" eb="20">
      <t>シュウテン</t>
    </rPh>
    <rPh sb="20" eb="22">
      <t>ゲシャ</t>
    </rPh>
    <rPh sb="22" eb="24">
      <t>トホ</t>
    </rPh>
    <rPh sb="25" eb="26">
      <t>フン</t>
    </rPh>
    <phoneticPr fontId="2"/>
  </si>
  <si>
    <t>秩父鉄道皆野駅から町営バス「根古屋橋」下車徒歩3分　※短期入所の「主たる対象者」には障害児含む</t>
    <rPh sb="0" eb="2">
      <t>チチブ</t>
    </rPh>
    <rPh sb="2" eb="4">
      <t>テツドウ</t>
    </rPh>
    <rPh sb="4" eb="6">
      <t>ミナノ</t>
    </rPh>
    <rPh sb="6" eb="7">
      <t>エキ</t>
    </rPh>
    <rPh sb="9" eb="11">
      <t>チョウエイ</t>
    </rPh>
    <rPh sb="14" eb="15">
      <t>ネ</t>
    </rPh>
    <rPh sb="15" eb="16">
      <t>コ</t>
    </rPh>
    <rPh sb="16" eb="17">
      <t>ヤ</t>
    </rPh>
    <rPh sb="17" eb="18">
      <t>ハシ</t>
    </rPh>
    <rPh sb="19" eb="21">
      <t>ゲシャ</t>
    </rPh>
    <rPh sb="21" eb="23">
      <t>トホ</t>
    </rPh>
    <rPh sb="24" eb="25">
      <t>フン</t>
    </rPh>
    <phoneticPr fontId="2"/>
  </si>
  <si>
    <t>西武秩父駅又は秩父鉄道秩父駅から小鹿野町役場経由バス「石上」下車　※短期入所の「主たる対象者」には障害児含む</t>
    <rPh sb="0" eb="2">
      <t>セイブ</t>
    </rPh>
    <rPh sb="2" eb="4">
      <t>チチブ</t>
    </rPh>
    <rPh sb="4" eb="5">
      <t>エキ</t>
    </rPh>
    <rPh sb="5" eb="6">
      <t>マタ</t>
    </rPh>
    <rPh sb="7" eb="9">
      <t>チチブ</t>
    </rPh>
    <rPh sb="9" eb="11">
      <t>テツドウ</t>
    </rPh>
    <rPh sb="11" eb="13">
      <t>チチブ</t>
    </rPh>
    <rPh sb="13" eb="14">
      <t>エキ</t>
    </rPh>
    <rPh sb="16" eb="20">
      <t>オガノマチ</t>
    </rPh>
    <rPh sb="20" eb="22">
      <t>ヤクバ</t>
    </rPh>
    <rPh sb="22" eb="24">
      <t>ケイユ</t>
    </rPh>
    <rPh sb="27" eb="29">
      <t>イシガミ</t>
    </rPh>
    <rPh sb="30" eb="32">
      <t>ゲシャ</t>
    </rPh>
    <phoneticPr fontId="2"/>
  </si>
  <si>
    <t>高崎線桶川駅から循環バス「りんごの家入口」下車　※短期入所の「主たる対象者」には障害児含む</t>
    <rPh sb="0" eb="2">
      <t>タカサキ</t>
    </rPh>
    <rPh sb="2" eb="3">
      <t>セン</t>
    </rPh>
    <rPh sb="3" eb="5">
      <t>オケガワ</t>
    </rPh>
    <rPh sb="5" eb="6">
      <t>エキ</t>
    </rPh>
    <rPh sb="8" eb="10">
      <t>ジュンカン</t>
    </rPh>
    <rPh sb="17" eb="18">
      <t>イエ</t>
    </rPh>
    <rPh sb="18" eb="19">
      <t>イ</t>
    </rPh>
    <rPh sb="19" eb="20">
      <t>グチ</t>
    </rPh>
    <rPh sb="21" eb="23">
      <t>ゲシャ</t>
    </rPh>
    <phoneticPr fontId="2"/>
  </si>
  <si>
    <t>深谷駅下車徒歩30分　※短期入所の「主たる対象者」には障害児含む
　※「主たる対象者」における△は日中ｻｰﾋﾞｽ(「精」は短期入所も)のみ</t>
    <rPh sb="0" eb="2">
      <t>フカヤ</t>
    </rPh>
    <rPh sb="2" eb="3">
      <t>エキ</t>
    </rPh>
    <rPh sb="3" eb="5">
      <t>ゲシャ</t>
    </rPh>
    <rPh sb="5" eb="7">
      <t>トホ</t>
    </rPh>
    <rPh sb="9" eb="10">
      <t>プン</t>
    </rPh>
    <rPh sb="36" eb="37">
      <t>シュ</t>
    </rPh>
    <rPh sb="39" eb="42">
      <t>タイショウシャ</t>
    </rPh>
    <rPh sb="49" eb="51">
      <t>ニッチュウ</t>
    </rPh>
    <rPh sb="58" eb="59">
      <t>セイ</t>
    </rPh>
    <rPh sb="61" eb="63">
      <t>タンキ</t>
    </rPh>
    <rPh sb="63" eb="65">
      <t>ニュウショ</t>
    </rPh>
    <phoneticPr fontId="2"/>
  </si>
  <si>
    <t>(特非)トゥッティフォルテ</t>
    <rPh sb="0" eb="4">
      <t>トクヒ</t>
    </rPh>
    <phoneticPr fontId="2"/>
  </si>
  <si>
    <t>トゥッティフォルテ</t>
    <phoneticPr fontId="2"/>
  </si>
  <si>
    <t>比企郡滑川町</t>
    <rPh sb="0" eb="3">
      <t>ヒキグン</t>
    </rPh>
    <rPh sb="3" eb="5">
      <t>ナメカワ</t>
    </rPh>
    <rPh sb="5" eb="6">
      <t>マチ</t>
    </rPh>
    <phoneticPr fontId="2"/>
  </si>
  <si>
    <t>0493-81-4307</t>
    <phoneticPr fontId="2"/>
  </si>
  <si>
    <t>0493-81-4308</t>
    <phoneticPr fontId="2"/>
  </si>
  <si>
    <t>東武東上線武蔵嵐山駅東口下車徒歩7分</t>
    <rPh sb="0" eb="2">
      <t>トウブ</t>
    </rPh>
    <rPh sb="2" eb="4">
      <t>トウジョウ</t>
    </rPh>
    <rPh sb="4" eb="5">
      <t>セン</t>
    </rPh>
    <rPh sb="5" eb="7">
      <t>ムサシ</t>
    </rPh>
    <rPh sb="7" eb="9">
      <t>ランザン</t>
    </rPh>
    <rPh sb="9" eb="10">
      <t>エキ</t>
    </rPh>
    <rPh sb="10" eb="12">
      <t>ヒガシグチ</t>
    </rPh>
    <rPh sb="12" eb="14">
      <t>ゲシャ</t>
    </rPh>
    <rPh sb="14" eb="16">
      <t>トホ</t>
    </rPh>
    <rPh sb="17" eb="18">
      <t>フン</t>
    </rPh>
    <phoneticPr fontId="2"/>
  </si>
  <si>
    <t>コンパス</t>
    <phoneticPr fontId="2"/>
  </si>
  <si>
    <t>048-958-2555</t>
    <phoneticPr fontId="2"/>
  </si>
  <si>
    <t>武蔵野線新三郷駅西口下車徒歩20分</t>
    <rPh sb="0" eb="3">
      <t>ムサシノ</t>
    </rPh>
    <rPh sb="3" eb="4">
      <t>セン</t>
    </rPh>
    <rPh sb="4" eb="7">
      <t>シンミサト</t>
    </rPh>
    <rPh sb="7" eb="8">
      <t>エキ</t>
    </rPh>
    <rPh sb="8" eb="10">
      <t>ニシグチ</t>
    </rPh>
    <rPh sb="10" eb="12">
      <t>ゲシャ</t>
    </rPh>
    <rPh sb="12" eb="14">
      <t>トホ</t>
    </rPh>
    <rPh sb="16" eb="17">
      <t>プン</t>
    </rPh>
    <phoneticPr fontId="2"/>
  </si>
  <si>
    <t>(特非)コンパスの会</t>
    <rPh sb="1" eb="2">
      <t>トク</t>
    </rPh>
    <rPh sb="2" eb="3">
      <t>ヒ</t>
    </rPh>
    <rPh sb="9" eb="10">
      <t>カイ</t>
    </rPh>
    <phoneticPr fontId="2"/>
  </si>
  <si>
    <t>東武東上線東松山駅から熊谷駅行バス「上沼」下車徒歩10分</t>
    <rPh sb="0" eb="2">
      <t>トウブ</t>
    </rPh>
    <rPh sb="2" eb="4">
      <t>トウジョウ</t>
    </rPh>
    <rPh sb="4" eb="5">
      <t>セン</t>
    </rPh>
    <rPh sb="5" eb="8">
      <t>ヒガシマツヤマ</t>
    </rPh>
    <rPh sb="8" eb="9">
      <t>エキ</t>
    </rPh>
    <rPh sb="11" eb="13">
      <t>クマガヤ</t>
    </rPh>
    <rPh sb="13" eb="14">
      <t>エキ</t>
    </rPh>
    <rPh sb="14" eb="15">
      <t>イ</t>
    </rPh>
    <rPh sb="18" eb="20">
      <t>ウエヌマ</t>
    </rPh>
    <rPh sb="21" eb="23">
      <t>ゲシャ</t>
    </rPh>
    <rPh sb="23" eb="25">
      <t>トホ</t>
    </rPh>
    <rPh sb="27" eb="28">
      <t>プン</t>
    </rPh>
    <phoneticPr fontId="2"/>
  </si>
  <si>
    <t>東武東上線東松山駅から熊谷駅行バス「市民病院前」下車徒歩5分</t>
    <rPh sb="0" eb="2">
      <t>トウブ</t>
    </rPh>
    <rPh sb="2" eb="4">
      <t>トウジョウ</t>
    </rPh>
    <rPh sb="4" eb="5">
      <t>セン</t>
    </rPh>
    <rPh sb="5" eb="8">
      <t>ヒガシマツヤマ</t>
    </rPh>
    <rPh sb="8" eb="9">
      <t>エキ</t>
    </rPh>
    <rPh sb="11" eb="13">
      <t>クマガヤ</t>
    </rPh>
    <rPh sb="13" eb="14">
      <t>エキ</t>
    </rPh>
    <rPh sb="14" eb="15">
      <t>イ</t>
    </rPh>
    <rPh sb="18" eb="20">
      <t>シミン</t>
    </rPh>
    <rPh sb="20" eb="22">
      <t>ビョウイン</t>
    </rPh>
    <rPh sb="22" eb="23">
      <t>マエ</t>
    </rPh>
    <rPh sb="24" eb="26">
      <t>ゲシャ</t>
    </rPh>
    <rPh sb="26" eb="28">
      <t>トホ</t>
    </rPh>
    <rPh sb="29" eb="30">
      <t>フン</t>
    </rPh>
    <phoneticPr fontId="2"/>
  </si>
  <si>
    <t>南1-23-1総合福祉会館内</t>
    <rPh sb="7" eb="11">
      <t>ソウゴウフクシ</t>
    </rPh>
    <rPh sb="11" eb="14">
      <t>カイカンナイ</t>
    </rPh>
    <phoneticPr fontId="2"/>
  </si>
  <si>
    <t>松山荘</t>
    <rPh sb="0" eb="2">
      <t>マツヤマ</t>
    </rPh>
    <rPh sb="2" eb="3">
      <t>ソウ</t>
    </rPh>
    <phoneticPr fontId="2"/>
  </si>
  <si>
    <t>市場1103</t>
    <phoneticPr fontId="2"/>
  </si>
  <si>
    <t>049-295-9732</t>
    <phoneticPr fontId="2"/>
  </si>
  <si>
    <t>049-295-9733</t>
    <phoneticPr fontId="2"/>
  </si>
  <si>
    <t>(特非)みのり</t>
    <rPh sb="1" eb="2">
      <t>トク</t>
    </rPh>
    <rPh sb="2" eb="3">
      <t>ヒ</t>
    </rPh>
    <phoneticPr fontId="2"/>
  </si>
  <si>
    <t>下大崎294-1</t>
    <rPh sb="0" eb="1">
      <t>シモ</t>
    </rPh>
    <rPh sb="1" eb="3">
      <t>オオサキ</t>
    </rPh>
    <phoneticPr fontId="2"/>
  </si>
  <si>
    <t>(特非)さいたま福祉ネット四季の郷</t>
    <rPh sb="1" eb="2">
      <t>トク</t>
    </rPh>
    <rPh sb="2" eb="3">
      <t>ヒ</t>
    </rPh>
    <rPh sb="8" eb="10">
      <t>フクシ</t>
    </rPh>
    <rPh sb="13" eb="15">
      <t>シキ</t>
    </rPh>
    <rPh sb="16" eb="17">
      <t>サト</t>
    </rPh>
    <phoneticPr fontId="2"/>
  </si>
  <si>
    <t>(福)こぶし福祉会</t>
    <rPh sb="1" eb="2">
      <t>フク</t>
    </rPh>
    <rPh sb="6" eb="9">
      <t>フクシカイ</t>
    </rPh>
    <phoneticPr fontId="2"/>
  </si>
  <si>
    <t>リバーサイド</t>
    <phoneticPr fontId="2"/>
  </si>
  <si>
    <t>鵜ノ木28-9</t>
    <rPh sb="0" eb="1">
      <t>ウ</t>
    </rPh>
    <rPh sb="2" eb="3">
      <t>キ</t>
    </rPh>
    <phoneticPr fontId="2"/>
  </si>
  <si>
    <t>04-2900-3301</t>
    <phoneticPr fontId="2"/>
  </si>
  <si>
    <t>04-2900-2960</t>
    <phoneticPr fontId="2"/>
  </si>
  <si>
    <t>○</t>
    <phoneticPr fontId="2"/>
  </si>
  <si>
    <t>西武池袋線入間市駅から狭山市駅西口行バス「黒須団地」下車徒歩10分</t>
    <rPh sb="0" eb="2">
      <t>セイブ</t>
    </rPh>
    <rPh sb="2" eb="4">
      <t>イケブクロ</t>
    </rPh>
    <rPh sb="4" eb="5">
      <t>セン</t>
    </rPh>
    <rPh sb="5" eb="8">
      <t>イルマシ</t>
    </rPh>
    <rPh sb="8" eb="9">
      <t>エキ</t>
    </rPh>
    <rPh sb="11" eb="14">
      <t>サヤマシ</t>
    </rPh>
    <rPh sb="14" eb="15">
      <t>エキ</t>
    </rPh>
    <rPh sb="15" eb="17">
      <t>ニシグチ</t>
    </rPh>
    <rPh sb="17" eb="18">
      <t>イ</t>
    </rPh>
    <rPh sb="21" eb="23">
      <t>クロス</t>
    </rPh>
    <rPh sb="23" eb="25">
      <t>ダンチ</t>
    </rPh>
    <rPh sb="26" eb="28">
      <t>ゲシャ</t>
    </rPh>
    <rPh sb="28" eb="30">
      <t>トホ</t>
    </rPh>
    <rPh sb="32" eb="33">
      <t>フン</t>
    </rPh>
    <phoneticPr fontId="2"/>
  </si>
  <si>
    <t>(公社)やどかりの里</t>
    <rPh sb="1" eb="2">
      <t>コウ</t>
    </rPh>
    <rPh sb="2" eb="3">
      <t>シャ</t>
    </rPh>
    <rPh sb="9" eb="10">
      <t>サト</t>
    </rPh>
    <phoneticPr fontId="2"/>
  </si>
  <si>
    <t>(福)滑川珠美園</t>
    <rPh sb="3" eb="5">
      <t>ナメガワ</t>
    </rPh>
    <rPh sb="5" eb="7">
      <t>タマミ</t>
    </rPh>
    <rPh sb="7" eb="8">
      <t>エン</t>
    </rPh>
    <phoneticPr fontId="2"/>
  </si>
  <si>
    <t>滑川珠美園</t>
    <rPh sb="0" eb="2">
      <t>ナメガワ</t>
    </rPh>
    <rPh sb="2" eb="4">
      <t>タマミ</t>
    </rPh>
    <rPh sb="4" eb="5">
      <t>エン</t>
    </rPh>
    <phoneticPr fontId="2"/>
  </si>
  <si>
    <t>羽尾4910-1</t>
    <rPh sb="0" eb="2">
      <t>ハネオ</t>
    </rPh>
    <phoneticPr fontId="2"/>
  </si>
  <si>
    <t>0493-56-3971</t>
  </si>
  <si>
    <t>0493-56-5967</t>
  </si>
  <si>
    <t>東武東上線森林公園駅下車徒歩25分</t>
    <rPh sb="0" eb="2">
      <t>トウブ</t>
    </rPh>
    <rPh sb="2" eb="4">
      <t>トウジョウ</t>
    </rPh>
    <rPh sb="4" eb="5">
      <t>セン</t>
    </rPh>
    <rPh sb="5" eb="7">
      <t>シンリン</t>
    </rPh>
    <rPh sb="7" eb="9">
      <t>コウエン</t>
    </rPh>
    <rPh sb="9" eb="10">
      <t>エキ</t>
    </rPh>
    <rPh sb="10" eb="12">
      <t>ゲシャ</t>
    </rPh>
    <rPh sb="12" eb="14">
      <t>トホ</t>
    </rPh>
    <rPh sb="16" eb="17">
      <t>フン</t>
    </rPh>
    <phoneticPr fontId="2"/>
  </si>
  <si>
    <t>(福)常磐福祉会</t>
    <rPh sb="3" eb="5">
      <t>トキワ</t>
    </rPh>
    <rPh sb="5" eb="8">
      <t>フクシカイ</t>
    </rPh>
    <phoneticPr fontId="2"/>
  </si>
  <si>
    <t>田甲436</t>
    <rPh sb="0" eb="1">
      <t>タ</t>
    </rPh>
    <phoneticPr fontId="2"/>
  </si>
  <si>
    <t>0493-54-2513</t>
  </si>
  <si>
    <t>0493-54-7028</t>
  </si>
  <si>
    <t>(特非)桑の実</t>
    <rPh sb="1" eb="2">
      <t>トク</t>
    </rPh>
    <rPh sb="2" eb="3">
      <t>ヒ</t>
    </rPh>
    <rPh sb="4" eb="5">
      <t>クワ</t>
    </rPh>
    <rPh sb="6" eb="7">
      <t>ミ</t>
    </rPh>
    <phoneticPr fontId="2"/>
  </si>
  <si>
    <t>桑の実クラブ</t>
    <rPh sb="0" eb="1">
      <t>クワ</t>
    </rPh>
    <rPh sb="2" eb="3">
      <t>ミ</t>
    </rPh>
    <phoneticPr fontId="2"/>
  </si>
  <si>
    <t>用土2931-1</t>
    <rPh sb="0" eb="2">
      <t>ヨウド</t>
    </rPh>
    <phoneticPr fontId="2"/>
  </si>
  <si>
    <t>○</t>
    <phoneticPr fontId="2"/>
  </si>
  <si>
    <t>八高線用土駅下車徒歩１５分</t>
    <rPh sb="0" eb="2">
      <t>ハチコウ</t>
    </rPh>
    <rPh sb="2" eb="3">
      <t>セン</t>
    </rPh>
    <rPh sb="3" eb="5">
      <t>ヨウド</t>
    </rPh>
    <rPh sb="5" eb="6">
      <t>エキ</t>
    </rPh>
    <rPh sb="6" eb="8">
      <t>ゲシャ</t>
    </rPh>
    <rPh sb="8" eb="10">
      <t>トホ</t>
    </rPh>
    <rPh sb="12" eb="13">
      <t>フン</t>
    </rPh>
    <phoneticPr fontId="2"/>
  </si>
  <si>
    <t>(特非)ななさと福祉会</t>
    <rPh sb="0" eb="4">
      <t>トクヒ</t>
    </rPh>
    <rPh sb="8" eb="11">
      <t>フクシカイ</t>
    </rPh>
    <phoneticPr fontId="2"/>
  </si>
  <si>
    <t>事業所ななさと</t>
    <rPh sb="0" eb="3">
      <t>ジギョウショ</t>
    </rPh>
    <phoneticPr fontId="2"/>
  </si>
  <si>
    <t>月輪959-5</t>
    <rPh sb="0" eb="2">
      <t>ツキノワ</t>
    </rPh>
    <phoneticPr fontId="2"/>
  </si>
  <si>
    <t>古里1603</t>
    <rPh sb="0" eb="2">
      <t>フルサト</t>
    </rPh>
    <phoneticPr fontId="2"/>
  </si>
  <si>
    <t>東武東上線武蔵嵐山駅から県立嵐山郷行きバス「ふるさと牧場入口」下車徒歩5分</t>
    <rPh sb="0" eb="2">
      <t>トウブ</t>
    </rPh>
    <rPh sb="2" eb="4">
      <t>トウジョウ</t>
    </rPh>
    <rPh sb="4" eb="5">
      <t>セン</t>
    </rPh>
    <rPh sb="5" eb="7">
      <t>ムサシ</t>
    </rPh>
    <rPh sb="7" eb="9">
      <t>ランザン</t>
    </rPh>
    <rPh sb="9" eb="10">
      <t>エキ</t>
    </rPh>
    <rPh sb="12" eb="14">
      <t>ケンリツ</t>
    </rPh>
    <rPh sb="14" eb="16">
      <t>ランザン</t>
    </rPh>
    <rPh sb="16" eb="17">
      <t>ゴウ</t>
    </rPh>
    <rPh sb="17" eb="18">
      <t>イ</t>
    </rPh>
    <rPh sb="26" eb="28">
      <t>ボクジョウ</t>
    </rPh>
    <rPh sb="28" eb="30">
      <t>イリグチ</t>
    </rPh>
    <rPh sb="31" eb="33">
      <t>ゲシャ</t>
    </rPh>
    <rPh sb="33" eb="35">
      <t>トホ</t>
    </rPh>
    <rPh sb="36" eb="37">
      <t>フン</t>
    </rPh>
    <phoneticPr fontId="2"/>
  </si>
  <si>
    <t>0493-59-8624</t>
    <phoneticPr fontId="2"/>
  </si>
  <si>
    <t>(福)本庄ひまわり福祉会</t>
    <rPh sb="3" eb="5">
      <t>ホンジョウ</t>
    </rPh>
    <rPh sb="9" eb="12">
      <t>フクシカイ</t>
    </rPh>
    <phoneticPr fontId="2"/>
  </si>
  <si>
    <t>ひまわり自立支援センター</t>
    <rPh sb="4" eb="6">
      <t>ジリツ</t>
    </rPh>
    <rPh sb="6" eb="8">
      <t>シエン</t>
    </rPh>
    <phoneticPr fontId="2"/>
  </si>
  <si>
    <t>今井1037-1</t>
    <rPh sb="0" eb="2">
      <t>イマイ</t>
    </rPh>
    <phoneticPr fontId="2"/>
  </si>
  <si>
    <t>0495-25-6600</t>
    <phoneticPr fontId="2"/>
  </si>
  <si>
    <t>0495-25-6601</t>
    <phoneticPr fontId="2"/>
  </si>
  <si>
    <t>高崎線本庄駅下車タクシー15分</t>
    <rPh sb="0" eb="2">
      <t>タカサキ</t>
    </rPh>
    <rPh sb="2" eb="3">
      <t>セン</t>
    </rPh>
    <rPh sb="3" eb="5">
      <t>ホンジョウ</t>
    </rPh>
    <rPh sb="5" eb="6">
      <t>エキ</t>
    </rPh>
    <rPh sb="6" eb="8">
      <t>ゲシャ</t>
    </rPh>
    <rPh sb="14" eb="15">
      <t>フン</t>
    </rPh>
    <phoneticPr fontId="2"/>
  </si>
  <si>
    <t>ひまわり</t>
    <phoneticPr fontId="2"/>
  </si>
  <si>
    <t>牧西1258</t>
    <rPh sb="0" eb="1">
      <t>マキ</t>
    </rPh>
    <rPh sb="1" eb="2">
      <t>ニシ</t>
    </rPh>
    <phoneticPr fontId="2"/>
  </si>
  <si>
    <t>(特非)あかり</t>
    <rPh sb="1" eb="2">
      <t>トク</t>
    </rPh>
    <rPh sb="2" eb="3">
      <t>ヒ</t>
    </rPh>
    <phoneticPr fontId="2"/>
  </si>
  <si>
    <t>0480-48-6257</t>
    <phoneticPr fontId="2"/>
  </si>
  <si>
    <t>川端620-4</t>
    <rPh sb="0" eb="2">
      <t>カワバタ</t>
    </rPh>
    <phoneticPr fontId="2"/>
  </si>
  <si>
    <t>姫宮駅東口下車徒歩6分</t>
    <rPh sb="0" eb="2">
      <t>ヒメミヤ</t>
    </rPh>
    <rPh sb="2" eb="3">
      <t>エキ</t>
    </rPh>
    <rPh sb="3" eb="5">
      <t>ヒガシグチ</t>
    </rPh>
    <rPh sb="5" eb="7">
      <t>ゲシャ</t>
    </rPh>
    <rPh sb="7" eb="9">
      <t>トホ</t>
    </rPh>
    <rPh sb="10" eb="11">
      <t>フン</t>
    </rPh>
    <phoneticPr fontId="2"/>
  </si>
  <si>
    <t>(特非)福祉作業所ひばり園</t>
    <rPh sb="1" eb="2">
      <t>トク</t>
    </rPh>
    <rPh sb="2" eb="3">
      <t>ヒ</t>
    </rPh>
    <rPh sb="4" eb="6">
      <t>フクシ</t>
    </rPh>
    <rPh sb="6" eb="9">
      <t>サギョウジョ</t>
    </rPh>
    <rPh sb="12" eb="13">
      <t>エン</t>
    </rPh>
    <phoneticPr fontId="2"/>
  </si>
  <si>
    <t>福祉作業所ひばり園</t>
    <rPh sb="0" eb="2">
      <t>フクシ</t>
    </rPh>
    <rPh sb="2" eb="5">
      <t>サギョウジョ</t>
    </rPh>
    <rPh sb="8" eb="9">
      <t>エン</t>
    </rPh>
    <phoneticPr fontId="2"/>
  </si>
  <si>
    <t>牛島940-3</t>
    <rPh sb="0" eb="2">
      <t>ウシジマ</t>
    </rPh>
    <phoneticPr fontId="2"/>
  </si>
  <si>
    <t>048-797-8378</t>
    <phoneticPr fontId="2"/>
  </si>
  <si>
    <t>東武野田線藤の牛島駅下車徒歩10分</t>
    <rPh sb="0" eb="2">
      <t>トウブ</t>
    </rPh>
    <rPh sb="2" eb="4">
      <t>ノダ</t>
    </rPh>
    <rPh sb="4" eb="5">
      <t>セン</t>
    </rPh>
    <rPh sb="5" eb="6">
      <t>フジ</t>
    </rPh>
    <rPh sb="7" eb="9">
      <t>ウシジマ</t>
    </rPh>
    <rPh sb="9" eb="10">
      <t>エキ</t>
    </rPh>
    <rPh sb="10" eb="12">
      <t>ゲシャ</t>
    </rPh>
    <rPh sb="12" eb="14">
      <t>トホ</t>
    </rPh>
    <rPh sb="16" eb="17">
      <t>フン</t>
    </rPh>
    <phoneticPr fontId="2"/>
  </si>
  <si>
    <t>(特非)春日部養成会</t>
    <rPh sb="1" eb="2">
      <t>トク</t>
    </rPh>
    <rPh sb="2" eb="3">
      <t>ヒ</t>
    </rPh>
    <rPh sb="4" eb="7">
      <t>カスカベ</t>
    </rPh>
    <rPh sb="7" eb="9">
      <t>ヨウセイ</t>
    </rPh>
    <rPh sb="9" eb="10">
      <t>カイ</t>
    </rPh>
    <phoneticPr fontId="2"/>
  </si>
  <si>
    <t>春日部養成会　あすかホーム</t>
    <rPh sb="0" eb="3">
      <t>カスカベ</t>
    </rPh>
    <rPh sb="3" eb="5">
      <t>ヨウセイ</t>
    </rPh>
    <rPh sb="5" eb="6">
      <t>カイ</t>
    </rPh>
    <phoneticPr fontId="2"/>
  </si>
  <si>
    <t>春日部駅東口から関宿中央行バス「東高校前」下車8分</t>
    <rPh sb="0" eb="3">
      <t>カスカベ</t>
    </rPh>
    <rPh sb="3" eb="4">
      <t>エキ</t>
    </rPh>
    <rPh sb="4" eb="6">
      <t>ヒガシグチ</t>
    </rPh>
    <rPh sb="8" eb="10">
      <t>セキヤド</t>
    </rPh>
    <rPh sb="10" eb="12">
      <t>チュウオウ</t>
    </rPh>
    <rPh sb="12" eb="13">
      <t>イ</t>
    </rPh>
    <rPh sb="16" eb="17">
      <t>ヒガシ</t>
    </rPh>
    <rPh sb="17" eb="19">
      <t>コウコウ</t>
    </rPh>
    <rPh sb="19" eb="20">
      <t>マエ</t>
    </rPh>
    <rPh sb="21" eb="23">
      <t>ゲシャ</t>
    </rPh>
    <rPh sb="24" eb="25">
      <t>フン</t>
    </rPh>
    <phoneticPr fontId="2"/>
  </si>
  <si>
    <t>大宮区天沼町1-136-2</t>
    <rPh sb="0" eb="3">
      <t>オオミヤク</t>
    </rPh>
    <rPh sb="3" eb="6">
      <t>アマヌマチョウ</t>
    </rPh>
    <phoneticPr fontId="2"/>
  </si>
  <si>
    <t>大宮駅中央口から東武バス「天沼中央通り」下車徒歩1分</t>
    <rPh sb="0" eb="2">
      <t>オオミヤ</t>
    </rPh>
    <rPh sb="2" eb="3">
      <t>エキ</t>
    </rPh>
    <rPh sb="3" eb="6">
      <t>チュウオウグチ</t>
    </rPh>
    <rPh sb="8" eb="10">
      <t>トウブ</t>
    </rPh>
    <rPh sb="13" eb="15">
      <t>アマヌマ</t>
    </rPh>
    <rPh sb="15" eb="18">
      <t>チュウオウドオ</t>
    </rPh>
    <rPh sb="20" eb="22">
      <t>ゲシャ</t>
    </rPh>
    <rPh sb="22" eb="24">
      <t>トホ</t>
    </rPh>
    <rPh sb="25" eb="26">
      <t>フン</t>
    </rPh>
    <phoneticPr fontId="3"/>
  </si>
  <si>
    <t>(医)緑光会</t>
    <rPh sb="1" eb="2">
      <t>イ</t>
    </rPh>
    <rPh sb="3" eb="4">
      <t>リョク</t>
    </rPh>
    <rPh sb="4" eb="6">
      <t>コウカイ</t>
    </rPh>
    <phoneticPr fontId="2"/>
  </si>
  <si>
    <t>友人館</t>
    <rPh sb="0" eb="3">
      <t>ユウジンカン</t>
    </rPh>
    <phoneticPr fontId="2"/>
  </si>
  <si>
    <t>大谷4161-1</t>
    <rPh sb="0" eb="2">
      <t>オオヤ</t>
    </rPh>
    <phoneticPr fontId="2"/>
  </si>
  <si>
    <t>0493-39-2584</t>
    <phoneticPr fontId="2"/>
  </si>
  <si>
    <t>0493-39-5274</t>
    <phoneticPr fontId="2"/>
  </si>
  <si>
    <t>東武東上線東松山駅から熊谷駅行バス「東松山病院前」下車徒歩2分</t>
    <rPh sb="0" eb="2">
      <t>トウブ</t>
    </rPh>
    <rPh sb="2" eb="4">
      <t>トウジョウ</t>
    </rPh>
    <rPh sb="4" eb="5">
      <t>セン</t>
    </rPh>
    <rPh sb="5" eb="8">
      <t>ヒガシマツヤマ</t>
    </rPh>
    <rPh sb="8" eb="9">
      <t>エキ</t>
    </rPh>
    <rPh sb="11" eb="13">
      <t>クマガヤ</t>
    </rPh>
    <rPh sb="13" eb="14">
      <t>エキ</t>
    </rPh>
    <rPh sb="14" eb="15">
      <t>イ</t>
    </rPh>
    <rPh sb="18" eb="21">
      <t>ヒガシマツヤマ</t>
    </rPh>
    <rPh sb="21" eb="23">
      <t>ビョウイン</t>
    </rPh>
    <rPh sb="23" eb="24">
      <t>マエ</t>
    </rPh>
    <rPh sb="25" eb="27">
      <t>ゲシャ</t>
    </rPh>
    <rPh sb="27" eb="29">
      <t>トホ</t>
    </rPh>
    <rPh sb="30" eb="31">
      <t>フン</t>
    </rPh>
    <phoneticPr fontId="2"/>
  </si>
  <si>
    <t>(医)アカシア会</t>
    <rPh sb="7" eb="8">
      <t>カイ</t>
    </rPh>
    <phoneticPr fontId="2"/>
  </si>
  <si>
    <t>就労移行支援事業所ラ・ポルタ</t>
    <rPh sb="0" eb="2">
      <t>シュウロウ</t>
    </rPh>
    <rPh sb="2" eb="4">
      <t>イコウ</t>
    </rPh>
    <rPh sb="4" eb="6">
      <t>シエン</t>
    </rPh>
    <rPh sb="6" eb="9">
      <t>ジギョウショ</t>
    </rPh>
    <phoneticPr fontId="3"/>
  </si>
  <si>
    <t>早稲田3-26-11</t>
    <rPh sb="0" eb="3">
      <t>ワセダ</t>
    </rPh>
    <phoneticPr fontId="2"/>
  </si>
  <si>
    <t>武蔵野線三郷駅北口から早稲田循環バス「丹後小学校前」下車徒歩2分</t>
    <rPh sb="0" eb="3">
      <t>ムサシノ</t>
    </rPh>
    <rPh sb="3" eb="4">
      <t>セン</t>
    </rPh>
    <rPh sb="4" eb="6">
      <t>ミサト</t>
    </rPh>
    <rPh sb="6" eb="7">
      <t>エキ</t>
    </rPh>
    <rPh sb="7" eb="9">
      <t>キタグチ</t>
    </rPh>
    <rPh sb="11" eb="14">
      <t>ワセダ</t>
    </rPh>
    <rPh sb="14" eb="16">
      <t>ジュンカン</t>
    </rPh>
    <rPh sb="19" eb="21">
      <t>タンゴ</t>
    </rPh>
    <rPh sb="21" eb="24">
      <t>ショウガッコウ</t>
    </rPh>
    <rPh sb="24" eb="25">
      <t>マエ</t>
    </rPh>
    <rPh sb="26" eb="28">
      <t>ゲシャ</t>
    </rPh>
    <rPh sb="28" eb="30">
      <t>トホ</t>
    </rPh>
    <rPh sb="31" eb="32">
      <t>フン</t>
    </rPh>
    <phoneticPr fontId="2"/>
  </si>
  <si>
    <t>光風寮</t>
    <rPh sb="0" eb="2">
      <t>コウフウ</t>
    </rPh>
    <rPh sb="2" eb="3">
      <t>リョウ</t>
    </rPh>
    <phoneticPr fontId="2"/>
  </si>
  <si>
    <t>市場1061-1</t>
    <phoneticPr fontId="2"/>
  </si>
  <si>
    <t>049-295-2425</t>
    <phoneticPr fontId="2"/>
  </si>
  <si>
    <t>049-295-8425</t>
    <phoneticPr fontId="2"/>
  </si>
  <si>
    <t>○</t>
    <phoneticPr fontId="2"/>
  </si>
  <si>
    <t>報恩施設</t>
    <rPh sb="0" eb="2">
      <t>ホウオン</t>
    </rPh>
    <rPh sb="2" eb="4">
      <t>シセツ</t>
    </rPh>
    <phoneticPr fontId="2"/>
  </si>
  <si>
    <t>市場1076</t>
    <phoneticPr fontId="2"/>
  </si>
  <si>
    <t>049-295-7403</t>
    <phoneticPr fontId="2"/>
  </si>
  <si>
    <t>049-295-7404</t>
    <phoneticPr fontId="2"/>
  </si>
  <si>
    <t>(福)聖徳会</t>
    <rPh sb="3" eb="5">
      <t>セイトク</t>
    </rPh>
    <rPh sb="5" eb="6">
      <t>カイ</t>
    </rPh>
    <phoneticPr fontId="2"/>
  </si>
  <si>
    <t>見沼園</t>
    <rPh sb="0" eb="2">
      <t>ミヌマ</t>
    </rPh>
    <rPh sb="2" eb="3">
      <t>エン</t>
    </rPh>
    <phoneticPr fontId="2"/>
  </si>
  <si>
    <t>荒木1735</t>
    <rPh sb="0" eb="2">
      <t>アラキ</t>
    </rPh>
    <phoneticPr fontId="2"/>
  </si>
  <si>
    <t>048-557-2873</t>
    <phoneticPr fontId="2"/>
  </si>
  <si>
    <t>048-557-2876</t>
    <phoneticPr fontId="2"/>
  </si>
  <si>
    <t>秩父鉄道武州荒木駅下車徒歩15分</t>
    <rPh sb="0" eb="2">
      <t>チチブ</t>
    </rPh>
    <rPh sb="2" eb="4">
      <t>テツドウ</t>
    </rPh>
    <rPh sb="4" eb="6">
      <t>ブシュウ</t>
    </rPh>
    <rPh sb="6" eb="8">
      <t>アラキ</t>
    </rPh>
    <rPh sb="8" eb="9">
      <t>エキ</t>
    </rPh>
    <rPh sb="9" eb="11">
      <t>ゲシャ</t>
    </rPh>
    <rPh sb="11" eb="13">
      <t>トホ</t>
    </rPh>
    <rPh sb="15" eb="16">
      <t>プン</t>
    </rPh>
    <phoneticPr fontId="2"/>
  </si>
  <si>
    <t>やどかり情報館</t>
    <rPh sb="4" eb="7">
      <t>ジョウホウカン</t>
    </rPh>
    <phoneticPr fontId="3"/>
  </si>
  <si>
    <t>見沼区染谷1177-4</t>
    <rPh sb="0" eb="2">
      <t>ミヌマ</t>
    </rPh>
    <rPh sb="2" eb="3">
      <t>ク</t>
    </rPh>
    <rPh sb="3" eb="5">
      <t>ソメヤ</t>
    </rPh>
    <phoneticPr fontId="2"/>
  </si>
  <si>
    <t>048-680-1891</t>
    <phoneticPr fontId="2"/>
  </si>
  <si>
    <t>048-680-1894</t>
    <phoneticPr fontId="2"/>
  </si>
  <si>
    <t>大宮駅から国際興業バス「向大谷」下車徒歩10分</t>
    <rPh sb="0" eb="2">
      <t>オオミヤ</t>
    </rPh>
    <rPh sb="2" eb="3">
      <t>エキ</t>
    </rPh>
    <rPh sb="5" eb="7">
      <t>コクサイ</t>
    </rPh>
    <rPh sb="7" eb="9">
      <t>コウギョウ</t>
    </rPh>
    <rPh sb="12" eb="13">
      <t>ム</t>
    </rPh>
    <rPh sb="13" eb="15">
      <t>オオタニ</t>
    </rPh>
    <rPh sb="16" eb="18">
      <t>ゲシャ</t>
    </rPh>
    <rPh sb="18" eb="20">
      <t>トホ</t>
    </rPh>
    <rPh sb="22" eb="23">
      <t>フン</t>
    </rPh>
    <phoneticPr fontId="3"/>
  </si>
  <si>
    <t>337-0026</t>
    <phoneticPr fontId="2"/>
  </si>
  <si>
    <t>川越市職業センター</t>
    <rPh sb="0" eb="3">
      <t>カワゴエシ</t>
    </rPh>
    <rPh sb="3" eb="5">
      <t>ショクギョウ</t>
    </rPh>
    <phoneticPr fontId="2"/>
  </si>
  <si>
    <t>笠幡4033-2</t>
    <rPh sb="0" eb="2">
      <t>カサハタ</t>
    </rPh>
    <phoneticPr fontId="2"/>
  </si>
  <si>
    <t>350-1175</t>
    <phoneticPr fontId="2"/>
  </si>
  <si>
    <t>049-232-9911</t>
    <phoneticPr fontId="2"/>
  </si>
  <si>
    <t>049-232-9912</t>
    <phoneticPr fontId="2"/>
  </si>
  <si>
    <t>○</t>
    <phoneticPr fontId="2"/>
  </si>
  <si>
    <t>笠幡駅下車徒歩7分</t>
    <rPh sb="0" eb="2">
      <t>カサハタ</t>
    </rPh>
    <rPh sb="2" eb="3">
      <t>エキ</t>
    </rPh>
    <rPh sb="3" eb="5">
      <t>ゲシャ</t>
    </rPh>
    <rPh sb="5" eb="7">
      <t>トホ</t>
    </rPh>
    <rPh sb="8" eb="9">
      <t>フン</t>
    </rPh>
    <phoneticPr fontId="2"/>
  </si>
  <si>
    <t>川越市みよしの支援センター</t>
    <rPh sb="0" eb="3">
      <t>カワゴエシ</t>
    </rPh>
    <rPh sb="7" eb="9">
      <t>シエン</t>
    </rPh>
    <phoneticPr fontId="2"/>
  </si>
  <si>
    <t>宮下町1-19-13</t>
    <rPh sb="0" eb="3">
      <t>ミヤシタマチ</t>
    </rPh>
    <phoneticPr fontId="2"/>
  </si>
  <si>
    <t>350-0052</t>
    <phoneticPr fontId="2"/>
  </si>
  <si>
    <t>049-225-2519</t>
    <phoneticPr fontId="2"/>
  </si>
  <si>
    <t>049-229-2811</t>
    <phoneticPr fontId="2"/>
  </si>
  <si>
    <t>川越駅から埼玉医大・上尾駅行きバス「宮下町」下車徒歩3分</t>
    <rPh sb="0" eb="2">
      <t>カワゴエ</t>
    </rPh>
    <rPh sb="2" eb="3">
      <t>エキ</t>
    </rPh>
    <rPh sb="5" eb="7">
      <t>サイタマ</t>
    </rPh>
    <rPh sb="7" eb="9">
      <t>イダイ</t>
    </rPh>
    <rPh sb="10" eb="12">
      <t>アゲオ</t>
    </rPh>
    <rPh sb="12" eb="13">
      <t>エキ</t>
    </rPh>
    <rPh sb="13" eb="14">
      <t>イ</t>
    </rPh>
    <rPh sb="18" eb="21">
      <t>ミヤシタマチ</t>
    </rPh>
    <rPh sb="22" eb="24">
      <t>ゲシャ</t>
    </rPh>
    <rPh sb="24" eb="26">
      <t>トホ</t>
    </rPh>
    <rPh sb="27" eb="28">
      <t>フン</t>
    </rPh>
    <phoneticPr fontId="2"/>
  </si>
  <si>
    <t>ほっぷ</t>
    <phoneticPr fontId="2"/>
  </si>
  <si>
    <t>049-247-0036</t>
    <phoneticPr fontId="2"/>
  </si>
  <si>
    <t>○</t>
    <phoneticPr fontId="2"/>
  </si>
  <si>
    <t>川越線西川越駅下車徒歩15分</t>
    <rPh sb="0" eb="2">
      <t>カワゴエ</t>
    </rPh>
    <rPh sb="2" eb="3">
      <t>セン</t>
    </rPh>
    <rPh sb="3" eb="6">
      <t>ニシカワゴエ</t>
    </rPh>
    <rPh sb="6" eb="7">
      <t>エキ</t>
    </rPh>
    <rPh sb="7" eb="9">
      <t>ゲシャ</t>
    </rPh>
    <rPh sb="9" eb="11">
      <t>トホ</t>
    </rPh>
    <rPh sb="13" eb="14">
      <t>フン</t>
    </rPh>
    <phoneticPr fontId="2"/>
  </si>
  <si>
    <t>宇都宮線白岡駅下車徒歩30分</t>
    <rPh sb="0" eb="3">
      <t>ウツノミヤ</t>
    </rPh>
    <rPh sb="3" eb="4">
      <t>セン</t>
    </rPh>
    <rPh sb="4" eb="6">
      <t>シラオカ</t>
    </rPh>
    <rPh sb="6" eb="7">
      <t>エキ</t>
    </rPh>
    <rPh sb="7" eb="9">
      <t>ゲシャ</t>
    </rPh>
    <rPh sb="9" eb="11">
      <t>トホ</t>
    </rPh>
    <rPh sb="13" eb="14">
      <t>フン</t>
    </rPh>
    <phoneticPr fontId="2"/>
  </si>
  <si>
    <t>○</t>
    <phoneticPr fontId="2"/>
  </si>
  <si>
    <t>0480-92-7686</t>
    <phoneticPr fontId="2"/>
  </si>
  <si>
    <t>西2-18-6</t>
    <rPh sb="0" eb="1">
      <t>ニシ</t>
    </rPh>
    <phoneticPr fontId="2"/>
  </si>
  <si>
    <t>白岡太陽の家にじ</t>
    <rPh sb="0" eb="2">
      <t>シラオカ</t>
    </rPh>
    <rPh sb="2" eb="4">
      <t>タイヨウ</t>
    </rPh>
    <rPh sb="5" eb="6">
      <t>イエ</t>
    </rPh>
    <phoneticPr fontId="2"/>
  </si>
  <si>
    <t>(福)みぬま福祉会</t>
    <rPh sb="1" eb="2">
      <t>フク</t>
    </rPh>
    <rPh sb="6" eb="9">
      <t>フクシカイ</t>
    </rPh>
    <phoneticPr fontId="2"/>
  </si>
  <si>
    <t>東武伊勢崎線武里駅西口下車徒歩15分</t>
    <rPh sb="0" eb="2">
      <t>トウブ</t>
    </rPh>
    <rPh sb="2" eb="5">
      <t>イセザキ</t>
    </rPh>
    <rPh sb="5" eb="6">
      <t>セン</t>
    </rPh>
    <rPh sb="6" eb="8">
      <t>タケサト</t>
    </rPh>
    <rPh sb="8" eb="9">
      <t>エキ</t>
    </rPh>
    <rPh sb="9" eb="11">
      <t>ニシグチ</t>
    </rPh>
    <rPh sb="11" eb="13">
      <t>ゲシャ</t>
    </rPh>
    <rPh sb="13" eb="15">
      <t>トホ</t>
    </rPh>
    <rPh sb="17" eb="18">
      <t>フン</t>
    </rPh>
    <phoneticPr fontId="2"/>
  </si>
  <si>
    <t>○</t>
    <phoneticPr fontId="2"/>
  </si>
  <si>
    <t>048-733-3606</t>
    <phoneticPr fontId="2"/>
  </si>
  <si>
    <t>大場687</t>
    <rPh sb="0" eb="2">
      <t>オオバ</t>
    </rPh>
    <phoneticPr fontId="2"/>
  </si>
  <si>
    <t>わかば春日部</t>
    <rPh sb="3" eb="6">
      <t>カスカベ</t>
    </rPh>
    <phoneticPr fontId="2"/>
  </si>
  <si>
    <t>(特非)わかば春日部</t>
    <rPh sb="1" eb="2">
      <t>トク</t>
    </rPh>
    <rPh sb="2" eb="3">
      <t>ヒ</t>
    </rPh>
    <rPh sb="7" eb="10">
      <t>カスカベ</t>
    </rPh>
    <phoneticPr fontId="2"/>
  </si>
  <si>
    <t>東武伊勢崎線せんげん台駅西口から獨協高校行バス終点下車徒歩5分</t>
    <rPh sb="0" eb="2">
      <t>トウブ</t>
    </rPh>
    <rPh sb="2" eb="5">
      <t>イセザキ</t>
    </rPh>
    <rPh sb="5" eb="6">
      <t>セン</t>
    </rPh>
    <rPh sb="10" eb="11">
      <t>ダイ</t>
    </rPh>
    <rPh sb="11" eb="12">
      <t>エキ</t>
    </rPh>
    <rPh sb="12" eb="14">
      <t>ニシグチ</t>
    </rPh>
    <rPh sb="16" eb="18">
      <t>ドッキョウ</t>
    </rPh>
    <rPh sb="18" eb="20">
      <t>コウコウ</t>
    </rPh>
    <rPh sb="20" eb="21">
      <t>イ</t>
    </rPh>
    <rPh sb="23" eb="25">
      <t>シュウテン</t>
    </rPh>
    <rPh sb="25" eb="27">
      <t>ゲシャ</t>
    </rPh>
    <rPh sb="27" eb="29">
      <t>トホ</t>
    </rPh>
    <rPh sb="30" eb="31">
      <t>フン</t>
    </rPh>
    <phoneticPr fontId="2"/>
  </si>
  <si>
    <t>048-975-8533</t>
    <phoneticPr fontId="2"/>
  </si>
  <si>
    <t>048-975-8511</t>
    <phoneticPr fontId="2"/>
  </si>
  <si>
    <t>恩間新田249</t>
    <rPh sb="0" eb="2">
      <t>オンマ</t>
    </rPh>
    <rPh sb="2" eb="4">
      <t>シンデン</t>
    </rPh>
    <phoneticPr fontId="2"/>
  </si>
  <si>
    <t>くらしセンターべしみ</t>
    <phoneticPr fontId="2"/>
  </si>
  <si>
    <t>(福)つぐみ共生会</t>
    <rPh sb="1" eb="2">
      <t>フク</t>
    </rPh>
    <rPh sb="6" eb="9">
      <t>キョウセイカイ</t>
    </rPh>
    <phoneticPr fontId="2"/>
  </si>
  <si>
    <t>048-952-7846</t>
    <phoneticPr fontId="2"/>
  </si>
  <si>
    <t>048-952-7806</t>
    <phoneticPr fontId="2"/>
  </si>
  <si>
    <t>新和4-562-3</t>
    <rPh sb="0" eb="2">
      <t>シンワ</t>
    </rPh>
    <phoneticPr fontId="2"/>
  </si>
  <si>
    <t>障害者の生活・作業施設　ひまわりの家</t>
    <rPh sb="0" eb="3">
      <t>ショウガイシャ</t>
    </rPh>
    <rPh sb="4" eb="6">
      <t>セイカツ</t>
    </rPh>
    <rPh sb="7" eb="9">
      <t>サギョウ</t>
    </rPh>
    <rPh sb="9" eb="11">
      <t>シセツ</t>
    </rPh>
    <rPh sb="17" eb="18">
      <t>イエ</t>
    </rPh>
    <phoneticPr fontId="2"/>
  </si>
  <si>
    <t>(特非)ひまわりの家</t>
    <rPh sb="1" eb="2">
      <t>トク</t>
    </rPh>
    <rPh sb="2" eb="3">
      <t>ヒ</t>
    </rPh>
    <rPh sb="9" eb="10">
      <t>イエ</t>
    </rPh>
    <phoneticPr fontId="2"/>
  </si>
  <si>
    <t>高崎線岡部駅下車タクシー5分</t>
    <rPh sb="0" eb="2">
      <t>タカサキ</t>
    </rPh>
    <rPh sb="2" eb="3">
      <t>セン</t>
    </rPh>
    <rPh sb="3" eb="5">
      <t>オカベ</t>
    </rPh>
    <rPh sb="5" eb="6">
      <t>エキ</t>
    </rPh>
    <rPh sb="6" eb="8">
      <t>ゲシャ</t>
    </rPh>
    <rPh sb="13" eb="14">
      <t>フン</t>
    </rPh>
    <phoneticPr fontId="2"/>
  </si>
  <si>
    <t>048-585-0939</t>
    <phoneticPr fontId="2"/>
  </si>
  <si>
    <t>048-585-0935</t>
    <phoneticPr fontId="2"/>
  </si>
  <si>
    <t>榛沢新田6-1</t>
    <rPh sb="0" eb="2">
      <t>ハンザワ</t>
    </rPh>
    <rPh sb="2" eb="4">
      <t>シンデン</t>
    </rPh>
    <phoneticPr fontId="2"/>
  </si>
  <si>
    <t>ねぎぼうず作業所</t>
    <rPh sb="5" eb="8">
      <t>サギョウショ</t>
    </rPh>
    <phoneticPr fontId="2"/>
  </si>
  <si>
    <t>宇都宮線蓮田駅東口から独立行政法人国立病院機構東埼玉病院（橋場経由）バス「橋場」下車徒歩2分</t>
    <rPh sb="0" eb="3">
      <t>ウツノミヤ</t>
    </rPh>
    <rPh sb="3" eb="4">
      <t>セン</t>
    </rPh>
    <rPh sb="4" eb="6">
      <t>ハスダ</t>
    </rPh>
    <rPh sb="6" eb="7">
      <t>エキ</t>
    </rPh>
    <rPh sb="7" eb="9">
      <t>ヒガシグチ</t>
    </rPh>
    <rPh sb="11" eb="13">
      <t>ドクリツ</t>
    </rPh>
    <rPh sb="13" eb="15">
      <t>ギョウセイ</t>
    </rPh>
    <rPh sb="15" eb="17">
      <t>ホウジン</t>
    </rPh>
    <rPh sb="17" eb="19">
      <t>コクリツ</t>
    </rPh>
    <rPh sb="19" eb="21">
      <t>ビョウイン</t>
    </rPh>
    <rPh sb="21" eb="23">
      <t>キコウ</t>
    </rPh>
    <rPh sb="23" eb="24">
      <t>ヒガシ</t>
    </rPh>
    <rPh sb="24" eb="26">
      <t>サイタマ</t>
    </rPh>
    <rPh sb="26" eb="28">
      <t>ビョウイン</t>
    </rPh>
    <rPh sb="29" eb="31">
      <t>ハシバ</t>
    </rPh>
    <rPh sb="31" eb="33">
      <t>ケイユ</t>
    </rPh>
    <rPh sb="37" eb="39">
      <t>ハシバ</t>
    </rPh>
    <rPh sb="40" eb="42">
      <t>ゲシャ</t>
    </rPh>
    <rPh sb="42" eb="44">
      <t>トホ</t>
    </rPh>
    <rPh sb="45" eb="46">
      <t>フン</t>
    </rPh>
    <phoneticPr fontId="2"/>
  </si>
  <si>
    <t>蓮田はすの実作業所</t>
    <rPh sb="0" eb="2">
      <t>ハスダ</t>
    </rPh>
    <rPh sb="5" eb="9">
      <t>ミサギョウショ</t>
    </rPh>
    <phoneticPr fontId="2"/>
  </si>
  <si>
    <t>(福)つどい福祉会</t>
    <rPh sb="1" eb="2">
      <t>フク</t>
    </rPh>
    <rPh sb="6" eb="9">
      <t>フクシカイ</t>
    </rPh>
    <phoneticPr fontId="2"/>
  </si>
  <si>
    <t>つどい</t>
    <phoneticPr fontId="2"/>
  </si>
  <si>
    <t>熊野堂125-2</t>
    <rPh sb="0" eb="2">
      <t>クマノ</t>
    </rPh>
    <rPh sb="2" eb="3">
      <t>ドウ</t>
    </rPh>
    <phoneticPr fontId="2"/>
  </si>
  <si>
    <t>0495-77-0433</t>
    <phoneticPr fontId="2"/>
  </si>
  <si>
    <t>0495-77-0559</t>
    <phoneticPr fontId="2"/>
  </si>
  <si>
    <t>八高線丹荘駅下車タクシー10分</t>
    <rPh sb="0" eb="2">
      <t>ハチコウ</t>
    </rPh>
    <rPh sb="2" eb="3">
      <t>セン</t>
    </rPh>
    <rPh sb="3" eb="5">
      <t>タンショウ</t>
    </rPh>
    <rPh sb="5" eb="6">
      <t>エキ</t>
    </rPh>
    <rPh sb="6" eb="8">
      <t>ゲシャ</t>
    </rPh>
    <rPh sb="14" eb="15">
      <t>フン</t>
    </rPh>
    <phoneticPr fontId="2"/>
  </si>
  <si>
    <t>サイディアーナ</t>
    <phoneticPr fontId="2"/>
  </si>
  <si>
    <t>児玉郡上里町</t>
    <rPh sb="0" eb="3">
      <t>コダマグン</t>
    </rPh>
    <rPh sb="3" eb="6">
      <t>カミサトマチ</t>
    </rPh>
    <phoneticPr fontId="2"/>
  </si>
  <si>
    <t>0495-34-1119</t>
    <phoneticPr fontId="2"/>
  </si>
  <si>
    <t>高崎線神保原駅下車タクシー10分</t>
    <rPh sb="0" eb="2">
      <t>タカサキ</t>
    </rPh>
    <rPh sb="2" eb="3">
      <t>セン</t>
    </rPh>
    <rPh sb="3" eb="6">
      <t>ジンボハラ</t>
    </rPh>
    <rPh sb="6" eb="7">
      <t>エキ</t>
    </rPh>
    <rPh sb="7" eb="9">
      <t>ゲシャ</t>
    </rPh>
    <rPh sb="15" eb="16">
      <t>フン</t>
    </rPh>
    <phoneticPr fontId="2"/>
  </si>
  <si>
    <t>(特非)越谷市手をつなぐ育成会・友</t>
    <rPh sb="4" eb="7">
      <t>コシガヤシ</t>
    </rPh>
    <rPh sb="7" eb="8">
      <t>テ</t>
    </rPh>
    <rPh sb="12" eb="15">
      <t>イクセイカイ</t>
    </rPh>
    <rPh sb="16" eb="17">
      <t>トモ</t>
    </rPh>
    <phoneticPr fontId="2"/>
  </si>
  <si>
    <t>千草園</t>
    <rPh sb="0" eb="3">
      <t>チグサエン</t>
    </rPh>
    <phoneticPr fontId="2"/>
  </si>
  <si>
    <t>花田4-8-16</t>
    <rPh sb="0" eb="2">
      <t>ハナダ</t>
    </rPh>
    <phoneticPr fontId="2"/>
  </si>
  <si>
    <t>東武伊勢崎線越谷駅西口より朝日バス花田循環「花田第４公園入口」下車徒歩1分</t>
    <rPh sb="0" eb="2">
      <t>トウブ</t>
    </rPh>
    <rPh sb="2" eb="5">
      <t>イセサキ</t>
    </rPh>
    <rPh sb="5" eb="6">
      <t>セン</t>
    </rPh>
    <rPh sb="6" eb="8">
      <t>コシガヤ</t>
    </rPh>
    <rPh sb="8" eb="9">
      <t>エキ</t>
    </rPh>
    <rPh sb="9" eb="11">
      <t>ニシグチ</t>
    </rPh>
    <rPh sb="13" eb="15">
      <t>アサヒ</t>
    </rPh>
    <rPh sb="17" eb="19">
      <t>ハナダ</t>
    </rPh>
    <rPh sb="19" eb="21">
      <t>ジュンカン</t>
    </rPh>
    <rPh sb="22" eb="24">
      <t>ハナダ</t>
    </rPh>
    <rPh sb="24" eb="25">
      <t>ダイ</t>
    </rPh>
    <rPh sb="26" eb="28">
      <t>コウエン</t>
    </rPh>
    <rPh sb="28" eb="30">
      <t>イリグチ</t>
    </rPh>
    <rPh sb="31" eb="33">
      <t>ゲシャ</t>
    </rPh>
    <rPh sb="33" eb="35">
      <t>トホ</t>
    </rPh>
    <rPh sb="36" eb="37">
      <t>フン</t>
    </rPh>
    <phoneticPr fontId="2"/>
  </si>
  <si>
    <t>野の花</t>
    <rPh sb="0" eb="1">
      <t>ノ</t>
    </rPh>
    <rPh sb="2" eb="3">
      <t>ハナ</t>
    </rPh>
    <phoneticPr fontId="2"/>
  </si>
  <si>
    <t>大成町1-119-1</t>
    <rPh sb="0" eb="3">
      <t>オオナリチョウ</t>
    </rPh>
    <phoneticPr fontId="2"/>
  </si>
  <si>
    <t>048-988-6549</t>
    <phoneticPr fontId="2"/>
  </si>
  <si>
    <t>東武伊勢崎線越谷駅東口より吉川駅行バス「大相模保育所前」下車徒歩5分</t>
    <rPh sb="0" eb="2">
      <t>トウブ</t>
    </rPh>
    <rPh sb="2" eb="5">
      <t>イセサキ</t>
    </rPh>
    <rPh sb="5" eb="6">
      <t>セン</t>
    </rPh>
    <rPh sb="6" eb="8">
      <t>コシガヤ</t>
    </rPh>
    <rPh sb="8" eb="9">
      <t>エキ</t>
    </rPh>
    <rPh sb="9" eb="11">
      <t>ヒガシグチ</t>
    </rPh>
    <rPh sb="13" eb="15">
      <t>ヨシカワ</t>
    </rPh>
    <rPh sb="15" eb="16">
      <t>エキ</t>
    </rPh>
    <rPh sb="16" eb="17">
      <t>イ</t>
    </rPh>
    <rPh sb="20" eb="21">
      <t>オオ</t>
    </rPh>
    <rPh sb="21" eb="23">
      <t>サガミ</t>
    </rPh>
    <rPh sb="23" eb="26">
      <t>ホイクショ</t>
    </rPh>
    <rPh sb="26" eb="27">
      <t>マエ</t>
    </rPh>
    <rPh sb="28" eb="30">
      <t>ゲシャ</t>
    </rPh>
    <rPh sb="30" eb="32">
      <t>トホ</t>
    </rPh>
    <rPh sb="33" eb="34">
      <t>フン</t>
    </rPh>
    <phoneticPr fontId="2"/>
  </si>
  <si>
    <t>(社)埼玉県筋ジストロフィー協会</t>
    <rPh sb="1" eb="2">
      <t>シャ</t>
    </rPh>
    <rPh sb="3" eb="6">
      <t>サイタマケン</t>
    </rPh>
    <rPh sb="6" eb="7">
      <t>キン</t>
    </rPh>
    <rPh sb="14" eb="16">
      <t>キョウカイ</t>
    </rPh>
    <phoneticPr fontId="2"/>
  </si>
  <si>
    <t>黒浜訓練センター</t>
    <rPh sb="0" eb="2">
      <t>クロハマ</t>
    </rPh>
    <rPh sb="2" eb="4">
      <t>クンレン</t>
    </rPh>
    <phoneticPr fontId="2"/>
  </si>
  <si>
    <t>048-768-8327</t>
    <phoneticPr fontId="2"/>
  </si>
  <si>
    <t>○</t>
    <phoneticPr fontId="2"/>
  </si>
  <si>
    <t>宇都宮線蓮田駅東口から国立東埼玉病院行バス「国立東埼玉病院」下車徒歩1分</t>
    <rPh sb="0" eb="3">
      <t>ウツノミヤ</t>
    </rPh>
    <rPh sb="3" eb="4">
      <t>セン</t>
    </rPh>
    <rPh sb="4" eb="6">
      <t>ハスダ</t>
    </rPh>
    <rPh sb="6" eb="7">
      <t>エキ</t>
    </rPh>
    <rPh sb="7" eb="9">
      <t>ヒガシグチ</t>
    </rPh>
    <rPh sb="11" eb="13">
      <t>コクリツ</t>
    </rPh>
    <rPh sb="13" eb="14">
      <t>ヒガシ</t>
    </rPh>
    <rPh sb="14" eb="16">
      <t>サイタマ</t>
    </rPh>
    <rPh sb="16" eb="18">
      <t>ビョウイン</t>
    </rPh>
    <rPh sb="18" eb="19">
      <t>イ</t>
    </rPh>
    <rPh sb="22" eb="24">
      <t>コクリツ</t>
    </rPh>
    <rPh sb="24" eb="25">
      <t>ヒガシ</t>
    </rPh>
    <rPh sb="25" eb="27">
      <t>サイタマ</t>
    </rPh>
    <rPh sb="27" eb="29">
      <t>ビョウイン</t>
    </rPh>
    <rPh sb="30" eb="32">
      <t>ゲシャ</t>
    </rPh>
    <rPh sb="32" eb="34">
      <t>トホ</t>
    </rPh>
    <rPh sb="35" eb="36">
      <t>フン</t>
    </rPh>
    <phoneticPr fontId="2"/>
  </si>
  <si>
    <t>秩父鉄道ひろせ野鳥の森駅下車徒歩5分</t>
    <rPh sb="0" eb="2">
      <t>チチブ</t>
    </rPh>
    <rPh sb="2" eb="4">
      <t>テツドウ</t>
    </rPh>
    <rPh sb="7" eb="9">
      <t>ヤチョウ</t>
    </rPh>
    <rPh sb="10" eb="11">
      <t>モリ</t>
    </rPh>
    <rPh sb="11" eb="12">
      <t>エキ</t>
    </rPh>
    <rPh sb="12" eb="14">
      <t>ゲシャ</t>
    </rPh>
    <rPh sb="14" eb="16">
      <t>トホ</t>
    </rPh>
    <rPh sb="17" eb="18">
      <t>フン</t>
    </rPh>
    <phoneticPr fontId="2"/>
  </si>
  <si>
    <t>たけのこ</t>
    <phoneticPr fontId="2"/>
  </si>
  <si>
    <t>0493-56-4727</t>
    <phoneticPr fontId="2"/>
  </si>
  <si>
    <t>(特非)上尾市身体障害者福祉会</t>
    <rPh sb="0" eb="4">
      <t>トクヒ</t>
    </rPh>
    <rPh sb="4" eb="7">
      <t>アゲオシ</t>
    </rPh>
    <rPh sb="7" eb="9">
      <t>シンタイ</t>
    </rPh>
    <rPh sb="9" eb="12">
      <t>ショウガイシャ</t>
    </rPh>
    <rPh sb="12" eb="15">
      <t>フクシカイ</t>
    </rPh>
    <phoneticPr fontId="2"/>
  </si>
  <si>
    <t>多夢向</t>
    <rPh sb="0" eb="1">
      <t>オオ</t>
    </rPh>
    <rPh sb="1" eb="2">
      <t>ユメ</t>
    </rPh>
    <rPh sb="2" eb="3">
      <t>ム</t>
    </rPh>
    <phoneticPr fontId="2"/>
  </si>
  <si>
    <t>向山3-51-14</t>
    <rPh sb="0" eb="2">
      <t>ムカイヤマ</t>
    </rPh>
    <phoneticPr fontId="2"/>
  </si>
  <si>
    <t>○</t>
    <phoneticPr fontId="2"/>
  </si>
  <si>
    <t>048-780-7881</t>
    <phoneticPr fontId="2"/>
  </si>
  <si>
    <t>048-780-7882</t>
    <phoneticPr fontId="2"/>
  </si>
  <si>
    <t>高崎線上尾駅から西上尾第１団地、西上尾第２団地行きバス「市民体育館入口」下車徒歩2分</t>
    <rPh sb="0" eb="2">
      <t>タカサキ</t>
    </rPh>
    <rPh sb="2" eb="3">
      <t>セン</t>
    </rPh>
    <rPh sb="3" eb="5">
      <t>アゲオ</t>
    </rPh>
    <rPh sb="5" eb="6">
      <t>エキ</t>
    </rPh>
    <rPh sb="8" eb="9">
      <t>ニシ</t>
    </rPh>
    <rPh sb="9" eb="11">
      <t>アゲオ</t>
    </rPh>
    <rPh sb="11" eb="12">
      <t>ダイ</t>
    </rPh>
    <rPh sb="13" eb="15">
      <t>ダンチ</t>
    </rPh>
    <rPh sb="16" eb="17">
      <t>ニシ</t>
    </rPh>
    <rPh sb="17" eb="19">
      <t>アゲオ</t>
    </rPh>
    <rPh sb="19" eb="20">
      <t>ダイ</t>
    </rPh>
    <rPh sb="21" eb="23">
      <t>ダンチ</t>
    </rPh>
    <rPh sb="23" eb="24">
      <t>イ</t>
    </rPh>
    <rPh sb="28" eb="30">
      <t>シミン</t>
    </rPh>
    <rPh sb="30" eb="33">
      <t>タイイクカン</t>
    </rPh>
    <rPh sb="33" eb="34">
      <t>イ</t>
    </rPh>
    <rPh sb="34" eb="35">
      <t>グチ</t>
    </rPh>
    <rPh sb="36" eb="38">
      <t>ゲシャ</t>
    </rPh>
    <rPh sb="38" eb="40">
      <t>トホ</t>
    </rPh>
    <rPh sb="41" eb="42">
      <t>フン</t>
    </rPh>
    <phoneticPr fontId="2"/>
  </si>
  <si>
    <t>362-0045</t>
    <phoneticPr fontId="2"/>
  </si>
  <si>
    <t>(福)光陽会</t>
    <rPh sb="0" eb="3">
      <t>フク</t>
    </rPh>
    <rPh sb="3" eb="6">
      <t>コウヨウカイ</t>
    </rPh>
    <phoneticPr fontId="2"/>
  </si>
  <si>
    <t>希望の家</t>
    <rPh sb="0" eb="2">
      <t>キボウ</t>
    </rPh>
    <rPh sb="3" eb="4">
      <t>イエ</t>
    </rPh>
    <phoneticPr fontId="2"/>
  </si>
  <si>
    <t>青柳8-2-34</t>
    <rPh sb="0" eb="2">
      <t>アオヤギ</t>
    </rPh>
    <phoneticPr fontId="2"/>
  </si>
  <si>
    <t>340-0002</t>
    <phoneticPr fontId="2"/>
  </si>
  <si>
    <t>048-935-5174</t>
    <phoneticPr fontId="2"/>
  </si>
  <si>
    <t>○</t>
    <phoneticPr fontId="2"/>
  </si>
  <si>
    <t>東武伊勢崎線新田駅から柿木公民館、松原団地駅東口行きバス「青上橋」下車徒歩3分</t>
    <rPh sb="0" eb="2">
      <t>トウブ</t>
    </rPh>
    <rPh sb="2" eb="5">
      <t>イセサキ</t>
    </rPh>
    <rPh sb="5" eb="6">
      <t>セン</t>
    </rPh>
    <rPh sb="6" eb="8">
      <t>シンデン</t>
    </rPh>
    <rPh sb="8" eb="9">
      <t>エキ</t>
    </rPh>
    <rPh sb="11" eb="13">
      <t>カキノキ</t>
    </rPh>
    <rPh sb="13" eb="16">
      <t>コウミンカン</t>
    </rPh>
    <rPh sb="17" eb="19">
      <t>マツバラ</t>
    </rPh>
    <rPh sb="19" eb="21">
      <t>ダンチ</t>
    </rPh>
    <rPh sb="21" eb="22">
      <t>エキ</t>
    </rPh>
    <rPh sb="22" eb="24">
      <t>ヒガシグチ</t>
    </rPh>
    <rPh sb="24" eb="25">
      <t>イ</t>
    </rPh>
    <rPh sb="29" eb="30">
      <t>アオ</t>
    </rPh>
    <rPh sb="30" eb="32">
      <t>ウエハシ</t>
    </rPh>
    <rPh sb="33" eb="35">
      <t>ゲシャ</t>
    </rPh>
    <rPh sb="35" eb="37">
      <t>トホ</t>
    </rPh>
    <rPh sb="38" eb="39">
      <t>フン</t>
    </rPh>
    <phoneticPr fontId="2"/>
  </si>
  <si>
    <t>れんげそう作業所</t>
    <rPh sb="5" eb="8">
      <t>サギョウショ</t>
    </rPh>
    <phoneticPr fontId="2"/>
  </si>
  <si>
    <t>倉松826-3</t>
    <rPh sb="0" eb="1">
      <t>クラ</t>
    </rPh>
    <rPh sb="1" eb="2">
      <t>マツ</t>
    </rPh>
    <phoneticPr fontId="2"/>
  </si>
  <si>
    <t>0480-34-9451</t>
    <phoneticPr fontId="2"/>
  </si>
  <si>
    <t>0480-34-9575</t>
    <phoneticPr fontId="2"/>
  </si>
  <si>
    <t>東武動物公園駅東口から関宿中央ターミナル行バス「杉戸第二小学校入口」下車徒歩7分</t>
    <rPh sb="0" eb="7">
      <t>トウブドウブツコウエンエキ</t>
    </rPh>
    <rPh sb="7" eb="9">
      <t>ヒガシグチ</t>
    </rPh>
    <rPh sb="11" eb="13">
      <t>セキヤド</t>
    </rPh>
    <rPh sb="13" eb="15">
      <t>チュウオウ</t>
    </rPh>
    <rPh sb="20" eb="21">
      <t>イ</t>
    </rPh>
    <rPh sb="24" eb="26">
      <t>スギト</t>
    </rPh>
    <rPh sb="26" eb="27">
      <t>ダイ</t>
    </rPh>
    <rPh sb="27" eb="28">
      <t>2</t>
    </rPh>
    <rPh sb="28" eb="31">
      <t>ショウガッコウ</t>
    </rPh>
    <rPh sb="31" eb="33">
      <t>イリグチ</t>
    </rPh>
    <rPh sb="34" eb="36">
      <t>ゲシャ</t>
    </rPh>
    <rPh sb="36" eb="38">
      <t>トホ</t>
    </rPh>
    <rPh sb="39" eb="40">
      <t>フン</t>
    </rPh>
    <phoneticPr fontId="2"/>
  </si>
  <si>
    <t>(福)蓮田市社会福祉協議会</t>
    <rPh sb="1" eb="2">
      <t>フク</t>
    </rPh>
    <rPh sb="3" eb="6">
      <t>ハスダシ</t>
    </rPh>
    <rPh sb="6" eb="8">
      <t>シャカイ</t>
    </rPh>
    <rPh sb="8" eb="10">
      <t>フクシ</t>
    </rPh>
    <rPh sb="10" eb="13">
      <t>キョウギカイ</t>
    </rPh>
    <phoneticPr fontId="2"/>
  </si>
  <si>
    <t>蓮田はなみずき作業所</t>
    <rPh sb="0" eb="2">
      <t>ハスダ</t>
    </rPh>
    <rPh sb="7" eb="10">
      <t>サギョウショ</t>
    </rPh>
    <phoneticPr fontId="2"/>
  </si>
  <si>
    <t>根金1490-1</t>
    <rPh sb="0" eb="1">
      <t>ネ</t>
    </rPh>
    <rPh sb="1" eb="2">
      <t>カネ</t>
    </rPh>
    <phoneticPr fontId="2"/>
  </si>
  <si>
    <t>048-766-2619</t>
    <phoneticPr fontId="2"/>
  </si>
  <si>
    <t>048-766-5150</t>
    <phoneticPr fontId="2"/>
  </si>
  <si>
    <t>○</t>
    <phoneticPr fontId="2"/>
  </si>
  <si>
    <t>宇都宮線蓮田駅西口から伊奈学園行バス「二本木」下車徒歩5分</t>
    <rPh sb="0" eb="3">
      <t>ウツノミヤ</t>
    </rPh>
    <rPh sb="3" eb="4">
      <t>セン</t>
    </rPh>
    <rPh sb="4" eb="6">
      <t>ハスダ</t>
    </rPh>
    <rPh sb="6" eb="7">
      <t>エキ</t>
    </rPh>
    <rPh sb="7" eb="9">
      <t>ニシグチ</t>
    </rPh>
    <rPh sb="11" eb="13">
      <t>イナ</t>
    </rPh>
    <rPh sb="13" eb="15">
      <t>ガクエン</t>
    </rPh>
    <rPh sb="15" eb="16">
      <t>イ</t>
    </rPh>
    <rPh sb="19" eb="22">
      <t>ニホンギ</t>
    </rPh>
    <rPh sb="23" eb="25">
      <t>ゲシャ</t>
    </rPh>
    <rPh sb="25" eb="27">
      <t>トホ</t>
    </rPh>
    <rPh sb="28" eb="29">
      <t>フン</t>
    </rPh>
    <phoneticPr fontId="2"/>
  </si>
  <si>
    <t>宇都宮線白岡駅下車徒歩20分</t>
    <rPh sb="0" eb="3">
      <t>ウツノミヤ</t>
    </rPh>
    <rPh sb="3" eb="4">
      <t>セン</t>
    </rPh>
    <rPh sb="4" eb="6">
      <t>シラオカ</t>
    </rPh>
    <rPh sb="6" eb="7">
      <t>エキ</t>
    </rPh>
    <rPh sb="7" eb="9">
      <t>ゲシャ</t>
    </rPh>
    <rPh sb="9" eb="11">
      <t>トホ</t>
    </rPh>
    <rPh sb="13" eb="14">
      <t>フン</t>
    </rPh>
    <phoneticPr fontId="2"/>
  </si>
  <si>
    <t>(福)入間東部福祉会</t>
    <rPh sb="1" eb="2">
      <t>フク</t>
    </rPh>
    <rPh sb="3" eb="5">
      <t>イルマ</t>
    </rPh>
    <rPh sb="5" eb="7">
      <t>トウブ</t>
    </rPh>
    <rPh sb="7" eb="10">
      <t>フクシカイ</t>
    </rPh>
    <phoneticPr fontId="2"/>
  </si>
  <si>
    <t>大井デイケアセンター</t>
    <rPh sb="0" eb="2">
      <t>オオイ</t>
    </rPh>
    <phoneticPr fontId="2"/>
  </si>
  <si>
    <t>大井中央2-2-1</t>
    <rPh sb="0" eb="2">
      <t>オオイ</t>
    </rPh>
    <rPh sb="2" eb="4">
      <t>チュウオウ</t>
    </rPh>
    <phoneticPr fontId="2"/>
  </si>
  <si>
    <t>049-256-3893</t>
    <phoneticPr fontId="2"/>
  </si>
  <si>
    <t>049-269-5290</t>
    <phoneticPr fontId="2"/>
  </si>
  <si>
    <t>東武東上線ふじみ野駅から大井循環バス「大井総合支所」下車徒歩2分</t>
    <rPh sb="0" eb="2">
      <t>トウブ</t>
    </rPh>
    <rPh sb="2" eb="4">
      <t>トウジョウ</t>
    </rPh>
    <rPh sb="4" eb="5">
      <t>セン</t>
    </rPh>
    <rPh sb="8" eb="9">
      <t>ノ</t>
    </rPh>
    <rPh sb="9" eb="10">
      <t>エキ</t>
    </rPh>
    <rPh sb="12" eb="14">
      <t>オオイ</t>
    </rPh>
    <rPh sb="14" eb="16">
      <t>ジュンカン</t>
    </rPh>
    <rPh sb="19" eb="21">
      <t>オオイ</t>
    </rPh>
    <rPh sb="21" eb="23">
      <t>ソウゴウ</t>
    </rPh>
    <rPh sb="23" eb="25">
      <t>シショ</t>
    </rPh>
    <rPh sb="26" eb="28">
      <t>ゲシャ</t>
    </rPh>
    <rPh sb="28" eb="30">
      <t>トホ</t>
    </rPh>
    <rPh sb="31" eb="32">
      <t>フン</t>
    </rPh>
    <phoneticPr fontId="2"/>
  </si>
  <si>
    <t>所沢市立きぼうの園</t>
    <rPh sb="0" eb="2">
      <t>トコロザワ</t>
    </rPh>
    <rPh sb="2" eb="4">
      <t>シリツ</t>
    </rPh>
    <rPh sb="8" eb="9">
      <t>ソノ</t>
    </rPh>
    <phoneticPr fontId="2"/>
  </si>
  <si>
    <t>所沢市・（福）所沢市社会福祉協議会</t>
    <rPh sb="0" eb="3">
      <t>トコロザワシ</t>
    </rPh>
    <rPh sb="5" eb="6">
      <t>フク</t>
    </rPh>
    <rPh sb="7" eb="10">
      <t>トコロザワシ</t>
    </rPh>
    <rPh sb="10" eb="14">
      <t>シャカイフクシ</t>
    </rPh>
    <rPh sb="14" eb="17">
      <t>キョウギカイ</t>
    </rPh>
    <phoneticPr fontId="2"/>
  </si>
  <si>
    <t>北原町937-1</t>
    <rPh sb="0" eb="2">
      <t>キタハラ</t>
    </rPh>
    <rPh sb="2" eb="3">
      <t>マチ</t>
    </rPh>
    <phoneticPr fontId="2"/>
  </si>
  <si>
    <t>359-0004</t>
    <phoneticPr fontId="2"/>
  </si>
  <si>
    <t>○</t>
    <phoneticPr fontId="2"/>
  </si>
  <si>
    <t>西武新宿線航空公園駅からエステシティ所沢行バス「秩父学園前」下車徒歩1分</t>
    <rPh sb="0" eb="2">
      <t>セイブ</t>
    </rPh>
    <rPh sb="2" eb="4">
      <t>シンジュク</t>
    </rPh>
    <rPh sb="4" eb="5">
      <t>セン</t>
    </rPh>
    <rPh sb="5" eb="7">
      <t>コウクウ</t>
    </rPh>
    <rPh sb="7" eb="9">
      <t>コウエン</t>
    </rPh>
    <rPh sb="9" eb="10">
      <t>エキ</t>
    </rPh>
    <rPh sb="18" eb="20">
      <t>トコロザワ</t>
    </rPh>
    <rPh sb="20" eb="21">
      <t>イ</t>
    </rPh>
    <rPh sb="24" eb="26">
      <t>チチブ</t>
    </rPh>
    <rPh sb="26" eb="28">
      <t>ガクエン</t>
    </rPh>
    <rPh sb="28" eb="29">
      <t>マエ</t>
    </rPh>
    <rPh sb="30" eb="32">
      <t>ゲシャ</t>
    </rPh>
    <rPh sb="32" eb="34">
      <t>トホ</t>
    </rPh>
    <rPh sb="35" eb="36">
      <t>フン</t>
    </rPh>
    <phoneticPr fontId="2"/>
  </si>
  <si>
    <t>04-2995-2851</t>
    <phoneticPr fontId="2"/>
  </si>
  <si>
    <t>04-2996-2025</t>
    <phoneticPr fontId="2"/>
  </si>
  <si>
    <t>フレンズ</t>
    <phoneticPr fontId="2"/>
  </si>
  <si>
    <t>志賀543-4</t>
    <phoneticPr fontId="2"/>
  </si>
  <si>
    <t>0493-62-6916</t>
    <phoneticPr fontId="2"/>
  </si>
  <si>
    <t>0493-59-8279</t>
    <phoneticPr fontId="2"/>
  </si>
  <si>
    <t>355-0214</t>
    <phoneticPr fontId="2"/>
  </si>
  <si>
    <t>東武東上線嵐山町駅から徒歩20分</t>
    <rPh sb="0" eb="2">
      <t>トウブ</t>
    </rPh>
    <rPh sb="2" eb="4">
      <t>トウジョウ</t>
    </rPh>
    <rPh sb="4" eb="5">
      <t>セン</t>
    </rPh>
    <rPh sb="5" eb="8">
      <t>ランザンマチ</t>
    </rPh>
    <rPh sb="8" eb="9">
      <t>エキ</t>
    </rPh>
    <rPh sb="11" eb="13">
      <t>トホ</t>
    </rPh>
    <rPh sb="15" eb="16">
      <t>フン</t>
    </rPh>
    <phoneticPr fontId="2"/>
  </si>
  <si>
    <t>(特非)夢・フレンズ</t>
    <rPh sb="0" eb="4">
      <t>トクヒ</t>
    </rPh>
    <rPh sb="4" eb="5">
      <t>ユメ</t>
    </rPh>
    <phoneticPr fontId="2"/>
  </si>
  <si>
    <t>こぶしの森</t>
    <rPh sb="4" eb="5">
      <t>モリ</t>
    </rPh>
    <phoneticPr fontId="2"/>
  </si>
  <si>
    <t>新塚1-4-1</t>
    <rPh sb="0" eb="1">
      <t>シン</t>
    </rPh>
    <rPh sb="1" eb="2">
      <t>ツカ</t>
    </rPh>
    <phoneticPr fontId="2"/>
  </si>
  <si>
    <t>東武東上線朝霞駅から大泉学園駅行バス「総合高校」下車徒歩3分</t>
    <rPh sb="0" eb="2">
      <t>トウブ</t>
    </rPh>
    <rPh sb="2" eb="4">
      <t>トウジョウ</t>
    </rPh>
    <rPh sb="4" eb="5">
      <t>セン</t>
    </rPh>
    <rPh sb="5" eb="7">
      <t>アサカ</t>
    </rPh>
    <rPh sb="7" eb="8">
      <t>エキ</t>
    </rPh>
    <rPh sb="10" eb="12">
      <t>オオイズミ</t>
    </rPh>
    <rPh sb="12" eb="14">
      <t>ガクエン</t>
    </rPh>
    <rPh sb="14" eb="15">
      <t>エキ</t>
    </rPh>
    <rPh sb="15" eb="16">
      <t>イ</t>
    </rPh>
    <rPh sb="19" eb="21">
      <t>ソウゴウ</t>
    </rPh>
    <rPh sb="21" eb="23">
      <t>コウコウ</t>
    </rPh>
    <rPh sb="24" eb="26">
      <t>ゲシャ</t>
    </rPh>
    <rPh sb="26" eb="28">
      <t>トホ</t>
    </rPh>
    <rPh sb="29" eb="30">
      <t>フン</t>
    </rPh>
    <phoneticPr fontId="2"/>
  </si>
  <si>
    <t>第２雑草授産センター</t>
    <rPh sb="0" eb="1">
      <t>ダイ</t>
    </rPh>
    <rPh sb="2" eb="4">
      <t>ザッソウ</t>
    </rPh>
    <rPh sb="4" eb="6">
      <t>ジュサン</t>
    </rPh>
    <phoneticPr fontId="2"/>
  </si>
  <si>
    <t>下野本1492-1</t>
    <rPh sb="0" eb="1">
      <t>シモ</t>
    </rPh>
    <rPh sb="1" eb="2">
      <t>ノ</t>
    </rPh>
    <rPh sb="2" eb="3">
      <t>モト</t>
    </rPh>
    <phoneticPr fontId="2"/>
  </si>
  <si>
    <t>0493-81-3514</t>
    <phoneticPr fontId="2"/>
  </si>
  <si>
    <t>0493-81-3524</t>
    <phoneticPr fontId="2"/>
  </si>
  <si>
    <t>東武東上線東松山駅から川越行バス「柏崎」下車徒歩5分</t>
    <rPh sb="0" eb="2">
      <t>トウブ</t>
    </rPh>
    <rPh sb="2" eb="4">
      <t>トウジョウ</t>
    </rPh>
    <rPh sb="4" eb="5">
      <t>セン</t>
    </rPh>
    <rPh sb="5" eb="8">
      <t>ヒガシマツヤマ</t>
    </rPh>
    <rPh sb="8" eb="9">
      <t>エキ</t>
    </rPh>
    <rPh sb="11" eb="13">
      <t>カワゴエ</t>
    </rPh>
    <rPh sb="13" eb="14">
      <t>イ</t>
    </rPh>
    <rPh sb="17" eb="19">
      <t>カシワザキ</t>
    </rPh>
    <rPh sb="20" eb="22">
      <t>ゲシャ</t>
    </rPh>
    <rPh sb="22" eb="24">
      <t>トホ</t>
    </rPh>
    <rPh sb="25" eb="26">
      <t>フン</t>
    </rPh>
    <phoneticPr fontId="2"/>
  </si>
  <si>
    <t>松伏町立かるがもセンター</t>
    <rPh sb="0" eb="2">
      <t>マツブシ</t>
    </rPh>
    <rPh sb="2" eb="4">
      <t>チョウリツ</t>
    </rPh>
    <phoneticPr fontId="2"/>
  </si>
  <si>
    <t>松伏町・(福)松伏町社会福祉協議会</t>
    <rPh sb="0" eb="3">
      <t>マツブシマチ</t>
    </rPh>
    <rPh sb="4" eb="7">
      <t>フク</t>
    </rPh>
    <rPh sb="7" eb="10">
      <t>マツブシマチ</t>
    </rPh>
    <rPh sb="10" eb="14">
      <t>シャカイフクシ</t>
    </rPh>
    <rPh sb="14" eb="17">
      <t>キョウギカイ</t>
    </rPh>
    <phoneticPr fontId="2"/>
  </si>
  <si>
    <t>048-992-4135</t>
    <phoneticPr fontId="2"/>
  </si>
  <si>
    <t>障害者サポートセンター「にじの家」</t>
    <rPh sb="0" eb="3">
      <t>ショウガイシャ</t>
    </rPh>
    <rPh sb="15" eb="16">
      <t>イエ</t>
    </rPh>
    <phoneticPr fontId="2"/>
  </si>
  <si>
    <t>(福)彩虹会</t>
    <rPh sb="0" eb="3">
      <t>フク</t>
    </rPh>
    <rPh sb="3" eb="4">
      <t>イロド</t>
    </rPh>
    <rPh sb="4" eb="5">
      <t>ニジ</t>
    </rPh>
    <rPh sb="5" eb="6">
      <t>カイ</t>
    </rPh>
    <phoneticPr fontId="2"/>
  </si>
  <si>
    <t>ワークレッスンあーとの国</t>
    <rPh sb="11" eb="12">
      <t>クニ</t>
    </rPh>
    <phoneticPr fontId="2"/>
  </si>
  <si>
    <t>0493-22-1108</t>
    <phoneticPr fontId="2"/>
  </si>
  <si>
    <t>草加市障害福祉サービス事業所つばさの森</t>
    <rPh sb="0" eb="3">
      <t>ソウカシ</t>
    </rPh>
    <rPh sb="3" eb="5">
      <t>ショウガイ</t>
    </rPh>
    <rPh sb="5" eb="7">
      <t>フクシ</t>
    </rPh>
    <rPh sb="11" eb="14">
      <t>ジギョウショ</t>
    </rPh>
    <rPh sb="18" eb="19">
      <t>モリ</t>
    </rPh>
    <phoneticPr fontId="2"/>
  </si>
  <si>
    <t>048-935-5679</t>
    <phoneticPr fontId="2"/>
  </si>
  <si>
    <t>彩花事業所</t>
    <rPh sb="0" eb="2">
      <t>サイカ</t>
    </rPh>
    <rPh sb="2" eb="5">
      <t>ジギョウショ</t>
    </rPh>
    <phoneticPr fontId="2"/>
  </si>
  <si>
    <t>0495-77-0040</t>
    <phoneticPr fontId="2"/>
  </si>
  <si>
    <t>埼玉県済生会ワークステーションのぞみ</t>
    <phoneticPr fontId="2"/>
  </si>
  <si>
    <t>(福)恩賜財団済生会支部埼玉県済生会</t>
    <rPh sb="0" eb="3">
      <t>フク</t>
    </rPh>
    <phoneticPr fontId="2"/>
  </si>
  <si>
    <t>048-257-1830</t>
    <phoneticPr fontId="2"/>
  </si>
  <si>
    <t>鴻巣市・(福)鴻巣市社会福祉協議会</t>
    <rPh sb="0" eb="3">
      <t>コウノスシ</t>
    </rPh>
    <rPh sb="4" eb="7">
      <t>フク</t>
    </rPh>
    <rPh sb="7" eb="10">
      <t>コウノスシ</t>
    </rPh>
    <rPh sb="10" eb="14">
      <t>シャカイフクシ</t>
    </rPh>
    <rPh sb="14" eb="17">
      <t>キョウギカイ</t>
    </rPh>
    <phoneticPr fontId="2"/>
  </si>
  <si>
    <t>鴻巣市あしたば第二作業所</t>
    <rPh sb="0" eb="3">
      <t>コウノスシ</t>
    </rPh>
    <rPh sb="7" eb="9">
      <t>ダイニ</t>
    </rPh>
    <rPh sb="9" eb="12">
      <t>サギョウショ</t>
    </rPh>
    <phoneticPr fontId="2"/>
  </si>
  <si>
    <t>048-543-3225</t>
    <phoneticPr fontId="2"/>
  </si>
  <si>
    <t>鴻巣市吹上太陽の家</t>
    <rPh sb="0" eb="3">
      <t>コウノスシ</t>
    </rPh>
    <rPh sb="3" eb="5">
      <t>フキアゲ</t>
    </rPh>
    <rPh sb="5" eb="7">
      <t>タイヨウ</t>
    </rPh>
    <rPh sb="8" eb="9">
      <t>イエ</t>
    </rPh>
    <phoneticPr fontId="2"/>
  </si>
  <si>
    <t>048-549-2289</t>
    <phoneticPr fontId="2"/>
  </si>
  <si>
    <t>障がい者自立支援農場きづな作業所</t>
    <rPh sb="13" eb="16">
      <t>サギョウショ</t>
    </rPh>
    <phoneticPr fontId="2"/>
  </si>
  <si>
    <t>(特非)障がい者自立支援農場きづな</t>
    <rPh sb="0" eb="4">
      <t>トクヒ</t>
    </rPh>
    <rPh sb="4" eb="5">
      <t>ショウ</t>
    </rPh>
    <rPh sb="7" eb="8">
      <t>シャ</t>
    </rPh>
    <rPh sb="8" eb="10">
      <t>ジリツ</t>
    </rPh>
    <rPh sb="10" eb="12">
      <t>シエン</t>
    </rPh>
    <rPh sb="12" eb="14">
      <t>ノウジョウ</t>
    </rPh>
    <phoneticPr fontId="2"/>
  </si>
  <si>
    <t>蕨市多機能型事業所スマイラ松原</t>
    <rPh sb="0" eb="2">
      <t>ワラビシ</t>
    </rPh>
    <rPh sb="2" eb="5">
      <t>タキノウ</t>
    </rPh>
    <rPh sb="5" eb="6">
      <t>ガタ</t>
    </rPh>
    <rPh sb="6" eb="9">
      <t>ジギョウショ</t>
    </rPh>
    <rPh sb="13" eb="15">
      <t>マツバラ</t>
    </rPh>
    <phoneticPr fontId="2"/>
  </si>
  <si>
    <t>蕨市・(福)蕨市社会福祉協議会</t>
    <rPh sb="0" eb="2">
      <t>ワラビシ</t>
    </rPh>
    <rPh sb="3" eb="6">
      <t>フク</t>
    </rPh>
    <rPh sb="6" eb="8">
      <t>ワラビシ</t>
    </rPh>
    <rPh sb="8" eb="12">
      <t>シャカイフクシ</t>
    </rPh>
    <rPh sb="12" eb="15">
      <t>キョウギカイ</t>
    </rPh>
    <phoneticPr fontId="2"/>
  </si>
  <si>
    <t>048-441-5405</t>
    <phoneticPr fontId="2"/>
  </si>
  <si>
    <t>北本市立あすなろ学園</t>
    <rPh sb="0" eb="2">
      <t>キタモト</t>
    </rPh>
    <rPh sb="2" eb="4">
      <t>シリツ</t>
    </rPh>
    <rPh sb="8" eb="10">
      <t>ガクエン</t>
    </rPh>
    <phoneticPr fontId="2"/>
  </si>
  <si>
    <t>北本市・(福)埼玉県社会福祉事業団</t>
    <rPh sb="0" eb="3">
      <t>キタモトシ</t>
    </rPh>
    <rPh sb="4" eb="7">
      <t>フク</t>
    </rPh>
    <rPh sb="7" eb="10">
      <t>サイタマケン</t>
    </rPh>
    <rPh sb="10" eb="14">
      <t>シャカイフクシ</t>
    </rPh>
    <rPh sb="14" eb="17">
      <t>ジギョウダン</t>
    </rPh>
    <phoneticPr fontId="2"/>
  </si>
  <si>
    <t>048-592-6721</t>
    <phoneticPr fontId="2"/>
  </si>
  <si>
    <t>すまいるはうす</t>
    <phoneticPr fontId="2"/>
  </si>
  <si>
    <t>(特非)埼玉障害者センター</t>
    <rPh sb="0" eb="4">
      <t>トクヒ</t>
    </rPh>
    <rPh sb="4" eb="6">
      <t>サイタマ</t>
    </rPh>
    <rPh sb="6" eb="9">
      <t>ショウガイシャ</t>
    </rPh>
    <phoneticPr fontId="2"/>
  </si>
  <si>
    <t>049-287-3455</t>
    <phoneticPr fontId="2"/>
  </si>
  <si>
    <t>シンフォニー</t>
    <phoneticPr fontId="2"/>
  </si>
  <si>
    <t>(特非)シンフォニー</t>
    <rPh sb="0" eb="4">
      <t>トクヒ</t>
    </rPh>
    <phoneticPr fontId="2"/>
  </si>
  <si>
    <t>(福)いずみの福祉会</t>
    <rPh sb="7" eb="10">
      <t>フクシカイ</t>
    </rPh>
    <phoneticPr fontId="2"/>
  </si>
  <si>
    <t>多機能型支援施設阿須フレンドワーク</t>
    <rPh sb="0" eb="4">
      <t>タキノウガタ</t>
    </rPh>
    <rPh sb="4" eb="6">
      <t>シエン</t>
    </rPh>
    <rPh sb="6" eb="8">
      <t>シセツ</t>
    </rPh>
    <rPh sb="8" eb="10">
      <t>アズ</t>
    </rPh>
    <phoneticPr fontId="2"/>
  </si>
  <si>
    <t>042-974-2551</t>
    <phoneticPr fontId="2"/>
  </si>
  <si>
    <t>みのりの郷</t>
    <rPh sb="4" eb="5">
      <t>サト</t>
    </rPh>
    <phoneticPr fontId="2"/>
  </si>
  <si>
    <t>(福)ありす福祉会</t>
    <rPh sb="0" eb="3">
      <t>フク</t>
    </rPh>
    <rPh sb="6" eb="9">
      <t>フクシカイ</t>
    </rPh>
    <phoneticPr fontId="2"/>
  </si>
  <si>
    <t>(福)全国ベーチェット協会</t>
  </si>
  <si>
    <t>熊谷市</t>
  </si>
  <si>
    <t>板井1696</t>
  </si>
  <si>
    <t>048-536-5421</t>
  </si>
  <si>
    <t>048-536-3029</t>
  </si>
  <si>
    <t>(福)きずなの会</t>
  </si>
  <si>
    <t>療護園滑川　</t>
  </si>
  <si>
    <t>比企郡滑川町</t>
  </si>
  <si>
    <t>和泉838-1</t>
  </si>
  <si>
    <t>0493-56-6835</t>
  </si>
  <si>
    <t>0493-56-6832</t>
  </si>
  <si>
    <t>神川フロンティア</t>
  </si>
  <si>
    <t>児玉郡神川町</t>
  </si>
  <si>
    <t>0495-77-4876</t>
  </si>
  <si>
    <t>0495-77-5270</t>
  </si>
  <si>
    <t>(福)幸光福祉会</t>
  </si>
  <si>
    <t>桃の里</t>
  </si>
  <si>
    <t>越谷市</t>
  </si>
  <si>
    <t>南荻島770</t>
  </si>
  <si>
    <t>048-972-0544</t>
  </si>
  <si>
    <t>048-972-0944</t>
  </si>
  <si>
    <t>鴻巣市</t>
  </si>
  <si>
    <t>笠原177-1</t>
  </si>
  <si>
    <t>048-540-2031</t>
  </si>
  <si>
    <t>048-540-2033</t>
  </si>
  <si>
    <t>(福)共愛会</t>
  </si>
  <si>
    <t>ときわ寮</t>
  </si>
  <si>
    <t>羽生市</t>
  </si>
  <si>
    <t>048-561-2362</t>
  </si>
  <si>
    <t>048-563-3072</t>
  </si>
  <si>
    <t>あしび寮</t>
  </si>
  <si>
    <t>久喜市・(福)啓和会</t>
  </si>
  <si>
    <t>久喜市</t>
  </si>
  <si>
    <t>所沢市立こあふる</t>
    <phoneticPr fontId="2"/>
  </si>
  <si>
    <t>三ヶ島5-828-6</t>
    <rPh sb="0" eb="1">
      <t>サン</t>
    </rPh>
    <rPh sb="2" eb="3">
      <t>シマ</t>
    </rPh>
    <phoneticPr fontId="2"/>
  </si>
  <si>
    <t>359-1164</t>
    <phoneticPr fontId="2"/>
  </si>
  <si>
    <t>04-2938-1500</t>
    <phoneticPr fontId="2"/>
  </si>
  <si>
    <t>04-2938-1502</t>
    <phoneticPr fontId="2"/>
  </si>
  <si>
    <t>久喜市・(福)久喜市社会福祉協議会</t>
    <rPh sb="0" eb="3">
      <t>クキシ</t>
    </rPh>
    <rPh sb="5" eb="6">
      <t>フク</t>
    </rPh>
    <rPh sb="7" eb="10">
      <t>クキシ</t>
    </rPh>
    <rPh sb="10" eb="14">
      <t>シャカイフクシ</t>
    </rPh>
    <rPh sb="14" eb="17">
      <t>キョウギカイ</t>
    </rPh>
    <phoneticPr fontId="2"/>
  </si>
  <si>
    <t>久喜市けやきの木</t>
    <rPh sb="0" eb="3">
      <t>クキシ</t>
    </rPh>
    <rPh sb="7" eb="8">
      <t>キ</t>
    </rPh>
    <phoneticPr fontId="2"/>
  </si>
  <si>
    <t>青毛1146-1</t>
    <rPh sb="0" eb="2">
      <t>アオゲ</t>
    </rPh>
    <phoneticPr fontId="2"/>
  </si>
  <si>
    <t>0480-21-7555</t>
    <phoneticPr fontId="2"/>
  </si>
  <si>
    <t>久喜市くりの木</t>
    <rPh sb="0" eb="3">
      <t>クキシ</t>
    </rPh>
    <rPh sb="6" eb="7">
      <t>キ</t>
    </rPh>
    <phoneticPr fontId="2"/>
  </si>
  <si>
    <t>0480-55-2341</t>
    <phoneticPr fontId="2"/>
  </si>
  <si>
    <t>0480-55-2343</t>
    <phoneticPr fontId="2"/>
  </si>
  <si>
    <t>久喜市ゆう・あい</t>
    <rPh sb="0" eb="3">
      <t>クキシ</t>
    </rPh>
    <phoneticPr fontId="2"/>
  </si>
  <si>
    <t>上内327-6</t>
    <rPh sb="0" eb="1">
      <t>ウエ</t>
    </rPh>
    <rPh sb="1" eb="2">
      <t>ウチ</t>
    </rPh>
    <phoneticPr fontId="2"/>
  </si>
  <si>
    <t>340-0211</t>
    <phoneticPr fontId="2"/>
  </si>
  <si>
    <t>0480-57-4353</t>
    <phoneticPr fontId="2"/>
  </si>
  <si>
    <t>048-971-7351</t>
    <phoneticPr fontId="2"/>
  </si>
  <si>
    <t>0495-71-4141</t>
    <phoneticPr fontId="2"/>
  </si>
  <si>
    <t>中新井1-134-15</t>
    <rPh sb="0" eb="1">
      <t>チュウ</t>
    </rPh>
    <rPh sb="1" eb="3">
      <t>アライ</t>
    </rPh>
    <phoneticPr fontId="2"/>
  </si>
  <si>
    <t>西武新宿線新所沢駅から徒歩16分</t>
    <rPh sb="0" eb="5">
      <t>セイブシンジュクセン</t>
    </rPh>
    <rPh sb="5" eb="8">
      <t>シントコロザワ</t>
    </rPh>
    <rPh sb="8" eb="9">
      <t>エキ</t>
    </rPh>
    <rPh sb="11" eb="13">
      <t>トホ</t>
    </rPh>
    <rPh sb="15" eb="16">
      <t>フン</t>
    </rPh>
    <phoneticPr fontId="2"/>
  </si>
  <si>
    <t>熊谷駅から小川町行バス「県立循環器呼吸器病センター」下車徒歩１分</t>
    <rPh sb="0" eb="2">
      <t>クマガヤ</t>
    </rPh>
    <rPh sb="2" eb="3">
      <t>エキ</t>
    </rPh>
    <rPh sb="5" eb="8">
      <t>オガワマチ</t>
    </rPh>
    <rPh sb="8" eb="9">
      <t>イ</t>
    </rPh>
    <rPh sb="12" eb="14">
      <t>ケンリツ</t>
    </rPh>
    <rPh sb="14" eb="17">
      <t>ジュンカンキ</t>
    </rPh>
    <rPh sb="17" eb="20">
      <t>コキュウキ</t>
    </rPh>
    <rPh sb="20" eb="21">
      <t>ビョウ</t>
    </rPh>
    <rPh sb="26" eb="28">
      <t>ゲシャ</t>
    </rPh>
    <rPh sb="28" eb="30">
      <t>トホ</t>
    </rPh>
    <rPh sb="31" eb="32">
      <t>フン</t>
    </rPh>
    <phoneticPr fontId="2"/>
  </si>
  <si>
    <t>○</t>
    <phoneticPr fontId="2"/>
  </si>
  <si>
    <t>東武東上線森林公園駅からタクシー10分</t>
    <rPh sb="0" eb="2">
      <t>トウブ</t>
    </rPh>
    <rPh sb="2" eb="4">
      <t>トウジョウ</t>
    </rPh>
    <rPh sb="4" eb="5">
      <t>セン</t>
    </rPh>
    <rPh sb="5" eb="7">
      <t>シンリン</t>
    </rPh>
    <rPh sb="7" eb="9">
      <t>コウエン</t>
    </rPh>
    <rPh sb="9" eb="10">
      <t>エキ</t>
    </rPh>
    <rPh sb="18" eb="19">
      <t>フン</t>
    </rPh>
    <phoneticPr fontId="2"/>
  </si>
  <si>
    <t>八高線丹荘駅下車徒歩5分</t>
    <rPh sb="0" eb="2">
      <t>ハチコウ</t>
    </rPh>
    <rPh sb="2" eb="3">
      <t>セン</t>
    </rPh>
    <rPh sb="3" eb="4">
      <t>タン</t>
    </rPh>
    <rPh sb="4" eb="5">
      <t>ソウ</t>
    </rPh>
    <rPh sb="5" eb="6">
      <t>エキ</t>
    </rPh>
    <rPh sb="6" eb="8">
      <t>ゲシャ</t>
    </rPh>
    <rPh sb="8" eb="10">
      <t>トホ</t>
    </rPh>
    <rPh sb="11" eb="12">
      <t>フン</t>
    </rPh>
    <phoneticPr fontId="2"/>
  </si>
  <si>
    <t>○</t>
    <phoneticPr fontId="2"/>
  </si>
  <si>
    <t>高崎線鴻巣駅から加須駅行きバス「笠原十字路」下車徒歩20分</t>
    <rPh sb="0" eb="2">
      <t>タカサキ</t>
    </rPh>
    <rPh sb="2" eb="3">
      <t>セン</t>
    </rPh>
    <rPh sb="3" eb="6">
      <t>コウノスエキ</t>
    </rPh>
    <rPh sb="8" eb="10">
      <t>カゾ</t>
    </rPh>
    <rPh sb="10" eb="11">
      <t>エキ</t>
    </rPh>
    <rPh sb="11" eb="12">
      <t>ユ</t>
    </rPh>
    <rPh sb="16" eb="18">
      <t>カサハラ</t>
    </rPh>
    <rPh sb="18" eb="21">
      <t>ジュウジロ</t>
    </rPh>
    <rPh sb="22" eb="24">
      <t>ゲシャ</t>
    </rPh>
    <rPh sb="24" eb="26">
      <t>トホ</t>
    </rPh>
    <rPh sb="28" eb="29">
      <t>フン</t>
    </rPh>
    <phoneticPr fontId="2"/>
  </si>
  <si>
    <t>東武伊勢崎線羽生駅下車タクシー10分</t>
    <phoneticPr fontId="2"/>
  </si>
  <si>
    <t>東部伊勢崎線越谷駅岩槻駅行バス「野中バス停」下車徒歩4分</t>
    <rPh sb="0" eb="2">
      <t>トウブ</t>
    </rPh>
    <rPh sb="2" eb="5">
      <t>イセザキ</t>
    </rPh>
    <rPh sb="5" eb="6">
      <t>セン</t>
    </rPh>
    <rPh sb="6" eb="8">
      <t>コシガヤ</t>
    </rPh>
    <rPh sb="8" eb="9">
      <t>エキ</t>
    </rPh>
    <rPh sb="9" eb="11">
      <t>イワツキ</t>
    </rPh>
    <rPh sb="11" eb="12">
      <t>エキ</t>
    </rPh>
    <rPh sb="12" eb="13">
      <t>ユ</t>
    </rPh>
    <rPh sb="16" eb="18">
      <t>ノナカ</t>
    </rPh>
    <rPh sb="20" eb="21">
      <t>テイ</t>
    </rPh>
    <rPh sb="22" eb="24">
      <t>ゲシャ</t>
    </rPh>
    <rPh sb="24" eb="26">
      <t>トホ</t>
    </rPh>
    <rPh sb="27" eb="28">
      <t>フン</t>
    </rPh>
    <phoneticPr fontId="2"/>
  </si>
  <si>
    <t>西部池袋線小手指駅から早稲田大学行バス「芸術総合高校入口」下車徒歩5分</t>
    <rPh sb="0" eb="2">
      <t>セイブ</t>
    </rPh>
    <rPh sb="2" eb="4">
      <t>イケブクロ</t>
    </rPh>
    <rPh sb="4" eb="5">
      <t>セン</t>
    </rPh>
    <rPh sb="5" eb="8">
      <t>コテサシ</t>
    </rPh>
    <rPh sb="8" eb="9">
      <t>エキ</t>
    </rPh>
    <rPh sb="11" eb="14">
      <t>ワセダ</t>
    </rPh>
    <rPh sb="14" eb="16">
      <t>ダイガク</t>
    </rPh>
    <rPh sb="16" eb="17">
      <t>イ</t>
    </rPh>
    <rPh sb="20" eb="22">
      <t>ゲイジュツ</t>
    </rPh>
    <rPh sb="22" eb="24">
      <t>ソウゴウ</t>
    </rPh>
    <rPh sb="24" eb="26">
      <t>コウコウ</t>
    </rPh>
    <rPh sb="26" eb="27">
      <t>イ</t>
    </rPh>
    <rPh sb="27" eb="28">
      <t>グチ</t>
    </rPh>
    <rPh sb="29" eb="31">
      <t>ゲシャ</t>
    </rPh>
    <rPh sb="31" eb="33">
      <t>トホ</t>
    </rPh>
    <rPh sb="34" eb="35">
      <t>フン</t>
    </rPh>
    <phoneticPr fontId="2"/>
  </si>
  <si>
    <t>久喜駅から久喜市市内循環バス野久喜吉羽循環「けやきの木」下車</t>
    <rPh sb="0" eb="2">
      <t>クキ</t>
    </rPh>
    <rPh sb="2" eb="3">
      <t>エキ</t>
    </rPh>
    <rPh sb="5" eb="8">
      <t>クキシ</t>
    </rPh>
    <rPh sb="8" eb="10">
      <t>シナイ</t>
    </rPh>
    <rPh sb="10" eb="12">
      <t>ジュンカン</t>
    </rPh>
    <rPh sb="14" eb="17">
      <t>ノグキ</t>
    </rPh>
    <rPh sb="17" eb="19">
      <t>ヨシバ</t>
    </rPh>
    <rPh sb="19" eb="21">
      <t>ジュンカン</t>
    </rPh>
    <rPh sb="26" eb="27">
      <t>キ</t>
    </rPh>
    <rPh sb="28" eb="30">
      <t>ゲシャ</t>
    </rPh>
    <phoneticPr fontId="2"/>
  </si>
  <si>
    <t>栗橋駅から徒歩20分</t>
    <rPh sb="0" eb="2">
      <t>クリハシ</t>
    </rPh>
    <rPh sb="2" eb="3">
      <t>エキ</t>
    </rPh>
    <rPh sb="5" eb="7">
      <t>トホ</t>
    </rPh>
    <rPh sb="9" eb="10">
      <t>フン</t>
    </rPh>
    <phoneticPr fontId="2"/>
  </si>
  <si>
    <t>北葛飾郡松伏町</t>
    <rPh sb="4" eb="7">
      <t>マツブシマチ</t>
    </rPh>
    <phoneticPr fontId="2"/>
  </si>
  <si>
    <t>田島1524</t>
    <rPh sb="0" eb="2">
      <t>タジマ</t>
    </rPh>
    <phoneticPr fontId="2"/>
  </si>
  <si>
    <t>343-0105</t>
    <phoneticPr fontId="2"/>
  </si>
  <si>
    <t>048-992-4132</t>
    <phoneticPr fontId="2"/>
  </si>
  <si>
    <t>○</t>
    <phoneticPr fontId="2"/>
  </si>
  <si>
    <t>東武伊勢崎線北越谷駅から野田行・東埼玉テクノポリス南行「第一保育所入口」下車徒歩5分</t>
    <rPh sb="0" eb="2">
      <t>トウブ</t>
    </rPh>
    <rPh sb="2" eb="5">
      <t>イセザキ</t>
    </rPh>
    <rPh sb="5" eb="6">
      <t>セン</t>
    </rPh>
    <rPh sb="6" eb="9">
      <t>キタコシガヤ</t>
    </rPh>
    <rPh sb="9" eb="10">
      <t>エキ</t>
    </rPh>
    <rPh sb="12" eb="14">
      <t>ノダ</t>
    </rPh>
    <rPh sb="14" eb="15">
      <t>イ</t>
    </rPh>
    <rPh sb="16" eb="17">
      <t>ヒガシ</t>
    </rPh>
    <rPh sb="17" eb="19">
      <t>サイタマ</t>
    </rPh>
    <rPh sb="25" eb="26">
      <t>ミナミ</t>
    </rPh>
    <rPh sb="26" eb="27">
      <t>イ</t>
    </rPh>
    <rPh sb="28" eb="30">
      <t>ダイイチ</t>
    </rPh>
    <rPh sb="30" eb="32">
      <t>ホイク</t>
    </rPh>
    <rPh sb="32" eb="33">
      <t>ジョ</t>
    </rPh>
    <rPh sb="33" eb="35">
      <t>イリグチ</t>
    </rPh>
    <rPh sb="36" eb="38">
      <t>ゲシャ</t>
    </rPh>
    <rPh sb="38" eb="40">
      <t>トホ</t>
    </rPh>
    <rPh sb="41" eb="42">
      <t>フン</t>
    </rPh>
    <phoneticPr fontId="2"/>
  </si>
  <si>
    <t>栗橋駅下車徒歩20分</t>
    <rPh sb="0" eb="2">
      <t>クリハシ</t>
    </rPh>
    <rPh sb="2" eb="3">
      <t>エキ</t>
    </rPh>
    <rPh sb="3" eb="5">
      <t>ゲシャ</t>
    </rPh>
    <rPh sb="5" eb="7">
      <t>トホ</t>
    </rPh>
    <rPh sb="9" eb="10">
      <t>フン</t>
    </rPh>
    <phoneticPr fontId="2"/>
  </si>
  <si>
    <t>材木町23-2</t>
    <rPh sb="0" eb="3">
      <t>ザイモクチョウ</t>
    </rPh>
    <phoneticPr fontId="2"/>
  </si>
  <si>
    <t>355-0028</t>
    <phoneticPr fontId="2"/>
  </si>
  <si>
    <t>0493-23-6688</t>
    <phoneticPr fontId="2"/>
  </si>
  <si>
    <t>東武東上線東松山駅下車徒歩10分</t>
    <rPh sb="0" eb="2">
      <t>トウブ</t>
    </rPh>
    <rPh sb="2" eb="4">
      <t>トウジョウ</t>
    </rPh>
    <rPh sb="4" eb="5">
      <t>セン</t>
    </rPh>
    <rPh sb="5" eb="8">
      <t>ヒガシマツヤマ</t>
    </rPh>
    <rPh sb="8" eb="9">
      <t>エキ</t>
    </rPh>
    <rPh sb="9" eb="11">
      <t>ゲシャ</t>
    </rPh>
    <rPh sb="11" eb="13">
      <t>トホ</t>
    </rPh>
    <rPh sb="15" eb="16">
      <t>フン</t>
    </rPh>
    <phoneticPr fontId="2"/>
  </si>
  <si>
    <t>柿木町1105-2</t>
    <rPh sb="0" eb="3">
      <t>カキノキチョウ</t>
    </rPh>
    <phoneticPr fontId="2"/>
  </si>
  <si>
    <t>340-0001</t>
    <phoneticPr fontId="2"/>
  </si>
  <si>
    <t>048-935-5678</t>
    <phoneticPr fontId="2"/>
  </si>
  <si>
    <t>東武伊勢崎線新越谷駅から草加東高校行きバス「草加東高校」下車徒歩3分</t>
    <rPh sb="0" eb="2">
      <t>トウブ</t>
    </rPh>
    <rPh sb="2" eb="5">
      <t>イセザキ</t>
    </rPh>
    <rPh sb="5" eb="6">
      <t>セン</t>
    </rPh>
    <rPh sb="6" eb="9">
      <t>シンコシガヤ</t>
    </rPh>
    <rPh sb="9" eb="10">
      <t>エキ</t>
    </rPh>
    <rPh sb="12" eb="14">
      <t>ソウカ</t>
    </rPh>
    <rPh sb="14" eb="15">
      <t>ヒガシ</t>
    </rPh>
    <rPh sb="15" eb="17">
      <t>コウコウ</t>
    </rPh>
    <rPh sb="17" eb="18">
      <t>イ</t>
    </rPh>
    <rPh sb="22" eb="24">
      <t>ソウカ</t>
    </rPh>
    <rPh sb="24" eb="25">
      <t>ヒガシ</t>
    </rPh>
    <rPh sb="25" eb="27">
      <t>コウコウ</t>
    </rPh>
    <rPh sb="28" eb="30">
      <t>ゲシャ</t>
    </rPh>
    <rPh sb="30" eb="32">
      <t>トホ</t>
    </rPh>
    <rPh sb="33" eb="34">
      <t>フン</t>
    </rPh>
    <phoneticPr fontId="2"/>
  </si>
  <si>
    <t>植竹736-7</t>
    <rPh sb="0" eb="2">
      <t>ウエタケ</t>
    </rPh>
    <phoneticPr fontId="2"/>
  </si>
  <si>
    <t>367-0245</t>
    <phoneticPr fontId="2"/>
  </si>
  <si>
    <t>八高線丹荘駅下車徒歩3分</t>
    <rPh sb="0" eb="2">
      <t>ハチコウ</t>
    </rPh>
    <rPh sb="2" eb="3">
      <t>セン</t>
    </rPh>
    <rPh sb="3" eb="6">
      <t>タンショウエキ</t>
    </rPh>
    <rPh sb="6" eb="8">
      <t>ゲシャ</t>
    </rPh>
    <rPh sb="8" eb="10">
      <t>トホ</t>
    </rPh>
    <rPh sb="11" eb="12">
      <t>プン</t>
    </rPh>
    <phoneticPr fontId="2"/>
  </si>
  <si>
    <t>阿須224</t>
    <rPh sb="0" eb="2">
      <t>アズ</t>
    </rPh>
    <phoneticPr fontId="2"/>
  </si>
  <si>
    <t>357-0046</t>
    <phoneticPr fontId="2"/>
  </si>
  <si>
    <t>042-975-5501</t>
    <phoneticPr fontId="2"/>
  </si>
  <si>
    <t>西武池袋線飯能駅から青梅行きバス「飯能南高校」下車徒歩6分</t>
    <rPh sb="0" eb="2">
      <t>セイブ</t>
    </rPh>
    <rPh sb="2" eb="4">
      <t>イケブクロ</t>
    </rPh>
    <rPh sb="4" eb="5">
      <t>セン</t>
    </rPh>
    <rPh sb="5" eb="7">
      <t>ハンノウ</t>
    </rPh>
    <rPh sb="7" eb="8">
      <t>エキ</t>
    </rPh>
    <rPh sb="10" eb="12">
      <t>オウメ</t>
    </rPh>
    <rPh sb="12" eb="13">
      <t>イ</t>
    </rPh>
    <rPh sb="17" eb="19">
      <t>ハンノウ</t>
    </rPh>
    <rPh sb="19" eb="20">
      <t>ミナミ</t>
    </rPh>
    <rPh sb="20" eb="22">
      <t>コウコウ</t>
    </rPh>
    <rPh sb="23" eb="25">
      <t>ゲシャ</t>
    </rPh>
    <rPh sb="25" eb="27">
      <t>トホ</t>
    </rPh>
    <rPh sb="28" eb="29">
      <t>フン</t>
    </rPh>
    <phoneticPr fontId="2"/>
  </si>
  <si>
    <t>西川口4-15-15</t>
    <rPh sb="0" eb="3">
      <t>ニシカワグチ</t>
    </rPh>
    <phoneticPr fontId="2"/>
  </si>
  <si>
    <t>332-0021</t>
    <phoneticPr fontId="2"/>
  </si>
  <si>
    <t>048-257-1830</t>
    <phoneticPr fontId="2"/>
  </si>
  <si>
    <t>京浜東北線西川口駅下車徒歩12分</t>
    <rPh sb="0" eb="2">
      <t>ケイヒン</t>
    </rPh>
    <rPh sb="2" eb="4">
      <t>トウホク</t>
    </rPh>
    <rPh sb="4" eb="5">
      <t>セン</t>
    </rPh>
    <rPh sb="5" eb="8">
      <t>ニシカワグチ</t>
    </rPh>
    <rPh sb="8" eb="9">
      <t>エキ</t>
    </rPh>
    <rPh sb="9" eb="11">
      <t>ゲシャ</t>
    </rPh>
    <rPh sb="11" eb="13">
      <t>トホ</t>
    </rPh>
    <rPh sb="15" eb="16">
      <t>フン</t>
    </rPh>
    <phoneticPr fontId="2"/>
  </si>
  <si>
    <t>原馬室3116-2</t>
    <rPh sb="0" eb="1">
      <t>ハラ</t>
    </rPh>
    <rPh sb="1" eb="2">
      <t>ウマ</t>
    </rPh>
    <rPh sb="2" eb="3">
      <t>シツ</t>
    </rPh>
    <phoneticPr fontId="2"/>
  </si>
  <si>
    <t>365-0043</t>
    <phoneticPr fontId="2"/>
  </si>
  <si>
    <t>048-543-3225</t>
    <phoneticPr fontId="2"/>
  </si>
  <si>
    <t>高崎線鴻巣駅からコミュニティバスフラワー号馬室コース「観音堂」下車徒歩5分</t>
    <rPh sb="0" eb="2">
      <t>タカサキ</t>
    </rPh>
    <rPh sb="2" eb="3">
      <t>セン</t>
    </rPh>
    <rPh sb="3" eb="5">
      <t>コウノス</t>
    </rPh>
    <rPh sb="5" eb="6">
      <t>エキ</t>
    </rPh>
    <rPh sb="20" eb="21">
      <t>ゴウ</t>
    </rPh>
    <rPh sb="21" eb="22">
      <t>ウマ</t>
    </rPh>
    <rPh sb="22" eb="23">
      <t>ムロ</t>
    </rPh>
    <rPh sb="27" eb="30">
      <t>カンノンドウ</t>
    </rPh>
    <rPh sb="31" eb="33">
      <t>ゲシャ</t>
    </rPh>
    <rPh sb="33" eb="35">
      <t>トホ</t>
    </rPh>
    <rPh sb="36" eb="37">
      <t>フン</t>
    </rPh>
    <phoneticPr fontId="2"/>
  </si>
  <si>
    <t>鎌塚57-1</t>
    <rPh sb="0" eb="1">
      <t>カマ</t>
    </rPh>
    <rPh sb="1" eb="2">
      <t>ツカ</t>
    </rPh>
    <phoneticPr fontId="2"/>
  </si>
  <si>
    <t>369-0112</t>
    <phoneticPr fontId="2"/>
  </si>
  <si>
    <t>048-549-2288</t>
    <phoneticPr fontId="2"/>
  </si>
  <si>
    <t>高崎線吹上駅からコミュニティバスフラワー号吹上コース「吹上福祉活動センター」下車徒歩1分</t>
    <rPh sb="0" eb="2">
      <t>タカサキ</t>
    </rPh>
    <rPh sb="2" eb="3">
      <t>セン</t>
    </rPh>
    <rPh sb="3" eb="5">
      <t>フキアゲ</t>
    </rPh>
    <rPh sb="5" eb="6">
      <t>エキ</t>
    </rPh>
    <rPh sb="20" eb="21">
      <t>ゴウ</t>
    </rPh>
    <rPh sb="21" eb="23">
      <t>フキアゲ</t>
    </rPh>
    <rPh sb="27" eb="29">
      <t>フキアゲ</t>
    </rPh>
    <rPh sb="29" eb="31">
      <t>フクシ</t>
    </rPh>
    <rPh sb="31" eb="33">
      <t>カツドウ</t>
    </rPh>
    <rPh sb="38" eb="40">
      <t>ゲシャ</t>
    </rPh>
    <rPh sb="40" eb="42">
      <t>トホ</t>
    </rPh>
    <rPh sb="43" eb="44">
      <t>フン</t>
    </rPh>
    <phoneticPr fontId="2"/>
  </si>
  <si>
    <t>秩父郡小鹿野町</t>
    <rPh sb="0" eb="3">
      <t>チチブグン</t>
    </rPh>
    <rPh sb="3" eb="7">
      <t>オガノマチ</t>
    </rPh>
    <phoneticPr fontId="2"/>
  </si>
  <si>
    <t>長留3545</t>
    <rPh sb="0" eb="1">
      <t>ナガ</t>
    </rPh>
    <rPh sb="1" eb="2">
      <t>ト</t>
    </rPh>
    <phoneticPr fontId="2"/>
  </si>
  <si>
    <t>368-0102</t>
    <phoneticPr fontId="2"/>
  </si>
  <si>
    <t>0494-75-2049</t>
    <phoneticPr fontId="2"/>
  </si>
  <si>
    <t>西武秩父駅から上野沢行きバス「長若馬場」下車徒歩13分</t>
    <rPh sb="0" eb="2">
      <t>セイブ</t>
    </rPh>
    <rPh sb="2" eb="4">
      <t>チチブ</t>
    </rPh>
    <rPh sb="4" eb="5">
      <t>エキ</t>
    </rPh>
    <rPh sb="7" eb="8">
      <t>ウエ</t>
    </rPh>
    <rPh sb="8" eb="10">
      <t>ノザワ</t>
    </rPh>
    <rPh sb="10" eb="11">
      <t>イ</t>
    </rPh>
    <rPh sb="15" eb="16">
      <t>ナガ</t>
    </rPh>
    <rPh sb="16" eb="17">
      <t>ワカ</t>
    </rPh>
    <rPh sb="17" eb="19">
      <t>バンバ</t>
    </rPh>
    <rPh sb="20" eb="22">
      <t>ゲシャ</t>
    </rPh>
    <rPh sb="22" eb="24">
      <t>トホ</t>
    </rPh>
    <rPh sb="26" eb="27">
      <t>フン</t>
    </rPh>
    <phoneticPr fontId="2"/>
  </si>
  <si>
    <t>錦町3-3-27</t>
    <rPh sb="0" eb="2">
      <t>ニシキチョウ</t>
    </rPh>
    <phoneticPr fontId="2"/>
  </si>
  <si>
    <t>335-0005</t>
    <phoneticPr fontId="2"/>
  </si>
  <si>
    <t>048-444-6647</t>
    <phoneticPr fontId="2"/>
  </si>
  <si>
    <t>京浜東北線蕨駅から蕨市コミュニティバス西ルート「社会福祉センター前」下車徒歩1分</t>
    <rPh sb="0" eb="2">
      <t>ケイヒン</t>
    </rPh>
    <rPh sb="2" eb="5">
      <t>トウホクセン</t>
    </rPh>
    <rPh sb="5" eb="7">
      <t>ワラビエキ</t>
    </rPh>
    <rPh sb="9" eb="11">
      <t>ワラビシ</t>
    </rPh>
    <rPh sb="19" eb="20">
      <t>ニシ</t>
    </rPh>
    <rPh sb="24" eb="28">
      <t>シャカイフクシ</t>
    </rPh>
    <rPh sb="32" eb="33">
      <t>マエ</t>
    </rPh>
    <rPh sb="34" eb="36">
      <t>ゲシャ</t>
    </rPh>
    <rPh sb="36" eb="38">
      <t>トホ</t>
    </rPh>
    <rPh sb="39" eb="40">
      <t>フン</t>
    </rPh>
    <phoneticPr fontId="2"/>
  </si>
  <si>
    <t>中丸10-54-2</t>
    <rPh sb="0" eb="2">
      <t>ナカマル</t>
    </rPh>
    <phoneticPr fontId="2"/>
  </si>
  <si>
    <t>364-0013</t>
    <phoneticPr fontId="2"/>
  </si>
  <si>
    <t>048-592-6260</t>
    <phoneticPr fontId="2"/>
  </si>
  <si>
    <t>○</t>
    <phoneticPr fontId="2"/>
  </si>
  <si>
    <t>高崎線北本駅から徒歩25分</t>
    <rPh sb="0" eb="2">
      <t>タカサキ</t>
    </rPh>
    <rPh sb="2" eb="3">
      <t>セン</t>
    </rPh>
    <rPh sb="3" eb="5">
      <t>キタモト</t>
    </rPh>
    <rPh sb="5" eb="6">
      <t>エキ</t>
    </rPh>
    <rPh sb="8" eb="10">
      <t>トホ</t>
    </rPh>
    <rPh sb="12" eb="13">
      <t>フン</t>
    </rPh>
    <phoneticPr fontId="2"/>
  </si>
  <si>
    <t>須加1738</t>
    <rPh sb="0" eb="2">
      <t>スガ</t>
    </rPh>
    <phoneticPr fontId="2"/>
  </si>
  <si>
    <t>秩父鉄道新郷駅下車タクシー5分</t>
    <rPh sb="0" eb="2">
      <t>チチブ</t>
    </rPh>
    <rPh sb="2" eb="4">
      <t>テツドウ</t>
    </rPh>
    <rPh sb="4" eb="6">
      <t>シンゴウ</t>
    </rPh>
    <rPh sb="6" eb="7">
      <t>エキ</t>
    </rPh>
    <rPh sb="7" eb="9">
      <t>ゲシャ</t>
    </rPh>
    <rPh sb="14" eb="15">
      <t>フン</t>
    </rPh>
    <phoneticPr fontId="2"/>
  </si>
  <si>
    <t>350-2213</t>
    <phoneticPr fontId="2"/>
  </si>
  <si>
    <t>049-287-3455</t>
    <phoneticPr fontId="2"/>
  </si>
  <si>
    <t>東武東上線坂戸駅より徒歩15分</t>
    <rPh sb="0" eb="2">
      <t>トウブ</t>
    </rPh>
    <rPh sb="2" eb="4">
      <t>トウジョウ</t>
    </rPh>
    <rPh sb="4" eb="5">
      <t>セン</t>
    </rPh>
    <rPh sb="5" eb="7">
      <t>サカド</t>
    </rPh>
    <rPh sb="7" eb="8">
      <t>エキ</t>
    </rPh>
    <rPh sb="10" eb="12">
      <t>トホ</t>
    </rPh>
    <rPh sb="14" eb="15">
      <t>フン</t>
    </rPh>
    <phoneticPr fontId="2"/>
  </si>
  <si>
    <t>048-578-1011</t>
    <phoneticPr fontId="2"/>
  </si>
  <si>
    <t>長在家1675</t>
    <rPh sb="0" eb="1">
      <t>ナガ</t>
    </rPh>
    <rPh sb="1" eb="3">
      <t>ザイケ</t>
    </rPh>
    <phoneticPr fontId="2"/>
  </si>
  <si>
    <t>369-1101</t>
    <phoneticPr fontId="2"/>
  </si>
  <si>
    <t>秩父鉄道明戸駅下車徒歩16分</t>
    <rPh sb="0" eb="2">
      <t>チチブ</t>
    </rPh>
    <rPh sb="2" eb="4">
      <t>テツドウ</t>
    </rPh>
    <rPh sb="4" eb="6">
      <t>アケド</t>
    </rPh>
    <rPh sb="6" eb="7">
      <t>エキ</t>
    </rPh>
    <rPh sb="7" eb="9">
      <t>ゲシャ</t>
    </rPh>
    <rPh sb="9" eb="11">
      <t>トホ</t>
    </rPh>
    <rPh sb="13" eb="14">
      <t>プン</t>
    </rPh>
    <phoneticPr fontId="2"/>
  </si>
  <si>
    <t>上尾市</t>
  </si>
  <si>
    <t>上尾村543-2</t>
  </si>
  <si>
    <t>362-0013</t>
  </si>
  <si>
    <t>新座3-3-20-105</t>
    <rPh sb="0" eb="2">
      <t>ニイザ</t>
    </rPh>
    <phoneticPr fontId="2"/>
  </si>
  <si>
    <t>352-0006</t>
    <phoneticPr fontId="2"/>
  </si>
  <si>
    <t>東武東上線志木駅から新座団地行バス「新座団地」下車徒歩1分</t>
    <rPh sb="0" eb="2">
      <t>トウブ</t>
    </rPh>
    <rPh sb="2" eb="4">
      <t>トウジョウ</t>
    </rPh>
    <rPh sb="4" eb="5">
      <t>セン</t>
    </rPh>
    <rPh sb="5" eb="7">
      <t>シキ</t>
    </rPh>
    <rPh sb="7" eb="8">
      <t>エキ</t>
    </rPh>
    <rPh sb="10" eb="12">
      <t>ニイザ</t>
    </rPh>
    <rPh sb="12" eb="14">
      <t>ダンチ</t>
    </rPh>
    <rPh sb="14" eb="15">
      <t>イ</t>
    </rPh>
    <rPh sb="18" eb="20">
      <t>ニイザ</t>
    </rPh>
    <rPh sb="20" eb="22">
      <t>ダンチ</t>
    </rPh>
    <rPh sb="23" eb="25">
      <t>ゲシャ</t>
    </rPh>
    <rPh sb="25" eb="27">
      <t>トホ</t>
    </rPh>
    <rPh sb="28" eb="29">
      <t>フン</t>
    </rPh>
    <phoneticPr fontId="2"/>
  </si>
  <si>
    <t>高崎線桶川駅から市内循環バス「いずみの学園前」下車徒歩2分</t>
    <rPh sb="0" eb="2">
      <t>タカサキ</t>
    </rPh>
    <rPh sb="2" eb="3">
      <t>セン</t>
    </rPh>
    <rPh sb="3" eb="5">
      <t>オケガワ</t>
    </rPh>
    <rPh sb="5" eb="6">
      <t>エキ</t>
    </rPh>
    <rPh sb="8" eb="10">
      <t>シナイ</t>
    </rPh>
    <rPh sb="10" eb="12">
      <t>ジュンカン</t>
    </rPh>
    <rPh sb="19" eb="21">
      <t>ガクエン</t>
    </rPh>
    <rPh sb="21" eb="22">
      <t>マエ</t>
    </rPh>
    <rPh sb="23" eb="25">
      <t>ゲシャ</t>
    </rPh>
    <rPh sb="25" eb="27">
      <t>トホ</t>
    </rPh>
    <rPh sb="28" eb="29">
      <t>フン</t>
    </rPh>
    <phoneticPr fontId="2"/>
  </si>
  <si>
    <t>北峰大河原8-7</t>
    <rPh sb="0" eb="2">
      <t>キタミネ</t>
    </rPh>
    <rPh sb="2" eb="5">
      <t>オオガワラ</t>
    </rPh>
    <phoneticPr fontId="2"/>
  </si>
  <si>
    <t>350-0258</t>
    <phoneticPr fontId="2"/>
  </si>
  <si>
    <t>049-298-8316</t>
    <phoneticPr fontId="2"/>
  </si>
  <si>
    <t>049-298-8317</t>
    <phoneticPr fontId="2"/>
  </si>
  <si>
    <t>東武東上線坂戸駅から大橋行バス「小山」下車徒歩2分</t>
    <rPh sb="0" eb="2">
      <t>トウブ</t>
    </rPh>
    <rPh sb="2" eb="4">
      <t>トウジョウ</t>
    </rPh>
    <rPh sb="4" eb="5">
      <t>セン</t>
    </rPh>
    <rPh sb="5" eb="7">
      <t>サカド</t>
    </rPh>
    <rPh sb="7" eb="8">
      <t>エキ</t>
    </rPh>
    <rPh sb="10" eb="12">
      <t>オオハシ</t>
    </rPh>
    <rPh sb="12" eb="13">
      <t>イ</t>
    </rPh>
    <rPh sb="16" eb="18">
      <t>コヤマ</t>
    </rPh>
    <rPh sb="19" eb="21">
      <t>ゲシャ</t>
    </rPh>
    <rPh sb="21" eb="23">
      <t>トホ</t>
    </rPh>
    <rPh sb="24" eb="25">
      <t>フン</t>
    </rPh>
    <phoneticPr fontId="2"/>
  </si>
  <si>
    <t>048-424-3199</t>
    <phoneticPr fontId="2"/>
  </si>
  <si>
    <t>(福)清風会</t>
    <rPh sb="0" eb="3">
      <t>フク</t>
    </rPh>
    <rPh sb="3" eb="5">
      <t>セイフウ</t>
    </rPh>
    <rPh sb="5" eb="6">
      <t>カイ</t>
    </rPh>
    <phoneticPr fontId="2"/>
  </si>
  <si>
    <t>福祉医療センター太陽の園</t>
    <rPh sb="0" eb="2">
      <t>フクシ</t>
    </rPh>
    <rPh sb="2" eb="4">
      <t>イリョウ</t>
    </rPh>
    <rPh sb="8" eb="10">
      <t>タイヨウ</t>
    </rPh>
    <rPh sb="11" eb="12">
      <t>ソノ</t>
    </rPh>
    <phoneticPr fontId="2"/>
  </si>
  <si>
    <t>津田1855-1</t>
    <rPh sb="0" eb="2">
      <t>ツダ</t>
    </rPh>
    <phoneticPr fontId="2"/>
  </si>
  <si>
    <t>360-0101</t>
    <phoneticPr fontId="2"/>
  </si>
  <si>
    <t>0493-39-2851</t>
    <phoneticPr fontId="2"/>
  </si>
  <si>
    <t>0493-39-2247</t>
    <phoneticPr fontId="2"/>
  </si>
  <si>
    <t>○</t>
    <phoneticPr fontId="2"/>
  </si>
  <si>
    <t>(福)東埼玉</t>
    <rPh sb="0" eb="3">
      <t>フク</t>
    </rPh>
    <rPh sb="3" eb="4">
      <t>ヒガシ</t>
    </rPh>
    <rPh sb="4" eb="6">
      <t>サイタマ</t>
    </rPh>
    <phoneticPr fontId="2"/>
  </si>
  <si>
    <t>北葛飾郡松伏町</t>
    <rPh sb="0" eb="4">
      <t>キタカツシカグン</t>
    </rPh>
    <rPh sb="4" eb="7">
      <t>マツブシマチ</t>
    </rPh>
    <phoneticPr fontId="2"/>
  </si>
  <si>
    <t>下赤岩222</t>
    <rPh sb="0" eb="1">
      <t>シタ</t>
    </rPh>
    <rPh sb="1" eb="2">
      <t>アカ</t>
    </rPh>
    <rPh sb="2" eb="3">
      <t>イワ</t>
    </rPh>
    <phoneticPr fontId="2"/>
  </si>
  <si>
    <t>343-0116</t>
    <phoneticPr fontId="2"/>
  </si>
  <si>
    <t>048-992-2701</t>
    <phoneticPr fontId="2"/>
  </si>
  <si>
    <t>048-992-2702</t>
    <phoneticPr fontId="2"/>
  </si>
  <si>
    <t>中川の郷療育センター</t>
    <rPh sb="0" eb="2">
      <t>ナカガワ</t>
    </rPh>
    <rPh sb="3" eb="4">
      <t>サト</t>
    </rPh>
    <rPh sb="4" eb="5">
      <t>リョウ</t>
    </rPh>
    <rPh sb="5" eb="6">
      <t>イク</t>
    </rPh>
    <phoneticPr fontId="2"/>
  </si>
  <si>
    <t>光の家療育センター</t>
    <rPh sb="0" eb="1">
      <t>ヒカリ</t>
    </rPh>
    <rPh sb="2" eb="3">
      <t>イエ</t>
    </rPh>
    <rPh sb="3" eb="4">
      <t>リョウ</t>
    </rPh>
    <rPh sb="4" eb="5">
      <t>イク</t>
    </rPh>
    <phoneticPr fontId="2"/>
  </si>
  <si>
    <t>小田谷瀬田162</t>
    <rPh sb="0" eb="1">
      <t>チイ</t>
    </rPh>
    <rPh sb="1" eb="2">
      <t>タ</t>
    </rPh>
    <rPh sb="2" eb="3">
      <t>タニ</t>
    </rPh>
    <rPh sb="3" eb="5">
      <t>セダ</t>
    </rPh>
    <phoneticPr fontId="2"/>
  </si>
  <si>
    <t>350-0446</t>
    <phoneticPr fontId="2"/>
  </si>
  <si>
    <t>049-276-1357</t>
    <phoneticPr fontId="2"/>
  </si>
  <si>
    <t>049-295-5103</t>
    <phoneticPr fontId="2"/>
  </si>
  <si>
    <t>(福)埼玉療育友の会</t>
    <rPh sb="0" eb="3">
      <t>フク</t>
    </rPh>
    <rPh sb="3" eb="5">
      <t>サイタマ</t>
    </rPh>
    <rPh sb="5" eb="6">
      <t>リョウ</t>
    </rPh>
    <rPh sb="6" eb="7">
      <t>イク</t>
    </rPh>
    <rPh sb="7" eb="8">
      <t>トモ</t>
    </rPh>
    <rPh sb="9" eb="10">
      <t>カイ</t>
    </rPh>
    <phoneticPr fontId="2"/>
  </si>
  <si>
    <t>藤田179-1</t>
    <rPh sb="0" eb="2">
      <t>フジタ</t>
    </rPh>
    <phoneticPr fontId="2"/>
  </si>
  <si>
    <t>369-1204</t>
    <phoneticPr fontId="2"/>
  </si>
  <si>
    <t>048-581-0351</t>
    <phoneticPr fontId="2"/>
  </si>
  <si>
    <t>048-581-9677</t>
    <phoneticPr fontId="2"/>
  </si>
  <si>
    <t>(福)育心会</t>
    <rPh sb="0" eb="3">
      <t>フク</t>
    </rPh>
    <rPh sb="3" eb="4">
      <t>イク</t>
    </rPh>
    <rPh sb="4" eb="5">
      <t>シン</t>
    </rPh>
    <rPh sb="5" eb="6">
      <t>カイ</t>
    </rPh>
    <phoneticPr fontId="2"/>
  </si>
  <si>
    <t>育心寮</t>
    <rPh sb="0" eb="1">
      <t>イク</t>
    </rPh>
    <rPh sb="1" eb="3">
      <t>シンリョウ</t>
    </rPh>
    <phoneticPr fontId="2"/>
  </si>
  <si>
    <t>市場1057</t>
    <rPh sb="0" eb="2">
      <t>イチバ</t>
    </rPh>
    <phoneticPr fontId="2"/>
  </si>
  <si>
    <t>350-0434</t>
    <phoneticPr fontId="2"/>
  </si>
  <si>
    <t>049-294-3331</t>
    <phoneticPr fontId="2"/>
  </si>
  <si>
    <t>049-295-8424</t>
    <phoneticPr fontId="2"/>
  </si>
  <si>
    <t>348-8530</t>
    <phoneticPr fontId="2"/>
  </si>
  <si>
    <t>(福)相思会</t>
    <rPh sb="0" eb="3">
      <t>フク</t>
    </rPh>
    <rPh sb="3" eb="6">
      <t>ソウシカイ</t>
    </rPh>
    <phoneticPr fontId="2"/>
  </si>
  <si>
    <t>埼玉中央学園</t>
    <rPh sb="0" eb="2">
      <t>サイタマ</t>
    </rPh>
    <rPh sb="2" eb="4">
      <t>チュウオウ</t>
    </rPh>
    <rPh sb="4" eb="6">
      <t>ガクエン</t>
    </rPh>
    <phoneticPr fontId="2"/>
  </si>
  <si>
    <t>上種足894-1</t>
    <rPh sb="0" eb="1">
      <t>ウエ</t>
    </rPh>
    <rPh sb="1" eb="2">
      <t>タネ</t>
    </rPh>
    <rPh sb="2" eb="3">
      <t>アシ</t>
    </rPh>
    <phoneticPr fontId="2"/>
  </si>
  <si>
    <t>347-0115</t>
    <phoneticPr fontId="2"/>
  </si>
  <si>
    <t>0480-73-1969</t>
    <phoneticPr fontId="2"/>
  </si>
  <si>
    <t>0480-73-3995</t>
    <phoneticPr fontId="2"/>
  </si>
  <si>
    <t>関口150-3</t>
    <phoneticPr fontId="2"/>
  </si>
  <si>
    <t>(福)むさしの福祉会</t>
    <rPh sb="0" eb="3">
      <t>フク</t>
    </rPh>
    <rPh sb="7" eb="10">
      <t>フクシカイ</t>
    </rPh>
    <phoneticPr fontId="2"/>
  </si>
  <si>
    <t>0494-75-4145</t>
    <phoneticPr fontId="2"/>
  </si>
  <si>
    <t>草加市・(福)草加市社会福祉事業団</t>
    <rPh sb="0" eb="3">
      <t>ソウカシ</t>
    </rPh>
    <rPh sb="4" eb="7">
      <t>フク</t>
    </rPh>
    <rPh sb="7" eb="10">
      <t>ソウカシ</t>
    </rPh>
    <rPh sb="10" eb="14">
      <t>シャカイフクシ</t>
    </rPh>
    <rPh sb="14" eb="17">
      <t>ジギョウダン</t>
    </rPh>
    <phoneticPr fontId="2"/>
  </si>
  <si>
    <t>そめや共同作業所</t>
    <rPh sb="3" eb="5">
      <t>キョウドウ</t>
    </rPh>
    <rPh sb="5" eb="7">
      <t>サギョウ</t>
    </rPh>
    <rPh sb="7" eb="8">
      <t>ショ</t>
    </rPh>
    <phoneticPr fontId="2"/>
  </si>
  <si>
    <t>あざみ共同作業所</t>
    <rPh sb="3" eb="5">
      <t>キョウドウ</t>
    </rPh>
    <rPh sb="5" eb="7">
      <t>サギョウ</t>
    </rPh>
    <rPh sb="7" eb="8">
      <t>ショ</t>
    </rPh>
    <phoneticPr fontId="2"/>
  </si>
  <si>
    <t>きりしき共同作業所</t>
    <rPh sb="4" eb="6">
      <t>キョウドウ</t>
    </rPh>
    <rPh sb="6" eb="8">
      <t>サギョウ</t>
    </rPh>
    <rPh sb="8" eb="9">
      <t>ショ</t>
    </rPh>
    <phoneticPr fontId="2"/>
  </si>
  <si>
    <t>大宮太陽の家</t>
    <rPh sb="0" eb="2">
      <t>オオミヤ</t>
    </rPh>
    <rPh sb="2" eb="4">
      <t>タイヨウ</t>
    </rPh>
    <rPh sb="5" eb="6">
      <t>イエ</t>
    </rPh>
    <phoneticPr fontId="2"/>
  </si>
  <si>
    <t>あけぼの作業所</t>
    <rPh sb="4" eb="6">
      <t>サギョウ</t>
    </rPh>
    <rPh sb="6" eb="7">
      <t>ショ</t>
    </rPh>
    <phoneticPr fontId="2"/>
  </si>
  <si>
    <t>048-826-7170</t>
    <phoneticPr fontId="2"/>
  </si>
  <si>
    <t>048-826-7171</t>
    <phoneticPr fontId="2"/>
  </si>
  <si>
    <t>グリーンフィンガーズ</t>
    <phoneticPr fontId="2"/>
  </si>
  <si>
    <t>048-823-7772</t>
    <phoneticPr fontId="2"/>
  </si>
  <si>
    <t>○</t>
    <phoneticPr fontId="2"/>
  </si>
  <si>
    <t>(福)鴻沼福祉会</t>
    <rPh sb="0" eb="3">
      <t>フク</t>
    </rPh>
    <rPh sb="3" eb="4">
      <t>コウ</t>
    </rPh>
    <rPh sb="4" eb="5">
      <t>ヌマ</t>
    </rPh>
    <rPh sb="5" eb="7">
      <t>フクシ</t>
    </rPh>
    <rPh sb="7" eb="8">
      <t>カイ</t>
    </rPh>
    <phoneticPr fontId="2"/>
  </si>
  <si>
    <t>(福)みぬま福祉会</t>
    <rPh sb="0" eb="3">
      <t>フク</t>
    </rPh>
    <rPh sb="6" eb="8">
      <t>フクシ</t>
    </rPh>
    <rPh sb="8" eb="9">
      <t>カイ</t>
    </rPh>
    <phoneticPr fontId="2"/>
  </si>
  <si>
    <t>(特非)あけぼの会</t>
    <rPh sb="1" eb="3">
      <t>トクヒ</t>
    </rPh>
    <rPh sb="8" eb="9">
      <t>カイ</t>
    </rPh>
    <phoneticPr fontId="2"/>
  </si>
  <si>
    <t>大宮駅から国際興業バス「染谷中」下車 徒歩２分</t>
    <rPh sb="12" eb="14">
      <t>ソメヤ</t>
    </rPh>
    <rPh sb="14" eb="15">
      <t>ナカ</t>
    </rPh>
    <phoneticPr fontId="2"/>
  </si>
  <si>
    <t xml:space="preserve">大宮駅から西武バス「円阿弥」下車徒歩２分 </t>
    <rPh sb="5" eb="7">
      <t>セイブ</t>
    </rPh>
    <phoneticPr fontId="2"/>
  </si>
  <si>
    <t xml:space="preserve">京浜東北線南浦和駅下車徒歩１５分 </t>
    <rPh sb="0" eb="2">
      <t>ケイヒン</t>
    </rPh>
    <rPh sb="2" eb="4">
      <t>トウホク</t>
    </rPh>
    <rPh sb="4" eb="5">
      <t>セン</t>
    </rPh>
    <rPh sb="5" eb="8">
      <t>ミナミウラワ</t>
    </rPh>
    <phoneticPr fontId="2"/>
  </si>
  <si>
    <t xml:space="preserve">京浜東北線北浦和駅下車徒歩５分 </t>
    <rPh sb="0" eb="2">
      <t>ケイヒン</t>
    </rPh>
    <rPh sb="2" eb="4">
      <t>トウホク</t>
    </rPh>
    <rPh sb="4" eb="5">
      <t>セン</t>
    </rPh>
    <rPh sb="5" eb="8">
      <t>キタウラワ</t>
    </rPh>
    <rPh sb="8" eb="9">
      <t>エキ</t>
    </rPh>
    <phoneticPr fontId="2"/>
  </si>
  <si>
    <t>見沼区染谷2-145</t>
    <rPh sb="0" eb="3">
      <t>ミヌマク</t>
    </rPh>
    <rPh sb="3" eb="5">
      <t>ソメヤ</t>
    </rPh>
    <phoneticPr fontId="2"/>
  </si>
  <si>
    <t>中央区円阿弥1-3-15鴻沼福祉会館２階</t>
    <rPh sb="0" eb="3">
      <t>チュウオウク</t>
    </rPh>
    <rPh sb="3" eb="6">
      <t>エンナミ</t>
    </rPh>
    <rPh sb="12" eb="18">
      <t>コウヌマカン</t>
    </rPh>
    <rPh sb="19" eb="20">
      <t>カイ</t>
    </rPh>
    <phoneticPr fontId="2"/>
  </si>
  <si>
    <t>浦和区常盤9-34-10松村第二ビル２F</t>
    <rPh sb="0" eb="3">
      <t>ウラワク</t>
    </rPh>
    <rPh sb="3" eb="5">
      <t>トキワ</t>
    </rPh>
    <rPh sb="12" eb="16">
      <t>マツムラダイ２</t>
    </rPh>
    <phoneticPr fontId="2"/>
  </si>
  <si>
    <t>浦和区木崎3-2-16</t>
    <rPh sb="0" eb="2">
      <t>ウラワ</t>
    </rPh>
    <rPh sb="2" eb="3">
      <t>ク</t>
    </rPh>
    <rPh sb="3" eb="5">
      <t>キザキ</t>
    </rPh>
    <phoneticPr fontId="2"/>
  </si>
  <si>
    <t>330-0061</t>
    <phoneticPr fontId="2"/>
  </si>
  <si>
    <t>330-0042</t>
    <phoneticPr fontId="2"/>
  </si>
  <si>
    <t>(福)茶の花福祉会</t>
    <rPh sb="0" eb="3">
      <t>フク</t>
    </rPh>
    <rPh sb="3" eb="4">
      <t>チャ</t>
    </rPh>
    <rPh sb="5" eb="6">
      <t>ハナ</t>
    </rPh>
    <rPh sb="6" eb="9">
      <t>フクシカイ</t>
    </rPh>
    <phoneticPr fontId="2"/>
  </si>
  <si>
    <t>ほりがね大樹作業所</t>
    <rPh sb="4" eb="6">
      <t>タイジュ</t>
    </rPh>
    <rPh sb="6" eb="9">
      <t>サギョウショ</t>
    </rPh>
    <phoneticPr fontId="2"/>
  </si>
  <si>
    <t>堀兼969-1</t>
    <rPh sb="0" eb="2">
      <t>ホリガネ</t>
    </rPh>
    <phoneticPr fontId="2"/>
  </si>
  <si>
    <t>350-1312</t>
    <phoneticPr fontId="2"/>
  </si>
  <si>
    <t>04-2950-2941</t>
    <phoneticPr fontId="2"/>
  </si>
  <si>
    <t>04-2950-2220</t>
    <phoneticPr fontId="2"/>
  </si>
  <si>
    <t>西武新宿線新狭山駅から堀兼循環コース（右回り）バス「堀下」下車徒歩1分</t>
    <rPh sb="0" eb="2">
      <t>セイブ</t>
    </rPh>
    <rPh sb="2" eb="4">
      <t>シンジュク</t>
    </rPh>
    <rPh sb="4" eb="5">
      <t>セン</t>
    </rPh>
    <rPh sb="5" eb="8">
      <t>シンサヤマ</t>
    </rPh>
    <rPh sb="8" eb="9">
      <t>エキ</t>
    </rPh>
    <rPh sb="11" eb="12">
      <t>ホリ</t>
    </rPh>
    <rPh sb="12" eb="13">
      <t>カ</t>
    </rPh>
    <rPh sb="13" eb="15">
      <t>ジュンカン</t>
    </rPh>
    <rPh sb="19" eb="21">
      <t>ミギマワ</t>
    </rPh>
    <rPh sb="26" eb="27">
      <t>ホリ</t>
    </rPh>
    <rPh sb="27" eb="28">
      <t>シタ</t>
    </rPh>
    <rPh sb="29" eb="31">
      <t>ゲシャ</t>
    </rPh>
    <rPh sb="31" eb="33">
      <t>トホ</t>
    </rPh>
    <rPh sb="34" eb="35">
      <t>フン</t>
    </rPh>
    <phoneticPr fontId="2"/>
  </si>
  <si>
    <t>0480-31-7824</t>
    <phoneticPr fontId="2"/>
  </si>
  <si>
    <t>048-793-4000</t>
    <phoneticPr fontId="2"/>
  </si>
  <si>
    <t>（特非）あゆみ</t>
    <rPh sb="1" eb="2">
      <t>トク</t>
    </rPh>
    <rPh sb="2" eb="3">
      <t>ヒ</t>
    </rPh>
    <phoneticPr fontId="2"/>
  </si>
  <si>
    <t>あゆみ工房</t>
    <rPh sb="3" eb="5">
      <t>コウボウ</t>
    </rPh>
    <phoneticPr fontId="2"/>
  </si>
  <si>
    <t>石田本郷835-1</t>
    <rPh sb="0" eb="2">
      <t>イシダ</t>
    </rPh>
    <rPh sb="2" eb="4">
      <t>ホンゴウ</t>
    </rPh>
    <phoneticPr fontId="2"/>
  </si>
  <si>
    <t>350-0835</t>
    <phoneticPr fontId="2"/>
  </si>
  <si>
    <t>049-226-6562</t>
    <phoneticPr fontId="2"/>
  </si>
  <si>
    <t>○</t>
    <phoneticPr fontId="2"/>
  </si>
  <si>
    <t>東武東上線川越駅から川越運動公園行バス「埼玉医大前」下車徒歩１０分</t>
  </si>
  <si>
    <t>爪田ヶ谷52-3</t>
    <phoneticPr fontId="2"/>
  </si>
  <si>
    <t>白岡805-2</t>
    <phoneticPr fontId="2"/>
  </si>
  <si>
    <t>349-0218</t>
    <phoneticPr fontId="2"/>
  </si>
  <si>
    <t>0480-92-4968</t>
    <phoneticPr fontId="2"/>
  </si>
  <si>
    <t>○</t>
    <phoneticPr fontId="2"/>
  </si>
  <si>
    <t>349-0222</t>
    <phoneticPr fontId="2"/>
  </si>
  <si>
    <t>0480-92-7940</t>
    <phoneticPr fontId="2"/>
  </si>
  <si>
    <t>○</t>
    <phoneticPr fontId="2"/>
  </si>
  <si>
    <t>(福)健翔会</t>
    <rPh sb="1" eb="2">
      <t>フク</t>
    </rPh>
    <rPh sb="3" eb="4">
      <t>ケン</t>
    </rPh>
    <rPh sb="4" eb="5">
      <t>ショウ</t>
    </rPh>
    <rPh sb="5" eb="6">
      <t>カイ</t>
    </rPh>
    <phoneticPr fontId="2"/>
  </si>
  <si>
    <t>小見1144-2</t>
    <rPh sb="0" eb="2">
      <t>コミ</t>
    </rPh>
    <phoneticPr fontId="2"/>
  </si>
  <si>
    <t>361-0007</t>
    <phoneticPr fontId="2"/>
  </si>
  <si>
    <t>048-555-6166</t>
    <phoneticPr fontId="2"/>
  </si>
  <si>
    <t>048-501-7543</t>
    <phoneticPr fontId="2"/>
  </si>
  <si>
    <t>○</t>
    <phoneticPr fontId="2"/>
  </si>
  <si>
    <t>秩父鉄道東行田駅下車徒歩20分</t>
    <rPh sb="0" eb="2">
      <t>チチブ</t>
    </rPh>
    <rPh sb="2" eb="4">
      <t>テツドウ</t>
    </rPh>
    <rPh sb="4" eb="7">
      <t>ヒガシギョウダ</t>
    </rPh>
    <rPh sb="7" eb="8">
      <t>エキ</t>
    </rPh>
    <rPh sb="8" eb="10">
      <t>ゲシャ</t>
    </rPh>
    <rPh sb="10" eb="12">
      <t>トホ</t>
    </rPh>
    <rPh sb="14" eb="15">
      <t>フン</t>
    </rPh>
    <phoneticPr fontId="2"/>
  </si>
  <si>
    <t>(特非)ホームベース</t>
    <rPh sb="1" eb="3">
      <t>トクヒ</t>
    </rPh>
    <phoneticPr fontId="2"/>
  </si>
  <si>
    <t>さいか上尾</t>
    <rPh sb="3" eb="5">
      <t>アゲオ</t>
    </rPh>
    <phoneticPr fontId="2"/>
  </si>
  <si>
    <t>八潮市障がい者福祉施設わかくさ</t>
    <rPh sb="0" eb="3">
      <t>ヤシオシ</t>
    </rPh>
    <rPh sb="3" eb="4">
      <t>ショウ</t>
    </rPh>
    <rPh sb="6" eb="7">
      <t>シャ</t>
    </rPh>
    <rPh sb="7" eb="9">
      <t>フクシ</t>
    </rPh>
    <rPh sb="9" eb="11">
      <t>シセツ</t>
    </rPh>
    <phoneticPr fontId="2"/>
  </si>
  <si>
    <t>南川崎826-3</t>
    <rPh sb="0" eb="3">
      <t>ミナミカワサキ</t>
    </rPh>
    <phoneticPr fontId="2"/>
  </si>
  <si>
    <t>340-0814</t>
    <phoneticPr fontId="2"/>
  </si>
  <si>
    <t>048-997-7189</t>
    <phoneticPr fontId="2"/>
  </si>
  <si>
    <t>つくばエクスプレス八潮駅から市コミュニティバス・北ルート「わかくさ」下車徒歩1分</t>
    <rPh sb="9" eb="11">
      <t>ヤシオ</t>
    </rPh>
    <rPh sb="11" eb="12">
      <t>エキ</t>
    </rPh>
    <rPh sb="14" eb="15">
      <t>シ</t>
    </rPh>
    <rPh sb="24" eb="25">
      <t>キタ</t>
    </rPh>
    <rPh sb="34" eb="36">
      <t>ゲシャ</t>
    </rPh>
    <rPh sb="36" eb="38">
      <t>トホ</t>
    </rPh>
    <rPh sb="39" eb="40">
      <t>フン</t>
    </rPh>
    <phoneticPr fontId="2"/>
  </si>
  <si>
    <t>さいどの家</t>
    <rPh sb="4" eb="5">
      <t>イエ</t>
    </rPh>
    <phoneticPr fontId="2"/>
  </si>
  <si>
    <t>048-826-5507</t>
    <phoneticPr fontId="2"/>
  </si>
  <si>
    <t>048-826-5508</t>
    <phoneticPr fontId="2"/>
  </si>
  <si>
    <t>緑区道祖土4-33-29</t>
    <phoneticPr fontId="2"/>
  </si>
  <si>
    <t>336-0907</t>
    <phoneticPr fontId="2"/>
  </si>
  <si>
    <t>久喜市あゆみの郷</t>
    <rPh sb="0" eb="3">
      <t>クキシ</t>
    </rPh>
    <rPh sb="7" eb="8">
      <t>サト</t>
    </rPh>
    <phoneticPr fontId="2"/>
  </si>
  <si>
    <t>東大輪2273-1</t>
    <rPh sb="0" eb="1">
      <t>ヒガシ</t>
    </rPh>
    <rPh sb="1" eb="3">
      <t>タイリン</t>
    </rPh>
    <phoneticPr fontId="2"/>
  </si>
  <si>
    <t>340-0202</t>
    <phoneticPr fontId="2"/>
  </si>
  <si>
    <t>0480-58-8956</t>
    <phoneticPr fontId="2"/>
  </si>
  <si>
    <t>東武伊勢崎線鷲宮駅から徒歩20分</t>
    <rPh sb="0" eb="2">
      <t>トウブ</t>
    </rPh>
    <rPh sb="2" eb="5">
      <t>イセサキ</t>
    </rPh>
    <rPh sb="5" eb="6">
      <t>セン</t>
    </rPh>
    <rPh sb="6" eb="8">
      <t>ワシノミヤ</t>
    </rPh>
    <rPh sb="8" eb="9">
      <t>エキ</t>
    </rPh>
    <rPh sb="11" eb="13">
      <t>トホ</t>
    </rPh>
    <rPh sb="15" eb="16">
      <t>フン</t>
    </rPh>
    <phoneticPr fontId="2"/>
  </si>
  <si>
    <t>宇都宮線東鷲宮駅から徒歩20分</t>
    <rPh sb="0" eb="3">
      <t>ウツノミヤ</t>
    </rPh>
    <rPh sb="3" eb="4">
      <t>セン</t>
    </rPh>
    <rPh sb="4" eb="7">
      <t>ヒガシワシノミヤ</t>
    </rPh>
    <rPh sb="7" eb="8">
      <t>エキ</t>
    </rPh>
    <rPh sb="10" eb="12">
      <t>トホ</t>
    </rPh>
    <rPh sb="14" eb="15">
      <t>フン</t>
    </rPh>
    <phoneticPr fontId="2"/>
  </si>
  <si>
    <t>048-471-4310</t>
    <phoneticPr fontId="2"/>
  </si>
  <si>
    <t>○</t>
    <phoneticPr fontId="2"/>
  </si>
  <si>
    <t>(株)風</t>
    <rPh sb="0" eb="3">
      <t>カブ</t>
    </rPh>
    <rPh sb="3" eb="4">
      <t>カゼ</t>
    </rPh>
    <phoneticPr fontId="2"/>
  </si>
  <si>
    <t>白岡市</t>
    <rPh sb="0" eb="2">
      <t>シラオカ</t>
    </rPh>
    <rPh sb="2" eb="3">
      <t>シ</t>
    </rPh>
    <phoneticPr fontId="2"/>
  </si>
  <si>
    <t>白岡市立東ありの実館</t>
    <rPh sb="0" eb="2">
      <t>シラオカ</t>
    </rPh>
    <rPh sb="2" eb="3">
      <t>シ</t>
    </rPh>
    <rPh sb="3" eb="4">
      <t>リツ</t>
    </rPh>
    <rPh sb="4" eb="5">
      <t>ヒガシ</t>
    </rPh>
    <rPh sb="8" eb="9">
      <t>ミ</t>
    </rPh>
    <rPh sb="9" eb="10">
      <t>カン</t>
    </rPh>
    <phoneticPr fontId="2"/>
  </si>
  <si>
    <t>白岡市立ありの実館</t>
    <rPh sb="0" eb="2">
      <t>シラオカ</t>
    </rPh>
    <rPh sb="2" eb="3">
      <t>シ</t>
    </rPh>
    <rPh sb="3" eb="4">
      <t>リツ</t>
    </rPh>
    <rPh sb="7" eb="8">
      <t>ミ</t>
    </rPh>
    <rPh sb="8" eb="9">
      <t>カン</t>
    </rPh>
    <phoneticPr fontId="2"/>
  </si>
  <si>
    <t>白岡市・(福)白岡市社会福祉協議会</t>
    <rPh sb="0" eb="2">
      <t>シラオカ</t>
    </rPh>
    <rPh sb="2" eb="3">
      <t>シ</t>
    </rPh>
    <rPh sb="4" eb="7">
      <t>フク</t>
    </rPh>
    <rPh sb="7" eb="9">
      <t>シラオカ</t>
    </rPh>
    <rPh sb="9" eb="10">
      <t>シ</t>
    </rPh>
    <rPh sb="10" eb="14">
      <t>シャカイフクシ</t>
    </rPh>
    <rPh sb="14" eb="17">
      <t>キョウギカイ</t>
    </rPh>
    <phoneticPr fontId="2"/>
  </si>
  <si>
    <t>－</t>
    <phoneticPr fontId="2"/>
  </si>
  <si>
    <t>△</t>
  </si>
  <si>
    <t>織の音工房</t>
    <rPh sb="0" eb="1">
      <t>オリ</t>
    </rPh>
    <rPh sb="2" eb="3">
      <t>オト</t>
    </rPh>
    <rPh sb="3" eb="5">
      <t>コウボウ</t>
    </rPh>
    <phoneticPr fontId="2"/>
  </si>
  <si>
    <t>048-653-1355</t>
    <phoneticPr fontId="2"/>
  </si>
  <si>
    <t>高崎線宮原駅下車徒歩5分</t>
    <rPh sb="0" eb="2">
      <t>タカサキ</t>
    </rPh>
    <rPh sb="2" eb="3">
      <t>セン</t>
    </rPh>
    <rPh sb="3" eb="5">
      <t>ミヤハラ</t>
    </rPh>
    <rPh sb="5" eb="6">
      <t>エキ</t>
    </rPh>
    <rPh sb="6" eb="8">
      <t>ゲシャ</t>
    </rPh>
    <rPh sb="8" eb="10">
      <t>トホ</t>
    </rPh>
    <rPh sb="11" eb="12">
      <t>ブン</t>
    </rPh>
    <phoneticPr fontId="2"/>
  </si>
  <si>
    <t>北区宮原町3-473</t>
    <phoneticPr fontId="2"/>
  </si>
  <si>
    <t>ひびき</t>
    <phoneticPr fontId="2"/>
  </si>
  <si>
    <t>西武秩父線東飯能駅東口下車徒歩5分</t>
    <rPh sb="0" eb="2">
      <t>セイブ</t>
    </rPh>
    <rPh sb="2" eb="4">
      <t>チチブ</t>
    </rPh>
    <rPh sb="4" eb="5">
      <t>セン</t>
    </rPh>
    <rPh sb="5" eb="8">
      <t>ヒガシハンノウ</t>
    </rPh>
    <rPh sb="8" eb="9">
      <t>エキ</t>
    </rPh>
    <rPh sb="9" eb="11">
      <t>ヒガシグチ</t>
    </rPh>
    <rPh sb="11" eb="13">
      <t>ゲシャ</t>
    </rPh>
    <rPh sb="13" eb="15">
      <t>トホ</t>
    </rPh>
    <rPh sb="16" eb="17">
      <t>フン</t>
    </rPh>
    <phoneticPr fontId="2"/>
  </si>
  <si>
    <t>合計</t>
    <rPh sb="0" eb="2">
      <t>ゴウケイ</t>
    </rPh>
    <phoneticPr fontId="2"/>
  </si>
  <si>
    <t>○</t>
    <phoneticPr fontId="2"/>
  </si>
  <si>
    <t>ウェルビー航空公園駅前センター</t>
    <rPh sb="5" eb="7">
      <t>コウクウ</t>
    </rPh>
    <rPh sb="7" eb="9">
      <t>コウエン</t>
    </rPh>
    <rPh sb="9" eb="11">
      <t>エキマエ</t>
    </rPh>
    <phoneticPr fontId="2"/>
  </si>
  <si>
    <t>喜多町17-11
マッキンレービル1階</t>
    <phoneticPr fontId="2"/>
  </si>
  <si>
    <t>359-1113</t>
    <phoneticPr fontId="2"/>
  </si>
  <si>
    <t>04-2920-2323</t>
    <phoneticPr fontId="2"/>
  </si>
  <si>
    <t>04-2920-2324</t>
    <phoneticPr fontId="2"/>
  </si>
  <si>
    <t>西武新宿線航空公園駅下車徒歩1分</t>
    <rPh sb="0" eb="2">
      <t>セイブ</t>
    </rPh>
    <rPh sb="2" eb="4">
      <t>シンジュク</t>
    </rPh>
    <rPh sb="4" eb="5">
      <t>セン</t>
    </rPh>
    <rPh sb="5" eb="7">
      <t>コウクウ</t>
    </rPh>
    <rPh sb="7" eb="9">
      <t>コウエン</t>
    </rPh>
    <rPh sb="9" eb="10">
      <t>エキ</t>
    </rPh>
    <rPh sb="10" eb="12">
      <t>ゲシャ</t>
    </rPh>
    <rPh sb="12" eb="14">
      <t>トホ</t>
    </rPh>
    <rPh sb="15" eb="16">
      <t>フン</t>
    </rPh>
    <phoneticPr fontId="2"/>
  </si>
  <si>
    <t>ウェルビー(株)</t>
    <rPh sb="5" eb="8">
      <t>カブ</t>
    </rPh>
    <phoneticPr fontId="2"/>
  </si>
  <si>
    <t>ウェルビー新越谷駅前センター</t>
    <rPh sb="5" eb="8">
      <t>シンコシガヤ</t>
    </rPh>
    <rPh sb="8" eb="10">
      <t>エキマエ</t>
    </rPh>
    <phoneticPr fontId="2"/>
  </si>
  <si>
    <t>343-0845</t>
    <phoneticPr fontId="2"/>
  </si>
  <si>
    <t>048-990-5656</t>
  </si>
  <si>
    <t>048-990-5657</t>
    <phoneticPr fontId="2"/>
  </si>
  <si>
    <t>大宮区桜木町4-73-1桜木町志村ビル２F</t>
    <rPh sb="0" eb="3">
      <t>オオミヤク</t>
    </rPh>
    <rPh sb="3" eb="6">
      <t>サクラギチョウ</t>
    </rPh>
    <rPh sb="12" eb="15">
      <t>サクラギチョウ</t>
    </rPh>
    <rPh sb="15" eb="17">
      <t>シムラ</t>
    </rPh>
    <phoneticPr fontId="2"/>
  </si>
  <si>
    <t>330-0854</t>
    <phoneticPr fontId="2"/>
  </si>
  <si>
    <t>048-780-2807</t>
    <phoneticPr fontId="2"/>
  </si>
  <si>
    <t>048-780-2817</t>
    <phoneticPr fontId="2"/>
  </si>
  <si>
    <t>○</t>
    <phoneticPr fontId="2"/>
  </si>
  <si>
    <t>大宮駅下車徒歩8分</t>
    <rPh sb="0" eb="2">
      <t>オオミヤ</t>
    </rPh>
    <rPh sb="2" eb="3">
      <t>エキ</t>
    </rPh>
    <rPh sb="3" eb="5">
      <t>ゲシャ</t>
    </rPh>
    <rPh sb="5" eb="7">
      <t>トホ</t>
    </rPh>
    <rPh sb="8" eb="9">
      <t>フン</t>
    </rPh>
    <phoneticPr fontId="2"/>
  </si>
  <si>
    <t>久保田445</t>
    <rPh sb="0" eb="3">
      <t>クボタ</t>
    </rPh>
    <phoneticPr fontId="2"/>
  </si>
  <si>
    <t>0493-54-1443</t>
    <phoneticPr fontId="2"/>
  </si>
  <si>
    <t>0493-59-8708</t>
    <phoneticPr fontId="2"/>
  </si>
  <si>
    <t>○</t>
    <phoneticPr fontId="2"/>
  </si>
  <si>
    <t>東武東上線東松山駅から免許センター行バス｢カルソニックカンセイ｣下車徒歩5分</t>
    <rPh sb="0" eb="2">
      <t>トウブ</t>
    </rPh>
    <rPh sb="2" eb="4">
      <t>トウジョウ</t>
    </rPh>
    <rPh sb="4" eb="5">
      <t>セン</t>
    </rPh>
    <rPh sb="5" eb="8">
      <t>ヒガシマツヤマ</t>
    </rPh>
    <rPh sb="8" eb="9">
      <t>エキ</t>
    </rPh>
    <rPh sb="11" eb="13">
      <t>メンキョ</t>
    </rPh>
    <rPh sb="17" eb="18">
      <t>イ</t>
    </rPh>
    <rPh sb="32" eb="34">
      <t>ゲシャ</t>
    </rPh>
    <rPh sb="34" eb="36">
      <t>トホ</t>
    </rPh>
    <rPh sb="37" eb="38">
      <t>フン</t>
    </rPh>
    <phoneticPr fontId="2"/>
  </si>
  <si>
    <t>(特非)ケアサポートすずらん</t>
    <rPh sb="0" eb="4">
      <t>トクヒ</t>
    </rPh>
    <phoneticPr fontId="2"/>
  </si>
  <si>
    <t>キャンディ</t>
    <phoneticPr fontId="2"/>
  </si>
  <si>
    <t>小川939-10</t>
    <rPh sb="0" eb="2">
      <t>オガワ</t>
    </rPh>
    <phoneticPr fontId="2"/>
  </si>
  <si>
    <t>355-0321</t>
    <phoneticPr fontId="2"/>
  </si>
  <si>
    <t>0493-81-4817</t>
    <phoneticPr fontId="2"/>
  </si>
  <si>
    <t>0493-81-4819</t>
    <phoneticPr fontId="2"/>
  </si>
  <si>
    <t>東武東上線小川町駅から</t>
    <rPh sb="0" eb="2">
      <t>トウブ</t>
    </rPh>
    <rPh sb="2" eb="4">
      <t>トウジョウ</t>
    </rPh>
    <rPh sb="4" eb="5">
      <t>セン</t>
    </rPh>
    <rPh sb="5" eb="8">
      <t>オガワマチ</t>
    </rPh>
    <rPh sb="8" eb="9">
      <t>エキ</t>
    </rPh>
    <phoneticPr fontId="2"/>
  </si>
  <si>
    <t>(福)ルピナス会</t>
    <rPh sb="0" eb="3">
      <t>フク</t>
    </rPh>
    <phoneticPr fontId="2"/>
  </si>
  <si>
    <t>ルピナス鴻巣ホーム</t>
    <rPh sb="4" eb="6">
      <t>コウノス</t>
    </rPh>
    <phoneticPr fontId="2"/>
  </si>
  <si>
    <t>ステップ工房</t>
    <rPh sb="4" eb="6">
      <t>コウボウ</t>
    </rPh>
    <phoneticPr fontId="2"/>
  </si>
  <si>
    <t>就労継続支援Ａ型事業所　あかり</t>
    <rPh sb="0" eb="2">
      <t>シュウロウ</t>
    </rPh>
    <rPh sb="2" eb="4">
      <t>ケイゾク</t>
    </rPh>
    <rPh sb="4" eb="6">
      <t>シエン</t>
    </rPh>
    <rPh sb="7" eb="8">
      <t>ガタ</t>
    </rPh>
    <rPh sb="8" eb="11">
      <t>ジギョウショ</t>
    </rPh>
    <phoneticPr fontId="2"/>
  </si>
  <si>
    <t>048-973-2941</t>
    <phoneticPr fontId="2"/>
  </si>
  <si>
    <t>ギャレット</t>
    <phoneticPr fontId="2"/>
  </si>
  <si>
    <t>048-577-3658</t>
    <phoneticPr fontId="2"/>
  </si>
  <si>
    <t>かっちゃんの作業所</t>
    <rPh sb="6" eb="9">
      <t>サギョウショ</t>
    </rPh>
    <phoneticPr fontId="2"/>
  </si>
  <si>
    <t>049-290-3648</t>
    <phoneticPr fontId="2"/>
  </si>
  <si>
    <t>第２カウベル</t>
    <rPh sb="0" eb="1">
      <t>ダイ</t>
    </rPh>
    <phoneticPr fontId="2"/>
  </si>
  <si>
    <t>049-299-6943</t>
    <phoneticPr fontId="2"/>
  </si>
  <si>
    <t>(福)新座市障害者を守る会</t>
    <rPh sb="0" eb="3">
      <t>フク</t>
    </rPh>
    <rPh sb="3" eb="6">
      <t>ニイザシ</t>
    </rPh>
    <rPh sb="6" eb="9">
      <t>ショウガイシャ</t>
    </rPh>
    <rPh sb="10" eb="11">
      <t>マモ</t>
    </rPh>
    <rPh sb="12" eb="13">
      <t>カイ</t>
    </rPh>
    <phoneticPr fontId="2"/>
  </si>
  <si>
    <t>聖神学園</t>
    <rPh sb="0" eb="1">
      <t>セイ</t>
    </rPh>
    <rPh sb="1" eb="2">
      <t>カミ</t>
    </rPh>
    <rPh sb="2" eb="4">
      <t>ガクエン</t>
    </rPh>
    <phoneticPr fontId="2"/>
  </si>
  <si>
    <t>色えんぴつ</t>
    <rPh sb="0" eb="1">
      <t>イロ</t>
    </rPh>
    <phoneticPr fontId="2"/>
  </si>
  <si>
    <t>伊奈町（(福)伊奈町社会福祉協議会）</t>
    <rPh sb="0" eb="3">
      <t>イナマチ</t>
    </rPh>
    <rPh sb="4" eb="7">
      <t>フク</t>
    </rPh>
    <rPh sb="7" eb="10">
      <t>イナマチ</t>
    </rPh>
    <rPh sb="10" eb="14">
      <t>シャカイフクシ</t>
    </rPh>
    <rPh sb="14" eb="17">
      <t>キョウギカイ</t>
    </rPh>
    <phoneticPr fontId="2"/>
  </si>
  <si>
    <t>伊奈町障害福祉サービス事業所まつぼっくり</t>
    <rPh sb="0" eb="3">
      <t>イナマチ</t>
    </rPh>
    <rPh sb="3" eb="5">
      <t>ショウガイ</t>
    </rPh>
    <rPh sb="5" eb="7">
      <t>フクシ</t>
    </rPh>
    <rPh sb="11" eb="14">
      <t>ジギョウショ</t>
    </rPh>
    <phoneticPr fontId="2"/>
  </si>
  <si>
    <t>048-723-6575</t>
    <phoneticPr fontId="2"/>
  </si>
  <si>
    <t>(特非)たねまき</t>
    <rPh sb="0" eb="4">
      <t>トクヒ</t>
    </rPh>
    <phoneticPr fontId="2"/>
  </si>
  <si>
    <t>ワークショップ野の花</t>
    <rPh sb="7" eb="8">
      <t>ノ</t>
    </rPh>
    <rPh sb="9" eb="10">
      <t>ハナ</t>
    </rPh>
    <phoneticPr fontId="2"/>
  </si>
  <si>
    <t>0480-53-6630</t>
    <phoneticPr fontId="2"/>
  </si>
  <si>
    <t>北葛飾郡杉戸町</t>
    <rPh sb="0" eb="4">
      <t>キタカツシカグン</t>
    </rPh>
    <rPh sb="4" eb="7">
      <t>スギトマチ</t>
    </rPh>
    <phoneticPr fontId="2"/>
  </si>
  <si>
    <t>(特非)バオバブの木</t>
    <rPh sb="0" eb="4">
      <t>トクヒ</t>
    </rPh>
    <rPh sb="9" eb="10">
      <t>キ</t>
    </rPh>
    <phoneticPr fontId="2"/>
  </si>
  <si>
    <t>南萩島２１０－１</t>
    <rPh sb="0" eb="1">
      <t>ミナミ</t>
    </rPh>
    <rPh sb="1" eb="3">
      <t>ハギシマ</t>
    </rPh>
    <phoneticPr fontId="2"/>
  </si>
  <si>
    <t>東武伊勢崎線越谷駅より岩槻駅行き堤根下車徒歩5分</t>
    <rPh sb="0" eb="2">
      <t>トウブ</t>
    </rPh>
    <rPh sb="2" eb="5">
      <t>イセサキ</t>
    </rPh>
    <rPh sb="5" eb="6">
      <t>セン</t>
    </rPh>
    <rPh sb="6" eb="8">
      <t>コシガヤ</t>
    </rPh>
    <rPh sb="8" eb="9">
      <t>エキ</t>
    </rPh>
    <rPh sb="11" eb="13">
      <t>イワツキ</t>
    </rPh>
    <rPh sb="13" eb="14">
      <t>エキ</t>
    </rPh>
    <rPh sb="14" eb="15">
      <t>イ</t>
    </rPh>
    <rPh sb="16" eb="17">
      <t>ツツミ</t>
    </rPh>
    <rPh sb="17" eb="18">
      <t>ネ</t>
    </rPh>
    <rPh sb="18" eb="20">
      <t>ゲシャ</t>
    </rPh>
    <rPh sb="20" eb="22">
      <t>トホ</t>
    </rPh>
    <rPh sb="23" eb="24">
      <t>フン</t>
    </rPh>
    <phoneticPr fontId="2"/>
  </si>
  <si>
    <t>きらめき</t>
    <phoneticPr fontId="2"/>
  </si>
  <si>
    <t>○</t>
    <phoneticPr fontId="2"/>
  </si>
  <si>
    <t>(福)ハッピーネット</t>
    <rPh sb="0" eb="3">
      <t>フク</t>
    </rPh>
    <phoneticPr fontId="2"/>
  </si>
  <si>
    <t>桜区西堀9-9-23</t>
    <rPh sb="0" eb="2">
      <t>サクラク</t>
    </rPh>
    <rPh sb="2" eb="4">
      <t>ニシボリ</t>
    </rPh>
    <phoneticPr fontId="2"/>
  </si>
  <si>
    <t>(株)安</t>
    <rPh sb="0" eb="3">
      <t>カブ</t>
    </rPh>
    <rPh sb="3" eb="4">
      <t>ヤス</t>
    </rPh>
    <phoneticPr fontId="2"/>
  </si>
  <si>
    <t>千間台東1-1-6</t>
    <rPh sb="0" eb="3">
      <t>センゲンダイ</t>
    </rPh>
    <rPh sb="3" eb="4">
      <t>ヒガシ</t>
    </rPh>
    <phoneticPr fontId="2"/>
  </si>
  <si>
    <t>343-0042</t>
    <phoneticPr fontId="2"/>
  </si>
  <si>
    <t>048-973-2940</t>
    <phoneticPr fontId="2"/>
  </si>
  <si>
    <t>東武伊勢崎線せんげん台駅下車徒歩2分</t>
    <rPh sb="0" eb="2">
      <t>トウブ</t>
    </rPh>
    <rPh sb="2" eb="5">
      <t>イセザキ</t>
    </rPh>
    <rPh sb="5" eb="6">
      <t>セン</t>
    </rPh>
    <rPh sb="10" eb="11">
      <t>ダイ</t>
    </rPh>
    <rPh sb="11" eb="12">
      <t>エキ</t>
    </rPh>
    <rPh sb="12" eb="14">
      <t>ゲシャ</t>
    </rPh>
    <rPh sb="14" eb="16">
      <t>トホ</t>
    </rPh>
    <rPh sb="17" eb="18">
      <t>フン</t>
    </rPh>
    <phoneticPr fontId="2"/>
  </si>
  <si>
    <t>難</t>
    <rPh sb="0" eb="1">
      <t>ナン</t>
    </rPh>
    <phoneticPr fontId="2"/>
  </si>
  <si>
    <t>春日部市・(福)春日部市社会福祉協議会</t>
    <rPh sb="0" eb="4">
      <t>カスカベシ</t>
    </rPh>
    <rPh sb="5" eb="8">
      <t>フク</t>
    </rPh>
    <rPh sb="8" eb="12">
      <t>カスカベシ</t>
    </rPh>
    <rPh sb="12" eb="16">
      <t>シャカイフクシ</t>
    </rPh>
    <rPh sb="16" eb="19">
      <t>キョウギカイ</t>
    </rPh>
    <phoneticPr fontId="2"/>
  </si>
  <si>
    <t>杉戸町宮前184-1</t>
    <rPh sb="0" eb="3">
      <t>スギトマチ</t>
    </rPh>
    <rPh sb="3" eb="5">
      <t>ミヤマエ</t>
    </rPh>
    <phoneticPr fontId="2"/>
  </si>
  <si>
    <t>345-0004</t>
    <phoneticPr fontId="2"/>
  </si>
  <si>
    <t>0480-38-3787</t>
    <phoneticPr fontId="2"/>
  </si>
  <si>
    <t>東武動物公園駅から関宿中央ターミナル行きバス「宮前」下車徒歩16分</t>
    <rPh sb="0" eb="2">
      <t>トウブ</t>
    </rPh>
    <rPh sb="2" eb="4">
      <t>ドウブツ</t>
    </rPh>
    <rPh sb="4" eb="6">
      <t>コウエン</t>
    </rPh>
    <rPh sb="6" eb="7">
      <t>エキ</t>
    </rPh>
    <rPh sb="9" eb="10">
      <t>セキ</t>
    </rPh>
    <rPh sb="10" eb="11">
      <t>ヤド</t>
    </rPh>
    <rPh sb="11" eb="13">
      <t>チュウオウ</t>
    </rPh>
    <rPh sb="18" eb="19">
      <t>イ</t>
    </rPh>
    <rPh sb="23" eb="25">
      <t>ミヤマエ</t>
    </rPh>
    <rPh sb="26" eb="28">
      <t>ゲシャ</t>
    </rPh>
    <rPh sb="28" eb="30">
      <t>トホ</t>
    </rPh>
    <rPh sb="32" eb="33">
      <t>フン</t>
    </rPh>
    <phoneticPr fontId="2"/>
  </si>
  <si>
    <t>○</t>
    <phoneticPr fontId="2"/>
  </si>
  <si>
    <t>048-723-3201</t>
    <phoneticPr fontId="2"/>
  </si>
  <si>
    <t>埼玉新都市交通伊宗線（ニューシャトル）伊奈中央駅下車徒歩8分</t>
    <rPh sb="19" eb="21">
      <t>イナ</t>
    </rPh>
    <rPh sb="21" eb="23">
      <t>チュウオウ</t>
    </rPh>
    <phoneticPr fontId="2"/>
  </si>
  <si>
    <t>(特非)ランポーネ</t>
    <rPh sb="0" eb="4">
      <t>トクヒ</t>
    </rPh>
    <phoneticPr fontId="2"/>
  </si>
  <si>
    <t>村岡102</t>
    <rPh sb="0" eb="2">
      <t>ムラオカ</t>
    </rPh>
    <phoneticPr fontId="2"/>
  </si>
  <si>
    <t>360-0162</t>
    <phoneticPr fontId="2"/>
  </si>
  <si>
    <t>048-577-3657</t>
    <phoneticPr fontId="2"/>
  </si>
  <si>
    <t>○</t>
    <phoneticPr fontId="2"/>
  </si>
  <si>
    <t>熊谷駅から立正大学行又は森林公園駅行バス「吉岡小学校入口前」下車徒歩6分</t>
    <rPh sb="0" eb="2">
      <t>クマガヤ</t>
    </rPh>
    <rPh sb="2" eb="3">
      <t>エキ</t>
    </rPh>
    <rPh sb="5" eb="7">
      <t>リッショウ</t>
    </rPh>
    <rPh sb="7" eb="9">
      <t>ダイガク</t>
    </rPh>
    <rPh sb="9" eb="10">
      <t>イ</t>
    </rPh>
    <rPh sb="10" eb="11">
      <t>マタ</t>
    </rPh>
    <rPh sb="12" eb="14">
      <t>シンリン</t>
    </rPh>
    <rPh sb="14" eb="16">
      <t>コウエン</t>
    </rPh>
    <rPh sb="16" eb="17">
      <t>エキ</t>
    </rPh>
    <rPh sb="17" eb="18">
      <t>イ</t>
    </rPh>
    <rPh sb="21" eb="23">
      <t>ヨシオカ</t>
    </rPh>
    <rPh sb="23" eb="26">
      <t>ショウガッコウ</t>
    </rPh>
    <rPh sb="26" eb="28">
      <t>イリグチ</t>
    </rPh>
    <rPh sb="28" eb="29">
      <t>マエ</t>
    </rPh>
    <rPh sb="30" eb="32">
      <t>ゲシャ</t>
    </rPh>
    <rPh sb="32" eb="34">
      <t>トホ</t>
    </rPh>
    <rPh sb="35" eb="36">
      <t>フン</t>
    </rPh>
    <phoneticPr fontId="2"/>
  </si>
  <si>
    <t>加羽ヶ崎281-2</t>
    <rPh sb="0" eb="1">
      <t>クワ</t>
    </rPh>
    <rPh sb="1" eb="2">
      <t>ハネ</t>
    </rPh>
    <rPh sb="3" eb="4">
      <t>サキ</t>
    </rPh>
    <phoneticPr fontId="2"/>
  </si>
  <si>
    <t>348-0031</t>
    <phoneticPr fontId="2"/>
  </si>
  <si>
    <t>048-563-1708</t>
    <phoneticPr fontId="2"/>
  </si>
  <si>
    <t>東武伊勢崎線羽生駅下車徒歩35分</t>
    <rPh sb="0" eb="2">
      <t>トウブ</t>
    </rPh>
    <rPh sb="2" eb="5">
      <t>イセザキ</t>
    </rPh>
    <rPh sb="5" eb="6">
      <t>セン</t>
    </rPh>
    <rPh sb="6" eb="8">
      <t>ハニュウ</t>
    </rPh>
    <rPh sb="8" eb="9">
      <t>エキ</t>
    </rPh>
    <rPh sb="9" eb="11">
      <t>ゲシャ</t>
    </rPh>
    <rPh sb="11" eb="13">
      <t>トホ</t>
    </rPh>
    <rPh sb="15" eb="16">
      <t>フン</t>
    </rPh>
    <phoneticPr fontId="2"/>
  </si>
  <si>
    <t>稲荷町1-1-33</t>
    <rPh sb="0" eb="3">
      <t>イナリマチ</t>
    </rPh>
    <phoneticPr fontId="2"/>
  </si>
  <si>
    <t>(特非)鶴の杜</t>
    <rPh sb="0" eb="4">
      <t>トクヒ</t>
    </rPh>
    <rPh sb="4" eb="5">
      <t>ツル</t>
    </rPh>
    <rPh sb="6" eb="7">
      <t>モリ</t>
    </rPh>
    <phoneticPr fontId="2"/>
  </si>
  <si>
    <t>三ツ木342-11</t>
    <rPh sb="0" eb="1">
      <t>ミ</t>
    </rPh>
    <rPh sb="2" eb="3">
      <t>ギ</t>
    </rPh>
    <phoneticPr fontId="2"/>
  </si>
  <si>
    <t>350-2217</t>
    <phoneticPr fontId="2"/>
  </si>
  <si>
    <t>049-290-2461</t>
    <phoneticPr fontId="2"/>
  </si>
  <si>
    <t>○</t>
    <phoneticPr fontId="2"/>
  </si>
  <si>
    <t>東武東上線若葉駅より市内循環バス南北線「鶴ヶ島市役所」下車徒歩10分</t>
    <rPh sb="10" eb="12">
      <t>シナイ</t>
    </rPh>
    <rPh sb="12" eb="14">
      <t>ジュンカン</t>
    </rPh>
    <rPh sb="16" eb="19">
      <t>ナンボクセン</t>
    </rPh>
    <rPh sb="20" eb="23">
      <t>ツルガシマ</t>
    </rPh>
    <rPh sb="23" eb="26">
      <t>シヤクショ</t>
    </rPh>
    <rPh sb="27" eb="29">
      <t>ゲシャ</t>
    </rPh>
    <rPh sb="29" eb="31">
      <t>トホ</t>
    </rPh>
    <rPh sb="33" eb="34">
      <t>フン</t>
    </rPh>
    <phoneticPr fontId="2"/>
  </si>
  <si>
    <t>脚折1868-3</t>
    <rPh sb="0" eb="1">
      <t>アシ</t>
    </rPh>
    <rPh sb="1" eb="2">
      <t>オ</t>
    </rPh>
    <phoneticPr fontId="2"/>
  </si>
  <si>
    <t>350-2213</t>
    <phoneticPr fontId="2"/>
  </si>
  <si>
    <t>049-299-6944</t>
    <phoneticPr fontId="2"/>
  </si>
  <si>
    <t>東武越生線一本松駅下車徒歩24分</t>
    <rPh sb="0" eb="2">
      <t>トウブ</t>
    </rPh>
    <rPh sb="2" eb="4">
      <t>オゴセ</t>
    </rPh>
    <rPh sb="4" eb="5">
      <t>セン</t>
    </rPh>
    <rPh sb="5" eb="8">
      <t>イッポンマツ</t>
    </rPh>
    <rPh sb="8" eb="9">
      <t>エキ</t>
    </rPh>
    <rPh sb="9" eb="11">
      <t>ゲシャ</t>
    </rPh>
    <rPh sb="11" eb="13">
      <t>トホ</t>
    </rPh>
    <rPh sb="15" eb="16">
      <t>フン</t>
    </rPh>
    <phoneticPr fontId="2"/>
  </si>
  <si>
    <t>くすの木台2-21-3</t>
    <rPh sb="3" eb="4">
      <t>キ</t>
    </rPh>
    <rPh sb="4" eb="5">
      <t>ダイ</t>
    </rPh>
    <phoneticPr fontId="2"/>
  </si>
  <si>
    <t>西武池袋線所沢駅東口下車徒歩13分</t>
    <rPh sb="0" eb="2">
      <t>セイブ</t>
    </rPh>
    <rPh sb="2" eb="4">
      <t>イケブクロ</t>
    </rPh>
    <rPh sb="4" eb="5">
      <t>セン</t>
    </rPh>
    <rPh sb="5" eb="7">
      <t>トコロザワ</t>
    </rPh>
    <rPh sb="7" eb="8">
      <t>エキ</t>
    </rPh>
    <rPh sb="8" eb="10">
      <t>ヒガシグチ</t>
    </rPh>
    <rPh sb="10" eb="12">
      <t>ゲシャ</t>
    </rPh>
    <rPh sb="12" eb="14">
      <t>トホ</t>
    </rPh>
    <rPh sb="16" eb="17">
      <t>プン</t>
    </rPh>
    <phoneticPr fontId="2"/>
  </si>
  <si>
    <t>西みずほ台1-21-26</t>
    <rPh sb="0" eb="1">
      <t>ニシ</t>
    </rPh>
    <rPh sb="4" eb="5">
      <t>ダイ</t>
    </rPh>
    <phoneticPr fontId="2"/>
  </si>
  <si>
    <t>東武東上線みずほ台駅下車徒歩3分</t>
    <rPh sb="0" eb="2">
      <t>トウブ</t>
    </rPh>
    <rPh sb="2" eb="4">
      <t>トウジョウ</t>
    </rPh>
    <rPh sb="4" eb="5">
      <t>セン</t>
    </rPh>
    <rPh sb="8" eb="9">
      <t>ダイ</t>
    </rPh>
    <rPh sb="9" eb="10">
      <t>エキ</t>
    </rPh>
    <rPh sb="10" eb="12">
      <t>ゲシャ</t>
    </rPh>
    <rPh sb="12" eb="14">
      <t>トホ</t>
    </rPh>
    <rPh sb="15" eb="16">
      <t>フン</t>
    </rPh>
    <phoneticPr fontId="2"/>
  </si>
  <si>
    <t>新曽1522-1</t>
    <rPh sb="0" eb="2">
      <t>ニイゾ</t>
    </rPh>
    <phoneticPr fontId="2"/>
  </si>
  <si>
    <t>048-229-7421</t>
    <phoneticPr fontId="2"/>
  </si>
  <si>
    <t>048-229-7431</t>
    <phoneticPr fontId="2"/>
  </si>
  <si>
    <t>(特非)めぐみの里</t>
    <rPh sb="0" eb="4">
      <t>トクヒ</t>
    </rPh>
    <rPh sb="8" eb="9">
      <t>サト</t>
    </rPh>
    <phoneticPr fontId="2"/>
  </si>
  <si>
    <t>(福)はなみずき会</t>
    <rPh sb="0" eb="3">
      <t>フク</t>
    </rPh>
    <rPh sb="8" eb="9">
      <t>カイ</t>
    </rPh>
    <phoneticPr fontId="2"/>
  </si>
  <si>
    <t>西武池袋線飯能駅から双柳市営住宅行バス「工場前」下車徒歩3分</t>
    <rPh sb="0" eb="2">
      <t>セイブ</t>
    </rPh>
    <rPh sb="2" eb="4">
      <t>イケブクロ</t>
    </rPh>
    <rPh sb="4" eb="5">
      <t>セン</t>
    </rPh>
    <rPh sb="5" eb="7">
      <t>ハンノウ</t>
    </rPh>
    <rPh sb="7" eb="8">
      <t>エキ</t>
    </rPh>
    <rPh sb="10" eb="11">
      <t>フタ</t>
    </rPh>
    <rPh sb="11" eb="12">
      <t>ヤナギ</t>
    </rPh>
    <rPh sb="12" eb="14">
      <t>シエイ</t>
    </rPh>
    <rPh sb="14" eb="16">
      <t>ジュウタク</t>
    </rPh>
    <rPh sb="16" eb="17">
      <t>イ</t>
    </rPh>
    <rPh sb="20" eb="22">
      <t>コウジョウ</t>
    </rPh>
    <rPh sb="22" eb="23">
      <t>マエ</t>
    </rPh>
    <rPh sb="24" eb="26">
      <t>ゲシャ</t>
    </rPh>
    <rPh sb="26" eb="28">
      <t>トホ</t>
    </rPh>
    <rPh sb="29" eb="30">
      <t>フン</t>
    </rPh>
    <phoneticPr fontId="2"/>
  </si>
  <si>
    <t>042-974-8304</t>
    <phoneticPr fontId="2"/>
  </si>
  <si>
    <t>南5-5-67サザンビル1階</t>
    <rPh sb="0" eb="1">
      <t>ミナミ</t>
    </rPh>
    <rPh sb="13" eb="14">
      <t>カイ</t>
    </rPh>
    <phoneticPr fontId="2"/>
  </si>
  <si>
    <t>048-501-2536</t>
    <phoneticPr fontId="2"/>
  </si>
  <si>
    <t>グリーン</t>
  </si>
  <si>
    <t>笹目南町29-24</t>
    <rPh sb="0" eb="2">
      <t>ササメ</t>
    </rPh>
    <rPh sb="2" eb="4">
      <t>ミナミチョウ</t>
    </rPh>
    <phoneticPr fontId="2"/>
  </si>
  <si>
    <t>335-0035</t>
  </si>
  <si>
    <t>048-423-2955</t>
  </si>
  <si>
    <t>048-423-2987</t>
  </si>
  <si>
    <t>埼京線戸田公園駅から下笹目行バス「笹目東小学校入口」下車徒歩5分</t>
    <rPh sb="0" eb="2">
      <t>サイキョウ</t>
    </rPh>
    <rPh sb="2" eb="3">
      <t>セン</t>
    </rPh>
    <rPh sb="3" eb="5">
      <t>トダ</t>
    </rPh>
    <rPh sb="5" eb="7">
      <t>コウエン</t>
    </rPh>
    <rPh sb="7" eb="8">
      <t>エキ</t>
    </rPh>
    <rPh sb="10" eb="13">
      <t>シモササメ</t>
    </rPh>
    <rPh sb="13" eb="14">
      <t>ユ</t>
    </rPh>
    <rPh sb="17" eb="19">
      <t>ササメ</t>
    </rPh>
    <rPh sb="19" eb="20">
      <t>ヒガシ</t>
    </rPh>
    <rPh sb="20" eb="23">
      <t>ショウガッコウ</t>
    </rPh>
    <rPh sb="23" eb="24">
      <t>イ</t>
    </rPh>
    <rPh sb="24" eb="25">
      <t>クチ</t>
    </rPh>
    <rPh sb="26" eb="28">
      <t>ゲシャ</t>
    </rPh>
    <rPh sb="28" eb="30">
      <t>トホ</t>
    </rPh>
    <rPh sb="31" eb="32">
      <t>フン</t>
    </rPh>
    <phoneticPr fontId="2"/>
  </si>
  <si>
    <t>本町5-23-11</t>
    <rPh sb="0" eb="2">
      <t>ホンチョウ</t>
    </rPh>
    <phoneticPr fontId="2"/>
  </si>
  <si>
    <t>048-540-5000</t>
    <phoneticPr fontId="2"/>
  </si>
  <si>
    <t>048-544-0050</t>
    <phoneticPr fontId="2"/>
  </si>
  <si>
    <t>048-782-7618</t>
    <phoneticPr fontId="2"/>
  </si>
  <si>
    <t>361-0004</t>
    <phoneticPr fontId="2"/>
  </si>
  <si>
    <t>○</t>
    <phoneticPr fontId="2"/>
  </si>
  <si>
    <t>緑区東浦和1-17-2-2B</t>
    <rPh sb="2" eb="5">
      <t>ヒガシウラワ</t>
    </rPh>
    <phoneticPr fontId="5"/>
  </si>
  <si>
    <t>048-764-8605</t>
  </si>
  <si>
    <t>048-764-8635</t>
  </si>
  <si>
    <t>○</t>
    <phoneticPr fontId="2"/>
  </si>
  <si>
    <t>336-0926</t>
    <phoneticPr fontId="2"/>
  </si>
  <si>
    <t>0493-22-1517</t>
    <phoneticPr fontId="2"/>
  </si>
  <si>
    <t>カピリナ</t>
    <phoneticPr fontId="2"/>
  </si>
  <si>
    <t>344-0067</t>
    <phoneticPr fontId="2"/>
  </si>
  <si>
    <t>○</t>
    <phoneticPr fontId="2"/>
  </si>
  <si>
    <t>(福)ごきげんらいぶ</t>
    <phoneticPr fontId="2"/>
  </si>
  <si>
    <t>多機能型事業所らいぶ</t>
    <rPh sb="0" eb="3">
      <t>タキノウ</t>
    </rPh>
    <rPh sb="3" eb="4">
      <t>ガタ</t>
    </rPh>
    <rPh sb="4" eb="7">
      <t>ジギョウショ</t>
    </rPh>
    <phoneticPr fontId="2"/>
  </si>
  <si>
    <t>大字西新井宿字北田1159-1</t>
    <rPh sb="0" eb="2">
      <t>オオアザ</t>
    </rPh>
    <rPh sb="2" eb="6">
      <t>ニシアライジュク</t>
    </rPh>
    <rPh sb="6" eb="7">
      <t>アザ</t>
    </rPh>
    <rPh sb="7" eb="9">
      <t>キタダ</t>
    </rPh>
    <phoneticPr fontId="2"/>
  </si>
  <si>
    <t>333-0833</t>
    <phoneticPr fontId="2"/>
  </si>
  <si>
    <t>048-290-3000</t>
    <phoneticPr fontId="2"/>
  </si>
  <si>
    <t>048-290-3005</t>
    <phoneticPr fontId="2"/>
  </si>
  <si>
    <t>埼玉高速鉄道新井宿駅から徒歩12分</t>
    <rPh sb="0" eb="2">
      <t>サイタマ</t>
    </rPh>
    <rPh sb="2" eb="4">
      <t>コウソク</t>
    </rPh>
    <rPh sb="4" eb="6">
      <t>テツドウ</t>
    </rPh>
    <rPh sb="6" eb="9">
      <t>アライジュク</t>
    </rPh>
    <rPh sb="9" eb="10">
      <t>エキ</t>
    </rPh>
    <rPh sb="12" eb="14">
      <t>トホ</t>
    </rPh>
    <rPh sb="16" eb="17">
      <t>フン</t>
    </rPh>
    <phoneticPr fontId="2"/>
  </si>
  <si>
    <t>ウェルビー朝霞台駅前センター</t>
    <rPh sb="5" eb="8">
      <t>アサカダイ</t>
    </rPh>
    <rPh sb="8" eb="10">
      <t>エキマエ</t>
    </rPh>
    <phoneticPr fontId="2"/>
  </si>
  <si>
    <t>朝霞市</t>
    <rPh sb="0" eb="3">
      <t>アサカシ</t>
    </rPh>
    <phoneticPr fontId="2"/>
  </si>
  <si>
    <t>351-0033</t>
    <phoneticPr fontId="2"/>
  </si>
  <si>
    <t>048-486-6577</t>
    <phoneticPr fontId="2"/>
  </si>
  <si>
    <t>048-486-6578</t>
    <phoneticPr fontId="2"/>
  </si>
  <si>
    <t>東武東上線朝霞台駅下車徒歩3分、
武蔵野線北朝霞駅下車徒歩2分</t>
    <rPh sb="0" eb="2">
      <t>トウブ</t>
    </rPh>
    <rPh sb="2" eb="4">
      <t>トウジョウ</t>
    </rPh>
    <rPh sb="4" eb="5">
      <t>セン</t>
    </rPh>
    <rPh sb="5" eb="8">
      <t>アサカダイ</t>
    </rPh>
    <rPh sb="8" eb="9">
      <t>エキ</t>
    </rPh>
    <rPh sb="9" eb="11">
      <t>ゲシャ</t>
    </rPh>
    <rPh sb="11" eb="13">
      <t>トホ</t>
    </rPh>
    <rPh sb="14" eb="15">
      <t>フン</t>
    </rPh>
    <rPh sb="17" eb="20">
      <t>ムサシノ</t>
    </rPh>
    <rPh sb="20" eb="21">
      <t>セン</t>
    </rPh>
    <rPh sb="21" eb="24">
      <t>キタアサカ</t>
    </rPh>
    <rPh sb="24" eb="25">
      <t>エキ</t>
    </rPh>
    <rPh sb="25" eb="27">
      <t>ゲシャ</t>
    </rPh>
    <rPh sb="27" eb="29">
      <t>トホ</t>
    </rPh>
    <rPh sb="30" eb="31">
      <t>フン</t>
    </rPh>
    <phoneticPr fontId="2"/>
  </si>
  <si>
    <t>ウェルビー川越駅前センター</t>
    <rPh sb="5" eb="7">
      <t>カワゴエ</t>
    </rPh>
    <rPh sb="7" eb="9">
      <t>エキマエ</t>
    </rPh>
    <phoneticPr fontId="2"/>
  </si>
  <si>
    <t>350-1123</t>
    <phoneticPr fontId="2"/>
  </si>
  <si>
    <t>049-249-8070</t>
    <phoneticPr fontId="2"/>
  </si>
  <si>
    <t>049-249-8071</t>
    <phoneticPr fontId="2"/>
  </si>
  <si>
    <t>○</t>
    <phoneticPr fontId="2"/>
  </si>
  <si>
    <t>川越駅西口徒歩５分</t>
    <rPh sb="0" eb="2">
      <t>カワゴエ</t>
    </rPh>
    <rPh sb="2" eb="3">
      <t>エキ</t>
    </rPh>
    <rPh sb="3" eb="5">
      <t>ニシグチ</t>
    </rPh>
    <rPh sb="5" eb="7">
      <t>トホ</t>
    </rPh>
    <rPh sb="8" eb="9">
      <t>フン</t>
    </rPh>
    <phoneticPr fontId="2"/>
  </si>
  <si>
    <t>○</t>
    <phoneticPr fontId="2"/>
  </si>
  <si>
    <t>(福)新座市障害者を守る会</t>
    <rPh sb="1" eb="2">
      <t>フク</t>
    </rPh>
    <rPh sb="3" eb="6">
      <t>ニイザシ</t>
    </rPh>
    <rPh sb="6" eb="9">
      <t>ショウガイシャ</t>
    </rPh>
    <rPh sb="10" eb="11">
      <t>マモ</t>
    </rPh>
    <rPh sb="12" eb="13">
      <t>カイ</t>
    </rPh>
    <phoneticPr fontId="2"/>
  </si>
  <si>
    <t>(福)新座市障害者を守る会</t>
    <rPh sb="1" eb="2">
      <t>フク</t>
    </rPh>
    <rPh sb="3" eb="6">
      <t>ニイザシ</t>
    </rPh>
    <rPh sb="6" eb="8">
      <t>ショウガイ</t>
    </rPh>
    <rPh sb="8" eb="9">
      <t>シャ</t>
    </rPh>
    <rPh sb="10" eb="11">
      <t>マモ</t>
    </rPh>
    <rPh sb="12" eb="13">
      <t>カイ</t>
    </rPh>
    <phoneticPr fontId="2"/>
  </si>
  <si>
    <t>352-0013</t>
    <phoneticPr fontId="2"/>
  </si>
  <si>
    <t>048-479-2292</t>
    <phoneticPr fontId="2"/>
  </si>
  <si>
    <t>048-479-2332</t>
    <phoneticPr fontId="2"/>
  </si>
  <si>
    <t>(福)ゆうき福祉会</t>
    <rPh sb="1" eb="2">
      <t>フク</t>
    </rPh>
    <rPh sb="6" eb="9">
      <t>フクシカイ</t>
    </rPh>
    <phoneticPr fontId="2"/>
  </si>
  <si>
    <t>すだち亀ヶ谷作業所</t>
    <rPh sb="3" eb="6">
      <t>カメガヤ</t>
    </rPh>
    <rPh sb="6" eb="9">
      <t>サギョウショ</t>
    </rPh>
    <phoneticPr fontId="2"/>
  </si>
  <si>
    <t>亀ヶ谷270-1</t>
    <rPh sb="0" eb="3">
      <t>カメガヤ</t>
    </rPh>
    <phoneticPr fontId="2"/>
  </si>
  <si>
    <t>359-0014</t>
    <phoneticPr fontId="2"/>
  </si>
  <si>
    <t>武蔵野線東所沢駅から柳瀬循環コース左回りバス「やなせ荘入口」下車徒歩5分</t>
    <rPh sb="0" eb="3">
      <t>ムサシノ</t>
    </rPh>
    <rPh sb="3" eb="4">
      <t>セン</t>
    </rPh>
    <rPh sb="4" eb="5">
      <t>ヒガシ</t>
    </rPh>
    <rPh sb="5" eb="7">
      <t>トコロザワ</t>
    </rPh>
    <rPh sb="7" eb="8">
      <t>エキ</t>
    </rPh>
    <rPh sb="10" eb="11">
      <t>ヤナギ</t>
    </rPh>
    <rPh sb="11" eb="12">
      <t>セ</t>
    </rPh>
    <rPh sb="12" eb="14">
      <t>ジュンカン</t>
    </rPh>
    <rPh sb="17" eb="18">
      <t>ヒダリ</t>
    </rPh>
    <rPh sb="18" eb="19">
      <t>マワ</t>
    </rPh>
    <rPh sb="26" eb="27">
      <t>ソウ</t>
    </rPh>
    <rPh sb="27" eb="28">
      <t>イ</t>
    </rPh>
    <rPh sb="28" eb="29">
      <t>グチ</t>
    </rPh>
    <rPh sb="30" eb="32">
      <t>ゲシャ</t>
    </rPh>
    <rPh sb="32" eb="34">
      <t>トホ</t>
    </rPh>
    <rPh sb="35" eb="36">
      <t>フン</t>
    </rPh>
    <phoneticPr fontId="2"/>
  </si>
  <si>
    <t>(福)栗の実福祉会</t>
    <rPh sb="1" eb="2">
      <t>フク</t>
    </rPh>
    <rPh sb="3" eb="4">
      <t>クリ</t>
    </rPh>
    <rPh sb="5" eb="6">
      <t>ミ</t>
    </rPh>
    <rPh sb="6" eb="9">
      <t>フクシカイ</t>
    </rPh>
    <phoneticPr fontId="2"/>
  </si>
  <si>
    <t>むさしの日高作業所</t>
    <rPh sb="4" eb="6">
      <t>ヒダカ</t>
    </rPh>
    <rPh sb="6" eb="9">
      <t>サギョウショ</t>
    </rPh>
    <phoneticPr fontId="2"/>
  </si>
  <si>
    <t>下大谷沢五反田12-1</t>
    <rPh sb="0" eb="1">
      <t>シタ</t>
    </rPh>
    <rPh sb="1" eb="3">
      <t>オオタニ</t>
    </rPh>
    <rPh sb="3" eb="4">
      <t>サワ</t>
    </rPh>
    <rPh sb="4" eb="7">
      <t>ゴタンダ</t>
    </rPh>
    <phoneticPr fontId="2"/>
  </si>
  <si>
    <t>西武新宿線狭山市駅から智光山公園行きバス「智光山公園」下車徒歩15分</t>
    <rPh sb="0" eb="2">
      <t>セイブ</t>
    </rPh>
    <rPh sb="2" eb="4">
      <t>シンジュク</t>
    </rPh>
    <rPh sb="4" eb="5">
      <t>セン</t>
    </rPh>
    <rPh sb="5" eb="8">
      <t>サヤマシ</t>
    </rPh>
    <rPh sb="8" eb="9">
      <t>エキ</t>
    </rPh>
    <rPh sb="11" eb="13">
      <t>トモミツ</t>
    </rPh>
    <rPh sb="13" eb="14">
      <t>ヤマ</t>
    </rPh>
    <rPh sb="14" eb="16">
      <t>コウエン</t>
    </rPh>
    <rPh sb="16" eb="17">
      <t>ユ</t>
    </rPh>
    <rPh sb="21" eb="23">
      <t>トモミツ</t>
    </rPh>
    <rPh sb="23" eb="24">
      <t>ザン</t>
    </rPh>
    <rPh sb="24" eb="26">
      <t>コウエン</t>
    </rPh>
    <rPh sb="27" eb="29">
      <t>ゲシャ</t>
    </rPh>
    <rPh sb="29" eb="31">
      <t>トホ</t>
    </rPh>
    <rPh sb="33" eb="34">
      <t>フン</t>
    </rPh>
    <phoneticPr fontId="2"/>
  </si>
  <si>
    <t>第３かわせみ・ふわふわ</t>
    <rPh sb="0" eb="1">
      <t>ダイ</t>
    </rPh>
    <phoneticPr fontId="2"/>
  </si>
  <si>
    <t>梅原48-6</t>
    <rPh sb="0" eb="2">
      <t>ウメハラ</t>
    </rPh>
    <phoneticPr fontId="2"/>
  </si>
  <si>
    <t>350-1246</t>
    <phoneticPr fontId="2"/>
  </si>
  <si>
    <t>042-985-7007</t>
    <phoneticPr fontId="2"/>
  </si>
  <si>
    <t>042-985-1020</t>
    <phoneticPr fontId="2"/>
  </si>
  <si>
    <t>高麗川駅から飯能行きバス「高麗支所」下車徒歩6分</t>
    <rPh sb="0" eb="3">
      <t>コマガワ</t>
    </rPh>
    <rPh sb="3" eb="4">
      <t>エキ</t>
    </rPh>
    <rPh sb="6" eb="8">
      <t>ハンノウ</t>
    </rPh>
    <rPh sb="8" eb="9">
      <t>イ</t>
    </rPh>
    <rPh sb="13" eb="15">
      <t>コマ</t>
    </rPh>
    <rPh sb="15" eb="17">
      <t>シショ</t>
    </rPh>
    <rPh sb="18" eb="20">
      <t>ゲシャ</t>
    </rPh>
    <rPh sb="20" eb="22">
      <t>トホ</t>
    </rPh>
    <rPh sb="23" eb="24">
      <t>フン</t>
    </rPh>
    <phoneticPr fontId="2"/>
  </si>
  <si>
    <t>○</t>
    <phoneticPr fontId="2"/>
  </si>
  <si>
    <t>（株）アライズ</t>
    <rPh sb="1" eb="2">
      <t>カブ</t>
    </rPh>
    <phoneticPr fontId="2"/>
  </si>
  <si>
    <t>オークタウン</t>
    <phoneticPr fontId="2"/>
  </si>
  <si>
    <t>川越市</t>
    <phoneticPr fontId="2"/>
  </si>
  <si>
    <t>350-0824</t>
    <phoneticPr fontId="2"/>
  </si>
  <si>
    <t>049-298-8496</t>
    <phoneticPr fontId="2"/>
  </si>
  <si>
    <t>049-298-8497</t>
  </si>
  <si>
    <t>○</t>
    <phoneticPr fontId="2"/>
  </si>
  <si>
    <t>ふくふく</t>
  </si>
  <si>
    <t>多機能型事業所わかくさ</t>
    <rPh sb="0" eb="4">
      <t>タキノウガタ</t>
    </rPh>
    <rPh sb="4" eb="7">
      <t>ジギョウショ</t>
    </rPh>
    <phoneticPr fontId="2"/>
  </si>
  <si>
    <t>岩槻区本町1-15-5</t>
    <rPh sb="0" eb="2">
      <t>イワツキ</t>
    </rPh>
    <rPh sb="2" eb="3">
      <t>ク</t>
    </rPh>
    <rPh sb="3" eb="5">
      <t>ホンチョウ</t>
    </rPh>
    <phoneticPr fontId="5"/>
  </si>
  <si>
    <t>048-884-8743</t>
  </si>
  <si>
    <t>048-798-4534</t>
    <phoneticPr fontId="2"/>
  </si>
  <si>
    <t>048-798-4562</t>
    <phoneticPr fontId="2"/>
  </si>
  <si>
    <t>東浦和駅から徒歩5分</t>
    <rPh sb="0" eb="3">
      <t>ヒガシウラワ</t>
    </rPh>
    <rPh sb="3" eb="4">
      <t>エキ</t>
    </rPh>
    <rPh sb="6" eb="8">
      <t>トホ</t>
    </rPh>
    <rPh sb="9" eb="10">
      <t>フン</t>
    </rPh>
    <phoneticPr fontId="2"/>
  </si>
  <si>
    <t>岩槻駅東口から徒歩8分</t>
    <rPh sb="0" eb="3">
      <t>イワツキエキ</t>
    </rPh>
    <rPh sb="3" eb="5">
      <t>ヒガシグチ</t>
    </rPh>
    <rPh sb="7" eb="9">
      <t>トホ</t>
    </rPh>
    <rPh sb="10" eb="11">
      <t>フン</t>
    </rPh>
    <phoneticPr fontId="2"/>
  </si>
  <si>
    <t>（株）介護サービスひまわり</t>
    <rPh sb="0" eb="3">
      <t>カブ</t>
    </rPh>
    <rPh sb="3" eb="5">
      <t>カイゴ</t>
    </rPh>
    <phoneticPr fontId="2"/>
  </si>
  <si>
    <t>岩槻区飯塚1198-2</t>
    <rPh sb="3" eb="5">
      <t>イイヅカ</t>
    </rPh>
    <phoneticPr fontId="2"/>
  </si>
  <si>
    <t>339-0031</t>
    <phoneticPr fontId="2"/>
  </si>
  <si>
    <t>岩槻駅東口から越谷行・水上公園行・荻島小前行バス「上飯塚」下車徒歩3分</t>
    <rPh sb="0" eb="2">
      <t>イワツキ</t>
    </rPh>
    <rPh sb="2" eb="3">
      <t>エキ</t>
    </rPh>
    <rPh sb="3" eb="5">
      <t>ヒガシグチ</t>
    </rPh>
    <rPh sb="7" eb="9">
      <t>コシガヤ</t>
    </rPh>
    <rPh sb="9" eb="10">
      <t>イキ</t>
    </rPh>
    <rPh sb="11" eb="13">
      <t>スイジョウ</t>
    </rPh>
    <rPh sb="13" eb="15">
      <t>コウエン</t>
    </rPh>
    <rPh sb="15" eb="16">
      <t>イキ</t>
    </rPh>
    <rPh sb="17" eb="19">
      <t>オギシマ</t>
    </rPh>
    <rPh sb="19" eb="20">
      <t>ショウ</t>
    </rPh>
    <rPh sb="20" eb="21">
      <t>マエ</t>
    </rPh>
    <rPh sb="21" eb="22">
      <t>イキ</t>
    </rPh>
    <rPh sb="25" eb="26">
      <t>ノリアゲ</t>
    </rPh>
    <rPh sb="26" eb="28">
      <t>イイヅカ</t>
    </rPh>
    <rPh sb="29" eb="31">
      <t>ゲシャ</t>
    </rPh>
    <rPh sb="31" eb="33">
      <t>トホ</t>
    </rPh>
    <rPh sb="34" eb="35">
      <t>プン</t>
    </rPh>
    <phoneticPr fontId="2"/>
  </si>
  <si>
    <t>○</t>
    <phoneticPr fontId="2"/>
  </si>
  <si>
    <t>(福)埼玉現成会</t>
    <rPh sb="3" eb="5">
      <t>サイタマ</t>
    </rPh>
    <rPh sb="5" eb="6">
      <t>ウツツ</t>
    </rPh>
    <rPh sb="6" eb="7">
      <t>シゲル</t>
    </rPh>
    <rPh sb="7" eb="8">
      <t>カイ</t>
    </rPh>
    <phoneticPr fontId="2"/>
  </si>
  <si>
    <t>太陽の丘</t>
    <rPh sb="0" eb="2">
      <t>タイヨウ</t>
    </rPh>
    <rPh sb="3" eb="4">
      <t>オカ</t>
    </rPh>
    <phoneticPr fontId="2"/>
  </si>
  <si>
    <t>川崎30-1</t>
    <rPh sb="0" eb="2">
      <t>カワサキ</t>
    </rPh>
    <phoneticPr fontId="2"/>
  </si>
  <si>
    <t>357-0011</t>
    <phoneticPr fontId="2"/>
  </si>
  <si>
    <t>042-975-1555</t>
    <phoneticPr fontId="2"/>
  </si>
  <si>
    <t>042-975-1566</t>
    <phoneticPr fontId="2"/>
  </si>
  <si>
    <t>東飯能駅から狭山市駅行バス「川崎」下車徒歩5分</t>
    <rPh sb="0" eb="1">
      <t>ヒガシ</t>
    </rPh>
    <rPh sb="1" eb="3">
      <t>ハンノウ</t>
    </rPh>
    <rPh sb="3" eb="4">
      <t>エキ</t>
    </rPh>
    <rPh sb="6" eb="9">
      <t>サヤマシ</t>
    </rPh>
    <rPh sb="9" eb="10">
      <t>エキ</t>
    </rPh>
    <rPh sb="10" eb="11">
      <t>イ</t>
    </rPh>
    <rPh sb="14" eb="16">
      <t>カワサキ</t>
    </rPh>
    <rPh sb="17" eb="19">
      <t>ゲシャ</t>
    </rPh>
    <rPh sb="19" eb="21">
      <t>トホ</t>
    </rPh>
    <rPh sb="22" eb="23">
      <t>フン</t>
    </rPh>
    <phoneticPr fontId="2"/>
  </si>
  <si>
    <t>ウェルビー（株）</t>
    <rPh sb="5" eb="8">
      <t>カブ</t>
    </rPh>
    <phoneticPr fontId="2"/>
  </si>
  <si>
    <t>ウェルビー西川口センター</t>
    <rPh sb="5" eb="8">
      <t>ニシカワグチ</t>
    </rPh>
    <phoneticPr fontId="2"/>
  </si>
  <si>
    <t>並木2-11-20フラワーメゾン安岡1階</t>
    <rPh sb="0" eb="2">
      <t>ナミキ</t>
    </rPh>
    <rPh sb="16" eb="18">
      <t>ヤスオカ</t>
    </rPh>
    <rPh sb="19" eb="20">
      <t>カイ</t>
    </rPh>
    <phoneticPr fontId="2"/>
  </si>
  <si>
    <t>332-0034</t>
    <phoneticPr fontId="2"/>
  </si>
  <si>
    <t>048-240-6363</t>
    <phoneticPr fontId="2"/>
  </si>
  <si>
    <t>048-240-6364</t>
    <phoneticPr fontId="2"/>
  </si>
  <si>
    <t>○</t>
    <phoneticPr fontId="2"/>
  </si>
  <si>
    <t>京浜東北線西川口駅東口徒歩6分</t>
    <rPh sb="0" eb="2">
      <t>ケイヒン</t>
    </rPh>
    <rPh sb="2" eb="4">
      <t>トウホク</t>
    </rPh>
    <rPh sb="4" eb="5">
      <t>セン</t>
    </rPh>
    <rPh sb="5" eb="8">
      <t>ニシカワグチ</t>
    </rPh>
    <rPh sb="8" eb="9">
      <t>エキ</t>
    </rPh>
    <rPh sb="9" eb="11">
      <t>ヒガシグチ</t>
    </rPh>
    <rPh sb="11" eb="13">
      <t>トホ</t>
    </rPh>
    <rPh sb="14" eb="15">
      <t>フン</t>
    </rPh>
    <phoneticPr fontId="2"/>
  </si>
  <si>
    <t>(福)友遊会</t>
    <rPh sb="1" eb="2">
      <t>フク</t>
    </rPh>
    <rPh sb="3" eb="4">
      <t>ユウ</t>
    </rPh>
    <rPh sb="4" eb="5">
      <t>ユウ</t>
    </rPh>
    <rPh sb="5" eb="6">
      <t>カイ</t>
    </rPh>
    <phoneticPr fontId="2"/>
  </si>
  <si>
    <t>かわぐち就労支援事業所　詩然Ⅱ</t>
    <rPh sb="4" eb="6">
      <t>シュウロウ</t>
    </rPh>
    <rPh sb="6" eb="8">
      <t>シエン</t>
    </rPh>
    <rPh sb="8" eb="11">
      <t>ジギョウショ</t>
    </rPh>
    <rPh sb="12" eb="13">
      <t>シ</t>
    </rPh>
    <rPh sb="13" eb="14">
      <t>ゼン</t>
    </rPh>
    <phoneticPr fontId="2"/>
  </si>
  <si>
    <t>芝3-22-13</t>
    <rPh sb="0" eb="1">
      <t>シバ</t>
    </rPh>
    <phoneticPr fontId="2"/>
  </si>
  <si>
    <t>333-0866</t>
    <phoneticPr fontId="2"/>
  </si>
  <si>
    <t>048-483-4733</t>
    <phoneticPr fontId="2"/>
  </si>
  <si>
    <t>048-483-4766</t>
    <phoneticPr fontId="2"/>
  </si>
  <si>
    <t>京浜東北線蕨駅東口から上根橋循環バス「消防本部入口」下車徒歩1分</t>
    <rPh sb="0" eb="2">
      <t>ケイヒン</t>
    </rPh>
    <rPh sb="2" eb="4">
      <t>トウホク</t>
    </rPh>
    <rPh sb="4" eb="5">
      <t>セン</t>
    </rPh>
    <rPh sb="5" eb="6">
      <t>ワラビ</t>
    </rPh>
    <rPh sb="6" eb="7">
      <t>エキ</t>
    </rPh>
    <rPh sb="7" eb="9">
      <t>ヒガシグチ</t>
    </rPh>
    <rPh sb="11" eb="12">
      <t>カミ</t>
    </rPh>
    <rPh sb="12" eb="14">
      <t>ネバシ</t>
    </rPh>
    <rPh sb="14" eb="16">
      <t>ジュンカン</t>
    </rPh>
    <rPh sb="19" eb="21">
      <t>ショウボウ</t>
    </rPh>
    <rPh sb="21" eb="23">
      <t>ホンブ</t>
    </rPh>
    <rPh sb="23" eb="24">
      <t>イ</t>
    </rPh>
    <rPh sb="24" eb="25">
      <t>グチ</t>
    </rPh>
    <rPh sb="26" eb="28">
      <t>ゲシャ</t>
    </rPh>
    <rPh sb="28" eb="30">
      <t>トホ</t>
    </rPh>
    <rPh sb="31" eb="32">
      <t>フン</t>
    </rPh>
    <phoneticPr fontId="2"/>
  </si>
  <si>
    <t>(特非)小鹿の夢</t>
    <rPh sb="1" eb="2">
      <t>トク</t>
    </rPh>
    <rPh sb="2" eb="3">
      <t>ヒ</t>
    </rPh>
    <rPh sb="4" eb="6">
      <t>コジカ</t>
    </rPh>
    <rPh sb="7" eb="8">
      <t>ユメ</t>
    </rPh>
    <phoneticPr fontId="2"/>
  </si>
  <si>
    <t>アンゴラ王国</t>
    <rPh sb="4" eb="6">
      <t>オウコク</t>
    </rPh>
    <phoneticPr fontId="2"/>
  </si>
  <si>
    <t>河原沢767</t>
    <rPh sb="0" eb="2">
      <t>カワラ</t>
    </rPh>
    <rPh sb="2" eb="3">
      <t>サワ</t>
    </rPh>
    <phoneticPr fontId="2"/>
  </si>
  <si>
    <t>368-0113</t>
    <phoneticPr fontId="2"/>
  </si>
  <si>
    <t>050-7566-0481</t>
    <phoneticPr fontId="2"/>
  </si>
  <si>
    <t>○</t>
    <phoneticPr fontId="2"/>
  </si>
  <si>
    <t>秩父鉄道秩父本線三峰口駅から車20分</t>
    <rPh sb="0" eb="2">
      <t>チチブ</t>
    </rPh>
    <rPh sb="2" eb="4">
      <t>テツドウ</t>
    </rPh>
    <rPh sb="4" eb="6">
      <t>チチブ</t>
    </rPh>
    <rPh sb="6" eb="8">
      <t>ホンセン</t>
    </rPh>
    <rPh sb="8" eb="11">
      <t>ミツミネグチ</t>
    </rPh>
    <rPh sb="11" eb="12">
      <t>エキ</t>
    </rPh>
    <rPh sb="14" eb="15">
      <t>クルマ</t>
    </rPh>
    <rPh sb="17" eb="18">
      <t>フン</t>
    </rPh>
    <phoneticPr fontId="2"/>
  </si>
  <si>
    <t>○</t>
    <phoneticPr fontId="2"/>
  </si>
  <si>
    <t>西武新宿線航空公園駅から並木通り団地行・エステシティ所沢行バス「秩父学園入口」下車徒歩2分</t>
    <rPh sb="0" eb="5">
      <t>セイブシンジュクセン</t>
    </rPh>
    <rPh sb="26" eb="28">
      <t>トコロザワ</t>
    </rPh>
    <rPh sb="28" eb="29">
      <t>イ</t>
    </rPh>
    <rPh sb="32" eb="34">
      <t>チチブ</t>
    </rPh>
    <rPh sb="34" eb="36">
      <t>ガクエン</t>
    </rPh>
    <rPh sb="36" eb="37">
      <t>イ</t>
    </rPh>
    <rPh sb="37" eb="38">
      <t>グチ</t>
    </rPh>
    <phoneticPr fontId="2"/>
  </si>
  <si>
    <t>若松町839-19</t>
    <rPh sb="0" eb="3">
      <t>ワカマツチョウ</t>
    </rPh>
    <phoneticPr fontId="2"/>
  </si>
  <si>
    <t>049-295-2036</t>
    <phoneticPr fontId="2"/>
  </si>
  <si>
    <t>川角449-1</t>
    <rPh sb="0" eb="2">
      <t>カワカド</t>
    </rPh>
    <phoneticPr fontId="2"/>
  </si>
  <si>
    <t>350-0436</t>
    <phoneticPr fontId="2"/>
  </si>
  <si>
    <t>善ヶ島3310-1</t>
    <rPh sb="0" eb="1">
      <t>ゼン</t>
    </rPh>
    <rPh sb="2" eb="3">
      <t>シマ</t>
    </rPh>
    <phoneticPr fontId="2"/>
  </si>
  <si>
    <t>熊谷駅から妻沼行バス終点「妻沼」下車徒歩15分</t>
    <rPh sb="0" eb="2">
      <t>クマガヤ</t>
    </rPh>
    <rPh sb="2" eb="3">
      <t>エキ</t>
    </rPh>
    <rPh sb="5" eb="7">
      <t>メヌマ</t>
    </rPh>
    <rPh sb="7" eb="8">
      <t>イ</t>
    </rPh>
    <rPh sb="10" eb="12">
      <t>シュウテン</t>
    </rPh>
    <rPh sb="13" eb="15">
      <t>メヌマ</t>
    </rPh>
    <rPh sb="16" eb="18">
      <t>ゲシャ</t>
    </rPh>
    <rPh sb="18" eb="20">
      <t>トホ</t>
    </rPh>
    <rPh sb="22" eb="23">
      <t>プン</t>
    </rPh>
    <phoneticPr fontId="2"/>
  </si>
  <si>
    <t>ゆたか</t>
    <phoneticPr fontId="2"/>
  </si>
  <si>
    <t>344-0053</t>
    <phoneticPr fontId="2"/>
  </si>
  <si>
    <t>048-884-9083</t>
    <phoneticPr fontId="2"/>
  </si>
  <si>
    <t>048-884-9084</t>
    <phoneticPr fontId="2"/>
  </si>
  <si>
    <t>359-0023</t>
    <phoneticPr fontId="2"/>
  </si>
  <si>
    <t>(株)チャレジョブ</t>
    <rPh sb="1" eb="2">
      <t>カブ</t>
    </rPh>
    <phoneticPr fontId="2"/>
  </si>
  <si>
    <t>チャレジョブセンター</t>
    <phoneticPr fontId="2"/>
  </si>
  <si>
    <t>若宮1-2-16伸光ビル2階</t>
    <rPh sb="0" eb="2">
      <t>ワカミヤ</t>
    </rPh>
    <rPh sb="8" eb="9">
      <t>シン</t>
    </rPh>
    <rPh sb="9" eb="10">
      <t>ヒカリ</t>
    </rPh>
    <rPh sb="13" eb="14">
      <t>カイ</t>
    </rPh>
    <phoneticPr fontId="2"/>
  </si>
  <si>
    <t>363-0022</t>
    <phoneticPr fontId="2"/>
  </si>
  <si>
    <t>048-789-5300</t>
    <phoneticPr fontId="2"/>
  </si>
  <si>
    <t>048-789-5301</t>
    <phoneticPr fontId="2"/>
  </si>
  <si>
    <t>○</t>
    <phoneticPr fontId="2"/>
  </si>
  <si>
    <t>高崎線桶川駅から徒歩2分</t>
    <rPh sb="0" eb="2">
      <t>タカサキ</t>
    </rPh>
    <rPh sb="2" eb="3">
      <t>セン</t>
    </rPh>
    <rPh sb="3" eb="5">
      <t>オケガワ</t>
    </rPh>
    <rPh sb="5" eb="6">
      <t>エキ</t>
    </rPh>
    <rPh sb="8" eb="10">
      <t>トホ</t>
    </rPh>
    <rPh sb="11" eb="12">
      <t>フン</t>
    </rPh>
    <phoneticPr fontId="2"/>
  </si>
  <si>
    <t>上崎2701-1</t>
    <rPh sb="0" eb="1">
      <t>ウエ</t>
    </rPh>
    <rPh sb="1" eb="2">
      <t>サキ</t>
    </rPh>
    <phoneticPr fontId="2"/>
  </si>
  <si>
    <t>東武伊勢崎線加須駅から車15分</t>
    <rPh sb="0" eb="2">
      <t>トウブ</t>
    </rPh>
    <rPh sb="2" eb="5">
      <t>イセサキ</t>
    </rPh>
    <rPh sb="5" eb="6">
      <t>セン</t>
    </rPh>
    <rPh sb="6" eb="8">
      <t>カゾ</t>
    </rPh>
    <rPh sb="8" eb="9">
      <t>エキ</t>
    </rPh>
    <rPh sb="11" eb="12">
      <t>クルマ</t>
    </rPh>
    <rPh sb="14" eb="15">
      <t>フン</t>
    </rPh>
    <phoneticPr fontId="2"/>
  </si>
  <si>
    <t>350-1115</t>
    <phoneticPr fontId="13"/>
  </si>
  <si>
    <t>049-265-8501</t>
    <phoneticPr fontId="2"/>
  </si>
  <si>
    <t>049-265-8504</t>
    <phoneticPr fontId="2"/>
  </si>
  <si>
    <t>○</t>
    <phoneticPr fontId="13"/>
  </si>
  <si>
    <t>○</t>
    <phoneticPr fontId="2"/>
  </si>
  <si>
    <t>ＪＲ川越駅から徒歩10分</t>
    <rPh sb="2" eb="4">
      <t>カワゴエ</t>
    </rPh>
    <rPh sb="4" eb="5">
      <t>エキ</t>
    </rPh>
    <rPh sb="7" eb="9">
      <t>トホ</t>
    </rPh>
    <rPh sb="11" eb="12">
      <t>プン</t>
    </rPh>
    <phoneticPr fontId="2"/>
  </si>
  <si>
    <t>INSPIRE（株）</t>
    <rPh sb="7" eb="10">
      <t>カブ</t>
    </rPh>
    <phoneticPr fontId="2"/>
  </si>
  <si>
    <t>ウェルビー大宮センター</t>
    <rPh sb="5" eb="7">
      <t>オオミヤ</t>
    </rPh>
    <phoneticPr fontId="2"/>
  </si>
  <si>
    <t>330-0846</t>
    <phoneticPr fontId="2"/>
  </si>
  <si>
    <t>048-640-5010</t>
    <phoneticPr fontId="2"/>
  </si>
  <si>
    <t>048-640-5011</t>
    <phoneticPr fontId="2"/>
  </si>
  <si>
    <t>大宮駅東口から徒歩7分</t>
    <rPh sb="0" eb="2">
      <t>オオミヤ</t>
    </rPh>
    <rPh sb="2" eb="3">
      <t>エキ</t>
    </rPh>
    <rPh sb="3" eb="5">
      <t>ヒガシグチ</t>
    </rPh>
    <rPh sb="7" eb="9">
      <t>トホ</t>
    </rPh>
    <rPh sb="10" eb="11">
      <t>フン</t>
    </rPh>
    <phoneticPr fontId="2"/>
  </si>
  <si>
    <t>指定障害福祉サービス事業所かがやき</t>
    <rPh sb="0" eb="2">
      <t>シテイ</t>
    </rPh>
    <rPh sb="2" eb="4">
      <t>ショウガイ</t>
    </rPh>
    <rPh sb="4" eb="6">
      <t>フクシ</t>
    </rPh>
    <rPh sb="10" eb="13">
      <t>ジギョウショ</t>
    </rPh>
    <phoneticPr fontId="2"/>
  </si>
  <si>
    <t>(福)藤の実会</t>
    <rPh sb="1" eb="2">
      <t>フク</t>
    </rPh>
    <rPh sb="3" eb="4">
      <t>フジ</t>
    </rPh>
    <rPh sb="5" eb="6">
      <t>ミ</t>
    </rPh>
    <rPh sb="6" eb="7">
      <t>カイ</t>
    </rPh>
    <phoneticPr fontId="2"/>
  </si>
  <si>
    <t>北原町935-1</t>
    <phoneticPr fontId="2"/>
  </si>
  <si>
    <t>04-2941-4105</t>
    <phoneticPr fontId="2"/>
  </si>
  <si>
    <t>04-2935-3555</t>
    <phoneticPr fontId="2"/>
  </si>
  <si>
    <t>西武新宿線航空公園駅からエステシティー所沢行西武バス「若松町」下車徒歩1分</t>
    <phoneticPr fontId="2"/>
  </si>
  <si>
    <t>就労継続支援Ｂ型事業所スキップ</t>
    <rPh sb="0" eb="2">
      <t>シュウロウ</t>
    </rPh>
    <rPh sb="2" eb="4">
      <t>ケイゾク</t>
    </rPh>
    <rPh sb="4" eb="6">
      <t>シエン</t>
    </rPh>
    <rPh sb="7" eb="8">
      <t>ガタ</t>
    </rPh>
    <rPh sb="8" eb="11">
      <t>ジギョウショ</t>
    </rPh>
    <phoneticPr fontId="2"/>
  </si>
  <si>
    <t>西武新宿線航空公園駅西口下車徒歩3分</t>
    <rPh sb="0" eb="2">
      <t>セイブ</t>
    </rPh>
    <rPh sb="2" eb="4">
      <t>シンジュク</t>
    </rPh>
    <rPh sb="4" eb="5">
      <t>セン</t>
    </rPh>
    <rPh sb="5" eb="7">
      <t>コウクウ</t>
    </rPh>
    <rPh sb="7" eb="9">
      <t>コウエン</t>
    </rPh>
    <rPh sb="9" eb="10">
      <t>エキ</t>
    </rPh>
    <rPh sb="10" eb="12">
      <t>ニシグチ</t>
    </rPh>
    <rPh sb="12" eb="14">
      <t>ゲシャ</t>
    </rPh>
    <rPh sb="14" eb="16">
      <t>トホ</t>
    </rPh>
    <rPh sb="17" eb="18">
      <t>フン</t>
    </rPh>
    <phoneticPr fontId="2"/>
  </si>
  <si>
    <t>04-2922-3439</t>
    <phoneticPr fontId="2"/>
  </si>
  <si>
    <t>あいあい滝ノ入作業所</t>
    <rPh sb="4" eb="5">
      <t>タキ</t>
    </rPh>
    <rPh sb="6" eb="7">
      <t>イ</t>
    </rPh>
    <rPh sb="7" eb="10">
      <t>サギョウショ</t>
    </rPh>
    <phoneticPr fontId="2"/>
  </si>
  <si>
    <t>滝ノ入159</t>
    <rPh sb="0" eb="1">
      <t>タキ</t>
    </rPh>
    <rPh sb="2" eb="3">
      <t>イ</t>
    </rPh>
    <phoneticPr fontId="2"/>
  </si>
  <si>
    <t>350-0456</t>
    <phoneticPr fontId="2"/>
  </si>
  <si>
    <t>049-295-1256</t>
    <phoneticPr fontId="2"/>
  </si>
  <si>
    <t>八高線毛呂駅下車徒歩13分</t>
    <phoneticPr fontId="2"/>
  </si>
  <si>
    <t>就労継続支援事業所にこにこハウス</t>
    <rPh sb="0" eb="2">
      <t>シュウロウ</t>
    </rPh>
    <rPh sb="2" eb="4">
      <t>ケイゾク</t>
    </rPh>
    <rPh sb="4" eb="6">
      <t>シエン</t>
    </rPh>
    <rPh sb="6" eb="9">
      <t>ジギョウショ</t>
    </rPh>
    <phoneticPr fontId="2"/>
  </si>
  <si>
    <t>稲荷町14-10</t>
    <phoneticPr fontId="2"/>
  </si>
  <si>
    <t>042-978-9222</t>
    <phoneticPr fontId="2"/>
  </si>
  <si>
    <t>○</t>
    <phoneticPr fontId="2"/>
  </si>
  <si>
    <t>357-0037</t>
    <phoneticPr fontId="2"/>
  </si>
  <si>
    <t>(特非)インターメディカル</t>
    <rPh sb="1" eb="2">
      <t>トク</t>
    </rPh>
    <rPh sb="2" eb="3">
      <t>ヒ</t>
    </rPh>
    <phoneticPr fontId="2"/>
  </si>
  <si>
    <t>西武池袋線飯能駅下車徒歩7分</t>
    <phoneticPr fontId="2"/>
  </si>
  <si>
    <t>本田3126</t>
    <rPh sb="0" eb="2">
      <t>ホンダ</t>
    </rPh>
    <phoneticPr fontId="2"/>
  </si>
  <si>
    <t>0493-34-4377</t>
    <phoneticPr fontId="2"/>
  </si>
  <si>
    <t>大字戸崎384-1</t>
    <rPh sb="0" eb="2">
      <t>オオアザ</t>
    </rPh>
    <rPh sb="2" eb="4">
      <t>トサキ</t>
    </rPh>
    <phoneticPr fontId="2"/>
  </si>
  <si>
    <t>高崎線宮原駅西口下車花の丘行バス「花の丘」下車徒歩6分</t>
    <rPh sb="0" eb="2">
      <t>タカサキ</t>
    </rPh>
    <rPh sb="2" eb="3">
      <t>セン</t>
    </rPh>
    <rPh sb="3" eb="5">
      <t>ミヤハラ</t>
    </rPh>
    <rPh sb="5" eb="6">
      <t>エキ</t>
    </rPh>
    <rPh sb="6" eb="8">
      <t>ニシグチ</t>
    </rPh>
    <rPh sb="8" eb="10">
      <t>ゲシャ</t>
    </rPh>
    <rPh sb="10" eb="11">
      <t>ハナ</t>
    </rPh>
    <rPh sb="12" eb="13">
      <t>オカ</t>
    </rPh>
    <rPh sb="13" eb="14">
      <t>ユ</t>
    </rPh>
    <rPh sb="17" eb="18">
      <t>ハナ</t>
    </rPh>
    <rPh sb="19" eb="20">
      <t>オカ</t>
    </rPh>
    <rPh sb="21" eb="23">
      <t>ゲシャ</t>
    </rPh>
    <rPh sb="23" eb="25">
      <t>トホ</t>
    </rPh>
    <rPh sb="26" eb="27">
      <t>フン</t>
    </rPh>
    <phoneticPr fontId="2"/>
  </si>
  <si>
    <t>(株)綜合キャリアトラスト</t>
    <rPh sb="1" eb="2">
      <t>カブ</t>
    </rPh>
    <rPh sb="3" eb="5">
      <t>ソウゴウ</t>
    </rPh>
    <phoneticPr fontId="2"/>
  </si>
  <si>
    <t>ＳＡＫＵＲＡわらびセンター</t>
    <phoneticPr fontId="2"/>
  </si>
  <si>
    <t>芝新町4-6 YS TOWER 6階</t>
    <rPh sb="0" eb="1">
      <t>シバ</t>
    </rPh>
    <rPh sb="1" eb="3">
      <t>シンマチ</t>
    </rPh>
    <rPh sb="17" eb="18">
      <t>カイ</t>
    </rPh>
    <phoneticPr fontId="2"/>
  </si>
  <si>
    <t>333-0851</t>
    <phoneticPr fontId="2"/>
  </si>
  <si>
    <t>048-260-3921</t>
    <phoneticPr fontId="2"/>
  </si>
  <si>
    <t>048-260-3922</t>
    <phoneticPr fontId="2"/>
  </si>
  <si>
    <t>○</t>
    <phoneticPr fontId="2"/>
  </si>
  <si>
    <t>京浜東北線蕨駅東口徒歩4分</t>
    <rPh sb="0" eb="2">
      <t>ケイヒン</t>
    </rPh>
    <rPh sb="2" eb="4">
      <t>トウホク</t>
    </rPh>
    <rPh sb="4" eb="5">
      <t>セン</t>
    </rPh>
    <rPh sb="5" eb="6">
      <t>ワラビ</t>
    </rPh>
    <rPh sb="6" eb="7">
      <t>エキ</t>
    </rPh>
    <rPh sb="7" eb="9">
      <t>ヒガシグチ</t>
    </rPh>
    <rPh sb="9" eb="11">
      <t>トホ</t>
    </rPh>
    <rPh sb="12" eb="13">
      <t>フン</t>
    </rPh>
    <phoneticPr fontId="2"/>
  </si>
  <si>
    <t>○</t>
    <phoneticPr fontId="2"/>
  </si>
  <si>
    <t>(福)ひふみ会</t>
    <rPh sb="1" eb="2">
      <t>フク</t>
    </rPh>
    <rPh sb="6" eb="7">
      <t>カイ</t>
    </rPh>
    <phoneticPr fontId="2"/>
  </si>
  <si>
    <t>光福</t>
    <rPh sb="0" eb="1">
      <t>コウ</t>
    </rPh>
    <rPh sb="1" eb="2">
      <t>フク</t>
    </rPh>
    <phoneticPr fontId="2"/>
  </si>
  <si>
    <t>西新井宿885-1</t>
    <phoneticPr fontId="2"/>
  </si>
  <si>
    <t>333-0833</t>
    <phoneticPr fontId="2"/>
  </si>
  <si>
    <t>048-229-1623</t>
    <phoneticPr fontId="2"/>
  </si>
  <si>
    <t>048-229-1602</t>
    <phoneticPr fontId="2"/>
  </si>
  <si>
    <t>埼玉高速鉄道新井宿駅徒歩7分</t>
    <rPh sb="0" eb="2">
      <t>サイタマ</t>
    </rPh>
    <rPh sb="2" eb="4">
      <t>コウソク</t>
    </rPh>
    <rPh sb="4" eb="6">
      <t>テツドウ</t>
    </rPh>
    <rPh sb="6" eb="9">
      <t>アライジュク</t>
    </rPh>
    <rPh sb="9" eb="10">
      <t>エキ</t>
    </rPh>
    <rPh sb="10" eb="12">
      <t>トホ</t>
    </rPh>
    <rPh sb="13" eb="14">
      <t>フン</t>
    </rPh>
    <phoneticPr fontId="2"/>
  </si>
  <si>
    <t>(特非)藤の森福祉会</t>
    <rPh sb="1" eb="2">
      <t>トク</t>
    </rPh>
    <rPh sb="2" eb="3">
      <t>ヒ</t>
    </rPh>
    <rPh sb="4" eb="5">
      <t>フジ</t>
    </rPh>
    <rPh sb="6" eb="7">
      <t>モリ</t>
    </rPh>
    <rPh sb="7" eb="10">
      <t>フクシカイ</t>
    </rPh>
    <phoneticPr fontId="2"/>
  </si>
  <si>
    <t>ふぉるて</t>
    <phoneticPr fontId="2"/>
  </si>
  <si>
    <t>八木崎町1-5</t>
    <rPh sb="0" eb="2">
      <t>ヤギ</t>
    </rPh>
    <rPh sb="2" eb="3">
      <t>ザキ</t>
    </rPh>
    <rPh sb="3" eb="4">
      <t>チョウ</t>
    </rPh>
    <phoneticPr fontId="2"/>
  </si>
  <si>
    <t>344-0055</t>
    <phoneticPr fontId="2"/>
  </si>
  <si>
    <t>048-884-9543</t>
    <phoneticPr fontId="2"/>
  </si>
  <si>
    <t>○</t>
    <phoneticPr fontId="2"/>
  </si>
  <si>
    <t>東武野田線八木崎駅下車徒歩5分</t>
    <rPh sb="0" eb="2">
      <t>トウブ</t>
    </rPh>
    <rPh sb="2" eb="4">
      <t>ノダ</t>
    </rPh>
    <rPh sb="4" eb="5">
      <t>セン</t>
    </rPh>
    <rPh sb="5" eb="6">
      <t>ヤ</t>
    </rPh>
    <rPh sb="6" eb="8">
      <t>キザキ</t>
    </rPh>
    <rPh sb="8" eb="9">
      <t>エキ</t>
    </rPh>
    <rPh sb="9" eb="11">
      <t>ゲシャ</t>
    </rPh>
    <rPh sb="11" eb="13">
      <t>トホ</t>
    </rPh>
    <rPh sb="14" eb="15">
      <t>フン</t>
    </rPh>
    <phoneticPr fontId="2"/>
  </si>
  <si>
    <t>江面字小谷1250-1</t>
    <rPh sb="0" eb="1">
      <t>エ</t>
    </rPh>
    <rPh sb="1" eb="2">
      <t>メン</t>
    </rPh>
    <rPh sb="2" eb="3">
      <t>アザ</t>
    </rPh>
    <rPh sb="3" eb="5">
      <t>コタニ</t>
    </rPh>
    <phoneticPr fontId="2"/>
  </si>
  <si>
    <t>宇都宮線久喜駅西口菖蒲工業団地管理センター行「管理センター」下車徒歩7分</t>
    <rPh sb="0" eb="3">
      <t>ウツノミヤ</t>
    </rPh>
    <rPh sb="3" eb="4">
      <t>セン</t>
    </rPh>
    <rPh sb="4" eb="6">
      <t>クキ</t>
    </rPh>
    <rPh sb="6" eb="7">
      <t>エキ</t>
    </rPh>
    <rPh sb="7" eb="9">
      <t>ニシグチ</t>
    </rPh>
    <rPh sb="9" eb="11">
      <t>ショウブ</t>
    </rPh>
    <rPh sb="11" eb="13">
      <t>コウギョウ</t>
    </rPh>
    <rPh sb="13" eb="15">
      <t>ダンチ</t>
    </rPh>
    <rPh sb="15" eb="17">
      <t>カンリ</t>
    </rPh>
    <rPh sb="21" eb="22">
      <t>ユ</t>
    </rPh>
    <rPh sb="23" eb="25">
      <t>カンリ</t>
    </rPh>
    <rPh sb="30" eb="32">
      <t>ゲシャ</t>
    </rPh>
    <rPh sb="32" eb="34">
      <t>トホ</t>
    </rPh>
    <rPh sb="35" eb="36">
      <t>フン</t>
    </rPh>
    <phoneticPr fontId="2"/>
  </si>
  <si>
    <t>(特非)あどぼ</t>
    <rPh sb="1" eb="2">
      <t>トク</t>
    </rPh>
    <rPh sb="2" eb="3">
      <t>ヒ</t>
    </rPh>
    <phoneticPr fontId="2"/>
  </si>
  <si>
    <t>らいふれっさ</t>
    <phoneticPr fontId="2"/>
  </si>
  <si>
    <t>久喜市</t>
    <phoneticPr fontId="2"/>
  </si>
  <si>
    <t>太田袋字本村471-1</t>
    <phoneticPr fontId="2"/>
  </si>
  <si>
    <t>346-0023</t>
    <phoneticPr fontId="2"/>
  </si>
  <si>
    <t>340-0816</t>
    <phoneticPr fontId="2"/>
  </si>
  <si>
    <t>(福)光陽会</t>
    <rPh sb="1" eb="2">
      <t>フク</t>
    </rPh>
    <rPh sb="3" eb="5">
      <t>ミツヒロ</t>
    </rPh>
    <rPh sb="5" eb="6">
      <t>カイ</t>
    </rPh>
    <phoneticPr fontId="2"/>
  </si>
  <si>
    <t>青柳太陽の家</t>
    <rPh sb="0" eb="2">
      <t>アオヤギ</t>
    </rPh>
    <rPh sb="2" eb="4">
      <t>タイヨウ</t>
    </rPh>
    <rPh sb="5" eb="6">
      <t>イエ</t>
    </rPh>
    <phoneticPr fontId="2"/>
  </si>
  <si>
    <t>青柳4-19-12</t>
    <rPh sb="0" eb="2">
      <t>アオヤギ</t>
    </rPh>
    <phoneticPr fontId="2"/>
  </si>
  <si>
    <t>340-0002</t>
    <phoneticPr fontId="2"/>
  </si>
  <si>
    <t>048-935-7420</t>
    <phoneticPr fontId="2"/>
  </si>
  <si>
    <t>048-935-7429</t>
    <phoneticPr fontId="2"/>
  </si>
  <si>
    <t>東武伊勢崎線新田駅柿木公民館行バス「青上橋」下車徒歩5分</t>
    <rPh sb="0" eb="2">
      <t>トウブ</t>
    </rPh>
    <rPh sb="2" eb="5">
      <t>イセサキ</t>
    </rPh>
    <rPh sb="5" eb="6">
      <t>セン</t>
    </rPh>
    <rPh sb="6" eb="8">
      <t>ニッタ</t>
    </rPh>
    <rPh sb="8" eb="9">
      <t>エキ</t>
    </rPh>
    <rPh sb="9" eb="11">
      <t>カキノキ</t>
    </rPh>
    <rPh sb="11" eb="14">
      <t>コウミンカン</t>
    </rPh>
    <rPh sb="14" eb="15">
      <t>ユ</t>
    </rPh>
    <rPh sb="18" eb="19">
      <t>アオ</t>
    </rPh>
    <rPh sb="19" eb="20">
      <t>ア</t>
    </rPh>
    <rPh sb="20" eb="21">
      <t>バシ</t>
    </rPh>
    <rPh sb="22" eb="24">
      <t>ゲシャ</t>
    </rPh>
    <rPh sb="24" eb="26">
      <t>トホ</t>
    </rPh>
    <rPh sb="27" eb="28">
      <t>フン</t>
    </rPh>
    <phoneticPr fontId="2"/>
  </si>
  <si>
    <t>(福)戸田市社会福祉事業団</t>
    <rPh sb="1" eb="2">
      <t>フク</t>
    </rPh>
    <rPh sb="3" eb="6">
      <t>トダシ</t>
    </rPh>
    <rPh sb="6" eb="8">
      <t>シャカイ</t>
    </rPh>
    <rPh sb="8" eb="10">
      <t>フクシ</t>
    </rPh>
    <rPh sb="10" eb="13">
      <t>ジギョウダン</t>
    </rPh>
    <phoneticPr fontId="2"/>
  </si>
  <si>
    <t>にじの杜</t>
    <rPh sb="3" eb="4">
      <t>モリ</t>
    </rPh>
    <phoneticPr fontId="2"/>
  </si>
  <si>
    <t>大字上戸田5-7</t>
    <rPh sb="0" eb="2">
      <t>オオアザ</t>
    </rPh>
    <rPh sb="2" eb="5">
      <t>カミトダ</t>
    </rPh>
    <phoneticPr fontId="2"/>
  </si>
  <si>
    <t>埼京線戸田駅下車徒歩10分</t>
    <rPh sb="0" eb="2">
      <t>サイキョウ</t>
    </rPh>
    <rPh sb="2" eb="3">
      <t>セン</t>
    </rPh>
    <rPh sb="3" eb="5">
      <t>トダ</t>
    </rPh>
    <rPh sb="5" eb="6">
      <t>エキ</t>
    </rPh>
    <rPh sb="6" eb="8">
      <t>ゲシャ</t>
    </rPh>
    <rPh sb="8" eb="10">
      <t>トホ</t>
    </rPh>
    <rPh sb="12" eb="13">
      <t>フン</t>
    </rPh>
    <phoneticPr fontId="2"/>
  </si>
  <si>
    <t>(福)幸生会</t>
    <rPh sb="1" eb="2">
      <t>フク</t>
    </rPh>
    <rPh sb="3" eb="4">
      <t>コウ</t>
    </rPh>
    <rPh sb="4" eb="5">
      <t>セイ</t>
    </rPh>
    <rPh sb="5" eb="6">
      <t>カイ</t>
    </rPh>
    <phoneticPr fontId="2"/>
  </si>
  <si>
    <t>大字上川俣1436-1</t>
    <rPh sb="0" eb="2">
      <t>オオアザ</t>
    </rPh>
    <rPh sb="2" eb="5">
      <t>カミカワマタ</t>
    </rPh>
    <phoneticPr fontId="2"/>
  </si>
  <si>
    <t>東武伊勢崎線羽生駅よりタクシー20分</t>
    <rPh sb="0" eb="2">
      <t>トウブ</t>
    </rPh>
    <rPh sb="2" eb="5">
      <t>イセサキ</t>
    </rPh>
    <rPh sb="5" eb="6">
      <t>セン</t>
    </rPh>
    <rPh sb="6" eb="8">
      <t>ハニュウ</t>
    </rPh>
    <rPh sb="8" eb="9">
      <t>エキ</t>
    </rPh>
    <rPh sb="17" eb="18">
      <t>フン</t>
    </rPh>
    <phoneticPr fontId="2"/>
  </si>
  <si>
    <t>長瀞町・(福)清心会</t>
    <rPh sb="0" eb="3">
      <t>ナガトロマチ</t>
    </rPh>
    <rPh sb="5" eb="6">
      <t>フク</t>
    </rPh>
    <rPh sb="7" eb="8">
      <t>セイ</t>
    </rPh>
    <rPh sb="8" eb="10">
      <t>シンカイ</t>
    </rPh>
    <phoneticPr fontId="2"/>
  </si>
  <si>
    <t>長瀞町高齢者障がい者いきいきセンター</t>
    <rPh sb="0" eb="3">
      <t>ナガトロマチ</t>
    </rPh>
    <rPh sb="3" eb="6">
      <t>コウレイシャ</t>
    </rPh>
    <rPh sb="6" eb="7">
      <t>ショウ</t>
    </rPh>
    <rPh sb="9" eb="10">
      <t>モノ</t>
    </rPh>
    <phoneticPr fontId="2"/>
  </si>
  <si>
    <t>秩父郡長瀞町</t>
    <rPh sb="0" eb="3">
      <t>チチブグン</t>
    </rPh>
    <rPh sb="3" eb="6">
      <t>ナガトロマチ</t>
    </rPh>
    <phoneticPr fontId="2"/>
  </si>
  <si>
    <t>大字長瀞59</t>
    <rPh sb="0" eb="2">
      <t>オオアザ</t>
    </rPh>
    <rPh sb="2" eb="4">
      <t>ナガトロ</t>
    </rPh>
    <phoneticPr fontId="2"/>
  </si>
  <si>
    <t>369-1305</t>
    <phoneticPr fontId="2"/>
  </si>
  <si>
    <t>0494-69-2880</t>
    <phoneticPr fontId="2"/>
  </si>
  <si>
    <t>0494-66-2328</t>
    <phoneticPr fontId="2"/>
  </si>
  <si>
    <t>秩父鉄道長瀞駅徒歩9分</t>
    <rPh sb="0" eb="2">
      <t>チチブ</t>
    </rPh>
    <rPh sb="2" eb="4">
      <t>テツドウ</t>
    </rPh>
    <rPh sb="4" eb="6">
      <t>ナガトロ</t>
    </rPh>
    <rPh sb="6" eb="7">
      <t>エキ</t>
    </rPh>
    <rPh sb="7" eb="9">
      <t>トホ</t>
    </rPh>
    <rPh sb="10" eb="11">
      <t>フン</t>
    </rPh>
    <phoneticPr fontId="2"/>
  </si>
  <si>
    <t>048-884-9543</t>
    <phoneticPr fontId="2"/>
  </si>
  <si>
    <t>大宮区堀の内町1-37-103</t>
    <rPh sb="0" eb="3">
      <t>オオミヤク</t>
    </rPh>
    <rPh sb="3" eb="4">
      <t>ホリ</t>
    </rPh>
    <rPh sb="5" eb="7">
      <t>ウチチョウ</t>
    </rPh>
    <phoneticPr fontId="2"/>
  </si>
  <si>
    <t>大宮駅から国際興業バス「堀の内」下車</t>
    <rPh sb="0" eb="2">
      <t>オオミヤ</t>
    </rPh>
    <rPh sb="2" eb="3">
      <t>エキ</t>
    </rPh>
    <rPh sb="5" eb="7">
      <t>コクサイ</t>
    </rPh>
    <rPh sb="7" eb="9">
      <t>コウギョウ</t>
    </rPh>
    <rPh sb="12" eb="13">
      <t>ホリ</t>
    </rPh>
    <rPh sb="14" eb="15">
      <t>ウチ</t>
    </rPh>
    <rPh sb="16" eb="18">
      <t>ゲシャ</t>
    </rPh>
    <phoneticPr fontId="3"/>
  </si>
  <si>
    <t>障害福祉サービス事業所　ウェントス指扇</t>
    <rPh sb="0" eb="2">
      <t>ショウガイ</t>
    </rPh>
    <rPh sb="2" eb="4">
      <t>フクシ</t>
    </rPh>
    <rPh sb="8" eb="10">
      <t>ジギョウ</t>
    </rPh>
    <rPh sb="10" eb="11">
      <t>ショ</t>
    </rPh>
    <rPh sb="17" eb="19">
      <t>サシオウギ</t>
    </rPh>
    <phoneticPr fontId="5"/>
  </si>
  <si>
    <t>デイセンターアトム</t>
  </si>
  <si>
    <t>みどり園</t>
    <rPh sb="3" eb="4">
      <t>エン</t>
    </rPh>
    <phoneticPr fontId="5"/>
  </si>
  <si>
    <t>048-621-3277</t>
  </si>
  <si>
    <t>048-623-2727</t>
  </si>
  <si>
    <t>048-811-2525</t>
  </si>
  <si>
    <t>048-883-3456</t>
  </si>
  <si>
    <t>048-884-9772</t>
  </si>
  <si>
    <t>048-884-9773</t>
  </si>
  <si>
    <t>048-711-6217</t>
  </si>
  <si>
    <t>048-711-6218</t>
  </si>
  <si>
    <t>048-626-1909</t>
  </si>
  <si>
    <t>048-626-1920</t>
  </si>
  <si>
    <t>○</t>
    <phoneticPr fontId="2"/>
  </si>
  <si>
    <t>南区大字太田窪字前3505-8</t>
    <phoneticPr fontId="2"/>
  </si>
  <si>
    <t>336-0015</t>
    <phoneticPr fontId="2"/>
  </si>
  <si>
    <t>(特非)ひかり福祉会</t>
    <rPh sb="7" eb="9">
      <t>フクシ</t>
    </rPh>
    <rPh sb="9" eb="10">
      <t>カイ</t>
    </rPh>
    <phoneticPr fontId="5"/>
  </si>
  <si>
    <t>（福）さくら草</t>
    <rPh sb="1" eb="2">
      <t>フク</t>
    </rPh>
    <rPh sb="6" eb="7">
      <t>ソウ</t>
    </rPh>
    <phoneticPr fontId="5"/>
  </si>
  <si>
    <t>（福）フルホープ</t>
    <rPh sb="1" eb="2">
      <t>フク</t>
    </rPh>
    <phoneticPr fontId="5"/>
  </si>
  <si>
    <t>048-769-6835</t>
    <phoneticPr fontId="2"/>
  </si>
  <si>
    <t>幸房1433</t>
    <rPh sb="0" eb="1">
      <t>シアワ</t>
    </rPh>
    <rPh sb="1" eb="2">
      <t>フサ</t>
    </rPh>
    <phoneticPr fontId="2"/>
  </si>
  <si>
    <t>八潮市・（福）八潮市社会福祉協議会</t>
    <rPh sb="0" eb="3">
      <t>ヤシオシ</t>
    </rPh>
    <rPh sb="5" eb="6">
      <t>フク</t>
    </rPh>
    <rPh sb="7" eb="10">
      <t>ヤシオシ</t>
    </rPh>
    <rPh sb="10" eb="12">
      <t>シャカイ</t>
    </rPh>
    <rPh sb="12" eb="14">
      <t>フクシ</t>
    </rPh>
    <rPh sb="14" eb="17">
      <t>キョウギカイ</t>
    </rPh>
    <phoneticPr fontId="2"/>
  </si>
  <si>
    <t>八潮市障がい者福祉施設やまびこ</t>
    <rPh sb="0" eb="3">
      <t>ヤシオシ</t>
    </rPh>
    <rPh sb="3" eb="4">
      <t>ショウ</t>
    </rPh>
    <rPh sb="6" eb="7">
      <t>シャ</t>
    </rPh>
    <rPh sb="7" eb="9">
      <t>フクシ</t>
    </rPh>
    <rPh sb="9" eb="11">
      <t>シセツ</t>
    </rPh>
    <phoneticPr fontId="2"/>
  </si>
  <si>
    <t>川口市生活介護夢工房</t>
    <rPh sb="0" eb="3">
      <t>カワグチシ</t>
    </rPh>
    <rPh sb="3" eb="5">
      <t>セイカツ</t>
    </rPh>
    <rPh sb="5" eb="7">
      <t>カイゴ</t>
    </rPh>
    <rPh sb="7" eb="8">
      <t>ユメ</t>
    </rPh>
    <rPh sb="8" eb="10">
      <t>コウボウ</t>
    </rPh>
    <phoneticPr fontId="2"/>
  </si>
  <si>
    <t>西青木1-5-1</t>
    <rPh sb="0" eb="3">
      <t>ニシアオキ</t>
    </rPh>
    <phoneticPr fontId="2"/>
  </si>
  <si>
    <t>048-446-7915</t>
    <phoneticPr fontId="2"/>
  </si>
  <si>
    <t>048-446-7929</t>
    <phoneticPr fontId="2"/>
  </si>
  <si>
    <t>多機能型事業所ラボリ</t>
    <rPh sb="0" eb="3">
      <t>タキノウ</t>
    </rPh>
    <rPh sb="3" eb="4">
      <t>ガタ</t>
    </rPh>
    <rPh sb="4" eb="7">
      <t>ジギョウショ</t>
    </rPh>
    <phoneticPr fontId="2"/>
  </si>
  <si>
    <t>薬師町27-9</t>
    <rPh sb="0" eb="2">
      <t>ヤクシ</t>
    </rPh>
    <rPh sb="2" eb="3">
      <t>マチ</t>
    </rPh>
    <phoneticPr fontId="2"/>
  </si>
  <si>
    <t>350-0229</t>
    <phoneticPr fontId="2"/>
  </si>
  <si>
    <t>049-227-3114</t>
    <phoneticPr fontId="2"/>
  </si>
  <si>
    <t>○</t>
    <phoneticPr fontId="2"/>
  </si>
  <si>
    <t>東武東上線北坂戸駅から徒歩8分</t>
    <rPh sb="0" eb="2">
      <t>トウブ</t>
    </rPh>
    <rPh sb="2" eb="4">
      <t>トウジョウ</t>
    </rPh>
    <rPh sb="4" eb="5">
      <t>セン</t>
    </rPh>
    <rPh sb="5" eb="8">
      <t>キタサカド</t>
    </rPh>
    <rPh sb="8" eb="9">
      <t>エキ</t>
    </rPh>
    <rPh sb="11" eb="13">
      <t>トホ</t>
    </rPh>
    <rPh sb="14" eb="15">
      <t>フン</t>
    </rPh>
    <phoneticPr fontId="2"/>
  </si>
  <si>
    <t>049-227-3115</t>
    <phoneticPr fontId="2"/>
  </si>
  <si>
    <t>あかりワークス国納</t>
    <rPh sb="7" eb="8">
      <t>クニ</t>
    </rPh>
    <rPh sb="8" eb="9">
      <t>オサ</t>
    </rPh>
    <phoneticPr fontId="2"/>
  </si>
  <si>
    <t>あかりワークス姫宮</t>
    <rPh sb="7" eb="9">
      <t>ヒメミヤ</t>
    </rPh>
    <phoneticPr fontId="2"/>
  </si>
  <si>
    <t>国納816-1</t>
    <rPh sb="0" eb="1">
      <t>クニ</t>
    </rPh>
    <rPh sb="1" eb="2">
      <t>オサ</t>
    </rPh>
    <phoneticPr fontId="2"/>
  </si>
  <si>
    <t>第２おごせ福祉作業所</t>
    <rPh sb="0" eb="1">
      <t>ダイ</t>
    </rPh>
    <rPh sb="5" eb="10">
      <t>フクシサギョウショ</t>
    </rPh>
    <phoneticPr fontId="2"/>
  </si>
  <si>
    <t>如意740-1</t>
    <rPh sb="0" eb="2">
      <t>ニョイ</t>
    </rPh>
    <phoneticPr fontId="2"/>
  </si>
  <si>
    <t>049-227-3241</t>
    <phoneticPr fontId="2"/>
  </si>
  <si>
    <t>久喜駅徒歩20分</t>
    <rPh sb="0" eb="2">
      <t>クキ</t>
    </rPh>
    <rPh sb="2" eb="3">
      <t>エキ</t>
    </rPh>
    <rPh sb="3" eb="5">
      <t>トホ</t>
    </rPh>
    <rPh sb="7" eb="8">
      <t>フン</t>
    </rPh>
    <phoneticPr fontId="2"/>
  </si>
  <si>
    <t>(福)かえで</t>
    <phoneticPr fontId="2"/>
  </si>
  <si>
    <t>049-227-3240</t>
    <phoneticPr fontId="2"/>
  </si>
  <si>
    <t>桜区西堀8-9-18</t>
    <rPh sb="0" eb="2">
      <t>サクラク</t>
    </rPh>
    <rPh sb="2" eb="4">
      <t>ニシボリ</t>
    </rPh>
    <phoneticPr fontId="2"/>
  </si>
  <si>
    <t>緑区三室1431</t>
    <phoneticPr fontId="2"/>
  </si>
  <si>
    <t>埼玉県障がい者共同作業所</t>
    <rPh sb="3" eb="4">
      <t>ショウ</t>
    </rPh>
    <rPh sb="6" eb="7">
      <t>モノ</t>
    </rPh>
    <rPh sb="7" eb="9">
      <t>キョウドウ</t>
    </rPh>
    <phoneticPr fontId="2"/>
  </si>
  <si>
    <t>うお座</t>
    <rPh sb="2" eb="3">
      <t>ザ</t>
    </rPh>
    <phoneticPr fontId="2"/>
  </si>
  <si>
    <t>360-0203</t>
    <phoneticPr fontId="2"/>
  </si>
  <si>
    <t>048-589-2727</t>
    <phoneticPr fontId="2"/>
  </si>
  <si>
    <t>上新田256</t>
    <rPh sb="0" eb="1">
      <t>ウエ</t>
    </rPh>
    <rPh sb="1" eb="3">
      <t>シンデン</t>
    </rPh>
    <phoneticPr fontId="2"/>
  </si>
  <si>
    <t>049-227-3148</t>
    <phoneticPr fontId="2"/>
  </si>
  <si>
    <t>（特非）ポコ・ア・ポコ</t>
    <rPh sb="1" eb="2">
      <t>トク</t>
    </rPh>
    <rPh sb="2" eb="3">
      <t>ヒ</t>
    </rPh>
    <phoneticPr fontId="2"/>
  </si>
  <si>
    <t>アッコルト</t>
    <phoneticPr fontId="2"/>
  </si>
  <si>
    <t>藤波2-223</t>
    <rPh sb="0" eb="2">
      <t>フジナミ</t>
    </rPh>
    <phoneticPr fontId="2"/>
  </si>
  <si>
    <t>362-0061</t>
    <phoneticPr fontId="2"/>
  </si>
  <si>
    <t>048-786-5111</t>
    <phoneticPr fontId="2"/>
  </si>
  <si>
    <t>高崎線桶川駅から車5分</t>
    <rPh sb="0" eb="3">
      <t>タカサキセン</t>
    </rPh>
    <rPh sb="3" eb="6">
      <t>オケガワエキ</t>
    </rPh>
    <rPh sb="8" eb="9">
      <t>クルマ</t>
    </rPh>
    <rPh sb="10" eb="11">
      <t>フン</t>
    </rPh>
    <phoneticPr fontId="2"/>
  </si>
  <si>
    <t>048-947-5528</t>
    <phoneticPr fontId="2"/>
  </si>
  <si>
    <t>048-945-7511</t>
    <phoneticPr fontId="2"/>
  </si>
  <si>
    <t>ウェルビー草加駅前センター</t>
    <rPh sb="5" eb="7">
      <t>ソウカ</t>
    </rPh>
    <rPh sb="7" eb="9">
      <t>エキマエ</t>
    </rPh>
    <phoneticPr fontId="2"/>
  </si>
  <si>
    <t>340-0034</t>
    <phoneticPr fontId="2"/>
  </si>
  <si>
    <t>048-929-7575</t>
    <phoneticPr fontId="2"/>
  </si>
  <si>
    <t>048-929-7576</t>
    <phoneticPr fontId="2"/>
  </si>
  <si>
    <t>東武スカイツリーライン草加駅西口徒歩3分</t>
    <rPh sb="0" eb="2">
      <t>トウブ</t>
    </rPh>
    <rPh sb="11" eb="14">
      <t>ソウカエキ</t>
    </rPh>
    <rPh sb="14" eb="16">
      <t>ニシグチ</t>
    </rPh>
    <rPh sb="16" eb="18">
      <t>トホ</t>
    </rPh>
    <rPh sb="19" eb="20">
      <t>フン</t>
    </rPh>
    <phoneticPr fontId="2"/>
  </si>
  <si>
    <t>かもめ</t>
    <phoneticPr fontId="2"/>
  </si>
  <si>
    <t>0495-77-4833</t>
    <phoneticPr fontId="2"/>
  </si>
  <si>
    <t>(特非)みやはら福祉会</t>
    <rPh sb="8" eb="11">
      <t>フクシカイ</t>
    </rPh>
    <phoneticPr fontId="2"/>
  </si>
  <si>
    <t>大空</t>
    <rPh sb="0" eb="2">
      <t>オオゾラ</t>
    </rPh>
    <phoneticPr fontId="5"/>
  </si>
  <si>
    <t>(特非)みやはら福祉会</t>
    <rPh sb="1" eb="2">
      <t>トク</t>
    </rPh>
    <rPh sb="2" eb="3">
      <t>ヒ</t>
    </rPh>
    <rPh sb="8" eb="10">
      <t>フクシ</t>
    </rPh>
    <rPh sb="10" eb="11">
      <t>カイ</t>
    </rPh>
    <phoneticPr fontId="5"/>
  </si>
  <si>
    <t>日進駅から徒歩10分</t>
    <rPh sb="0" eb="2">
      <t>ニッシン</t>
    </rPh>
    <rPh sb="2" eb="3">
      <t>エキ</t>
    </rPh>
    <phoneticPr fontId="2"/>
  </si>
  <si>
    <t>宮原駅西口から徒歩5分</t>
    <rPh sb="0" eb="2">
      <t>ミヤハラ</t>
    </rPh>
    <rPh sb="1" eb="2">
      <t>タカミヤ</t>
    </rPh>
    <rPh sb="2" eb="3">
      <t>エキ</t>
    </rPh>
    <rPh sb="3" eb="5">
      <t>ニシグチ</t>
    </rPh>
    <rPh sb="7" eb="9">
      <t>トホ</t>
    </rPh>
    <rPh sb="10" eb="11">
      <t>ブン</t>
    </rPh>
    <phoneticPr fontId="2"/>
  </si>
  <si>
    <t>早稲田1-17-13</t>
    <rPh sb="0" eb="3">
      <t>ワセダ</t>
    </rPh>
    <phoneticPr fontId="2"/>
  </si>
  <si>
    <t>048-874-1750</t>
    <phoneticPr fontId="2"/>
  </si>
  <si>
    <t>グローイングサポート</t>
    <phoneticPr fontId="2"/>
  </si>
  <si>
    <t>行田9-5 平塚ビル1F北側</t>
    <rPh sb="0" eb="2">
      <t>ギョウダ</t>
    </rPh>
    <rPh sb="6" eb="8">
      <t>ヒラツカ</t>
    </rPh>
    <rPh sb="12" eb="14">
      <t>キタガワ</t>
    </rPh>
    <phoneticPr fontId="2"/>
  </si>
  <si>
    <t>361-0073</t>
    <phoneticPr fontId="2"/>
  </si>
  <si>
    <t>048-501-8756</t>
    <phoneticPr fontId="2"/>
  </si>
  <si>
    <t>048-501-7623</t>
    <phoneticPr fontId="2"/>
  </si>
  <si>
    <t>秩父鉄道行田市駅下車徒歩14分</t>
    <rPh sb="0" eb="2">
      <t>チチブ</t>
    </rPh>
    <rPh sb="2" eb="4">
      <t>テツドウ</t>
    </rPh>
    <rPh sb="4" eb="8">
      <t>ギョウダシエキ</t>
    </rPh>
    <rPh sb="8" eb="10">
      <t>ゲシャ</t>
    </rPh>
    <rPh sb="10" eb="12">
      <t>トホ</t>
    </rPh>
    <rPh sb="14" eb="15">
      <t>プン</t>
    </rPh>
    <phoneticPr fontId="2"/>
  </si>
  <si>
    <t>(株)サンライト</t>
    <rPh sb="1" eb="2">
      <t>カブ</t>
    </rPh>
    <phoneticPr fontId="2"/>
  </si>
  <si>
    <t>クローバー</t>
    <phoneticPr fontId="2"/>
  </si>
  <si>
    <t>川越市</t>
    <phoneticPr fontId="2"/>
  </si>
  <si>
    <t>南台3-1-2-201</t>
    <rPh sb="0" eb="1">
      <t>ミナミ</t>
    </rPh>
    <rPh sb="1" eb="2">
      <t>ダイ</t>
    </rPh>
    <phoneticPr fontId="2"/>
  </si>
  <si>
    <t>350-1165</t>
    <phoneticPr fontId="2"/>
  </si>
  <si>
    <t>049-293-2492</t>
    <phoneticPr fontId="2"/>
  </si>
  <si>
    <t>○</t>
    <phoneticPr fontId="2"/>
  </si>
  <si>
    <t>南大塚駅徒歩５分</t>
    <rPh sb="0" eb="3">
      <t>ミナミオオツカ</t>
    </rPh>
    <rPh sb="3" eb="4">
      <t>エキ</t>
    </rPh>
    <rPh sb="4" eb="6">
      <t>トホ</t>
    </rPh>
    <rPh sb="7" eb="8">
      <t>フン</t>
    </rPh>
    <phoneticPr fontId="2"/>
  </si>
  <si>
    <t>(株)LITALICO</t>
    <rPh sb="1" eb="2">
      <t>カブ</t>
    </rPh>
    <phoneticPr fontId="2"/>
  </si>
  <si>
    <t>048-783-4483</t>
    <phoneticPr fontId="2"/>
  </si>
  <si>
    <t>048-782-4177</t>
    <phoneticPr fontId="2"/>
  </si>
  <si>
    <t>れんでれ</t>
    <phoneticPr fontId="2"/>
  </si>
  <si>
    <t>菅谷125-1</t>
    <rPh sb="0" eb="2">
      <t>スガヤ</t>
    </rPh>
    <phoneticPr fontId="2"/>
  </si>
  <si>
    <t>355-0221</t>
    <phoneticPr fontId="2"/>
  </si>
  <si>
    <t>0493-81-7761</t>
    <phoneticPr fontId="2"/>
  </si>
  <si>
    <t>0493-81-7762</t>
    <phoneticPr fontId="2"/>
  </si>
  <si>
    <t>東部東上線武蔵嵐山駅から徒歩2分</t>
    <rPh sb="0" eb="2">
      <t>トウブ</t>
    </rPh>
    <rPh sb="2" eb="4">
      <t>トウジョウ</t>
    </rPh>
    <rPh sb="4" eb="5">
      <t>セン</t>
    </rPh>
    <rPh sb="5" eb="7">
      <t>ムサシ</t>
    </rPh>
    <rPh sb="7" eb="9">
      <t>ランザン</t>
    </rPh>
    <rPh sb="9" eb="10">
      <t>エキ</t>
    </rPh>
    <rPh sb="12" eb="14">
      <t>トホ</t>
    </rPh>
    <rPh sb="15" eb="16">
      <t>フン</t>
    </rPh>
    <phoneticPr fontId="2"/>
  </si>
  <si>
    <t>（福）めだかの学校</t>
    <rPh sb="1" eb="2">
      <t>フク</t>
    </rPh>
    <rPh sb="7" eb="9">
      <t>ガッコウ</t>
    </rPh>
    <phoneticPr fontId="2"/>
  </si>
  <si>
    <t>めだかの学校</t>
    <rPh sb="4" eb="6">
      <t>ガッコウ</t>
    </rPh>
    <phoneticPr fontId="2"/>
  </si>
  <si>
    <t>金崎526-1</t>
    <rPh sb="0" eb="2">
      <t>カナザキ</t>
    </rPh>
    <phoneticPr fontId="2"/>
  </si>
  <si>
    <t>344-0117</t>
    <phoneticPr fontId="2"/>
  </si>
  <si>
    <t>048-718-0003</t>
    <phoneticPr fontId="2"/>
  </si>
  <si>
    <t>○</t>
    <phoneticPr fontId="2"/>
  </si>
  <si>
    <t>東武野田線南桜井駅下車徒歩25分</t>
    <rPh sb="0" eb="2">
      <t>トウブ</t>
    </rPh>
    <rPh sb="2" eb="5">
      <t>ノダセン</t>
    </rPh>
    <rPh sb="5" eb="6">
      <t>ミナミ</t>
    </rPh>
    <rPh sb="6" eb="9">
      <t>サクライエキ</t>
    </rPh>
    <rPh sb="9" eb="11">
      <t>ゲシャ</t>
    </rPh>
    <rPh sb="11" eb="13">
      <t>トホ</t>
    </rPh>
    <rPh sb="15" eb="16">
      <t>フン</t>
    </rPh>
    <phoneticPr fontId="2"/>
  </si>
  <si>
    <t>(株)千手</t>
    <rPh sb="1" eb="2">
      <t>カブ</t>
    </rPh>
    <rPh sb="3" eb="5">
      <t>センジュ</t>
    </rPh>
    <phoneticPr fontId="2"/>
  </si>
  <si>
    <t>アルト</t>
    <phoneticPr fontId="2"/>
  </si>
  <si>
    <t>中根1-2 中根柴川ビル2F</t>
    <rPh sb="0" eb="2">
      <t>ナカネ</t>
    </rPh>
    <rPh sb="6" eb="8">
      <t>ナカネ</t>
    </rPh>
    <rPh sb="8" eb="10">
      <t>シバカワ</t>
    </rPh>
    <phoneticPr fontId="2"/>
  </si>
  <si>
    <t>340-0015</t>
    <phoneticPr fontId="2"/>
  </si>
  <si>
    <t>048-959-9365</t>
    <phoneticPr fontId="2"/>
  </si>
  <si>
    <t>048-959-9367</t>
    <phoneticPr fontId="2"/>
  </si>
  <si>
    <t>東武鉄道東武スカイツリーライン松原団地駅下車西口から徒歩8分</t>
    <rPh sb="0" eb="2">
      <t>トウブ</t>
    </rPh>
    <rPh sb="2" eb="4">
      <t>テツドウ</t>
    </rPh>
    <rPh sb="4" eb="6">
      <t>トウブ</t>
    </rPh>
    <rPh sb="15" eb="20">
      <t>マツバラダンチエキ</t>
    </rPh>
    <rPh sb="20" eb="22">
      <t>ゲシャ</t>
    </rPh>
    <rPh sb="22" eb="24">
      <t>ニシグチ</t>
    </rPh>
    <rPh sb="26" eb="28">
      <t>トホ</t>
    </rPh>
    <rPh sb="29" eb="30">
      <t>フン</t>
    </rPh>
    <phoneticPr fontId="2"/>
  </si>
  <si>
    <t>ウォームサポートシオン</t>
    <phoneticPr fontId="2"/>
  </si>
  <si>
    <t>350-1155</t>
    <phoneticPr fontId="14"/>
  </si>
  <si>
    <t>○</t>
    <phoneticPr fontId="14"/>
  </si>
  <si>
    <t>(株)サンベース</t>
    <rPh sb="1" eb="2">
      <t>カブ</t>
    </rPh>
    <phoneticPr fontId="2"/>
  </si>
  <si>
    <t>(株)日本クリード</t>
    <rPh sb="1" eb="2">
      <t>カブ</t>
    </rPh>
    <rPh sb="3" eb="5">
      <t>ニホン</t>
    </rPh>
    <phoneticPr fontId="2"/>
  </si>
  <si>
    <t>(同)ラボリ</t>
    <rPh sb="1" eb="2">
      <t>オナ</t>
    </rPh>
    <phoneticPr fontId="2"/>
  </si>
  <si>
    <t>(株)生きいき</t>
    <rPh sb="1" eb="2">
      <t>カブ</t>
    </rPh>
    <rPh sb="3" eb="4">
      <t>イ</t>
    </rPh>
    <phoneticPr fontId="5"/>
  </si>
  <si>
    <t>(一社)弥栄会</t>
    <rPh sb="1" eb="2">
      <t>イチ</t>
    </rPh>
    <rPh sb="2" eb="3">
      <t>シャ</t>
    </rPh>
    <rPh sb="4" eb="6">
      <t>ヤサカ</t>
    </rPh>
    <rPh sb="6" eb="7">
      <t>カイ</t>
    </rPh>
    <phoneticPr fontId="2"/>
  </si>
  <si>
    <t>(一社)ウォームサポートシオン</t>
    <rPh sb="1" eb="2">
      <t>イチ</t>
    </rPh>
    <rPh sb="2" eb="3">
      <t>シャ</t>
    </rPh>
    <phoneticPr fontId="2"/>
  </si>
  <si>
    <t>大字下赤坂683-3</t>
    <rPh sb="0" eb="2">
      <t>オオアザ</t>
    </rPh>
    <rPh sb="2" eb="3">
      <t>シモ</t>
    </rPh>
    <rPh sb="3" eb="5">
      <t>アカサカ</t>
    </rPh>
    <phoneticPr fontId="2"/>
  </si>
  <si>
    <t>瑠璃の家</t>
    <rPh sb="0" eb="2">
      <t>ルリ</t>
    </rPh>
    <rPh sb="3" eb="4">
      <t>イエ</t>
    </rPh>
    <phoneticPr fontId="2"/>
  </si>
  <si>
    <t>048-875-5706</t>
    <phoneticPr fontId="2"/>
  </si>
  <si>
    <t>048-793-6918</t>
    <phoneticPr fontId="2"/>
  </si>
  <si>
    <t>(特非)青い空</t>
    <rPh sb="1" eb="2">
      <t>トク</t>
    </rPh>
    <rPh sb="2" eb="3">
      <t>ヒ</t>
    </rPh>
    <rPh sb="4" eb="5">
      <t>アオ</t>
    </rPh>
    <rPh sb="6" eb="7">
      <t>ソラ</t>
    </rPh>
    <phoneticPr fontId="2"/>
  </si>
  <si>
    <t>緑区東浦和7-24-1</t>
    <phoneticPr fontId="2"/>
  </si>
  <si>
    <t>336-0926</t>
    <phoneticPr fontId="2"/>
  </si>
  <si>
    <t>○</t>
    <phoneticPr fontId="2"/>
  </si>
  <si>
    <t>東浦和駅から徒歩10分</t>
    <rPh sb="0" eb="3">
      <t>ヒガシウラワ</t>
    </rPh>
    <rPh sb="3" eb="4">
      <t>エキ</t>
    </rPh>
    <rPh sb="6" eb="8">
      <t>トホ</t>
    </rPh>
    <rPh sb="10" eb="11">
      <t>フン</t>
    </rPh>
    <phoneticPr fontId="2"/>
  </si>
  <si>
    <t>草加市障害者ケアホームひまわりの郷</t>
    <phoneticPr fontId="2"/>
  </si>
  <si>
    <t>草加市</t>
    <phoneticPr fontId="2"/>
  </si>
  <si>
    <t>048-932-7161</t>
    <phoneticPr fontId="2"/>
  </si>
  <si>
    <t>048-932-7163</t>
    <phoneticPr fontId="2"/>
  </si>
  <si>
    <t>ショートステイ・あすく</t>
    <phoneticPr fontId="2"/>
  </si>
  <si>
    <t>比企郡嵐山町</t>
    <phoneticPr fontId="2"/>
  </si>
  <si>
    <t>0493-22-5499</t>
    <phoneticPr fontId="2"/>
  </si>
  <si>
    <t>(福)一粒</t>
    <rPh sb="0" eb="3">
      <t>フク</t>
    </rPh>
    <rPh sb="3" eb="5">
      <t>ヒトツブ</t>
    </rPh>
    <phoneticPr fontId="2"/>
  </si>
  <si>
    <t>草加市・(福)草加市社会福祉事業団</t>
    <rPh sb="5" eb="6">
      <t>フク</t>
    </rPh>
    <phoneticPr fontId="2"/>
  </si>
  <si>
    <t>西川口5-11-5</t>
    <phoneticPr fontId="2"/>
  </si>
  <si>
    <t>048-253-1551</t>
    <phoneticPr fontId="2"/>
  </si>
  <si>
    <t>048-240-1376</t>
    <phoneticPr fontId="2"/>
  </si>
  <si>
    <t>ショートステイ・すばる</t>
    <phoneticPr fontId="2"/>
  </si>
  <si>
    <t>0493-23-4215</t>
    <phoneticPr fontId="2"/>
  </si>
  <si>
    <t>(福)秩父市社会福祉事業団</t>
    <phoneticPr fontId="2"/>
  </si>
  <si>
    <t>秩父市特別養護老人ホーム偕楽苑</t>
    <phoneticPr fontId="2"/>
  </si>
  <si>
    <t>蒔田1977</t>
    <phoneticPr fontId="2"/>
  </si>
  <si>
    <t>0494-23-2313</t>
    <phoneticPr fontId="2"/>
  </si>
  <si>
    <t>0494-21-4011</t>
    <phoneticPr fontId="2"/>
  </si>
  <si>
    <t>ケアホームひとつぶ</t>
    <phoneticPr fontId="2"/>
  </si>
  <si>
    <t>鴻巣市</t>
    <phoneticPr fontId="2"/>
  </si>
  <si>
    <t>鎌塚40-1</t>
    <phoneticPr fontId="2"/>
  </si>
  <si>
    <t>048-547-2064</t>
    <phoneticPr fontId="2"/>
  </si>
  <si>
    <t>048-547-3055</t>
    <phoneticPr fontId="2"/>
  </si>
  <si>
    <t>柿木町1104</t>
    <phoneticPr fontId="2"/>
  </si>
  <si>
    <t>(福)昴</t>
    <phoneticPr fontId="2"/>
  </si>
  <si>
    <t>大字平沢249-2</t>
    <phoneticPr fontId="2"/>
  </si>
  <si>
    <t>(株)くみちゃんち</t>
    <rPh sb="1" eb="2">
      <t>カブ</t>
    </rPh>
    <phoneticPr fontId="2"/>
  </si>
  <si>
    <t>くみちゃんハウス</t>
    <phoneticPr fontId="2"/>
  </si>
  <si>
    <t>芦苅場685-1</t>
    <rPh sb="0" eb="3">
      <t>アシカリバ</t>
    </rPh>
    <phoneticPr fontId="2"/>
  </si>
  <si>
    <t>042-983-4888</t>
    <phoneticPr fontId="2"/>
  </si>
  <si>
    <t>042-978-5541</t>
    <phoneticPr fontId="2"/>
  </si>
  <si>
    <t>殿山町6-26</t>
    <phoneticPr fontId="2"/>
  </si>
  <si>
    <t>○
児</t>
    <rPh sb="2" eb="3">
      <t>ジ</t>
    </rPh>
    <phoneticPr fontId="2"/>
  </si>
  <si>
    <t>東武伊勢崎線新越谷駅より草加東高校行バス「草加東高校停留所」下車徒歩3分　※共同生活援助との併設</t>
    <rPh sb="0" eb="2">
      <t>トウブ</t>
    </rPh>
    <rPh sb="2" eb="5">
      <t>イセサキ</t>
    </rPh>
    <rPh sb="5" eb="6">
      <t>セン</t>
    </rPh>
    <rPh sb="6" eb="7">
      <t>シン</t>
    </rPh>
    <rPh sb="7" eb="9">
      <t>コシガヤ</t>
    </rPh>
    <rPh sb="9" eb="10">
      <t>エキ</t>
    </rPh>
    <rPh sb="12" eb="14">
      <t>ソウカ</t>
    </rPh>
    <rPh sb="14" eb="15">
      <t>ヒガシ</t>
    </rPh>
    <rPh sb="15" eb="17">
      <t>コウコウ</t>
    </rPh>
    <rPh sb="17" eb="18">
      <t>ユ</t>
    </rPh>
    <rPh sb="21" eb="23">
      <t>ソウカ</t>
    </rPh>
    <rPh sb="23" eb="24">
      <t>ヒガシ</t>
    </rPh>
    <rPh sb="24" eb="26">
      <t>コウコウ</t>
    </rPh>
    <rPh sb="26" eb="29">
      <t>テイリュウジョ</t>
    </rPh>
    <rPh sb="30" eb="32">
      <t>ゲシャ</t>
    </rPh>
    <rPh sb="32" eb="34">
      <t>トホ</t>
    </rPh>
    <rPh sb="35" eb="36">
      <t>フン</t>
    </rPh>
    <rPh sb="46" eb="48">
      <t>ヘイセツ</t>
    </rPh>
    <phoneticPr fontId="2"/>
  </si>
  <si>
    <t>東武東上線武蔵嵐山駅西口徒歩10分
※共同生活援助との併設</t>
    <rPh sb="0" eb="2">
      <t>トウブ</t>
    </rPh>
    <rPh sb="27" eb="29">
      <t>ヘイセツ</t>
    </rPh>
    <phoneticPr fontId="2"/>
  </si>
  <si>
    <t>JR高崎線吹上駅北口下車徒歩15分
※共同生活援助の空床利用</t>
    <rPh sb="2" eb="5">
      <t>タカサキセン</t>
    </rPh>
    <rPh sb="5" eb="8">
      <t>フキアゲエキ</t>
    </rPh>
    <rPh sb="8" eb="10">
      <t>キタグチ</t>
    </rPh>
    <rPh sb="10" eb="12">
      <t>ゲシャ</t>
    </rPh>
    <rPh sb="12" eb="14">
      <t>トホ</t>
    </rPh>
    <rPh sb="16" eb="17">
      <t>フン</t>
    </rPh>
    <rPh sb="19" eb="21">
      <t>キョウドウ</t>
    </rPh>
    <rPh sb="21" eb="23">
      <t>セイカツ</t>
    </rPh>
    <rPh sb="23" eb="25">
      <t>エンジョ</t>
    </rPh>
    <rPh sb="26" eb="27">
      <t>クウ</t>
    </rPh>
    <rPh sb="27" eb="28">
      <t>ショウ</t>
    </rPh>
    <rPh sb="28" eb="30">
      <t>リヨウ</t>
    </rPh>
    <phoneticPr fontId="2"/>
  </si>
  <si>
    <t>東武東上線鶴ヶ島駅から川鶴団地行バス終点下車徒歩10分</t>
    <rPh sb="0" eb="2">
      <t>トウブ</t>
    </rPh>
    <rPh sb="2" eb="4">
      <t>トウジョウ</t>
    </rPh>
    <rPh sb="4" eb="5">
      <t>セン</t>
    </rPh>
    <rPh sb="5" eb="8">
      <t>ツルガシマ</t>
    </rPh>
    <rPh sb="8" eb="9">
      <t>エキ</t>
    </rPh>
    <rPh sb="11" eb="13">
      <t>カワツル</t>
    </rPh>
    <rPh sb="13" eb="15">
      <t>ダンチ</t>
    </rPh>
    <rPh sb="15" eb="16">
      <t>イ</t>
    </rPh>
    <rPh sb="18" eb="20">
      <t>シュウテン</t>
    </rPh>
    <rPh sb="20" eb="22">
      <t>ゲシャ</t>
    </rPh>
    <rPh sb="22" eb="24">
      <t>トホ</t>
    </rPh>
    <rPh sb="26" eb="27">
      <t>フン</t>
    </rPh>
    <phoneticPr fontId="2"/>
  </si>
  <si>
    <t>川越駅から新所沢駅行バス「東洋インキ」下車徒歩5分</t>
    <rPh sb="0" eb="2">
      <t>カワゴエ</t>
    </rPh>
    <rPh sb="2" eb="3">
      <t>エキ</t>
    </rPh>
    <rPh sb="5" eb="8">
      <t>シントコロザワ</t>
    </rPh>
    <rPh sb="8" eb="9">
      <t>エキ</t>
    </rPh>
    <rPh sb="9" eb="10">
      <t>イ</t>
    </rPh>
    <rPh sb="13" eb="15">
      <t>トウヨウ</t>
    </rPh>
    <rPh sb="19" eb="21">
      <t>ゲシャ</t>
    </rPh>
    <rPh sb="21" eb="23">
      <t>トホ</t>
    </rPh>
    <rPh sb="24" eb="25">
      <t>フン</t>
    </rPh>
    <phoneticPr fontId="2"/>
  </si>
  <si>
    <t>川越駅西口から西武バス「中台」下車徒歩10分</t>
    <rPh sb="0" eb="2">
      <t>カワゴエ</t>
    </rPh>
    <rPh sb="2" eb="3">
      <t>エキ</t>
    </rPh>
    <rPh sb="3" eb="5">
      <t>ニシグチ</t>
    </rPh>
    <rPh sb="7" eb="9">
      <t>セイブ</t>
    </rPh>
    <rPh sb="12" eb="14">
      <t>ナカダイ</t>
    </rPh>
    <rPh sb="15" eb="17">
      <t>ゲシャ</t>
    </rPh>
    <rPh sb="17" eb="19">
      <t>トホ</t>
    </rPh>
    <rPh sb="21" eb="22">
      <t>プン</t>
    </rPh>
    <phoneticPr fontId="2"/>
  </si>
  <si>
    <t>川越線南古谷駅下車徒歩25分</t>
    <rPh sb="0" eb="2">
      <t>カワゴエ</t>
    </rPh>
    <rPh sb="2" eb="3">
      <t>セン</t>
    </rPh>
    <rPh sb="3" eb="6">
      <t>ミナミフルヤ</t>
    </rPh>
    <rPh sb="6" eb="7">
      <t>エキ</t>
    </rPh>
    <rPh sb="7" eb="9">
      <t>ゲシャ</t>
    </rPh>
    <rPh sb="9" eb="11">
      <t>トホ</t>
    </rPh>
    <rPh sb="13" eb="14">
      <t>フン</t>
    </rPh>
    <phoneticPr fontId="2"/>
  </si>
  <si>
    <t>空床 他</t>
    <rPh sb="0" eb="1">
      <t>クウ</t>
    </rPh>
    <rPh sb="1" eb="2">
      <t>ユカ</t>
    </rPh>
    <phoneticPr fontId="2"/>
  </si>
  <si>
    <t>(福)埼玉医大福祉会</t>
    <rPh sb="1" eb="2">
      <t>フク</t>
    </rPh>
    <rPh sb="3" eb="5">
      <t>サイタマ</t>
    </rPh>
    <rPh sb="5" eb="7">
      <t>イダイ</t>
    </rPh>
    <rPh sb="7" eb="9">
      <t>フクシ</t>
    </rPh>
    <rPh sb="9" eb="10">
      <t>カイ</t>
    </rPh>
    <phoneticPr fontId="2"/>
  </si>
  <si>
    <t>カルガモの家</t>
    <rPh sb="5" eb="6">
      <t>イエ</t>
    </rPh>
    <phoneticPr fontId="2"/>
  </si>
  <si>
    <t>048-873-5715</t>
  </si>
  <si>
    <t>048-874-1750</t>
  </si>
  <si>
    <t>久美学園</t>
  </si>
  <si>
    <t>短期入所さんご２号館</t>
  </si>
  <si>
    <t>のぞみホーム</t>
  </si>
  <si>
    <t>ショートステイたんぽぽ</t>
  </si>
  <si>
    <t>プリムローズ</t>
  </si>
  <si>
    <t>三つ星</t>
  </si>
  <si>
    <t>介護老人保健施設　春陽苑</t>
  </si>
  <si>
    <t>医療型短期入所　葵の園・大宮</t>
  </si>
  <si>
    <t>048-865-4140</t>
  </si>
  <si>
    <t>048-872-7665</t>
  </si>
  <si>
    <t>080-55127560</t>
  </si>
  <si>
    <t>048-788-7868</t>
  </si>
  <si>
    <t>048-625-5011</t>
  </si>
  <si>
    <t>048-729-6311</t>
  </si>
  <si>
    <t>048-729-6312</t>
  </si>
  <si>
    <t>048-620-5566</t>
  </si>
  <si>
    <t>048-625-5588</t>
  </si>
  <si>
    <t>048-621-1155</t>
  </si>
  <si>
    <t>048-621-1188</t>
  </si>
  <si>
    <t>緑区三室1431</t>
    <phoneticPr fontId="2"/>
  </si>
  <si>
    <t>南区辻4-17-2</t>
    <phoneticPr fontId="2"/>
  </si>
  <si>
    <t>見沼区南中野462-4</t>
    <phoneticPr fontId="2"/>
  </si>
  <si>
    <t>西区塚本町3-139-2</t>
    <phoneticPr fontId="2"/>
  </si>
  <si>
    <t>見沼区東大宮4-53-19</t>
    <phoneticPr fontId="2"/>
  </si>
  <si>
    <t>西区飯田新田91-1</t>
    <phoneticPr fontId="2"/>
  </si>
  <si>
    <t>西区清河寺685-1</t>
    <phoneticPr fontId="2"/>
  </si>
  <si>
    <t>336-0911</t>
    <phoneticPr fontId="2"/>
  </si>
  <si>
    <t>336-0026</t>
    <phoneticPr fontId="2"/>
  </si>
  <si>
    <t>337-0042</t>
    <phoneticPr fontId="2"/>
  </si>
  <si>
    <t>337-0026</t>
    <phoneticPr fontId="2"/>
  </si>
  <si>
    <t>331-0060</t>
    <phoneticPr fontId="2"/>
  </si>
  <si>
    <t>337-0051</t>
    <phoneticPr fontId="2"/>
  </si>
  <si>
    <t>331-0068</t>
    <phoneticPr fontId="2"/>
  </si>
  <si>
    <t>331-0048</t>
    <phoneticPr fontId="2"/>
  </si>
  <si>
    <t>鴨田1930-1</t>
    <rPh sb="0" eb="2">
      <t>カモダ</t>
    </rPh>
    <phoneticPr fontId="2"/>
  </si>
  <si>
    <t>350-0844</t>
    <phoneticPr fontId="2"/>
  </si>
  <si>
    <t>049-229-5811</t>
    <phoneticPr fontId="2"/>
  </si>
  <si>
    <t>049-229-5812</t>
    <phoneticPr fontId="2"/>
  </si>
  <si>
    <t>(福)久美愛園</t>
    <rPh sb="1" eb="2">
      <t>フク</t>
    </rPh>
    <phoneticPr fontId="2"/>
  </si>
  <si>
    <t>(福)鴻沼福祉会</t>
    <phoneticPr fontId="2"/>
  </si>
  <si>
    <t>(福)埼玉福祉事業協会</t>
    <phoneticPr fontId="2"/>
  </si>
  <si>
    <t>(福)希求会</t>
    <phoneticPr fontId="2"/>
  </si>
  <si>
    <t>(福)むつみ会</t>
    <phoneticPr fontId="2"/>
  </si>
  <si>
    <t>(特非)ともに生きる会</t>
    <rPh sb="1" eb="2">
      <t>トク</t>
    </rPh>
    <rPh sb="2" eb="3">
      <t>ヒ</t>
    </rPh>
    <phoneticPr fontId="2"/>
  </si>
  <si>
    <t>(株)たんぽぽ</t>
    <phoneticPr fontId="2"/>
  </si>
  <si>
    <t>知</t>
    <rPh sb="0" eb="1">
      <t>シ</t>
    </rPh>
    <phoneticPr fontId="2"/>
  </si>
  <si>
    <t>大宮駅西口から所沢駅東口行バス「飯田新田」下車徒歩15分</t>
    <rPh sb="0" eb="2">
      <t>オオミヤ</t>
    </rPh>
    <rPh sb="2" eb="3">
      <t>エキ</t>
    </rPh>
    <rPh sb="3" eb="5">
      <t>ニシグチ</t>
    </rPh>
    <rPh sb="7" eb="9">
      <t>トコロザワ</t>
    </rPh>
    <rPh sb="9" eb="10">
      <t>エキ</t>
    </rPh>
    <rPh sb="10" eb="12">
      <t>ヒガシグチ</t>
    </rPh>
    <rPh sb="12" eb="13">
      <t>イ</t>
    </rPh>
    <rPh sb="16" eb="18">
      <t>イイダ</t>
    </rPh>
    <rPh sb="18" eb="20">
      <t>シンデン</t>
    </rPh>
    <rPh sb="21" eb="23">
      <t>ゲシャ</t>
    </rPh>
    <rPh sb="23" eb="25">
      <t>トホ</t>
    </rPh>
    <rPh sb="27" eb="28">
      <t>フン</t>
    </rPh>
    <phoneticPr fontId="2"/>
  </si>
  <si>
    <t>宇都宮線蓮田駅東口から東埼玉病院行バス「新井団地」下車徒歩3分</t>
    <rPh sb="0" eb="3">
      <t>ウツノミヤ</t>
    </rPh>
    <rPh sb="3" eb="4">
      <t>セン</t>
    </rPh>
    <rPh sb="4" eb="6">
      <t>ハスダ</t>
    </rPh>
    <rPh sb="6" eb="7">
      <t>エキ</t>
    </rPh>
    <rPh sb="7" eb="9">
      <t>ヒガシグチ</t>
    </rPh>
    <rPh sb="11" eb="12">
      <t>ヒガシ</t>
    </rPh>
    <rPh sb="12" eb="14">
      <t>サイタマ</t>
    </rPh>
    <rPh sb="14" eb="16">
      <t>ビョウイン</t>
    </rPh>
    <rPh sb="16" eb="17">
      <t>イ</t>
    </rPh>
    <rPh sb="20" eb="22">
      <t>アライ</t>
    </rPh>
    <rPh sb="22" eb="24">
      <t>ダンチ</t>
    </rPh>
    <rPh sb="25" eb="27">
      <t>ゲシャ</t>
    </rPh>
    <rPh sb="27" eb="29">
      <t>トホ</t>
    </rPh>
    <rPh sb="30" eb="31">
      <t>フン</t>
    </rPh>
    <phoneticPr fontId="2"/>
  </si>
  <si>
    <t>高崎線神保原駅下車タクシー5分</t>
    <rPh sb="0" eb="2">
      <t>タカサキ</t>
    </rPh>
    <rPh sb="2" eb="3">
      <t>セン</t>
    </rPh>
    <rPh sb="3" eb="6">
      <t>ジンボハラ</t>
    </rPh>
    <rPh sb="6" eb="7">
      <t>エキ</t>
    </rPh>
    <rPh sb="7" eb="9">
      <t>ゲシャ</t>
    </rPh>
    <rPh sb="14" eb="15">
      <t>フン</t>
    </rPh>
    <phoneticPr fontId="2"/>
  </si>
  <si>
    <t>八高線松久駅下車タクシー8分</t>
    <rPh sb="0" eb="2">
      <t>ハチコウ</t>
    </rPh>
    <rPh sb="2" eb="3">
      <t>セン</t>
    </rPh>
    <rPh sb="3" eb="5">
      <t>マツヒサ</t>
    </rPh>
    <rPh sb="5" eb="6">
      <t>エキ</t>
    </rPh>
    <rPh sb="6" eb="8">
      <t>ゲシャ</t>
    </rPh>
    <rPh sb="13" eb="14">
      <t>フン</t>
    </rPh>
    <phoneticPr fontId="2"/>
  </si>
  <si>
    <t>東武伊勢崎線羽生駅下車タクシー10分　※短期入所（定員分け：者3・児2）</t>
    <rPh sb="0" eb="2">
      <t>トウブ</t>
    </rPh>
    <rPh sb="2" eb="5">
      <t>イセサキ</t>
    </rPh>
    <rPh sb="5" eb="6">
      <t>セン</t>
    </rPh>
    <rPh sb="6" eb="8">
      <t>ハニュウ</t>
    </rPh>
    <rPh sb="8" eb="9">
      <t>エキ</t>
    </rPh>
    <rPh sb="9" eb="11">
      <t>ゲシャ</t>
    </rPh>
    <rPh sb="17" eb="18">
      <t>プン</t>
    </rPh>
    <rPh sb="20" eb="22">
      <t>タンキ</t>
    </rPh>
    <rPh sb="22" eb="24">
      <t>ニュウショ</t>
    </rPh>
    <rPh sb="30" eb="31">
      <t>シャ</t>
    </rPh>
    <rPh sb="33" eb="34">
      <t>ジ</t>
    </rPh>
    <phoneticPr fontId="2"/>
  </si>
  <si>
    <t>東武東上線武蔵嵐山駅下車タクシー7分</t>
    <rPh sb="0" eb="2">
      <t>トウブ</t>
    </rPh>
    <rPh sb="2" eb="4">
      <t>トウジョウ</t>
    </rPh>
    <rPh sb="4" eb="5">
      <t>セン</t>
    </rPh>
    <rPh sb="5" eb="7">
      <t>ムサシ</t>
    </rPh>
    <rPh sb="7" eb="9">
      <t>ランザン</t>
    </rPh>
    <rPh sb="9" eb="10">
      <t>エキ</t>
    </rPh>
    <rPh sb="10" eb="12">
      <t>ゲシャ</t>
    </rPh>
    <rPh sb="17" eb="18">
      <t>フン</t>
    </rPh>
    <phoneticPr fontId="2"/>
  </si>
  <si>
    <t>西武池袋線入間市駅下車徒歩15分</t>
    <rPh sb="0" eb="2">
      <t>セイブ</t>
    </rPh>
    <rPh sb="2" eb="4">
      <t>イケブクロ</t>
    </rPh>
    <rPh sb="4" eb="5">
      <t>セン</t>
    </rPh>
    <rPh sb="5" eb="8">
      <t>イルマシ</t>
    </rPh>
    <rPh sb="8" eb="9">
      <t>エキ</t>
    </rPh>
    <rPh sb="9" eb="11">
      <t>ゲシャ</t>
    </rPh>
    <rPh sb="11" eb="13">
      <t>トホ</t>
    </rPh>
    <rPh sb="15" eb="16">
      <t>フン</t>
    </rPh>
    <phoneticPr fontId="2"/>
  </si>
  <si>
    <t>東武東上線鶴瀬駅から循環バス（ライフバス）「高橋不動産」下車徒歩25分</t>
    <rPh sb="0" eb="2">
      <t>トウブ</t>
    </rPh>
    <rPh sb="2" eb="4">
      <t>トウジョウ</t>
    </rPh>
    <rPh sb="4" eb="5">
      <t>セン</t>
    </rPh>
    <rPh sb="5" eb="7">
      <t>ツルセ</t>
    </rPh>
    <rPh sb="7" eb="8">
      <t>エキ</t>
    </rPh>
    <rPh sb="10" eb="12">
      <t>ジュンカン</t>
    </rPh>
    <rPh sb="22" eb="24">
      <t>タカハシ</t>
    </rPh>
    <rPh sb="24" eb="27">
      <t>フドウサン</t>
    </rPh>
    <rPh sb="28" eb="30">
      <t>ゲシャ</t>
    </rPh>
    <rPh sb="30" eb="32">
      <t>トホ</t>
    </rPh>
    <rPh sb="34" eb="35">
      <t>フン</t>
    </rPh>
    <phoneticPr fontId="2"/>
  </si>
  <si>
    <t>東武東上線朝霞駅下車徒歩15分</t>
    <rPh sb="0" eb="2">
      <t>トウブ</t>
    </rPh>
    <rPh sb="2" eb="4">
      <t>トウジョウ</t>
    </rPh>
    <rPh sb="4" eb="5">
      <t>セン</t>
    </rPh>
    <rPh sb="5" eb="7">
      <t>アサカ</t>
    </rPh>
    <rPh sb="7" eb="8">
      <t>エキ</t>
    </rPh>
    <rPh sb="8" eb="10">
      <t>ゲシャ</t>
    </rPh>
    <rPh sb="10" eb="12">
      <t>トホ</t>
    </rPh>
    <rPh sb="14" eb="15">
      <t>プン</t>
    </rPh>
    <phoneticPr fontId="2"/>
  </si>
  <si>
    <t>高崎線上尾駅東口からがんセンター行又は東大宮行東武バス「下平塚」下車徒歩3分</t>
    <rPh sb="0" eb="2">
      <t>タカサキ</t>
    </rPh>
    <rPh sb="2" eb="3">
      <t>セン</t>
    </rPh>
    <rPh sb="23" eb="25">
      <t>トウブ</t>
    </rPh>
    <phoneticPr fontId="2"/>
  </si>
  <si>
    <t>久喜駅西口から菖蒲仲橋行バス「高木病院」下車徒歩10分</t>
    <rPh sb="0" eb="2">
      <t>クキ</t>
    </rPh>
    <rPh sb="2" eb="3">
      <t>エキ</t>
    </rPh>
    <rPh sb="3" eb="5">
      <t>ニシグチ</t>
    </rPh>
    <rPh sb="7" eb="9">
      <t>ショウブ</t>
    </rPh>
    <rPh sb="9" eb="10">
      <t>ナカ</t>
    </rPh>
    <rPh sb="10" eb="11">
      <t>バシ</t>
    </rPh>
    <rPh sb="11" eb="12">
      <t>ギョウ</t>
    </rPh>
    <rPh sb="15" eb="17">
      <t>コウボク</t>
    </rPh>
    <rPh sb="17" eb="19">
      <t>ビョウイン</t>
    </rPh>
    <rPh sb="20" eb="22">
      <t>ゲシャ</t>
    </rPh>
    <rPh sb="22" eb="24">
      <t>トホ</t>
    </rPh>
    <rPh sb="26" eb="27">
      <t>プン</t>
    </rPh>
    <phoneticPr fontId="2"/>
  </si>
  <si>
    <t>宇都宮線白岡駅下車徒歩20分</t>
    <rPh sb="0" eb="3">
      <t>ウツノミヤ</t>
    </rPh>
    <rPh sb="3" eb="4">
      <t>セン</t>
    </rPh>
    <rPh sb="4" eb="6">
      <t>シラオカ</t>
    </rPh>
    <rPh sb="6" eb="7">
      <t>エキ</t>
    </rPh>
    <rPh sb="7" eb="9">
      <t>ゲシャ</t>
    </rPh>
    <rPh sb="9" eb="11">
      <t>トホ</t>
    </rPh>
    <rPh sb="13" eb="14">
      <t>プン</t>
    </rPh>
    <phoneticPr fontId="2"/>
  </si>
  <si>
    <t>○</t>
    <phoneticPr fontId="2"/>
  </si>
  <si>
    <t>(医)東光会戸田中央総合病院</t>
    <rPh sb="1" eb="2">
      <t>イ</t>
    </rPh>
    <rPh sb="3" eb="4">
      <t>ヒガシ</t>
    </rPh>
    <rPh sb="4" eb="5">
      <t>ヒカリ</t>
    </rPh>
    <rPh sb="5" eb="6">
      <t>カイ</t>
    </rPh>
    <rPh sb="6" eb="8">
      <t>トダ</t>
    </rPh>
    <rPh sb="8" eb="10">
      <t>チュウオウ</t>
    </rPh>
    <rPh sb="10" eb="12">
      <t>ソウゴウ</t>
    </rPh>
    <rPh sb="12" eb="14">
      <t>ビョウイン</t>
    </rPh>
    <phoneticPr fontId="2"/>
  </si>
  <si>
    <t>医療法人社団東光会戸田中央総合病院</t>
    <rPh sb="0" eb="2">
      <t>イリョウ</t>
    </rPh>
    <rPh sb="2" eb="4">
      <t>ホウジン</t>
    </rPh>
    <rPh sb="4" eb="6">
      <t>シャダン</t>
    </rPh>
    <rPh sb="6" eb="7">
      <t>ヒガシ</t>
    </rPh>
    <rPh sb="7" eb="8">
      <t>ヒカリ</t>
    </rPh>
    <rPh sb="8" eb="9">
      <t>カイ</t>
    </rPh>
    <rPh sb="9" eb="11">
      <t>トダ</t>
    </rPh>
    <rPh sb="11" eb="13">
      <t>チュウオウ</t>
    </rPh>
    <rPh sb="13" eb="15">
      <t>ソウゴウ</t>
    </rPh>
    <rPh sb="15" eb="17">
      <t>ビョウイン</t>
    </rPh>
    <phoneticPr fontId="2"/>
  </si>
  <si>
    <t>本町1-19-3</t>
    <phoneticPr fontId="2"/>
  </si>
  <si>
    <t>335-0023</t>
    <phoneticPr fontId="2"/>
  </si>
  <si>
    <t>048-442-1111</t>
    <phoneticPr fontId="2"/>
  </si>
  <si>
    <t>048-443-0104</t>
    <phoneticPr fontId="2"/>
  </si>
  <si>
    <t>宇都宮線白岡駅下車タクシー14分</t>
    <rPh sb="0" eb="3">
      <t>ウツノミヤ</t>
    </rPh>
    <rPh sb="3" eb="4">
      <t>セン</t>
    </rPh>
    <rPh sb="4" eb="6">
      <t>シラオカ</t>
    </rPh>
    <rPh sb="6" eb="7">
      <t>エキ</t>
    </rPh>
    <rPh sb="7" eb="9">
      <t>ゲシャ</t>
    </rPh>
    <rPh sb="15" eb="16">
      <t>フン</t>
    </rPh>
    <phoneticPr fontId="2"/>
  </si>
  <si>
    <t>京浜東北線北浦和駅東口から市立病院行バス「教育センター前」下車徒歩3分　※障害児入所施設との併設</t>
    <rPh sb="37" eb="40">
      <t>ショウガイジ</t>
    </rPh>
    <rPh sb="40" eb="42">
      <t>ニュウショ</t>
    </rPh>
    <rPh sb="42" eb="44">
      <t>シセツ</t>
    </rPh>
    <rPh sb="46" eb="48">
      <t>ヘイセツ</t>
    </rPh>
    <phoneticPr fontId="2"/>
  </si>
  <si>
    <t>武蔵浦和駅から徒歩１５分
※共同生活援助との併設</t>
    <rPh sb="0" eb="4">
      <t>ムサシウラワ</t>
    </rPh>
    <rPh sb="4" eb="5">
      <t>エキ</t>
    </rPh>
    <rPh sb="7" eb="9">
      <t>トホ</t>
    </rPh>
    <rPh sb="11" eb="12">
      <t>フン</t>
    </rPh>
    <phoneticPr fontId="2"/>
  </si>
  <si>
    <t>大宮駅東口から「浦和美園駅」行又は「大谷県営住宅」行バス「南中野」下車徒歩3分　※共同生活援助との併設</t>
    <rPh sb="0" eb="3">
      <t>オオミヤエキ</t>
    </rPh>
    <rPh sb="3" eb="5">
      <t>ヒガシグチ</t>
    </rPh>
    <rPh sb="8" eb="12">
      <t>ウラワミソノ</t>
    </rPh>
    <rPh sb="12" eb="13">
      <t>エキ</t>
    </rPh>
    <rPh sb="14" eb="15">
      <t>イキ</t>
    </rPh>
    <rPh sb="15" eb="16">
      <t>マタ</t>
    </rPh>
    <rPh sb="18" eb="20">
      <t>オオヤ</t>
    </rPh>
    <rPh sb="20" eb="22">
      <t>ケンエイ</t>
    </rPh>
    <rPh sb="22" eb="24">
      <t>ジュウタク</t>
    </rPh>
    <rPh sb="25" eb="26">
      <t>イキ</t>
    </rPh>
    <rPh sb="29" eb="30">
      <t>ミナミ</t>
    </rPh>
    <rPh sb="30" eb="32">
      <t>ナカノ</t>
    </rPh>
    <rPh sb="33" eb="35">
      <t>ゲシャ</t>
    </rPh>
    <rPh sb="35" eb="37">
      <t>トホ</t>
    </rPh>
    <rPh sb="38" eb="39">
      <t>プン</t>
    </rPh>
    <phoneticPr fontId="2"/>
  </si>
  <si>
    <t>東大宮駅より徒歩１０分
※共同生活援助との併設</t>
    <rPh sb="0" eb="4">
      <t>ヒガシオオミヤエキ</t>
    </rPh>
    <rPh sb="6" eb="8">
      <t>トホ</t>
    </rPh>
    <rPh sb="10" eb="11">
      <t>プン</t>
    </rPh>
    <phoneticPr fontId="2"/>
  </si>
  <si>
    <t>○</t>
    <phoneticPr fontId="2"/>
  </si>
  <si>
    <t>さんご</t>
    <phoneticPr fontId="3"/>
  </si>
  <si>
    <t>和光市</t>
    <rPh sb="0" eb="3">
      <t>ワコウシ</t>
    </rPh>
    <phoneticPr fontId="2"/>
  </si>
  <si>
    <t>(福)皆成会</t>
    <rPh sb="0" eb="3">
      <t>フク</t>
    </rPh>
    <rPh sb="3" eb="4">
      <t>カイ</t>
    </rPh>
    <rPh sb="4" eb="5">
      <t>セイ</t>
    </rPh>
    <rPh sb="5" eb="6">
      <t>カイ</t>
    </rPh>
    <phoneticPr fontId="2"/>
  </si>
  <si>
    <t>三ヶ島ホーム</t>
    <rPh sb="0" eb="1">
      <t>ミ</t>
    </rPh>
    <rPh sb="2" eb="3">
      <t>ジマ</t>
    </rPh>
    <phoneticPr fontId="2"/>
  </si>
  <si>
    <t>三ヶ島1-795-1</t>
    <rPh sb="0" eb="1">
      <t>ミ</t>
    </rPh>
    <rPh sb="2" eb="3">
      <t>ジマ</t>
    </rPh>
    <phoneticPr fontId="2"/>
  </si>
  <si>
    <t>04-2922-8141</t>
    <phoneticPr fontId="2"/>
  </si>
  <si>
    <t>西武池袋線小手指駅南口から早稲田大学・宮寺西・金子駅入口行き「大日堂」下車徒歩2分　※共同生活援助との併設</t>
    <rPh sb="0" eb="5">
      <t>セイブイケブクロセン</t>
    </rPh>
    <rPh sb="5" eb="9">
      <t>コテサシエキ</t>
    </rPh>
    <rPh sb="9" eb="11">
      <t>ミナミグチ</t>
    </rPh>
    <rPh sb="13" eb="16">
      <t>ワセダ</t>
    </rPh>
    <rPh sb="16" eb="18">
      <t>ダイガク</t>
    </rPh>
    <rPh sb="19" eb="21">
      <t>ミヤデラ</t>
    </rPh>
    <rPh sb="21" eb="22">
      <t>ニシ</t>
    </rPh>
    <rPh sb="23" eb="25">
      <t>カネコ</t>
    </rPh>
    <rPh sb="25" eb="26">
      <t>エキ</t>
    </rPh>
    <rPh sb="26" eb="27">
      <t>イ</t>
    </rPh>
    <rPh sb="27" eb="28">
      <t>クチ</t>
    </rPh>
    <rPh sb="28" eb="29">
      <t>ユ</t>
    </rPh>
    <rPh sb="31" eb="32">
      <t>オオ</t>
    </rPh>
    <rPh sb="32" eb="33">
      <t>ニチ</t>
    </rPh>
    <rPh sb="33" eb="34">
      <t>ドウ</t>
    </rPh>
    <rPh sb="35" eb="37">
      <t>ゲシャ</t>
    </rPh>
    <rPh sb="37" eb="39">
      <t>トホ</t>
    </rPh>
    <rPh sb="40" eb="41">
      <t>フン</t>
    </rPh>
    <phoneticPr fontId="2"/>
  </si>
  <si>
    <t>松葉町12-3
ｱｰｶﾞｽﾋﾙｽﾞ58　2F</t>
    <rPh sb="0" eb="2">
      <t>マツバ</t>
    </rPh>
    <rPh sb="2" eb="3">
      <t>マチ</t>
    </rPh>
    <phoneticPr fontId="2"/>
  </si>
  <si>
    <t>359-0044</t>
    <phoneticPr fontId="2"/>
  </si>
  <si>
    <t>04-2968-9705</t>
    <phoneticPr fontId="2"/>
  </si>
  <si>
    <t>04-2968-9755</t>
    <phoneticPr fontId="2"/>
  </si>
  <si>
    <t>西武新宿線新所沢駅から徒歩3分</t>
    <rPh sb="0" eb="5">
      <t>セイブシンジュクセン</t>
    </rPh>
    <rPh sb="5" eb="6">
      <t>シン</t>
    </rPh>
    <rPh sb="6" eb="8">
      <t>トコロザワ</t>
    </rPh>
    <rPh sb="8" eb="9">
      <t>エキ</t>
    </rPh>
    <rPh sb="11" eb="13">
      <t>トホ</t>
    </rPh>
    <rPh sb="14" eb="15">
      <t>フン</t>
    </rPh>
    <phoneticPr fontId="2"/>
  </si>
  <si>
    <t>H26,10.1</t>
    <phoneticPr fontId="2"/>
  </si>
  <si>
    <t>春里どんぐりの家</t>
    <rPh sb="0" eb="1">
      <t>ハル</t>
    </rPh>
    <rPh sb="1" eb="2">
      <t>サト</t>
    </rPh>
    <rPh sb="7" eb="8">
      <t>イエ</t>
    </rPh>
    <phoneticPr fontId="2"/>
  </si>
  <si>
    <t>(福)埼玉聴覚障害者福祉会</t>
    <rPh sb="1" eb="2">
      <t>フク</t>
    </rPh>
    <rPh sb="3" eb="5">
      <t>サイタマ</t>
    </rPh>
    <rPh sb="5" eb="7">
      <t>チョウカク</t>
    </rPh>
    <rPh sb="7" eb="10">
      <t>ショウガイシャ</t>
    </rPh>
    <rPh sb="10" eb="12">
      <t>フクシ</t>
    </rPh>
    <rPh sb="12" eb="13">
      <t>カイ</t>
    </rPh>
    <phoneticPr fontId="2"/>
  </si>
  <si>
    <t>見沼区大字小深作186-2</t>
    <phoneticPr fontId="2"/>
  </si>
  <si>
    <t>337-0005</t>
    <phoneticPr fontId="2"/>
  </si>
  <si>
    <t>048-682-2146</t>
    <phoneticPr fontId="2"/>
  </si>
  <si>
    <t>○</t>
    <phoneticPr fontId="2"/>
  </si>
  <si>
    <t>七里駅から徒歩7分</t>
    <rPh sb="0" eb="2">
      <t>ナナサト</t>
    </rPh>
    <rPh sb="2" eb="3">
      <t>エキ</t>
    </rPh>
    <rPh sb="5" eb="7">
      <t>トホ</t>
    </rPh>
    <rPh sb="8" eb="9">
      <t>フン</t>
    </rPh>
    <phoneticPr fontId="2"/>
  </si>
  <si>
    <t>(同)スマイルリンク</t>
    <rPh sb="1" eb="2">
      <t>ドウ</t>
    </rPh>
    <phoneticPr fontId="2"/>
  </si>
  <si>
    <t>高崎線北本駅から徒歩2分</t>
    <rPh sb="0" eb="2">
      <t>タカサキ</t>
    </rPh>
    <rPh sb="2" eb="3">
      <t>セン</t>
    </rPh>
    <rPh sb="3" eb="5">
      <t>キタモト</t>
    </rPh>
    <rPh sb="5" eb="6">
      <t>エキ</t>
    </rPh>
    <rPh sb="8" eb="10">
      <t>トホ</t>
    </rPh>
    <rPh sb="11" eb="12">
      <t>フン</t>
    </rPh>
    <phoneticPr fontId="2"/>
  </si>
  <si>
    <t>寺尾1476-1</t>
    <rPh sb="0" eb="2">
      <t>テラオ</t>
    </rPh>
    <phoneticPr fontId="2"/>
  </si>
  <si>
    <t>傍楽舎</t>
    <rPh sb="0" eb="1">
      <t>ソバ</t>
    </rPh>
    <rPh sb="1" eb="2">
      <t>タノ</t>
    </rPh>
    <rPh sb="2" eb="3">
      <t>シャ</t>
    </rPh>
    <phoneticPr fontId="2"/>
  </si>
  <si>
    <t>353-0004</t>
    <phoneticPr fontId="2"/>
  </si>
  <si>
    <t>東武東上線志木駅下車徒歩3分</t>
    <rPh sb="0" eb="5">
      <t>トウブトウジョウセン</t>
    </rPh>
    <rPh sb="5" eb="8">
      <t>シキエキ</t>
    </rPh>
    <rPh sb="8" eb="10">
      <t>ゲシャ</t>
    </rPh>
    <rPh sb="10" eb="12">
      <t>トホ</t>
    </rPh>
    <rPh sb="13" eb="14">
      <t>フン</t>
    </rPh>
    <phoneticPr fontId="2"/>
  </si>
  <si>
    <t>就労継続支援事業所　虹</t>
    <rPh sb="0" eb="2">
      <t>シュウロウ</t>
    </rPh>
    <rPh sb="2" eb="4">
      <t>ケイゾク</t>
    </rPh>
    <rPh sb="4" eb="6">
      <t>シエン</t>
    </rPh>
    <rPh sb="6" eb="9">
      <t>ジギョウショ</t>
    </rPh>
    <rPh sb="10" eb="11">
      <t>ニジ</t>
    </rPh>
    <phoneticPr fontId="2"/>
  </si>
  <si>
    <t>中山535-1</t>
    <rPh sb="0" eb="2">
      <t>ナカヤマ</t>
    </rPh>
    <phoneticPr fontId="2"/>
  </si>
  <si>
    <t>042-978-5091</t>
    <phoneticPr fontId="2"/>
  </si>
  <si>
    <t>西武秩父線飯能駅北口下車徒歩20分</t>
    <rPh sb="0" eb="2">
      <t>セイブ</t>
    </rPh>
    <rPh sb="2" eb="4">
      <t>チチブ</t>
    </rPh>
    <rPh sb="4" eb="5">
      <t>セン</t>
    </rPh>
    <rPh sb="5" eb="7">
      <t>ハンノウ</t>
    </rPh>
    <rPh sb="7" eb="8">
      <t>エキ</t>
    </rPh>
    <rPh sb="8" eb="10">
      <t>キタグチ</t>
    </rPh>
    <rPh sb="10" eb="12">
      <t>ゲシャ</t>
    </rPh>
    <rPh sb="12" eb="14">
      <t>トホ</t>
    </rPh>
    <rPh sb="16" eb="17">
      <t>フン</t>
    </rPh>
    <phoneticPr fontId="2"/>
  </si>
  <si>
    <t>ライトハウス</t>
    <phoneticPr fontId="2"/>
  </si>
  <si>
    <t>(特非)児玉郡市障がい者就労支援センター</t>
    <rPh sb="4" eb="7">
      <t>コダマグン</t>
    </rPh>
    <rPh sb="7" eb="8">
      <t>シ</t>
    </rPh>
    <rPh sb="8" eb="9">
      <t>ショウ</t>
    </rPh>
    <rPh sb="11" eb="12">
      <t>シャ</t>
    </rPh>
    <rPh sb="12" eb="14">
      <t>シュウロウ</t>
    </rPh>
    <rPh sb="14" eb="16">
      <t>シエン</t>
    </rPh>
    <phoneticPr fontId="2"/>
  </si>
  <si>
    <t>陽</t>
    <rPh sb="0" eb="1">
      <t>ヨウ</t>
    </rPh>
    <phoneticPr fontId="2"/>
  </si>
  <si>
    <t>西富田447-2</t>
    <rPh sb="0" eb="1">
      <t>ニシ</t>
    </rPh>
    <rPh sb="1" eb="3">
      <t>トミタ</t>
    </rPh>
    <phoneticPr fontId="2"/>
  </si>
  <si>
    <t>高崎線本庄駅から神泉農協行きバス「西富田」下車徒歩1分</t>
    <rPh sb="0" eb="3">
      <t>タカサキセン</t>
    </rPh>
    <rPh sb="3" eb="6">
      <t>ホンジョウエキ</t>
    </rPh>
    <rPh sb="8" eb="10">
      <t>カミイズミ</t>
    </rPh>
    <rPh sb="10" eb="12">
      <t>ノウキョウ</t>
    </rPh>
    <rPh sb="12" eb="13">
      <t>イ</t>
    </rPh>
    <rPh sb="17" eb="18">
      <t>ニシ</t>
    </rPh>
    <rPh sb="18" eb="20">
      <t>トミタ</t>
    </rPh>
    <rPh sb="21" eb="23">
      <t>ゲシャ</t>
    </rPh>
    <rPh sb="23" eb="25">
      <t>トホ</t>
    </rPh>
    <rPh sb="26" eb="27">
      <t>フン</t>
    </rPh>
    <phoneticPr fontId="2"/>
  </si>
  <si>
    <t>笹山586-8</t>
    <rPh sb="0" eb="2">
      <t>ササヤマ</t>
    </rPh>
    <phoneticPr fontId="2"/>
  </si>
  <si>
    <t>スリーハート</t>
    <phoneticPr fontId="2"/>
  </si>
  <si>
    <t>350-0838</t>
    <phoneticPr fontId="2"/>
  </si>
  <si>
    <t>049-223-5525</t>
    <phoneticPr fontId="2"/>
  </si>
  <si>
    <t>川越駅から徒歩44分
※共同生活援助との併設</t>
    <rPh sb="0" eb="2">
      <t>カワゴエ</t>
    </rPh>
    <rPh sb="2" eb="3">
      <t>エキ</t>
    </rPh>
    <rPh sb="5" eb="7">
      <t>トホ</t>
    </rPh>
    <rPh sb="9" eb="10">
      <t>プン</t>
    </rPh>
    <phoneticPr fontId="2"/>
  </si>
  <si>
    <t>(特非)みのり共生会</t>
    <rPh sb="7" eb="9">
      <t>キョウセイ</t>
    </rPh>
    <rPh sb="9" eb="10">
      <t>カイ</t>
    </rPh>
    <phoneticPr fontId="2"/>
  </si>
  <si>
    <t>宮元町49-20</t>
    <rPh sb="0" eb="1">
      <t>ミヤ</t>
    </rPh>
    <rPh sb="1" eb="2">
      <t>モト</t>
    </rPh>
    <rPh sb="2" eb="3">
      <t>マチ</t>
    </rPh>
    <phoneticPr fontId="2"/>
  </si>
  <si>
    <t>就労移行支援事業所ライトハウス</t>
    <rPh sb="0" eb="2">
      <t>シュウロウ</t>
    </rPh>
    <rPh sb="2" eb="4">
      <t>イコウ</t>
    </rPh>
    <rPh sb="4" eb="6">
      <t>シエン</t>
    </rPh>
    <rPh sb="6" eb="8">
      <t>ジギョウ</t>
    </rPh>
    <rPh sb="8" eb="9">
      <t>ショ</t>
    </rPh>
    <phoneticPr fontId="2"/>
  </si>
  <si>
    <t>うらら</t>
    <phoneticPr fontId="2"/>
  </si>
  <si>
    <t>大宮区吉敷町1-89-6階</t>
    <rPh sb="12" eb="13">
      <t>カイ</t>
    </rPh>
    <phoneticPr fontId="2"/>
  </si>
  <si>
    <t>北区宮原町2-88-1　第3島栄ビル2階</t>
    <phoneticPr fontId="2"/>
  </si>
  <si>
    <t>048-788-1490</t>
    <phoneticPr fontId="2"/>
  </si>
  <si>
    <t>048-788-1491</t>
    <phoneticPr fontId="2"/>
  </si>
  <si>
    <t>048-788-1939</t>
    <phoneticPr fontId="2"/>
  </si>
  <si>
    <t>048-788-1940</t>
    <phoneticPr fontId="2"/>
  </si>
  <si>
    <t>330-0843</t>
    <phoneticPr fontId="2"/>
  </si>
  <si>
    <t>331-0812</t>
    <phoneticPr fontId="2"/>
  </si>
  <si>
    <t>○</t>
    <phoneticPr fontId="2"/>
  </si>
  <si>
    <t>大宮駅東口から徒歩10分</t>
    <phoneticPr fontId="2"/>
  </si>
  <si>
    <t>ニューシャトル東宮原駅から徒歩3分</t>
    <phoneticPr fontId="2"/>
  </si>
  <si>
    <t>(同)ソレイユ</t>
    <phoneticPr fontId="2"/>
  </si>
  <si>
    <t>（同）プラネット</t>
    <rPh sb="1" eb="2">
      <t>ドウ</t>
    </rPh>
    <phoneticPr fontId="2"/>
  </si>
  <si>
    <t>北越谷4-3-12 ブリリアン・レジデンス201</t>
    <rPh sb="0" eb="3">
      <t>キタコシガヤ</t>
    </rPh>
    <phoneticPr fontId="2"/>
  </si>
  <si>
    <t>343-0026</t>
    <phoneticPr fontId="2"/>
  </si>
  <si>
    <t>048-971-6932</t>
    <phoneticPr fontId="2"/>
  </si>
  <si>
    <t>048-971-7936</t>
    <phoneticPr fontId="2"/>
  </si>
  <si>
    <t>○</t>
    <phoneticPr fontId="2"/>
  </si>
  <si>
    <t>東武伊勢崎線北越谷駅下車徒歩3分</t>
    <rPh sb="0" eb="2">
      <t>トウブ</t>
    </rPh>
    <rPh sb="2" eb="5">
      <t>イセザキ</t>
    </rPh>
    <rPh sb="5" eb="6">
      <t>セン</t>
    </rPh>
    <rPh sb="6" eb="9">
      <t>キタコシガヤ</t>
    </rPh>
    <rPh sb="9" eb="10">
      <t>エキ</t>
    </rPh>
    <rPh sb="10" eb="12">
      <t>ゲシャ</t>
    </rPh>
    <rPh sb="12" eb="14">
      <t>トホ</t>
    </rPh>
    <rPh sb="15" eb="16">
      <t>フン</t>
    </rPh>
    <phoneticPr fontId="2"/>
  </si>
  <si>
    <t>てんとうむし北本</t>
    <rPh sb="6" eb="8">
      <t>キタモト</t>
    </rPh>
    <phoneticPr fontId="2"/>
  </si>
  <si>
    <t>北本1-71TKビル2F</t>
    <phoneticPr fontId="2"/>
  </si>
  <si>
    <t>364-0006</t>
    <phoneticPr fontId="2"/>
  </si>
  <si>
    <t>048-507-6571</t>
    <phoneticPr fontId="2"/>
  </si>
  <si>
    <t>048-507-9829</t>
    <phoneticPr fontId="2"/>
  </si>
  <si>
    <t>久喜けいわ</t>
    <phoneticPr fontId="2"/>
  </si>
  <si>
    <t>六万部1435</t>
    <phoneticPr fontId="2"/>
  </si>
  <si>
    <t>0480-22-8788</t>
    <phoneticPr fontId="2"/>
  </si>
  <si>
    <t>0480-21-6604</t>
    <phoneticPr fontId="2"/>
  </si>
  <si>
    <t>(特非)上福岡障害者支援センター２１</t>
    <rPh sb="4" eb="7">
      <t>カミフクオカ</t>
    </rPh>
    <rPh sb="7" eb="10">
      <t>ショウガイシャ</t>
    </rPh>
    <rPh sb="10" eb="12">
      <t>シエン</t>
    </rPh>
    <phoneticPr fontId="2"/>
  </si>
  <si>
    <t>協働舎レタス</t>
    <rPh sb="0" eb="2">
      <t>キョウドウ</t>
    </rPh>
    <rPh sb="2" eb="3">
      <t>シャ</t>
    </rPh>
    <phoneticPr fontId="2"/>
  </si>
  <si>
    <t>上福岡4-6-11ｲｼﾃﾞﾝﾋﾞﾙ1階</t>
    <rPh sb="0" eb="1">
      <t>ウエ</t>
    </rPh>
    <rPh sb="1" eb="3">
      <t>フクオカ</t>
    </rPh>
    <rPh sb="18" eb="19">
      <t>カイ</t>
    </rPh>
    <phoneticPr fontId="2"/>
  </si>
  <si>
    <t>東武東上線上福岡駅から徒歩10分</t>
    <rPh sb="11" eb="13">
      <t>トホ</t>
    </rPh>
    <rPh sb="15" eb="16">
      <t>フン</t>
    </rPh>
    <phoneticPr fontId="2"/>
  </si>
  <si>
    <t>H25.5.1</t>
    <phoneticPr fontId="2"/>
  </si>
  <si>
    <t>脚折1-1-1</t>
    <rPh sb="0" eb="2">
      <t>スネオリ</t>
    </rPh>
    <phoneticPr fontId="2"/>
  </si>
  <si>
    <t>熊谷駅下車徒歩１分</t>
    <rPh sb="0" eb="2">
      <t>クマガヤ</t>
    </rPh>
    <rPh sb="2" eb="3">
      <t>エキ</t>
    </rPh>
    <rPh sb="3" eb="5">
      <t>ゲシャ</t>
    </rPh>
    <rPh sb="5" eb="7">
      <t>トホ</t>
    </rPh>
    <rPh sb="8" eb="9">
      <t>フン</t>
    </rPh>
    <phoneticPr fontId="2"/>
  </si>
  <si>
    <t>きずな工房</t>
    <rPh sb="3" eb="5">
      <t>コウボウ</t>
    </rPh>
    <phoneticPr fontId="5"/>
  </si>
  <si>
    <t>048-788-2533</t>
  </si>
  <si>
    <t>048-788-2532</t>
  </si>
  <si>
    <t>障害福祉サービスセンターほほ笑み</t>
    <rPh sb="0" eb="2">
      <t>ショウガイ</t>
    </rPh>
    <rPh sb="2" eb="4">
      <t>フクシ</t>
    </rPh>
    <rPh sb="14" eb="15">
      <t>エ</t>
    </rPh>
    <phoneticPr fontId="2"/>
  </si>
  <si>
    <t>西野4-4</t>
    <rPh sb="0" eb="1">
      <t>ニシ</t>
    </rPh>
    <rPh sb="1" eb="2">
      <t>ノ</t>
    </rPh>
    <phoneticPr fontId="2"/>
  </si>
  <si>
    <t>○</t>
    <phoneticPr fontId="2"/>
  </si>
  <si>
    <t>熊谷駅から太田駅・西小泉駅・妻沼・妻沼聖天前行バス「西野」下車すぐ</t>
    <rPh sb="0" eb="2">
      <t>クマガヤ</t>
    </rPh>
    <rPh sb="2" eb="3">
      <t>エキ</t>
    </rPh>
    <rPh sb="5" eb="7">
      <t>オオタ</t>
    </rPh>
    <rPh sb="7" eb="8">
      <t>エキ</t>
    </rPh>
    <rPh sb="9" eb="10">
      <t>ニシ</t>
    </rPh>
    <rPh sb="10" eb="12">
      <t>コイズミ</t>
    </rPh>
    <rPh sb="12" eb="13">
      <t>エキ</t>
    </rPh>
    <rPh sb="14" eb="16">
      <t>メヌマ</t>
    </rPh>
    <rPh sb="17" eb="19">
      <t>メヌマ</t>
    </rPh>
    <rPh sb="19" eb="20">
      <t>セイ</t>
    </rPh>
    <rPh sb="20" eb="21">
      <t>テン</t>
    </rPh>
    <rPh sb="21" eb="22">
      <t>マエ</t>
    </rPh>
    <rPh sb="22" eb="23">
      <t>イキ</t>
    </rPh>
    <rPh sb="26" eb="27">
      <t>ニシ</t>
    </rPh>
    <rPh sb="27" eb="28">
      <t>ノ</t>
    </rPh>
    <rPh sb="29" eb="31">
      <t>ゲシャ</t>
    </rPh>
    <phoneticPr fontId="2"/>
  </si>
  <si>
    <t>(特非)リスイッチ</t>
    <phoneticPr fontId="2"/>
  </si>
  <si>
    <t>リライト</t>
    <phoneticPr fontId="2"/>
  </si>
  <si>
    <t>仲町1-1-30サンロード朝霞３F</t>
    <rPh sb="0" eb="2">
      <t>ナカチョウ</t>
    </rPh>
    <rPh sb="13" eb="15">
      <t>アサカ</t>
    </rPh>
    <phoneticPr fontId="2"/>
  </si>
  <si>
    <t>351-0006</t>
    <phoneticPr fontId="2"/>
  </si>
  <si>
    <t>048-468-5322</t>
    <phoneticPr fontId="2"/>
  </si>
  <si>
    <t>東武東上線朝霞駅下車徒歩2分</t>
    <rPh sb="0" eb="5">
      <t>トウブトウジョウセン</t>
    </rPh>
    <rPh sb="5" eb="7">
      <t>アサカ</t>
    </rPh>
    <rPh sb="7" eb="8">
      <t>エキ</t>
    </rPh>
    <rPh sb="8" eb="10">
      <t>ゲシャ</t>
    </rPh>
    <rPh sb="10" eb="12">
      <t>トホ</t>
    </rPh>
    <rPh sb="13" eb="14">
      <t>フン</t>
    </rPh>
    <phoneticPr fontId="2"/>
  </si>
  <si>
    <t>(特非)はーとふるさぽーと</t>
    <rPh sb="1" eb="2">
      <t>トク</t>
    </rPh>
    <rPh sb="2" eb="3">
      <t>ヒ</t>
    </rPh>
    <phoneticPr fontId="2"/>
  </si>
  <si>
    <t>ワーカーズ</t>
    <phoneticPr fontId="2"/>
  </si>
  <si>
    <t>原郷946-7</t>
    <rPh sb="0" eb="1">
      <t>ハラ</t>
    </rPh>
    <rPh sb="1" eb="2">
      <t>ゴウ</t>
    </rPh>
    <phoneticPr fontId="2"/>
  </si>
  <si>
    <t>366-0035</t>
    <phoneticPr fontId="2"/>
  </si>
  <si>
    <t>048-501-2242</t>
    <phoneticPr fontId="2"/>
  </si>
  <si>
    <t>048-501-2129</t>
    <phoneticPr fontId="2"/>
  </si>
  <si>
    <t>高崎線深谷駅から市巡回バス北コース東循環左回り「幡羅町」下車徒歩2分</t>
    <rPh sb="0" eb="3">
      <t>タカサキセン</t>
    </rPh>
    <rPh sb="3" eb="5">
      <t>フカヤ</t>
    </rPh>
    <rPh sb="5" eb="6">
      <t>エキ</t>
    </rPh>
    <rPh sb="8" eb="9">
      <t>シ</t>
    </rPh>
    <rPh sb="9" eb="11">
      <t>ジュンカイ</t>
    </rPh>
    <rPh sb="13" eb="14">
      <t>キタ</t>
    </rPh>
    <rPh sb="17" eb="18">
      <t>ヒガシ</t>
    </rPh>
    <rPh sb="18" eb="20">
      <t>ジュンカン</t>
    </rPh>
    <rPh sb="20" eb="22">
      <t>ヒダリマワ</t>
    </rPh>
    <rPh sb="24" eb="25">
      <t>ハタ</t>
    </rPh>
    <rPh sb="28" eb="30">
      <t>ゲシャ</t>
    </rPh>
    <rPh sb="30" eb="32">
      <t>トホ</t>
    </rPh>
    <rPh sb="33" eb="34">
      <t>フン</t>
    </rPh>
    <phoneticPr fontId="2"/>
  </si>
  <si>
    <t>(医)葵会</t>
    <phoneticPr fontId="2"/>
  </si>
  <si>
    <t>048-851-3900</t>
  </si>
  <si>
    <t>048-851-3800</t>
  </si>
  <si>
    <t>南浦和駅東口より柳崎循環バス「円正寺」下車徒歩4分</t>
    <phoneticPr fontId="2"/>
  </si>
  <si>
    <t>大宮駅東口より浦和美園・浦和学院・浦和東高行きバス「山村」下車徒歩1分</t>
    <phoneticPr fontId="2"/>
  </si>
  <si>
    <t>中台南1-4-7</t>
    <rPh sb="0" eb="2">
      <t>ナカダイ</t>
    </rPh>
    <rPh sb="2" eb="3">
      <t>ミナミ</t>
    </rPh>
    <phoneticPr fontId="2"/>
  </si>
  <si>
    <t>350-1150</t>
    <phoneticPr fontId="2"/>
  </si>
  <si>
    <t>（医）満寿会</t>
    <rPh sb="1" eb="2">
      <t>イ</t>
    </rPh>
    <rPh sb="3" eb="4">
      <t>マン</t>
    </rPh>
    <rPh sb="4" eb="5">
      <t>コトブキ</t>
    </rPh>
    <rPh sb="5" eb="6">
      <t>カイ</t>
    </rPh>
    <phoneticPr fontId="2"/>
  </si>
  <si>
    <t>老人保健施設　鶴ヶ島ケアホーム</t>
    <rPh sb="0" eb="2">
      <t>ロウジン</t>
    </rPh>
    <rPh sb="2" eb="4">
      <t>ホケン</t>
    </rPh>
    <rPh sb="4" eb="6">
      <t>シセツ</t>
    </rPh>
    <rPh sb="7" eb="10">
      <t>ツルガシマ</t>
    </rPh>
    <phoneticPr fontId="2"/>
  </si>
  <si>
    <t>脚折1877</t>
    <rPh sb="0" eb="1">
      <t>アシ</t>
    </rPh>
    <rPh sb="1" eb="2">
      <t>オ</t>
    </rPh>
    <phoneticPr fontId="2"/>
  </si>
  <si>
    <t>350-2213</t>
    <phoneticPr fontId="2"/>
  </si>
  <si>
    <t>○</t>
    <phoneticPr fontId="2"/>
  </si>
  <si>
    <t>秩父鉄道秩父駅から車で15分
※特別養護老人ホームの空床利用</t>
    <rPh sb="9" eb="10">
      <t>クルマ</t>
    </rPh>
    <rPh sb="16" eb="18">
      <t>トクベツ</t>
    </rPh>
    <rPh sb="18" eb="20">
      <t>ヨウゴ</t>
    </rPh>
    <rPh sb="20" eb="22">
      <t>ロウジン</t>
    </rPh>
    <rPh sb="26" eb="27">
      <t>クウ</t>
    </rPh>
    <rPh sb="27" eb="28">
      <t>ユカ</t>
    </rPh>
    <rPh sb="28" eb="30">
      <t>リヨウ</t>
    </rPh>
    <phoneticPr fontId="2"/>
  </si>
  <si>
    <t>高崎線岡部駅から市内循環バス「南岡」下車徒歩6分</t>
    <rPh sb="0" eb="2">
      <t>タカサキ</t>
    </rPh>
    <rPh sb="2" eb="3">
      <t>セン</t>
    </rPh>
    <rPh sb="3" eb="5">
      <t>オカベ</t>
    </rPh>
    <rPh sb="5" eb="6">
      <t>エキ</t>
    </rPh>
    <rPh sb="8" eb="10">
      <t>シナイ</t>
    </rPh>
    <rPh sb="10" eb="12">
      <t>ジュンカン</t>
    </rPh>
    <rPh sb="15" eb="17">
      <t>ミナミオカ</t>
    </rPh>
    <rPh sb="18" eb="20">
      <t>ゲシャ</t>
    </rPh>
    <rPh sb="20" eb="22">
      <t>トホ</t>
    </rPh>
    <rPh sb="23" eb="24">
      <t>プン</t>
    </rPh>
    <phoneticPr fontId="2"/>
  </si>
  <si>
    <t>下青鳥391-1</t>
    <rPh sb="0" eb="1">
      <t>シタ</t>
    </rPh>
    <rPh sb="1" eb="2">
      <t>アオ</t>
    </rPh>
    <rPh sb="2" eb="3">
      <t>トリ</t>
    </rPh>
    <phoneticPr fontId="2"/>
  </si>
  <si>
    <t>東武東上線東松山駅から市内循環バス唐子コース「一本松」下車徒歩9分</t>
    <rPh sb="0" eb="5">
      <t>トウブトウジョウセン</t>
    </rPh>
    <rPh sb="5" eb="6">
      <t>ヒガシ</t>
    </rPh>
    <rPh sb="6" eb="8">
      <t>マツヤマ</t>
    </rPh>
    <rPh sb="8" eb="9">
      <t>エキ</t>
    </rPh>
    <rPh sb="11" eb="13">
      <t>シナイ</t>
    </rPh>
    <rPh sb="13" eb="15">
      <t>ジュンカン</t>
    </rPh>
    <rPh sb="17" eb="19">
      <t>カラコ</t>
    </rPh>
    <rPh sb="23" eb="26">
      <t>イッポンマツ</t>
    </rPh>
    <rPh sb="27" eb="29">
      <t>ゲシャ</t>
    </rPh>
    <rPh sb="29" eb="31">
      <t>トホ</t>
    </rPh>
    <rPh sb="32" eb="33">
      <t>フン</t>
    </rPh>
    <phoneticPr fontId="2"/>
  </si>
  <si>
    <t>デイケアセンターぬくもり</t>
    <phoneticPr fontId="2"/>
  </si>
  <si>
    <t>児玉郡神川町</t>
    <rPh sb="0" eb="3">
      <t>コダマグン</t>
    </rPh>
    <rPh sb="3" eb="5">
      <t>カミカワ</t>
    </rPh>
    <rPh sb="5" eb="6">
      <t>マチ</t>
    </rPh>
    <phoneticPr fontId="2"/>
  </si>
  <si>
    <t>(特非)つばさねっと</t>
    <rPh sb="1" eb="2">
      <t>トク</t>
    </rPh>
    <rPh sb="2" eb="3">
      <t>ヒ</t>
    </rPh>
    <phoneticPr fontId="2"/>
  </si>
  <si>
    <t>針ヶ谷2-6-7</t>
    <rPh sb="0" eb="3">
      <t>ハリガヤ</t>
    </rPh>
    <phoneticPr fontId="2"/>
  </si>
  <si>
    <t>(特非)たすけ愛すぎと</t>
    <rPh sb="7" eb="8">
      <t>アイ</t>
    </rPh>
    <phoneticPr fontId="2"/>
  </si>
  <si>
    <t>あい工房</t>
    <rPh sb="2" eb="4">
      <t>コウボウ</t>
    </rPh>
    <phoneticPr fontId="2"/>
  </si>
  <si>
    <t>杉戸3-3-5</t>
  </si>
  <si>
    <t>345-0036</t>
    <phoneticPr fontId="2"/>
  </si>
  <si>
    <t>0480-32-5540</t>
    <phoneticPr fontId="2"/>
  </si>
  <si>
    <t>○</t>
    <phoneticPr fontId="2"/>
  </si>
  <si>
    <t>東武動物公園駅下車徒歩１０分</t>
    <rPh sb="0" eb="2">
      <t>トウブ</t>
    </rPh>
    <rPh sb="2" eb="4">
      <t>ドウブツ</t>
    </rPh>
    <rPh sb="4" eb="6">
      <t>コウエン</t>
    </rPh>
    <rPh sb="6" eb="7">
      <t>エキ</t>
    </rPh>
    <rPh sb="7" eb="9">
      <t>ゲシャ</t>
    </rPh>
    <rPh sb="9" eb="11">
      <t>トホ</t>
    </rPh>
    <rPh sb="13" eb="14">
      <t>プン</t>
    </rPh>
    <phoneticPr fontId="2"/>
  </si>
  <si>
    <t>(医）土屋小児病院</t>
    <rPh sb="1" eb="2">
      <t>イ</t>
    </rPh>
    <rPh sb="3" eb="9">
      <t>ツチヤショウニビョウイン</t>
    </rPh>
    <phoneticPr fontId="2"/>
  </si>
  <si>
    <t>土屋小児病院</t>
    <rPh sb="0" eb="6">
      <t>ツチヤショウニビョウイン</t>
    </rPh>
    <phoneticPr fontId="2"/>
  </si>
  <si>
    <t>久喜中央3-1-10</t>
    <rPh sb="0" eb="2">
      <t>クキ</t>
    </rPh>
    <rPh sb="2" eb="4">
      <t>チュウオウ</t>
    </rPh>
    <phoneticPr fontId="2"/>
  </si>
  <si>
    <t>346-0003</t>
    <phoneticPr fontId="2"/>
  </si>
  <si>
    <t>0480-21-0766</t>
    <phoneticPr fontId="2"/>
  </si>
  <si>
    <t>0480-21-2230</t>
    <phoneticPr fontId="2"/>
  </si>
  <si>
    <t>○</t>
    <phoneticPr fontId="2"/>
  </si>
  <si>
    <t>（株）メーティス</t>
    <rPh sb="1" eb="2">
      <t>カブ</t>
    </rPh>
    <phoneticPr fontId="2"/>
  </si>
  <si>
    <t>ひだまり工房</t>
    <rPh sb="4" eb="6">
      <t>コウボウ</t>
    </rPh>
    <phoneticPr fontId="2"/>
  </si>
  <si>
    <t>大曽根531-4</t>
    <rPh sb="0" eb="3">
      <t>オオソネ</t>
    </rPh>
    <phoneticPr fontId="2"/>
  </si>
  <si>
    <t>つくばエクスプレス八潮駅から徒歩21分</t>
    <rPh sb="9" eb="11">
      <t>ヤシオ</t>
    </rPh>
    <rPh sb="11" eb="12">
      <t>エキ</t>
    </rPh>
    <rPh sb="14" eb="16">
      <t>トホ</t>
    </rPh>
    <rPh sb="18" eb="19">
      <t>フン</t>
    </rPh>
    <phoneticPr fontId="2"/>
  </si>
  <si>
    <t>芝新町15-9 アステール藤野101</t>
    <rPh sb="0" eb="1">
      <t>シバ</t>
    </rPh>
    <rPh sb="1" eb="3">
      <t>シンマチ</t>
    </rPh>
    <rPh sb="13" eb="15">
      <t>フジノ</t>
    </rPh>
    <phoneticPr fontId="2"/>
  </si>
  <si>
    <t>（福）彩明会</t>
    <rPh sb="1" eb="2">
      <t>フク</t>
    </rPh>
    <rPh sb="3" eb="4">
      <t>サイ</t>
    </rPh>
    <rPh sb="4" eb="5">
      <t>アキラ</t>
    </rPh>
    <rPh sb="5" eb="6">
      <t>カイ</t>
    </rPh>
    <phoneticPr fontId="2"/>
  </si>
  <si>
    <t>北足立郡伊奈町</t>
    <phoneticPr fontId="2"/>
  </si>
  <si>
    <t>西小針6-124</t>
    <rPh sb="0" eb="1">
      <t>ニシ</t>
    </rPh>
    <rPh sb="1" eb="3">
      <t>コバリ</t>
    </rPh>
    <phoneticPr fontId="2"/>
  </si>
  <si>
    <t>362-0811</t>
    <phoneticPr fontId="2"/>
  </si>
  <si>
    <t>048-788-2165</t>
    <phoneticPr fontId="2"/>
  </si>
  <si>
    <t>048-788-2175</t>
    <phoneticPr fontId="2"/>
  </si>
  <si>
    <t>埼玉新都市交通（ニューシャトル）内宿駅下車徒歩15分</t>
    <rPh sb="16" eb="17">
      <t>ナイ</t>
    </rPh>
    <rPh sb="17" eb="18">
      <t>ジュク</t>
    </rPh>
    <rPh sb="18" eb="19">
      <t>エキ</t>
    </rPh>
    <phoneticPr fontId="2"/>
  </si>
  <si>
    <t>共愛学園（成人部）</t>
    <phoneticPr fontId="2"/>
  </si>
  <si>
    <t>砂山210</t>
    <phoneticPr fontId="2"/>
  </si>
  <si>
    <t>048-561-2362</t>
    <phoneticPr fontId="2"/>
  </si>
  <si>
    <t>048-563-3072</t>
    <phoneticPr fontId="2"/>
  </si>
  <si>
    <t>第２ぷちとまと</t>
    <rPh sb="0" eb="1">
      <t>ダイ</t>
    </rPh>
    <phoneticPr fontId="2"/>
  </si>
  <si>
    <t>南字原山13-3</t>
    <rPh sb="0" eb="1">
      <t>ミナミ</t>
    </rPh>
    <rPh sb="1" eb="2">
      <t>ジ</t>
    </rPh>
    <rPh sb="2" eb="4">
      <t>ハラヤマ</t>
    </rPh>
    <phoneticPr fontId="2"/>
  </si>
  <si>
    <t>362-0002</t>
    <phoneticPr fontId="2"/>
  </si>
  <si>
    <t>048-788-2692</t>
    <phoneticPr fontId="2"/>
  </si>
  <si>
    <t>048-788-2691</t>
    <phoneticPr fontId="2"/>
  </si>
  <si>
    <t>高崎線北上尾駅下車徒歩20分</t>
    <rPh sb="0" eb="2">
      <t>タカサキ</t>
    </rPh>
    <rPh sb="2" eb="3">
      <t>セン</t>
    </rPh>
    <rPh sb="3" eb="6">
      <t>キタアゲオ</t>
    </rPh>
    <rPh sb="6" eb="7">
      <t>エキ</t>
    </rPh>
    <rPh sb="7" eb="9">
      <t>ゲシャ</t>
    </rPh>
    <rPh sb="9" eb="11">
      <t>トホ</t>
    </rPh>
    <rPh sb="13" eb="14">
      <t>フン</t>
    </rPh>
    <phoneticPr fontId="2"/>
  </si>
  <si>
    <t>（同）MIRAI</t>
    <rPh sb="1" eb="2">
      <t>ドウ</t>
    </rPh>
    <phoneticPr fontId="2"/>
  </si>
  <si>
    <t>344-0067</t>
    <phoneticPr fontId="2"/>
  </si>
  <si>
    <t>（株）真恵</t>
    <rPh sb="1" eb="2">
      <t>カブ</t>
    </rPh>
    <rPh sb="3" eb="4">
      <t>シン</t>
    </rPh>
    <rPh sb="4" eb="5">
      <t>メグ</t>
    </rPh>
    <phoneticPr fontId="2"/>
  </si>
  <si>
    <t>ひかり</t>
    <phoneticPr fontId="2"/>
  </si>
  <si>
    <t>弁天2-22-7</t>
    <rPh sb="0" eb="2">
      <t>ベンテン</t>
    </rPh>
    <phoneticPr fontId="2"/>
  </si>
  <si>
    <t>048-950-8896</t>
    <phoneticPr fontId="2"/>
  </si>
  <si>
    <t>048-950-8897</t>
    <phoneticPr fontId="2"/>
  </si>
  <si>
    <t>東武スカイツリーライン松原団地駅から東武バス「弁天町バス停」下車徒歩2分</t>
    <rPh sb="0" eb="2">
      <t>トウブ</t>
    </rPh>
    <rPh sb="11" eb="16">
      <t>マツバラダンチエキ</t>
    </rPh>
    <rPh sb="18" eb="20">
      <t>トウブ</t>
    </rPh>
    <rPh sb="23" eb="26">
      <t>ベンテンマチ</t>
    </rPh>
    <rPh sb="28" eb="29">
      <t>テイ</t>
    </rPh>
    <rPh sb="30" eb="32">
      <t>ゲシャ</t>
    </rPh>
    <rPh sb="32" eb="34">
      <t>トホ</t>
    </rPh>
    <rPh sb="35" eb="36">
      <t>フン</t>
    </rPh>
    <phoneticPr fontId="2"/>
  </si>
  <si>
    <t>（株）千手</t>
    <rPh sb="1" eb="2">
      <t>カブ</t>
    </rPh>
    <rPh sb="3" eb="5">
      <t>センジュ</t>
    </rPh>
    <phoneticPr fontId="2"/>
  </si>
  <si>
    <t>イリス</t>
    <phoneticPr fontId="2"/>
  </si>
  <si>
    <t>中央2-17-16 吉野コーポ1階</t>
    <rPh sb="0" eb="2">
      <t>チュウオウ</t>
    </rPh>
    <rPh sb="10" eb="12">
      <t>ヨシノ</t>
    </rPh>
    <rPh sb="16" eb="17">
      <t>カイ</t>
    </rPh>
    <phoneticPr fontId="2"/>
  </si>
  <si>
    <t>048-720-8460</t>
    <phoneticPr fontId="2"/>
  </si>
  <si>
    <t>048-720-8470</t>
    <phoneticPr fontId="2"/>
  </si>
  <si>
    <t>春日部駅西口から徒歩6分</t>
    <rPh sb="0" eb="3">
      <t>カスカベ</t>
    </rPh>
    <rPh sb="3" eb="4">
      <t>エキ</t>
    </rPh>
    <rPh sb="4" eb="6">
      <t>ニシグチ</t>
    </rPh>
    <rPh sb="8" eb="10">
      <t>トホ</t>
    </rPh>
    <rPh sb="11" eb="12">
      <t>フン</t>
    </rPh>
    <phoneticPr fontId="2"/>
  </si>
  <si>
    <t>049-271-5121</t>
    <phoneticPr fontId="2"/>
  </si>
  <si>
    <t>049-271-5124</t>
    <phoneticPr fontId="2"/>
  </si>
  <si>
    <t>367-0247</t>
    <phoneticPr fontId="2"/>
  </si>
  <si>
    <t>高崎線本庄駅から神泉総合支所行バス「元阿保」下車徒歩5分</t>
    <rPh sb="0" eb="3">
      <t>タカサキセン</t>
    </rPh>
    <rPh sb="3" eb="6">
      <t>ホンジョウエキ</t>
    </rPh>
    <rPh sb="8" eb="10">
      <t>カミイズミ</t>
    </rPh>
    <rPh sb="10" eb="12">
      <t>ソウゴウ</t>
    </rPh>
    <rPh sb="12" eb="14">
      <t>シショ</t>
    </rPh>
    <rPh sb="14" eb="15">
      <t>イキ</t>
    </rPh>
    <rPh sb="18" eb="19">
      <t>モト</t>
    </rPh>
    <rPh sb="19" eb="21">
      <t>アボ</t>
    </rPh>
    <rPh sb="22" eb="24">
      <t>ゲシャ</t>
    </rPh>
    <rPh sb="24" eb="26">
      <t>トホ</t>
    </rPh>
    <rPh sb="27" eb="28">
      <t>フン</t>
    </rPh>
    <phoneticPr fontId="2"/>
  </si>
  <si>
    <t>元阿保848-1</t>
    <phoneticPr fontId="2"/>
  </si>
  <si>
    <t>0495-74-1111</t>
    <phoneticPr fontId="2"/>
  </si>
  <si>
    <t>0495-74-1000</t>
    <phoneticPr fontId="2"/>
  </si>
  <si>
    <t>障害福祉サービス事業所　かなで</t>
    <rPh sb="0" eb="2">
      <t>ショウガイ</t>
    </rPh>
    <rPh sb="2" eb="4">
      <t>フクシ</t>
    </rPh>
    <rPh sb="8" eb="11">
      <t>ジギョウショ</t>
    </rPh>
    <phoneticPr fontId="2"/>
  </si>
  <si>
    <t>(福)あげお福祉会</t>
    <rPh sb="0" eb="3">
      <t>フク</t>
    </rPh>
    <rPh sb="6" eb="8">
      <t>フクシ</t>
    </rPh>
    <rPh sb="8" eb="9">
      <t>カイ</t>
    </rPh>
    <phoneticPr fontId="2"/>
  </si>
  <si>
    <t>柏の木</t>
    <rPh sb="0" eb="1">
      <t>カシワ</t>
    </rPh>
    <rPh sb="2" eb="3">
      <t>キ</t>
    </rPh>
    <phoneticPr fontId="2"/>
  </si>
  <si>
    <t>柏座1-3-9</t>
    <rPh sb="0" eb="2">
      <t>カシワザ</t>
    </rPh>
    <phoneticPr fontId="2"/>
  </si>
  <si>
    <t>362-0075</t>
    <phoneticPr fontId="2"/>
  </si>
  <si>
    <t>048-778-3531</t>
    <phoneticPr fontId="2"/>
  </si>
  <si>
    <t>048-778-3533</t>
    <phoneticPr fontId="2"/>
  </si>
  <si>
    <t>ねいる</t>
  </si>
  <si>
    <t>大泊根田168-1</t>
    <rPh sb="0" eb="1">
      <t>オオ</t>
    </rPh>
    <rPh sb="1" eb="2">
      <t>ハク</t>
    </rPh>
    <rPh sb="2" eb="3">
      <t>ネ</t>
    </rPh>
    <rPh sb="3" eb="4">
      <t>タ</t>
    </rPh>
    <phoneticPr fontId="2"/>
  </si>
  <si>
    <t>343-0044</t>
  </si>
  <si>
    <t>048-971-6893</t>
  </si>
  <si>
    <t>東武伊勢崎線せんげん台駅下車ミニバス桃の里前下車徒歩5分
※共同生活援助の空床利用</t>
    <rPh sb="10" eb="11">
      <t>ダイ</t>
    </rPh>
    <rPh sb="11" eb="12">
      <t>エキ</t>
    </rPh>
    <rPh sb="12" eb="14">
      <t>ゲシャ</t>
    </rPh>
    <rPh sb="18" eb="19">
      <t>モモ</t>
    </rPh>
    <rPh sb="20" eb="21">
      <t>サト</t>
    </rPh>
    <rPh sb="21" eb="22">
      <t>マエ</t>
    </rPh>
    <rPh sb="22" eb="24">
      <t>ゲシャ</t>
    </rPh>
    <rPh sb="24" eb="26">
      <t>トホ</t>
    </rPh>
    <rPh sb="27" eb="28">
      <t>フン</t>
    </rPh>
    <rPh sb="30" eb="32">
      <t>キョウドウ</t>
    </rPh>
    <rPh sb="32" eb="34">
      <t>セイカツ</t>
    </rPh>
    <rPh sb="34" eb="36">
      <t>エンジョ</t>
    </rPh>
    <rPh sb="37" eb="39">
      <t>クウショウ</t>
    </rPh>
    <rPh sb="39" eb="41">
      <t>リヨウ</t>
    </rPh>
    <phoneticPr fontId="2"/>
  </si>
  <si>
    <t>高崎線上尾駅から徒歩7分
※共同生活援助との併設</t>
    <rPh sb="0" eb="3">
      <t>タカサキセン</t>
    </rPh>
    <rPh sb="3" eb="6">
      <t>アゲオエキ</t>
    </rPh>
    <rPh sb="8" eb="10">
      <t>トホ</t>
    </rPh>
    <rPh sb="11" eb="12">
      <t>フン</t>
    </rPh>
    <rPh sb="14" eb="16">
      <t>キョウドウ</t>
    </rPh>
    <rPh sb="16" eb="18">
      <t>セイカツ</t>
    </rPh>
    <rPh sb="18" eb="20">
      <t>エンジョ</t>
    </rPh>
    <rPh sb="22" eb="24">
      <t>ヘイセツ</t>
    </rPh>
    <phoneticPr fontId="2"/>
  </si>
  <si>
    <t>(特非)自立支援ホームとことこの家</t>
    <rPh sb="0" eb="4">
      <t>トクヒ</t>
    </rPh>
    <rPh sb="4" eb="6">
      <t>ジリツ</t>
    </rPh>
    <rPh sb="6" eb="8">
      <t>シエン</t>
    </rPh>
    <rPh sb="16" eb="17">
      <t>イエ</t>
    </rPh>
    <phoneticPr fontId="2"/>
  </si>
  <si>
    <t>グループホーム新町の家</t>
    <rPh sb="7" eb="9">
      <t>シンマチ</t>
    </rPh>
    <rPh sb="10" eb="11">
      <t>イエ</t>
    </rPh>
    <phoneticPr fontId="2"/>
  </si>
  <si>
    <t>所沢新町504-17</t>
    <rPh sb="0" eb="2">
      <t>トコロザワ</t>
    </rPh>
    <rPh sb="2" eb="4">
      <t>シンマチ</t>
    </rPh>
    <phoneticPr fontId="2"/>
  </si>
  <si>
    <t>359-0006</t>
    <phoneticPr fontId="2"/>
  </si>
  <si>
    <t>04-2943-1035</t>
    <phoneticPr fontId="2"/>
  </si>
  <si>
    <t>西武新宿線新所沢駅から徒歩21分
※共同生活援助との併設</t>
    <rPh sb="0" eb="5">
      <t>セイブシンジュクセン</t>
    </rPh>
    <rPh sb="5" eb="6">
      <t>シン</t>
    </rPh>
    <rPh sb="6" eb="8">
      <t>トコロザワ</t>
    </rPh>
    <rPh sb="8" eb="9">
      <t>エキ</t>
    </rPh>
    <rPh sb="11" eb="13">
      <t>トホ</t>
    </rPh>
    <rPh sb="15" eb="16">
      <t>フン</t>
    </rPh>
    <rPh sb="18" eb="20">
      <t>キョウドウ</t>
    </rPh>
    <rPh sb="20" eb="22">
      <t>セイカツ</t>
    </rPh>
    <rPh sb="22" eb="24">
      <t>エンジョ</t>
    </rPh>
    <rPh sb="26" eb="28">
      <t>ヘイセツ</t>
    </rPh>
    <phoneticPr fontId="2"/>
  </si>
  <si>
    <t>紙ふうせん</t>
    <rPh sb="0" eb="1">
      <t>カミ</t>
    </rPh>
    <phoneticPr fontId="2"/>
  </si>
  <si>
    <t>錦町3-1-5</t>
    <rPh sb="0" eb="2">
      <t>ニシキチョウ</t>
    </rPh>
    <phoneticPr fontId="2"/>
  </si>
  <si>
    <t>335-0005</t>
    <phoneticPr fontId="2"/>
  </si>
  <si>
    <t>048-234-3465</t>
  </si>
  <si>
    <t>048-234-3465</t>
    <phoneticPr fontId="2"/>
  </si>
  <si>
    <t>京浜東北線蕨駅から徒歩20分
※共同生活援助との併設</t>
    <rPh sb="0" eb="2">
      <t>ケイヒン</t>
    </rPh>
    <rPh sb="2" eb="5">
      <t>トウホクセン</t>
    </rPh>
    <rPh sb="5" eb="7">
      <t>ワラビエキ</t>
    </rPh>
    <rPh sb="9" eb="11">
      <t>トホ</t>
    </rPh>
    <rPh sb="13" eb="14">
      <t>フン</t>
    </rPh>
    <rPh sb="16" eb="22">
      <t>キョウドウセイカツエンジョ</t>
    </rPh>
    <rPh sb="24" eb="26">
      <t>ヘイセツ</t>
    </rPh>
    <phoneticPr fontId="2"/>
  </si>
  <si>
    <t>南区辻1-30-15中村ビル２Ｆ</t>
    <rPh sb="0" eb="2">
      <t>ミナミク</t>
    </rPh>
    <rPh sb="2" eb="3">
      <t>ツジ</t>
    </rPh>
    <rPh sb="10" eb="12">
      <t>ナカムラ</t>
    </rPh>
    <phoneticPr fontId="2"/>
  </si>
  <si>
    <t>(福)もくせい福祉会</t>
    <rPh sb="0" eb="3">
      <t>フク</t>
    </rPh>
    <rPh sb="7" eb="9">
      <t>フクシ</t>
    </rPh>
    <rPh sb="9" eb="10">
      <t>カイ</t>
    </rPh>
    <phoneticPr fontId="2"/>
  </si>
  <si>
    <t>浦和区領家4-15-10</t>
    <rPh sb="0" eb="2">
      <t>ウラワ</t>
    </rPh>
    <rPh sb="2" eb="3">
      <t>ク</t>
    </rPh>
    <rPh sb="3" eb="5">
      <t>リョウケ</t>
    </rPh>
    <phoneticPr fontId="2"/>
  </si>
  <si>
    <t>北浦和駅から徒歩20分</t>
    <rPh sb="0" eb="1">
      <t>キタ</t>
    </rPh>
    <phoneticPr fontId="2"/>
  </si>
  <si>
    <t>てづくり厨ふぁくとりー</t>
    <rPh sb="4" eb="5">
      <t>クリヤ</t>
    </rPh>
    <phoneticPr fontId="3"/>
  </si>
  <si>
    <t>048-857-5388</t>
    <phoneticPr fontId="2"/>
  </si>
  <si>
    <t>(福)北友会</t>
    <rPh sb="0" eb="3">
      <t>フク</t>
    </rPh>
    <rPh sb="3" eb="4">
      <t>キタ</t>
    </rPh>
    <rPh sb="4" eb="5">
      <t>トモ</t>
    </rPh>
    <rPh sb="5" eb="6">
      <t>カイ</t>
    </rPh>
    <phoneticPr fontId="2"/>
  </si>
  <si>
    <t>岩槻区谷下１-1</t>
    <rPh sb="0" eb="2">
      <t>イワツキ</t>
    </rPh>
    <rPh sb="2" eb="3">
      <t>ク</t>
    </rPh>
    <rPh sb="3" eb="5">
      <t>タニシタ</t>
    </rPh>
    <phoneticPr fontId="2"/>
  </si>
  <si>
    <t>岩槻駅から徒歩25分</t>
    <rPh sb="0" eb="2">
      <t>イワツキ</t>
    </rPh>
    <phoneticPr fontId="2"/>
  </si>
  <si>
    <t>(福)ささの会</t>
    <rPh sb="0" eb="3">
      <t>フク</t>
    </rPh>
    <phoneticPr fontId="2"/>
  </si>
  <si>
    <t>岩槻区大字岩槻5259-6</t>
    <rPh sb="0" eb="2">
      <t>イワツキ</t>
    </rPh>
    <rPh sb="2" eb="3">
      <t>ク</t>
    </rPh>
    <rPh sb="3" eb="5">
      <t>オオアザ</t>
    </rPh>
    <rPh sb="5" eb="7">
      <t>イワツキ</t>
    </rPh>
    <phoneticPr fontId="2"/>
  </si>
  <si>
    <t>岩槻駅から国際興業バス小児医療センター行きバス「箕輪」下車徒歩3分</t>
    <rPh sb="0" eb="2">
      <t>イワツキ</t>
    </rPh>
    <rPh sb="5" eb="7">
      <t>コクサイ</t>
    </rPh>
    <rPh sb="7" eb="9">
      <t>コウギョウ</t>
    </rPh>
    <rPh sb="11" eb="13">
      <t>ショウニ</t>
    </rPh>
    <rPh sb="13" eb="15">
      <t>イリョウ</t>
    </rPh>
    <rPh sb="19" eb="20">
      <t>イキ</t>
    </rPh>
    <rPh sb="24" eb="26">
      <t>ミノワ</t>
    </rPh>
    <rPh sb="27" eb="29">
      <t>ゲシャ</t>
    </rPh>
    <rPh sb="29" eb="31">
      <t>トホ</t>
    </rPh>
    <rPh sb="32" eb="33">
      <t>フン</t>
    </rPh>
    <phoneticPr fontId="2"/>
  </si>
  <si>
    <t>川越市</t>
    <rPh sb="0" eb="3">
      <t>カワゴエシ</t>
    </rPh>
    <phoneticPr fontId="1"/>
  </si>
  <si>
    <t>ワークセンターせんば</t>
  </si>
  <si>
    <t>350-0034</t>
  </si>
  <si>
    <t>350-1151</t>
  </si>
  <si>
    <t>049-246-3347</t>
  </si>
  <si>
    <t>049-246-3375</t>
  </si>
  <si>
    <t>川越駅から徒歩７分</t>
    <rPh sb="0" eb="2">
      <t>カワゴエ</t>
    </rPh>
    <rPh sb="2" eb="3">
      <t>エキ</t>
    </rPh>
    <rPh sb="5" eb="7">
      <t>トホ</t>
    </rPh>
    <rPh sb="8" eb="9">
      <t>フン</t>
    </rPh>
    <phoneticPr fontId="1"/>
  </si>
  <si>
    <t>鶴ヶ島駅から徒歩１５分</t>
    <rPh sb="0" eb="3">
      <t>ツルガシマ</t>
    </rPh>
    <rPh sb="3" eb="4">
      <t>エキ</t>
    </rPh>
    <rPh sb="6" eb="8">
      <t>トホ</t>
    </rPh>
    <rPh sb="10" eb="11">
      <t>フン</t>
    </rPh>
    <phoneticPr fontId="1"/>
  </si>
  <si>
    <t>（福）皆の郷</t>
    <rPh sb="1" eb="2">
      <t>フク</t>
    </rPh>
    <rPh sb="3" eb="4">
      <t>ミナ</t>
    </rPh>
    <rPh sb="5" eb="6">
      <t>サト</t>
    </rPh>
    <phoneticPr fontId="1"/>
  </si>
  <si>
    <t>カフェ＆ベーカリーどんなときも</t>
  </si>
  <si>
    <t>新宿町１－１７－１７</t>
    <rPh sb="0" eb="2">
      <t>アラジュク</t>
    </rPh>
    <rPh sb="2" eb="3">
      <t>マチ</t>
    </rPh>
    <phoneticPr fontId="1"/>
  </si>
  <si>
    <t>350-1124</t>
  </si>
  <si>
    <t>049-248-1137</t>
  </si>
  <si>
    <t>049-248-1138</t>
  </si>
  <si>
    <t>（特非）むつみ会</t>
    <rPh sb="1" eb="2">
      <t>トク</t>
    </rPh>
    <rPh sb="2" eb="3">
      <t>ヒ</t>
    </rPh>
    <rPh sb="7" eb="8">
      <t>カイ</t>
    </rPh>
    <phoneticPr fontId="1"/>
  </si>
  <si>
    <t>オリオン</t>
  </si>
  <si>
    <t>350-0807</t>
  </si>
  <si>
    <t>049-233-6931</t>
  </si>
  <si>
    <t>仙波町2-16-31</t>
    <rPh sb="0" eb="2">
      <t>センバ</t>
    </rPh>
    <rPh sb="2" eb="3">
      <t>チョウ</t>
    </rPh>
    <phoneticPr fontId="2"/>
  </si>
  <si>
    <t>049-225-6360</t>
    <phoneticPr fontId="2"/>
  </si>
  <si>
    <t>(特非)志木市精神保健福祉をすすめる会</t>
    <rPh sb="4" eb="7">
      <t>シキシ</t>
    </rPh>
    <rPh sb="7" eb="9">
      <t>セイシン</t>
    </rPh>
    <rPh sb="9" eb="11">
      <t>ホケン</t>
    </rPh>
    <rPh sb="11" eb="13">
      <t>フクシ</t>
    </rPh>
    <rPh sb="18" eb="19">
      <t>カイ</t>
    </rPh>
    <phoneticPr fontId="2"/>
  </si>
  <si>
    <t>049-293-2493</t>
    <phoneticPr fontId="2"/>
  </si>
  <si>
    <t>048-611-8613</t>
    <phoneticPr fontId="2"/>
  </si>
  <si>
    <t>就労継続支援Ａ型事業所ラボリ</t>
    <rPh sb="0" eb="2">
      <t>シュウロウ</t>
    </rPh>
    <rPh sb="2" eb="4">
      <t>ケイゾク</t>
    </rPh>
    <rPh sb="4" eb="6">
      <t>シエン</t>
    </rPh>
    <rPh sb="7" eb="8">
      <t>ガタ</t>
    </rPh>
    <rPh sb="8" eb="11">
      <t>ジギョウショ</t>
    </rPh>
    <phoneticPr fontId="2"/>
  </si>
  <si>
    <t>350-0225</t>
    <phoneticPr fontId="2"/>
  </si>
  <si>
    <t>049-298-4381</t>
    <phoneticPr fontId="2"/>
  </si>
  <si>
    <t>049-298-4382</t>
    <phoneticPr fontId="2"/>
  </si>
  <si>
    <t>(福)ありす福祉会</t>
    <rPh sb="0" eb="3">
      <t>フク</t>
    </rPh>
    <rPh sb="6" eb="8">
      <t>フクシ</t>
    </rPh>
    <rPh sb="8" eb="9">
      <t>カイ</t>
    </rPh>
    <phoneticPr fontId="2"/>
  </si>
  <si>
    <t>あかねの郷</t>
    <rPh sb="4" eb="5">
      <t>サト</t>
    </rPh>
    <phoneticPr fontId="2"/>
  </si>
  <si>
    <t>塚越946-3</t>
    <rPh sb="0" eb="2">
      <t>ツカゴシ</t>
    </rPh>
    <phoneticPr fontId="2"/>
  </si>
  <si>
    <t>350-0209</t>
    <phoneticPr fontId="2"/>
  </si>
  <si>
    <t>049-282-8855</t>
    <phoneticPr fontId="2"/>
  </si>
  <si>
    <t>049-282-8856</t>
    <phoneticPr fontId="2"/>
  </si>
  <si>
    <t>東武東上線若葉駅から八幡団地行バス「住吉神社前」下車徒歩2分</t>
    <rPh sb="0" eb="5">
      <t>トウブトウジョウセン</t>
    </rPh>
    <rPh sb="5" eb="7">
      <t>ワカバ</t>
    </rPh>
    <rPh sb="7" eb="8">
      <t>エキ</t>
    </rPh>
    <rPh sb="10" eb="12">
      <t>ヤハタ</t>
    </rPh>
    <rPh sb="12" eb="14">
      <t>ダンチ</t>
    </rPh>
    <rPh sb="14" eb="15">
      <t>ユ</t>
    </rPh>
    <rPh sb="18" eb="20">
      <t>スミヨシ</t>
    </rPh>
    <rPh sb="20" eb="22">
      <t>ジンジャ</t>
    </rPh>
    <rPh sb="22" eb="23">
      <t>マエ</t>
    </rPh>
    <rPh sb="24" eb="26">
      <t>ゲシャ</t>
    </rPh>
    <rPh sb="26" eb="28">
      <t>トホ</t>
    </rPh>
    <rPh sb="29" eb="30">
      <t>フン</t>
    </rPh>
    <phoneticPr fontId="2"/>
  </si>
  <si>
    <t>(同)ラボリ</t>
    <phoneticPr fontId="2"/>
  </si>
  <si>
    <t>ぽてーれ</t>
    <phoneticPr fontId="2"/>
  </si>
  <si>
    <t>355-0077</t>
    <phoneticPr fontId="2"/>
  </si>
  <si>
    <t>0493-81-7179</t>
    <phoneticPr fontId="2"/>
  </si>
  <si>
    <t>東武東上線武蔵嵐山駅から徒歩8分</t>
    <rPh sb="0" eb="5">
      <t>トウブトウジョウセン</t>
    </rPh>
    <rPh sb="5" eb="7">
      <t>ムサシ</t>
    </rPh>
    <rPh sb="7" eb="9">
      <t>ランザン</t>
    </rPh>
    <rPh sb="9" eb="10">
      <t>エキ</t>
    </rPh>
    <rPh sb="12" eb="14">
      <t>トホ</t>
    </rPh>
    <rPh sb="15" eb="16">
      <t>フン</t>
    </rPh>
    <phoneticPr fontId="2"/>
  </si>
  <si>
    <t>349-1123</t>
    <phoneticPr fontId="2"/>
  </si>
  <si>
    <t>one da full Days</t>
    <phoneticPr fontId="2"/>
  </si>
  <si>
    <t>上青木6-37-5</t>
    <rPh sb="0" eb="3">
      <t>カミアオキ</t>
    </rPh>
    <phoneticPr fontId="2"/>
  </si>
  <si>
    <t>333-0844</t>
    <phoneticPr fontId="2"/>
  </si>
  <si>
    <t>048-262-7057</t>
    <phoneticPr fontId="2"/>
  </si>
  <si>
    <t>048-262-7058</t>
    <phoneticPr fontId="2"/>
  </si>
  <si>
    <t>京浜東北線川口駅から国際興業バス「上青木六丁目」下車徒歩5分</t>
    <rPh sb="17" eb="20">
      <t>カミアオキ</t>
    </rPh>
    <rPh sb="20" eb="23">
      <t>６チョウメ</t>
    </rPh>
    <phoneticPr fontId="2"/>
  </si>
  <si>
    <t>○</t>
    <phoneticPr fontId="2"/>
  </si>
  <si>
    <t>ロジエ</t>
    <phoneticPr fontId="2"/>
  </si>
  <si>
    <t>戸塚2-26-6 ﾍﾞﾙ･ﾏﾙｼｪ2F</t>
    <rPh sb="0" eb="2">
      <t>トツカ</t>
    </rPh>
    <phoneticPr fontId="2"/>
  </si>
  <si>
    <t>333-0811</t>
    <phoneticPr fontId="2"/>
  </si>
  <si>
    <t>048-299-8691</t>
    <phoneticPr fontId="2"/>
  </si>
  <si>
    <t>048-299-8969</t>
    <phoneticPr fontId="2"/>
  </si>
  <si>
    <t>武蔵野線東川口駅から徒歩6分</t>
    <rPh sb="0" eb="4">
      <t>ムサシノセン</t>
    </rPh>
    <rPh sb="4" eb="5">
      <t>ヒガシ</t>
    </rPh>
    <rPh sb="5" eb="8">
      <t>カワグチエキ</t>
    </rPh>
    <rPh sb="10" eb="12">
      <t>トホ</t>
    </rPh>
    <rPh sb="13" eb="14">
      <t>フン</t>
    </rPh>
    <phoneticPr fontId="2"/>
  </si>
  <si>
    <t>たいむ</t>
    <phoneticPr fontId="2"/>
  </si>
  <si>
    <t>柳崎5-12-25</t>
    <rPh sb="0" eb="2">
      <t>ヤナギサキ</t>
    </rPh>
    <phoneticPr fontId="2"/>
  </si>
  <si>
    <t>333-0861</t>
    <phoneticPr fontId="2"/>
  </si>
  <si>
    <t>048-487-9630</t>
    <phoneticPr fontId="2"/>
  </si>
  <si>
    <t>武蔵野線東浦和駅から徒歩10分</t>
    <rPh sb="0" eb="4">
      <t>ムサシノセン</t>
    </rPh>
    <rPh sb="4" eb="8">
      <t>ヒガシウラワエキ</t>
    </rPh>
    <rPh sb="10" eb="12">
      <t>トホ</t>
    </rPh>
    <rPh sb="14" eb="15">
      <t>フン</t>
    </rPh>
    <phoneticPr fontId="2"/>
  </si>
  <si>
    <t>366-0824</t>
    <phoneticPr fontId="2"/>
  </si>
  <si>
    <t>高崎線深谷駅から徒歩1分</t>
    <rPh sb="0" eb="3">
      <t>タカサキセン</t>
    </rPh>
    <rPh sb="3" eb="6">
      <t>フカヤエキ</t>
    </rPh>
    <rPh sb="8" eb="10">
      <t>トホ</t>
    </rPh>
    <rPh sb="11" eb="12">
      <t>フン</t>
    </rPh>
    <phoneticPr fontId="2"/>
  </si>
  <si>
    <t>就労支援施設ぶんぶん</t>
    <rPh sb="0" eb="2">
      <t>シュウロウ</t>
    </rPh>
    <rPh sb="2" eb="4">
      <t>シエン</t>
    </rPh>
    <rPh sb="4" eb="6">
      <t>シセツ</t>
    </rPh>
    <phoneticPr fontId="2"/>
  </si>
  <si>
    <t>秩父郡小鹿野町</t>
    <rPh sb="0" eb="7">
      <t>チチブグンオガノマチ</t>
    </rPh>
    <phoneticPr fontId="2"/>
  </si>
  <si>
    <t>下小鹿野2464-1</t>
    <rPh sb="0" eb="1">
      <t>シモ</t>
    </rPh>
    <rPh sb="1" eb="4">
      <t>オガノ</t>
    </rPh>
    <phoneticPr fontId="2"/>
  </si>
  <si>
    <t>368-0101</t>
    <phoneticPr fontId="2"/>
  </si>
  <si>
    <t>0494-26-6100</t>
    <phoneticPr fontId="2"/>
  </si>
  <si>
    <t>0494-75-4420</t>
    <phoneticPr fontId="2"/>
  </si>
  <si>
    <t>秩父鉄道秩父駅から西武バス「小鹿野町役場前」下車徒歩3分</t>
    <rPh sb="0" eb="2">
      <t>チチブ</t>
    </rPh>
    <rPh sb="2" eb="4">
      <t>テツドウ</t>
    </rPh>
    <rPh sb="4" eb="6">
      <t>チチブ</t>
    </rPh>
    <rPh sb="6" eb="7">
      <t>エキ</t>
    </rPh>
    <rPh sb="9" eb="11">
      <t>セイブ</t>
    </rPh>
    <rPh sb="14" eb="18">
      <t>オガノマチ</t>
    </rPh>
    <rPh sb="18" eb="20">
      <t>ヤクバ</t>
    </rPh>
    <rPh sb="20" eb="21">
      <t>マエ</t>
    </rPh>
    <rPh sb="22" eb="24">
      <t>ゲシャ</t>
    </rPh>
    <rPh sb="24" eb="26">
      <t>トホ</t>
    </rPh>
    <rPh sb="27" eb="28">
      <t>フン</t>
    </rPh>
    <phoneticPr fontId="2"/>
  </si>
  <si>
    <t>0493-53-7100</t>
    <phoneticPr fontId="2"/>
  </si>
  <si>
    <t>(福)埼玉のぞみの園</t>
    <phoneticPr fontId="2"/>
  </si>
  <si>
    <t>深谷たんぽぽ</t>
    <rPh sb="0" eb="2">
      <t>フカヤ</t>
    </rPh>
    <phoneticPr fontId="2"/>
  </si>
  <si>
    <t>○</t>
    <phoneticPr fontId="2"/>
  </si>
  <si>
    <t>越谷市</t>
    <rPh sb="0" eb="2">
      <t>コシガヤ</t>
    </rPh>
    <rPh sb="2" eb="3">
      <t>シ</t>
    </rPh>
    <phoneticPr fontId="2"/>
  </si>
  <si>
    <t>東武伊勢崎線北越谷駅下車徒歩9分</t>
    <rPh sb="6" eb="7">
      <t>キタ</t>
    </rPh>
    <phoneticPr fontId="2"/>
  </si>
  <si>
    <t>○</t>
    <phoneticPr fontId="2"/>
  </si>
  <si>
    <t>336-0026</t>
    <phoneticPr fontId="2"/>
  </si>
  <si>
    <t>048-866-3258</t>
    <phoneticPr fontId="2"/>
  </si>
  <si>
    <t>048-753-9171</t>
    <phoneticPr fontId="2"/>
  </si>
  <si>
    <t>ほっとラウンジ</t>
    <phoneticPr fontId="2"/>
  </si>
  <si>
    <t>330-0072</t>
    <phoneticPr fontId="2"/>
  </si>
  <si>
    <t>048-824-5848</t>
    <phoneticPr fontId="2"/>
  </si>
  <si>
    <t>○</t>
    <phoneticPr fontId="2"/>
  </si>
  <si>
    <t>障害福祉サービス事業所カーサ岩槻</t>
    <phoneticPr fontId="2"/>
  </si>
  <si>
    <t>339-0046</t>
    <phoneticPr fontId="2"/>
  </si>
  <si>
    <t>048-749-2777</t>
    <phoneticPr fontId="2"/>
  </si>
  <si>
    <t>048-758-3777</t>
    <phoneticPr fontId="2"/>
  </si>
  <si>
    <t>就労継続支援B型事業所　ゆたか</t>
    <rPh sb="0" eb="2">
      <t>シュウロウ</t>
    </rPh>
    <rPh sb="2" eb="4">
      <t>ケイゾク</t>
    </rPh>
    <rPh sb="4" eb="6">
      <t>シエン</t>
    </rPh>
    <rPh sb="7" eb="8">
      <t>ガタ</t>
    </rPh>
    <rPh sb="8" eb="10">
      <t>ジギョウ</t>
    </rPh>
    <rPh sb="10" eb="11">
      <t>ショ</t>
    </rPh>
    <phoneticPr fontId="2"/>
  </si>
  <si>
    <t>(一社)ゆたか</t>
    <rPh sb="1" eb="2">
      <t>イチ</t>
    </rPh>
    <rPh sb="2" eb="3">
      <t>シャ</t>
    </rPh>
    <phoneticPr fontId="2"/>
  </si>
  <si>
    <t>岩槻区慈恩寺618-3</t>
    <rPh sb="0" eb="2">
      <t>イワツキ</t>
    </rPh>
    <rPh sb="2" eb="3">
      <t>ク</t>
    </rPh>
    <rPh sb="3" eb="6">
      <t>ジオンジ</t>
    </rPh>
    <phoneticPr fontId="2"/>
  </si>
  <si>
    <t>339-0009</t>
    <phoneticPr fontId="2"/>
  </si>
  <si>
    <t>048-884-9407</t>
  </si>
  <si>
    <t>048-884-9408</t>
  </si>
  <si>
    <t>東武岩槻駅から「国立東埼玉病院」行バス「観音入口」下車徒歩５分</t>
    <rPh sb="0" eb="2">
      <t>トウブ</t>
    </rPh>
    <rPh sb="2" eb="5">
      <t>イワツキエキ</t>
    </rPh>
    <rPh sb="8" eb="10">
      <t>コクリツ</t>
    </rPh>
    <rPh sb="10" eb="11">
      <t>ヒガシ</t>
    </rPh>
    <rPh sb="11" eb="13">
      <t>サイタマ</t>
    </rPh>
    <rPh sb="13" eb="15">
      <t>ビョウイン</t>
    </rPh>
    <rPh sb="16" eb="17">
      <t>イキ</t>
    </rPh>
    <rPh sb="20" eb="22">
      <t>カンノン</t>
    </rPh>
    <rPh sb="22" eb="24">
      <t>イリグチ</t>
    </rPh>
    <rPh sb="25" eb="27">
      <t>ゲシャ</t>
    </rPh>
    <rPh sb="27" eb="29">
      <t>トホ</t>
    </rPh>
    <rPh sb="30" eb="31">
      <t>フン</t>
    </rPh>
    <phoneticPr fontId="2"/>
  </si>
  <si>
    <t>048-682-2147</t>
    <phoneticPr fontId="2"/>
  </si>
  <si>
    <t>(特非)はまや</t>
    <rPh sb="0" eb="4">
      <t>トクヒ</t>
    </rPh>
    <phoneticPr fontId="2"/>
  </si>
  <si>
    <t>はまや鶴ヶ島作業所</t>
    <rPh sb="3" eb="6">
      <t>ツルガシマ</t>
    </rPh>
    <rPh sb="6" eb="8">
      <t>サギョウ</t>
    </rPh>
    <rPh sb="8" eb="9">
      <t>ショ</t>
    </rPh>
    <phoneticPr fontId="2"/>
  </si>
  <si>
    <t>東武東上線坂戸駅南口下車つるワゴン坂戸駅南口行「脚折三丁目交差点」下車徒歩3分</t>
    <rPh sb="0" eb="5">
      <t>トウブトウジョウセン</t>
    </rPh>
    <rPh sb="5" eb="7">
      <t>サカド</t>
    </rPh>
    <rPh sb="7" eb="8">
      <t>エキ</t>
    </rPh>
    <rPh sb="8" eb="10">
      <t>ミナミグチ</t>
    </rPh>
    <rPh sb="10" eb="12">
      <t>ゲシャ</t>
    </rPh>
    <rPh sb="17" eb="19">
      <t>サカド</t>
    </rPh>
    <rPh sb="19" eb="20">
      <t>エキ</t>
    </rPh>
    <rPh sb="20" eb="22">
      <t>ミナミグチ</t>
    </rPh>
    <rPh sb="22" eb="23">
      <t>ユ</t>
    </rPh>
    <rPh sb="24" eb="25">
      <t>アシ</t>
    </rPh>
    <rPh sb="25" eb="26">
      <t>オリ</t>
    </rPh>
    <rPh sb="26" eb="27">
      <t>３</t>
    </rPh>
    <rPh sb="27" eb="29">
      <t>チョウメ</t>
    </rPh>
    <rPh sb="29" eb="32">
      <t>コウサテン</t>
    </rPh>
    <rPh sb="33" eb="35">
      <t>ゲシャ</t>
    </rPh>
    <rPh sb="35" eb="37">
      <t>トホ</t>
    </rPh>
    <rPh sb="38" eb="39">
      <t>フン</t>
    </rPh>
    <phoneticPr fontId="2"/>
  </si>
  <si>
    <t>日進職業センター</t>
    <phoneticPr fontId="2"/>
  </si>
  <si>
    <t>(有)福祉ネットワークさくら</t>
    <rPh sb="1" eb="2">
      <t>ユウ</t>
    </rPh>
    <rPh sb="3" eb="5">
      <t>フクシ</t>
    </rPh>
    <phoneticPr fontId="2"/>
  </si>
  <si>
    <t>浦和区上木崎６－９－３</t>
    <phoneticPr fontId="2"/>
  </si>
  <si>
    <t>330-0071</t>
    <phoneticPr fontId="2"/>
  </si>
  <si>
    <t>048-831-1079</t>
  </si>
  <si>
    <t>048-831-7701</t>
  </si>
  <si>
    <t>ウェルビー川越駅前第2センター</t>
    <rPh sb="5" eb="7">
      <t>カワゴエ</t>
    </rPh>
    <rPh sb="7" eb="9">
      <t>エキマエ</t>
    </rPh>
    <rPh sb="9" eb="10">
      <t>ダイ</t>
    </rPh>
    <phoneticPr fontId="2"/>
  </si>
  <si>
    <t>笑顔下松原</t>
    <rPh sb="0" eb="2">
      <t>エガオ</t>
    </rPh>
    <rPh sb="2" eb="5">
      <t>シモマツバラ</t>
    </rPh>
    <phoneticPr fontId="2"/>
  </si>
  <si>
    <t>350-1123</t>
  </si>
  <si>
    <t>350-1153</t>
  </si>
  <si>
    <t>049-293-4264</t>
  </si>
  <si>
    <t>049-293-4265</t>
  </si>
  <si>
    <t>下松原833-4</t>
    <rPh sb="0" eb="3">
      <t>シモマツバラ</t>
    </rPh>
    <phoneticPr fontId="2"/>
  </si>
  <si>
    <t>川越駅から徒歩6分</t>
    <rPh sb="0" eb="2">
      <t>カワゴエ</t>
    </rPh>
    <rPh sb="2" eb="3">
      <t>エキ</t>
    </rPh>
    <rPh sb="5" eb="7">
      <t>トホ</t>
    </rPh>
    <rPh sb="8" eb="9">
      <t>フン</t>
    </rPh>
    <phoneticPr fontId="2"/>
  </si>
  <si>
    <t>○</t>
    <phoneticPr fontId="2"/>
  </si>
  <si>
    <t>（株）キャリア・サポート・パートナーズ</t>
    <rPh sb="1" eb="2">
      <t>カブ</t>
    </rPh>
    <phoneticPr fontId="2"/>
  </si>
  <si>
    <t>中央1-8-7 ﾌﾟﾚｼﾞﾃﾞﾝﾄ2F</t>
    <rPh sb="0" eb="2">
      <t>チュウオウ</t>
    </rPh>
    <phoneticPr fontId="2"/>
  </si>
  <si>
    <t>東武野田線春日部駅西口から徒歩3分</t>
    <rPh sb="0" eb="2">
      <t>トウブ</t>
    </rPh>
    <rPh sb="2" eb="5">
      <t>ノダセン</t>
    </rPh>
    <rPh sb="5" eb="8">
      <t>カスカベ</t>
    </rPh>
    <rPh sb="8" eb="9">
      <t>エキ</t>
    </rPh>
    <rPh sb="9" eb="11">
      <t>ニシグチ</t>
    </rPh>
    <rPh sb="13" eb="15">
      <t>トホ</t>
    </rPh>
    <rPh sb="16" eb="17">
      <t>フン</t>
    </rPh>
    <phoneticPr fontId="2"/>
  </si>
  <si>
    <t>（株）クリスタルサービス</t>
    <rPh sb="1" eb="2">
      <t>カブ</t>
    </rPh>
    <phoneticPr fontId="2"/>
  </si>
  <si>
    <t>クリスタルサービス</t>
    <phoneticPr fontId="2"/>
  </si>
  <si>
    <t>栄町1-1-3 ｷｬｯｽﾙﾏﾝｼｮﾝ草加松原103</t>
    <rPh sb="0" eb="2">
      <t>サカエマチ</t>
    </rPh>
    <rPh sb="18" eb="20">
      <t>ソウカ</t>
    </rPh>
    <rPh sb="20" eb="22">
      <t>マツバラ</t>
    </rPh>
    <phoneticPr fontId="2"/>
  </si>
  <si>
    <t>340-0011</t>
    <phoneticPr fontId="2"/>
  </si>
  <si>
    <t>048-951-2224</t>
    <phoneticPr fontId="2"/>
  </si>
  <si>
    <t>048-951-2265</t>
    <phoneticPr fontId="2"/>
  </si>
  <si>
    <t>○</t>
    <phoneticPr fontId="2"/>
  </si>
  <si>
    <t>東武スカイツリーライン松原団地駅から徒歩10分</t>
    <rPh sb="0" eb="2">
      <t>トウブ</t>
    </rPh>
    <rPh sb="11" eb="16">
      <t>マツバラダンチエキ</t>
    </rPh>
    <rPh sb="18" eb="20">
      <t>トホ</t>
    </rPh>
    <rPh sb="22" eb="23">
      <t>フン</t>
    </rPh>
    <phoneticPr fontId="2"/>
  </si>
  <si>
    <t>北浦和駅から徒歩１５分</t>
    <phoneticPr fontId="2"/>
  </si>
  <si>
    <t>南古谷駅から上赤坂行きバス「電気興業前」下車徒歩12分</t>
    <rPh sb="0" eb="3">
      <t>ミナミフルヤ</t>
    </rPh>
    <rPh sb="3" eb="4">
      <t>エキ</t>
    </rPh>
    <rPh sb="6" eb="9">
      <t>カミアカサカ</t>
    </rPh>
    <rPh sb="9" eb="10">
      <t>イキ</t>
    </rPh>
    <rPh sb="14" eb="16">
      <t>デンキ</t>
    </rPh>
    <rPh sb="16" eb="18">
      <t>コウギョウ</t>
    </rPh>
    <rPh sb="18" eb="19">
      <t>マエ</t>
    </rPh>
    <rPh sb="20" eb="21">
      <t>シタ</t>
    </rPh>
    <rPh sb="22" eb="24">
      <t>トホ</t>
    </rPh>
    <rPh sb="26" eb="27">
      <t>フン</t>
    </rPh>
    <phoneticPr fontId="2"/>
  </si>
  <si>
    <t>東武東上線上福岡駅から上赤坂行きバス「富家病院」下車徒歩５分</t>
    <rPh sb="0" eb="2">
      <t>トウブ</t>
    </rPh>
    <rPh sb="2" eb="5">
      <t>トウジョウセン</t>
    </rPh>
    <rPh sb="5" eb="8">
      <t>カミフクオカ</t>
    </rPh>
    <rPh sb="8" eb="9">
      <t>エキ</t>
    </rPh>
    <rPh sb="11" eb="14">
      <t>カミアカサカ</t>
    </rPh>
    <rPh sb="14" eb="15">
      <t>イキ</t>
    </rPh>
    <rPh sb="19" eb="20">
      <t>トミ</t>
    </rPh>
    <rPh sb="20" eb="21">
      <t>イエ</t>
    </rPh>
    <rPh sb="21" eb="23">
      <t>ビョウイン</t>
    </rPh>
    <rPh sb="24" eb="26">
      <t>ゲシャ</t>
    </rPh>
    <rPh sb="26" eb="28">
      <t>トホ</t>
    </rPh>
    <rPh sb="29" eb="30">
      <t>フン</t>
    </rPh>
    <phoneticPr fontId="2"/>
  </si>
  <si>
    <t>チャレジョブセンター熊谷</t>
    <rPh sb="10" eb="12">
      <t>クマガヤ</t>
    </rPh>
    <phoneticPr fontId="2"/>
  </si>
  <si>
    <t>360-0036</t>
    <phoneticPr fontId="2"/>
  </si>
  <si>
    <t>048-578-8401</t>
    <phoneticPr fontId="2"/>
  </si>
  <si>
    <t>048-578-8402</t>
    <phoneticPr fontId="2"/>
  </si>
  <si>
    <t>○</t>
    <phoneticPr fontId="2"/>
  </si>
  <si>
    <t>生活介護合</t>
    <rPh sb="0" eb="4">
      <t>セイカツカイゴ</t>
    </rPh>
    <rPh sb="4" eb="5">
      <t>ア</t>
    </rPh>
    <phoneticPr fontId="2"/>
  </si>
  <si>
    <t>343-0044</t>
    <phoneticPr fontId="2"/>
  </si>
  <si>
    <t>048-978-6449</t>
    <phoneticPr fontId="2"/>
  </si>
  <si>
    <t>048-976-6160</t>
    <phoneticPr fontId="2"/>
  </si>
  <si>
    <t>単・併</t>
    <rPh sb="0" eb="1">
      <t>タン</t>
    </rPh>
    <rPh sb="2" eb="3">
      <t>ヘイ</t>
    </rPh>
    <phoneticPr fontId="2"/>
  </si>
  <si>
    <t>大字大泊549-1</t>
    <rPh sb="0" eb="2">
      <t>オオアザ</t>
    </rPh>
    <rPh sb="2" eb="4">
      <t>オオドマリ</t>
    </rPh>
    <phoneticPr fontId="2"/>
  </si>
  <si>
    <t>（特非）合</t>
    <rPh sb="1" eb="2">
      <t>トク</t>
    </rPh>
    <rPh sb="2" eb="3">
      <t>ヒ</t>
    </rPh>
    <rPh sb="4" eb="5">
      <t>ア</t>
    </rPh>
    <phoneticPr fontId="2"/>
  </si>
  <si>
    <t>東武伊勢崎線新越谷駅下車徒歩1分、武蔵野線南越谷駅下車徒歩2分</t>
    <rPh sb="0" eb="2">
      <t>トウブ</t>
    </rPh>
    <rPh sb="2" eb="5">
      <t>イセザキ</t>
    </rPh>
    <rPh sb="5" eb="6">
      <t>セン</t>
    </rPh>
    <rPh sb="6" eb="9">
      <t>シンコシガヤ</t>
    </rPh>
    <rPh sb="9" eb="10">
      <t>エキ</t>
    </rPh>
    <rPh sb="10" eb="12">
      <t>ゲシャ</t>
    </rPh>
    <rPh sb="12" eb="14">
      <t>トホ</t>
    </rPh>
    <rPh sb="15" eb="16">
      <t>フン</t>
    </rPh>
    <rPh sb="17" eb="20">
      <t>ムサシノ</t>
    </rPh>
    <rPh sb="20" eb="21">
      <t>セン</t>
    </rPh>
    <rPh sb="21" eb="24">
      <t>ミナミコシガヤ</t>
    </rPh>
    <rPh sb="24" eb="25">
      <t>エキ</t>
    </rPh>
    <rPh sb="25" eb="27">
      <t>ゲシャ</t>
    </rPh>
    <rPh sb="27" eb="29">
      <t>トホ</t>
    </rPh>
    <rPh sb="30" eb="31">
      <t>フン</t>
    </rPh>
    <phoneticPr fontId="2"/>
  </si>
  <si>
    <t>高崎線深谷駅から深谷市コミュニティーバス南コース西循環右回り「たんぽぽ作業所・皆光園」下車徒歩1分
※短期入所の「主たる対象者」には障害児含む</t>
    <rPh sb="0" eb="2">
      <t>タカサキ</t>
    </rPh>
    <rPh sb="2" eb="3">
      <t>セン</t>
    </rPh>
    <rPh sb="3" eb="5">
      <t>フカヤ</t>
    </rPh>
    <rPh sb="5" eb="6">
      <t>エキ</t>
    </rPh>
    <rPh sb="8" eb="11">
      <t>フカヤシ</t>
    </rPh>
    <rPh sb="20" eb="21">
      <t>ミナミ</t>
    </rPh>
    <rPh sb="24" eb="25">
      <t>ニシ</t>
    </rPh>
    <rPh sb="25" eb="27">
      <t>ジュンカン</t>
    </rPh>
    <rPh sb="27" eb="29">
      <t>ミギマワ</t>
    </rPh>
    <rPh sb="35" eb="38">
      <t>サギョウショ</t>
    </rPh>
    <rPh sb="39" eb="42">
      <t>カイコウエン</t>
    </rPh>
    <rPh sb="43" eb="45">
      <t>ゲシャ</t>
    </rPh>
    <rPh sb="45" eb="47">
      <t>トホ</t>
    </rPh>
    <rPh sb="48" eb="49">
      <t>プン</t>
    </rPh>
    <phoneticPr fontId="2"/>
  </si>
  <si>
    <t>大宮駅西口より「所沢」行又は「馬宮団地」行バス飯田新田下車徒歩１０分  ※共同生活援助との併設</t>
    <rPh sb="0" eb="3">
      <t>オオミヤエキ</t>
    </rPh>
    <rPh sb="3" eb="5">
      <t>ニシグチ</t>
    </rPh>
    <rPh sb="8" eb="10">
      <t>トコロザワ</t>
    </rPh>
    <rPh sb="11" eb="12">
      <t>イキ</t>
    </rPh>
    <rPh sb="12" eb="13">
      <t>マタ</t>
    </rPh>
    <rPh sb="15" eb="17">
      <t>ウマミヤ</t>
    </rPh>
    <rPh sb="17" eb="19">
      <t>ダンチ</t>
    </rPh>
    <rPh sb="20" eb="21">
      <t>イキ</t>
    </rPh>
    <rPh sb="23" eb="25">
      <t>イイダ</t>
    </rPh>
    <rPh sb="25" eb="27">
      <t>シンデン</t>
    </rPh>
    <rPh sb="27" eb="29">
      <t>ゲシャ</t>
    </rPh>
    <rPh sb="29" eb="31">
      <t>トホ</t>
    </rPh>
    <rPh sb="33" eb="34">
      <t>プン</t>
    </rPh>
    <phoneticPr fontId="2"/>
  </si>
  <si>
    <t>ケアホーム　たんぽぽ</t>
    <phoneticPr fontId="2"/>
  </si>
  <si>
    <t>早稲田3-26-9</t>
    <rPh sb="0" eb="3">
      <t>ワセダ</t>
    </rPh>
    <phoneticPr fontId="2"/>
  </si>
  <si>
    <t>341-0018</t>
    <phoneticPr fontId="2"/>
  </si>
  <si>
    <t>048-954-8736</t>
    <phoneticPr fontId="2"/>
  </si>
  <si>
    <t>○</t>
    <phoneticPr fontId="2"/>
  </si>
  <si>
    <t>（医）明理会</t>
    <rPh sb="2" eb="3">
      <t>メイ</t>
    </rPh>
    <rPh sb="3" eb="5">
      <t>リカイ</t>
    </rPh>
    <phoneticPr fontId="2"/>
  </si>
  <si>
    <t>介護老人保健施設草加ロイヤルケアセンター</t>
    <rPh sb="0" eb="1">
      <t>カイゴ</t>
    </rPh>
    <rPh sb="1" eb="3">
      <t>ロウジン</t>
    </rPh>
    <rPh sb="3" eb="5">
      <t>ホケン</t>
    </rPh>
    <rPh sb="5" eb="7">
      <t>シセツ</t>
    </rPh>
    <rPh sb="7" eb="9">
      <t>ソウカ</t>
    </rPh>
    <phoneticPr fontId="2"/>
  </si>
  <si>
    <t>東武伊勢崎線松原団地駅から東武バス新田駅東口行「総合グランド」下車徒歩10分</t>
    <rPh sb="0" eb="2">
      <t>トウブ</t>
    </rPh>
    <rPh sb="2" eb="5">
      <t>イセサキ</t>
    </rPh>
    <rPh sb="5" eb="6">
      <t>セン</t>
    </rPh>
    <rPh sb="6" eb="11">
      <t>マツバラダンチエキ</t>
    </rPh>
    <rPh sb="13" eb="15">
      <t>トウブ</t>
    </rPh>
    <rPh sb="17" eb="20">
      <t>シンデンエキ</t>
    </rPh>
    <rPh sb="20" eb="22">
      <t>ヒガシグチ</t>
    </rPh>
    <rPh sb="22" eb="23">
      <t>イキ</t>
    </rPh>
    <rPh sb="24" eb="26">
      <t>ソウゴウ</t>
    </rPh>
    <rPh sb="31" eb="33">
      <t>ゲシャ</t>
    </rPh>
    <rPh sb="33" eb="35">
      <t>トホ</t>
    </rPh>
    <rPh sb="37" eb="38">
      <t>フン</t>
    </rPh>
    <phoneticPr fontId="2"/>
  </si>
  <si>
    <t>柿木町123-2</t>
    <rPh sb="0" eb="3">
      <t>カキノキチョウ</t>
    </rPh>
    <phoneticPr fontId="2"/>
  </si>
  <si>
    <t>339-0051</t>
    <phoneticPr fontId="2"/>
  </si>
  <si>
    <t>048-749-7586</t>
    <phoneticPr fontId="2"/>
  </si>
  <si>
    <t>浦和区本太3-17-12</t>
    <rPh sb="0" eb="2">
      <t>ウラワ</t>
    </rPh>
    <rPh sb="2" eb="3">
      <t>ク</t>
    </rPh>
    <rPh sb="3" eb="4">
      <t>ホン</t>
    </rPh>
    <rPh sb="4" eb="5">
      <t>フト</t>
    </rPh>
    <phoneticPr fontId="2"/>
  </si>
  <si>
    <t>てんハウスぐりん</t>
  </si>
  <si>
    <t>330-0052</t>
  </si>
  <si>
    <t>048-615-0480</t>
  </si>
  <si>
    <t>048-884-5277</t>
  </si>
  <si>
    <t>多機能型事業所ぽとふ館</t>
  </si>
  <si>
    <t>339-0061</t>
  </si>
  <si>
    <t>048-720-8200</t>
  </si>
  <si>
    <t>048-720-8222</t>
  </si>
  <si>
    <t>340-0001</t>
  </si>
  <si>
    <t>048-930-5591</t>
  </si>
  <si>
    <t>048-935-5025</t>
  </si>
  <si>
    <t>333-0842</t>
  </si>
  <si>
    <t>－</t>
  </si>
  <si>
    <t>脚折町6-25-10</t>
    <rPh sb="0" eb="1">
      <t>アシ</t>
    </rPh>
    <rPh sb="1" eb="2">
      <t>オリ</t>
    </rPh>
    <rPh sb="2" eb="3">
      <t>マチ</t>
    </rPh>
    <phoneticPr fontId="2"/>
  </si>
  <si>
    <t>(同)悠にこにこハウス</t>
    <rPh sb="1" eb="2">
      <t>オナ</t>
    </rPh>
    <rPh sb="3" eb="4">
      <t>ユウ</t>
    </rPh>
    <phoneticPr fontId="2"/>
  </si>
  <si>
    <t>○</t>
    <phoneticPr fontId="2"/>
  </si>
  <si>
    <t>（株）市流</t>
    <rPh sb="1" eb="2">
      <t>カブ</t>
    </rPh>
    <rPh sb="3" eb="4">
      <t>イチ</t>
    </rPh>
    <rPh sb="4" eb="5">
      <t>リュウ</t>
    </rPh>
    <phoneticPr fontId="2"/>
  </si>
  <si>
    <t>市流</t>
    <rPh sb="0" eb="1">
      <t>イチ</t>
    </rPh>
    <rPh sb="1" eb="2">
      <t>リュウ</t>
    </rPh>
    <phoneticPr fontId="2"/>
  </si>
  <si>
    <t>花崎1-24-6</t>
    <rPh sb="0" eb="2">
      <t>ハナサキ</t>
    </rPh>
    <phoneticPr fontId="2"/>
  </si>
  <si>
    <t>347-0032</t>
    <phoneticPr fontId="2"/>
  </si>
  <si>
    <t>0480-53-8223</t>
    <phoneticPr fontId="2"/>
  </si>
  <si>
    <t>0480-53-8369</t>
    <phoneticPr fontId="2"/>
  </si>
  <si>
    <t>○</t>
    <phoneticPr fontId="2"/>
  </si>
  <si>
    <t>東武伊勢崎線花崎駅下車徒歩4分</t>
    <rPh sb="0" eb="2">
      <t>トウブ</t>
    </rPh>
    <rPh sb="2" eb="5">
      <t>イセサキ</t>
    </rPh>
    <rPh sb="5" eb="6">
      <t>セン</t>
    </rPh>
    <rPh sb="6" eb="8">
      <t>ハナサキ</t>
    </rPh>
    <rPh sb="8" eb="9">
      <t>エキ</t>
    </rPh>
    <rPh sb="9" eb="11">
      <t>ゲシャ</t>
    </rPh>
    <rPh sb="11" eb="13">
      <t>トホ</t>
    </rPh>
    <rPh sb="14" eb="15">
      <t>フン</t>
    </rPh>
    <phoneticPr fontId="2"/>
  </si>
  <si>
    <t>元気な杜</t>
    <rPh sb="0" eb="2">
      <t>ゲンキ</t>
    </rPh>
    <rPh sb="3" eb="4">
      <t>モリ</t>
    </rPh>
    <phoneticPr fontId="2"/>
  </si>
  <si>
    <t>南町6-15</t>
    <rPh sb="0" eb="2">
      <t>ミナミマチ</t>
    </rPh>
    <phoneticPr fontId="2"/>
  </si>
  <si>
    <t>東武伊勢崎線加須駅下車徒歩10分</t>
    <rPh sb="0" eb="2">
      <t>トウブ</t>
    </rPh>
    <rPh sb="2" eb="5">
      <t>イセサキ</t>
    </rPh>
    <rPh sb="5" eb="6">
      <t>セン</t>
    </rPh>
    <rPh sb="6" eb="8">
      <t>カゾ</t>
    </rPh>
    <rPh sb="8" eb="9">
      <t>エキ</t>
    </rPh>
    <rPh sb="9" eb="11">
      <t>ゲシャ</t>
    </rPh>
    <rPh sb="11" eb="13">
      <t>トホ</t>
    </rPh>
    <rPh sb="15" eb="16">
      <t>フン</t>
    </rPh>
    <phoneticPr fontId="2"/>
  </si>
  <si>
    <t>(特非)ともくん家</t>
    <rPh sb="1" eb="2">
      <t>トク</t>
    </rPh>
    <rPh sb="2" eb="3">
      <t>ヒ</t>
    </rPh>
    <rPh sb="8" eb="9">
      <t>イエ</t>
    </rPh>
    <phoneticPr fontId="2"/>
  </si>
  <si>
    <t>芝中田2-41-11</t>
    <rPh sb="0" eb="1">
      <t>シバ</t>
    </rPh>
    <rPh sb="1" eb="3">
      <t>ナカタ</t>
    </rPh>
    <phoneticPr fontId="2"/>
  </si>
  <si>
    <t>333-0847</t>
    <phoneticPr fontId="2"/>
  </si>
  <si>
    <t>048-423-4133</t>
    <phoneticPr fontId="2"/>
  </si>
  <si>
    <t>048-423-4331</t>
    <phoneticPr fontId="2"/>
  </si>
  <si>
    <t>○</t>
    <phoneticPr fontId="2"/>
  </si>
  <si>
    <t>京浜東北線蕨駅下車徒歩15分</t>
    <rPh sb="0" eb="2">
      <t>ケイヒン</t>
    </rPh>
    <rPh sb="2" eb="5">
      <t>トウホクセン</t>
    </rPh>
    <rPh sb="5" eb="7">
      <t>ワラビエキ</t>
    </rPh>
    <rPh sb="7" eb="9">
      <t>ゲシャ</t>
    </rPh>
    <rPh sb="9" eb="11">
      <t>トホ</t>
    </rPh>
    <rPh sb="13" eb="14">
      <t>フン</t>
    </rPh>
    <phoneticPr fontId="2"/>
  </si>
  <si>
    <t>シャローム所沢</t>
    <rPh sb="5" eb="7">
      <t>トコロザワ</t>
    </rPh>
    <phoneticPr fontId="2"/>
  </si>
  <si>
    <t>くすのき台3-18-4所沢K・Sビル4階</t>
    <rPh sb="4" eb="5">
      <t>ダイ</t>
    </rPh>
    <rPh sb="11" eb="13">
      <t>トコロザワ</t>
    </rPh>
    <rPh sb="19" eb="20">
      <t>カイ</t>
    </rPh>
    <phoneticPr fontId="2"/>
  </si>
  <si>
    <t>359-0037</t>
    <phoneticPr fontId="2"/>
  </si>
  <si>
    <t>04-2997-5180</t>
    <phoneticPr fontId="2"/>
  </si>
  <si>
    <t>04-2997-5181</t>
    <phoneticPr fontId="2"/>
  </si>
  <si>
    <t>○</t>
    <phoneticPr fontId="2"/>
  </si>
  <si>
    <t>西武池袋線所沢駅下車徒歩3分</t>
    <rPh sb="0" eb="5">
      <t>セイブイケブクロセン</t>
    </rPh>
    <rPh sb="5" eb="7">
      <t>トコロザワ</t>
    </rPh>
    <rPh sb="7" eb="8">
      <t>エキ</t>
    </rPh>
    <rPh sb="8" eb="10">
      <t>ゲシャ</t>
    </rPh>
    <rPh sb="10" eb="12">
      <t>トホ</t>
    </rPh>
    <rPh sb="13" eb="14">
      <t>フン</t>
    </rPh>
    <phoneticPr fontId="2"/>
  </si>
  <si>
    <t>(福)日和田会</t>
    <rPh sb="0" eb="3">
      <t>フク</t>
    </rPh>
    <rPh sb="3" eb="6">
      <t>ヒワダ</t>
    </rPh>
    <rPh sb="6" eb="7">
      <t>カイ</t>
    </rPh>
    <phoneticPr fontId="2"/>
  </si>
  <si>
    <t>第４かわせみ・わくわく</t>
    <rPh sb="0" eb="1">
      <t>ダイ</t>
    </rPh>
    <phoneticPr fontId="2"/>
  </si>
  <si>
    <t>栗坪234</t>
    <rPh sb="0" eb="2">
      <t>クリツボ</t>
    </rPh>
    <phoneticPr fontId="2"/>
  </si>
  <si>
    <t>350-1245</t>
    <phoneticPr fontId="2"/>
  </si>
  <si>
    <t>042-978-6587</t>
    <phoneticPr fontId="2"/>
  </si>
  <si>
    <t>042-978-6093</t>
    <phoneticPr fontId="2"/>
  </si>
  <si>
    <t>西武秩父線高麗駅から飯能行バス栗坪バス停下車徒歩3分</t>
    <rPh sb="0" eb="4">
      <t>セイブチチブ</t>
    </rPh>
    <rPh sb="4" eb="5">
      <t>セン</t>
    </rPh>
    <rPh sb="5" eb="7">
      <t>コウライ</t>
    </rPh>
    <rPh sb="7" eb="8">
      <t>エキ</t>
    </rPh>
    <rPh sb="10" eb="12">
      <t>ハンノウ</t>
    </rPh>
    <rPh sb="12" eb="13">
      <t>ユ</t>
    </rPh>
    <rPh sb="15" eb="17">
      <t>クリツボ</t>
    </rPh>
    <rPh sb="19" eb="20">
      <t>テイ</t>
    </rPh>
    <rPh sb="20" eb="22">
      <t>ゲシャ</t>
    </rPh>
    <rPh sb="22" eb="24">
      <t>トホ</t>
    </rPh>
    <rPh sb="25" eb="26">
      <t>フン</t>
    </rPh>
    <phoneticPr fontId="2"/>
  </si>
  <si>
    <t>354-0003</t>
    <phoneticPr fontId="2"/>
  </si>
  <si>
    <t>049-265-5985</t>
    <phoneticPr fontId="2"/>
  </si>
  <si>
    <t>トコロ陽だまり</t>
    <rPh sb="3" eb="4">
      <t>ヒ</t>
    </rPh>
    <phoneticPr fontId="2"/>
  </si>
  <si>
    <t>中富1564-1</t>
    <rPh sb="0" eb="2">
      <t>ナカトミ</t>
    </rPh>
    <phoneticPr fontId="2"/>
  </si>
  <si>
    <t>359-0002</t>
    <phoneticPr fontId="2"/>
  </si>
  <si>
    <t>04-2941-2945</t>
    <phoneticPr fontId="2"/>
  </si>
  <si>
    <t>04-2941-2946</t>
    <phoneticPr fontId="2"/>
  </si>
  <si>
    <t>西武新宿線新所沢駅下車徒歩１０分</t>
    <rPh sb="0" eb="5">
      <t>セイブシンジュクセン</t>
    </rPh>
    <rPh sb="5" eb="6">
      <t>シン</t>
    </rPh>
    <rPh sb="6" eb="8">
      <t>トコロザワ</t>
    </rPh>
    <rPh sb="8" eb="9">
      <t>エキ</t>
    </rPh>
    <rPh sb="9" eb="11">
      <t>ゲシャ</t>
    </rPh>
    <rPh sb="11" eb="13">
      <t>トホ</t>
    </rPh>
    <rPh sb="15" eb="16">
      <t>フン</t>
    </rPh>
    <phoneticPr fontId="2"/>
  </si>
  <si>
    <t>ブルースカイ三郷</t>
    <rPh sb="6" eb="8">
      <t>ミサト</t>
    </rPh>
    <phoneticPr fontId="2"/>
  </si>
  <si>
    <t>早稲田2-25-3 ﾄﾖﾀﾞﾋﾞﾙ3F</t>
    <rPh sb="0" eb="3">
      <t>ワセダ</t>
    </rPh>
    <phoneticPr fontId="2"/>
  </si>
  <si>
    <t>武蔵野線三郷駅下車徒歩10分</t>
    <rPh sb="0" eb="4">
      <t>ムサシノセン</t>
    </rPh>
    <rPh sb="4" eb="6">
      <t>ミサト</t>
    </rPh>
    <rPh sb="6" eb="7">
      <t>エキ</t>
    </rPh>
    <rPh sb="7" eb="9">
      <t>ゲシャ</t>
    </rPh>
    <rPh sb="9" eb="11">
      <t>トホ</t>
    </rPh>
    <rPh sb="13" eb="14">
      <t>フン</t>
    </rPh>
    <phoneticPr fontId="2"/>
  </si>
  <si>
    <t>(株)ＬＩＴＡＬＩＣＯ</t>
    <rPh sb="0" eb="3">
      <t>カブ</t>
    </rPh>
    <phoneticPr fontId="2"/>
  </si>
  <si>
    <t>330-0844</t>
    <phoneticPr fontId="2"/>
  </si>
  <si>
    <t>048-658-0061</t>
  </si>
  <si>
    <t>048-658-0062</t>
  </si>
  <si>
    <t>大宮駅から徒歩６分</t>
    <phoneticPr fontId="2"/>
  </si>
  <si>
    <t>Ｂｏｎ　Ｂｏｎ　Ｂａｋｅｒｙ</t>
  </si>
  <si>
    <t>343-0823</t>
  </si>
  <si>
    <t>048-971-8516</t>
  </si>
  <si>
    <t>048-971-8517</t>
  </si>
  <si>
    <t>（同）ｃｒｅｅｒ</t>
    <rPh sb="1" eb="2">
      <t>ドウ</t>
    </rPh>
    <phoneticPr fontId="2"/>
  </si>
  <si>
    <t>相模町3-227-1</t>
    <rPh sb="0" eb="3">
      <t>サガミチョウ</t>
    </rPh>
    <phoneticPr fontId="2"/>
  </si>
  <si>
    <t>もんきいぽっど</t>
    <phoneticPr fontId="2"/>
  </si>
  <si>
    <t>ヒューマニティーアシスト（同）</t>
    <rPh sb="13" eb="14">
      <t>ドウ</t>
    </rPh>
    <phoneticPr fontId="2"/>
  </si>
  <si>
    <t>高富2-6-5</t>
    <rPh sb="0" eb="2">
      <t>タカトミ</t>
    </rPh>
    <phoneticPr fontId="2"/>
  </si>
  <si>
    <t>342-0036</t>
    <phoneticPr fontId="2"/>
  </si>
  <si>
    <t>048-971-9113</t>
    <phoneticPr fontId="2"/>
  </si>
  <si>
    <t>048-971-9114</t>
    <phoneticPr fontId="2"/>
  </si>
  <si>
    <t>武蔵野線吉川駅下車徒歩10分</t>
    <rPh sb="0" eb="4">
      <t>ムサシノセン</t>
    </rPh>
    <rPh sb="4" eb="6">
      <t>ヨシカワ</t>
    </rPh>
    <rPh sb="6" eb="7">
      <t>エキ</t>
    </rPh>
    <rPh sb="7" eb="9">
      <t>ゲシャ</t>
    </rPh>
    <rPh sb="9" eb="11">
      <t>トホ</t>
    </rPh>
    <rPh sb="13" eb="14">
      <t>フン</t>
    </rPh>
    <phoneticPr fontId="2"/>
  </si>
  <si>
    <t>プラスアイ</t>
  </si>
  <si>
    <t>曙町3-67-1アケボノマンション１F</t>
    <rPh sb="0" eb="1">
      <t>アケボノ</t>
    </rPh>
    <rPh sb="1" eb="2">
      <t>マチ</t>
    </rPh>
    <phoneticPr fontId="2"/>
  </si>
  <si>
    <t>熊谷駅下車徒歩15分、熊谷駅からゆうゆうバス上之荘行「桜木公民館入口」下車徒歩3分</t>
    <rPh sb="0" eb="2">
      <t>クマガヤ</t>
    </rPh>
    <rPh sb="2" eb="3">
      <t>エキ</t>
    </rPh>
    <rPh sb="3" eb="5">
      <t>ゲシャ</t>
    </rPh>
    <rPh sb="5" eb="7">
      <t>トホ</t>
    </rPh>
    <rPh sb="9" eb="10">
      <t>フン</t>
    </rPh>
    <rPh sb="11" eb="13">
      <t>クマガヤ</t>
    </rPh>
    <rPh sb="13" eb="14">
      <t>エキ</t>
    </rPh>
    <rPh sb="22" eb="23">
      <t>ウエ</t>
    </rPh>
    <rPh sb="23" eb="24">
      <t>ノ</t>
    </rPh>
    <rPh sb="24" eb="25">
      <t>ソウ</t>
    </rPh>
    <rPh sb="25" eb="26">
      <t>イキ</t>
    </rPh>
    <rPh sb="27" eb="29">
      <t>サクラギ</t>
    </rPh>
    <rPh sb="29" eb="32">
      <t>コウミンカン</t>
    </rPh>
    <rPh sb="32" eb="34">
      <t>イリグチ</t>
    </rPh>
    <rPh sb="35" eb="37">
      <t>ゲシャ</t>
    </rPh>
    <rPh sb="37" eb="39">
      <t>トホ</t>
    </rPh>
    <rPh sb="40" eb="41">
      <t>フン</t>
    </rPh>
    <phoneticPr fontId="2"/>
  </si>
  <si>
    <t>360-0033</t>
    <phoneticPr fontId="2"/>
  </si>
  <si>
    <t>あおぞら</t>
  </si>
  <si>
    <t>(同）ソレイユ</t>
    <rPh sb="1" eb="2">
      <t>ドウ</t>
    </rPh>
    <phoneticPr fontId="2"/>
  </si>
  <si>
    <t>北区日進町3-136-2 ヴェリス宮原2階</t>
    <rPh sb="0" eb="2">
      <t>キタク</t>
    </rPh>
    <rPh sb="2" eb="5">
      <t>ニッシンチョウ</t>
    </rPh>
    <rPh sb="17" eb="19">
      <t>ミヤハラ</t>
    </rPh>
    <rPh sb="20" eb="21">
      <t>カイ</t>
    </rPh>
    <phoneticPr fontId="2"/>
  </si>
  <si>
    <t>048-729-6553</t>
  </si>
  <si>
    <t>048-729-6554</t>
  </si>
  <si>
    <t>331-0823</t>
    <phoneticPr fontId="2"/>
  </si>
  <si>
    <t>宮原駅から徒歩４分</t>
    <rPh sb="0" eb="2">
      <t>ミヤハラ</t>
    </rPh>
    <rPh sb="2" eb="3">
      <t>エキ</t>
    </rPh>
    <rPh sb="5" eb="7">
      <t>トホ</t>
    </rPh>
    <rPh sb="8" eb="9">
      <t>プン</t>
    </rPh>
    <phoneticPr fontId="2"/>
  </si>
  <si>
    <t>（一財）福祉教育支援協会</t>
    <rPh sb="1" eb="2">
      <t>イチ</t>
    </rPh>
    <rPh sb="2" eb="3">
      <t>ザイ</t>
    </rPh>
    <rPh sb="4" eb="6">
      <t>フクシ</t>
    </rPh>
    <rPh sb="6" eb="8">
      <t>キョウイク</t>
    </rPh>
    <rPh sb="8" eb="10">
      <t>シエン</t>
    </rPh>
    <rPh sb="10" eb="12">
      <t>キョウカイ</t>
    </rPh>
    <phoneticPr fontId="2"/>
  </si>
  <si>
    <t>346-0016</t>
    <phoneticPr fontId="2"/>
  </si>
  <si>
    <t>048-729-6723</t>
  </si>
  <si>
    <t>048-729-6724</t>
  </si>
  <si>
    <t>日進駅から徒歩４分</t>
    <phoneticPr fontId="2"/>
  </si>
  <si>
    <t>氷川町2101-1 ｼｰﾊﾞｲｵﾋﾞﾙ3F</t>
    <rPh sb="0" eb="2">
      <t>ヒカワ</t>
    </rPh>
    <rPh sb="2" eb="3">
      <t>マチ</t>
    </rPh>
    <phoneticPr fontId="2"/>
  </si>
  <si>
    <t>○</t>
    <phoneticPr fontId="2"/>
  </si>
  <si>
    <t>048-486-1880</t>
    <phoneticPr fontId="2"/>
  </si>
  <si>
    <t>○</t>
    <phoneticPr fontId="2"/>
  </si>
  <si>
    <t>(企)労協センター事業団</t>
    <rPh sb="1" eb="2">
      <t>キ</t>
    </rPh>
    <rPh sb="3" eb="5">
      <t>ロウキョウ</t>
    </rPh>
    <rPh sb="9" eb="12">
      <t>ジギョウダン</t>
    </rPh>
    <phoneticPr fontId="2"/>
  </si>
  <si>
    <t>森のとうふ屋さんの手づくり菓子工房</t>
    <rPh sb="0" eb="1">
      <t>モリ</t>
    </rPh>
    <rPh sb="5" eb="6">
      <t>ヤ</t>
    </rPh>
    <rPh sb="9" eb="10">
      <t>テ</t>
    </rPh>
    <rPh sb="13" eb="15">
      <t>カシ</t>
    </rPh>
    <rPh sb="15" eb="17">
      <t>コウボウ</t>
    </rPh>
    <phoneticPr fontId="2"/>
  </si>
  <si>
    <t>上新井1-4-4</t>
    <rPh sb="0" eb="3">
      <t>カミアライ</t>
    </rPh>
    <phoneticPr fontId="2"/>
  </si>
  <si>
    <t>359-1142</t>
    <phoneticPr fontId="2"/>
  </si>
  <si>
    <t>04-2936-6001</t>
    <phoneticPr fontId="2"/>
  </si>
  <si>
    <t>○</t>
    <phoneticPr fontId="2"/>
  </si>
  <si>
    <t>西武池袋線西所沢駅から徒歩5分</t>
    <rPh sb="0" eb="5">
      <t>セイブイケブクロセン</t>
    </rPh>
    <rPh sb="5" eb="6">
      <t>ニシ</t>
    </rPh>
    <rPh sb="6" eb="8">
      <t>トコロザワ</t>
    </rPh>
    <rPh sb="8" eb="9">
      <t>エキ</t>
    </rPh>
    <rPh sb="11" eb="13">
      <t>トホ</t>
    </rPh>
    <rPh sb="14" eb="15">
      <t>フン</t>
    </rPh>
    <phoneticPr fontId="2"/>
  </si>
  <si>
    <t>048-577-6981</t>
    <phoneticPr fontId="2"/>
  </si>
  <si>
    <t>048-577-6982</t>
    <phoneticPr fontId="2"/>
  </si>
  <si>
    <t>048-538-9330</t>
    <phoneticPr fontId="2"/>
  </si>
  <si>
    <t>介護老人保健施設春日部ロイヤルケアセンター</t>
    <rPh sb="0" eb="1">
      <t>ロウジン</t>
    </rPh>
    <rPh sb="1" eb="3">
      <t>ホケン</t>
    </rPh>
    <rPh sb="3" eb="5">
      <t>シセツ</t>
    </rPh>
    <rPh sb="5" eb="7">
      <t>ソウカ</t>
    </rPh>
    <rPh sb="7" eb="10">
      <t>カスカベ</t>
    </rPh>
    <phoneticPr fontId="2"/>
  </si>
  <si>
    <t>藤塚2622-2</t>
    <rPh sb="0" eb="2">
      <t>フジツカ</t>
    </rPh>
    <phoneticPr fontId="2"/>
  </si>
  <si>
    <t>344-0011</t>
    <phoneticPr fontId="2"/>
  </si>
  <si>
    <t>048-733-5771</t>
    <phoneticPr fontId="2"/>
  </si>
  <si>
    <t>048-733-5778</t>
    <phoneticPr fontId="2"/>
  </si>
  <si>
    <t>介護老人保健施設イムスケアふじみの</t>
    <rPh sb="0" eb="1">
      <t>ロウジン</t>
    </rPh>
    <rPh sb="1" eb="3">
      <t>ホケン</t>
    </rPh>
    <rPh sb="3" eb="5">
      <t>シセツ</t>
    </rPh>
    <rPh sb="5" eb="7">
      <t>ソウカ</t>
    </rPh>
    <phoneticPr fontId="2"/>
  </si>
  <si>
    <t>鶴ケ岡5-6-58</t>
    <rPh sb="0" eb="3">
      <t>ツルガオカ</t>
    </rPh>
    <phoneticPr fontId="2"/>
  </si>
  <si>
    <t>（特非）障害者生活支援ネットワークＹＯＵゆう</t>
    <rPh sb="1" eb="2">
      <t>トク</t>
    </rPh>
    <rPh sb="2" eb="3">
      <t>ヒ</t>
    </rPh>
    <rPh sb="4" eb="7">
      <t>ショウガイシャ</t>
    </rPh>
    <rPh sb="7" eb="9">
      <t>セイカツ</t>
    </rPh>
    <rPh sb="9" eb="11">
      <t>シエン</t>
    </rPh>
    <phoneticPr fontId="2"/>
  </si>
  <si>
    <t>ライフアシスト 紡</t>
    <rPh sb="8" eb="9">
      <t>ツム</t>
    </rPh>
    <phoneticPr fontId="2"/>
  </si>
  <si>
    <t>360-0125</t>
    <phoneticPr fontId="2"/>
  </si>
  <si>
    <t>048-577-5836</t>
    <phoneticPr fontId="2"/>
  </si>
  <si>
    <t>048-577-5837</t>
    <phoneticPr fontId="2"/>
  </si>
  <si>
    <t>熊谷駅から国際十王交通バス東松山駅行「南村岡」下車徒歩2分</t>
    <rPh sb="0" eb="2">
      <t>クマガヤ</t>
    </rPh>
    <rPh sb="2" eb="3">
      <t>エキ</t>
    </rPh>
    <rPh sb="5" eb="7">
      <t>コクサイ</t>
    </rPh>
    <rPh sb="7" eb="9">
      <t>ジュウオウ</t>
    </rPh>
    <rPh sb="9" eb="11">
      <t>コウツウ</t>
    </rPh>
    <rPh sb="13" eb="14">
      <t>ヒガシ</t>
    </rPh>
    <rPh sb="14" eb="16">
      <t>マツヤマ</t>
    </rPh>
    <rPh sb="16" eb="17">
      <t>エキ</t>
    </rPh>
    <rPh sb="17" eb="18">
      <t>ユ</t>
    </rPh>
    <rPh sb="19" eb="20">
      <t>ミナミ</t>
    </rPh>
    <rPh sb="20" eb="22">
      <t>ムラオカ</t>
    </rPh>
    <rPh sb="23" eb="25">
      <t>ゲシャ</t>
    </rPh>
    <rPh sb="25" eb="27">
      <t>トホ</t>
    </rPh>
    <rPh sb="28" eb="29">
      <t>フン</t>
    </rPh>
    <phoneticPr fontId="2"/>
  </si>
  <si>
    <t>344-0062</t>
    <phoneticPr fontId="2"/>
  </si>
  <si>
    <t>048-720-8243</t>
    <phoneticPr fontId="2"/>
  </si>
  <si>
    <t>048-720-8246</t>
    <phoneticPr fontId="2"/>
  </si>
  <si>
    <t>東武スカイツリーライン春日部駅東口から徒歩3分</t>
    <rPh sb="0" eb="2">
      <t>トウブ</t>
    </rPh>
    <rPh sb="11" eb="14">
      <t>カスカベ</t>
    </rPh>
    <rPh sb="14" eb="15">
      <t>エキ</t>
    </rPh>
    <rPh sb="15" eb="17">
      <t>ヒガシグチ</t>
    </rPh>
    <rPh sb="19" eb="21">
      <t>トホ</t>
    </rPh>
    <rPh sb="22" eb="23">
      <t>フン</t>
    </rPh>
    <phoneticPr fontId="2"/>
  </si>
  <si>
    <t>344-0061</t>
    <phoneticPr fontId="2"/>
  </si>
  <si>
    <t>あんふぁみーゆ</t>
  </si>
  <si>
    <t>（特非）アンファミーユ</t>
    <rPh sb="1" eb="2">
      <t>トク</t>
    </rPh>
    <rPh sb="2" eb="3">
      <t>ヒ</t>
    </rPh>
    <phoneticPr fontId="4"/>
  </si>
  <si>
    <t>緑区東浦和1-3-7 パークタウン1階</t>
    <rPh sb="0" eb="2">
      <t>ミドリク</t>
    </rPh>
    <rPh sb="2" eb="5">
      <t>ヒガシウラワ</t>
    </rPh>
    <rPh sb="18" eb="19">
      <t>カイ</t>
    </rPh>
    <phoneticPr fontId="2"/>
  </si>
  <si>
    <t>336-0926</t>
    <phoneticPr fontId="2"/>
  </si>
  <si>
    <t>048-799-2905</t>
  </si>
  <si>
    <t>048-799-2909</t>
  </si>
  <si>
    <t>東浦和駅から徒歩１分</t>
    <phoneticPr fontId="2"/>
  </si>
  <si>
    <t>self-A・アイステージ中浦和</t>
    <rPh sb="13" eb="16">
      <t>ナカウラワ</t>
    </rPh>
    <phoneticPr fontId="2"/>
  </si>
  <si>
    <t>(株)グランメル</t>
    <rPh sb="0" eb="3">
      <t>カブ</t>
    </rPh>
    <phoneticPr fontId="2"/>
  </si>
  <si>
    <t>○</t>
    <phoneticPr fontId="2"/>
  </si>
  <si>
    <t>0480-31-6687</t>
    <phoneticPr fontId="2"/>
  </si>
  <si>
    <t>(株)リンクステーション</t>
    <rPh sb="1" eb="2">
      <t>カブ</t>
    </rPh>
    <phoneticPr fontId="2"/>
  </si>
  <si>
    <t>リンクステーション</t>
    <phoneticPr fontId="2"/>
  </si>
  <si>
    <t>棚田町2-9-5</t>
    <rPh sb="0" eb="2">
      <t>タナダ</t>
    </rPh>
    <rPh sb="2" eb="3">
      <t>マチ</t>
    </rPh>
    <phoneticPr fontId="2"/>
  </si>
  <si>
    <t>361-0041</t>
    <phoneticPr fontId="2"/>
  </si>
  <si>
    <t>048-594-9366</t>
    <phoneticPr fontId="2"/>
  </si>
  <si>
    <t>048-594-9369</t>
    <phoneticPr fontId="2"/>
  </si>
  <si>
    <t>(福)新</t>
    <rPh sb="0" eb="3">
      <t>フク</t>
    </rPh>
    <rPh sb="3" eb="4">
      <t>アラタ</t>
    </rPh>
    <phoneticPr fontId="2"/>
  </si>
  <si>
    <t>結</t>
    <rPh sb="0" eb="1">
      <t>ユイ</t>
    </rPh>
    <phoneticPr fontId="2"/>
  </si>
  <si>
    <t>狭山市</t>
    <rPh sb="0" eb="2">
      <t>サヤマ</t>
    </rPh>
    <rPh sb="2" eb="3">
      <t>シ</t>
    </rPh>
    <phoneticPr fontId="2"/>
  </si>
  <si>
    <t>入間川1-22-12</t>
    <rPh sb="0" eb="2">
      <t>イルマ</t>
    </rPh>
    <rPh sb="2" eb="3">
      <t>ガワ</t>
    </rPh>
    <phoneticPr fontId="2"/>
  </si>
  <si>
    <t>350-1305</t>
    <phoneticPr fontId="2"/>
  </si>
  <si>
    <t>04-2968-4795</t>
    <phoneticPr fontId="2"/>
  </si>
  <si>
    <t>04-2968-4798</t>
    <phoneticPr fontId="2"/>
  </si>
  <si>
    <t>西武新宿線狭山市駅下車徒歩5分</t>
    <rPh sb="0" eb="5">
      <t>セイブシンジュクセン</t>
    </rPh>
    <rPh sb="5" eb="7">
      <t>サヤマ</t>
    </rPh>
    <rPh sb="7" eb="8">
      <t>シ</t>
    </rPh>
    <rPh sb="8" eb="9">
      <t>エキ</t>
    </rPh>
    <rPh sb="9" eb="11">
      <t>ゲシャ</t>
    </rPh>
    <rPh sb="11" eb="13">
      <t>トホ</t>
    </rPh>
    <rPh sb="14" eb="15">
      <t>フン</t>
    </rPh>
    <phoneticPr fontId="2"/>
  </si>
  <si>
    <t>(株)ウェルフェアD</t>
    <rPh sb="0" eb="3">
      <t>カブ</t>
    </rPh>
    <phoneticPr fontId="2"/>
  </si>
  <si>
    <t>ウェルフェアD狭山</t>
    <rPh sb="7" eb="9">
      <t>サヤマ</t>
    </rPh>
    <phoneticPr fontId="2"/>
  </si>
  <si>
    <t>祇園5-12 甲田ビルB棟</t>
    <rPh sb="0" eb="2">
      <t>ギオン</t>
    </rPh>
    <rPh sb="7" eb="9">
      <t>コウダ</t>
    </rPh>
    <rPh sb="12" eb="13">
      <t>トウ</t>
    </rPh>
    <phoneticPr fontId="2"/>
  </si>
  <si>
    <t>350-1307</t>
    <phoneticPr fontId="2"/>
  </si>
  <si>
    <t>04-2946-9697</t>
    <phoneticPr fontId="2"/>
  </si>
  <si>
    <t>04-2946-9698</t>
    <phoneticPr fontId="2"/>
  </si>
  <si>
    <t>西武新宿線狭山市駅下車徒歩1分</t>
    <rPh sb="0" eb="5">
      <t>セイブシンジュクセン</t>
    </rPh>
    <rPh sb="5" eb="7">
      <t>サヤマ</t>
    </rPh>
    <rPh sb="7" eb="8">
      <t>シ</t>
    </rPh>
    <rPh sb="8" eb="9">
      <t>エキ</t>
    </rPh>
    <rPh sb="9" eb="11">
      <t>ゲシャ</t>
    </rPh>
    <rPh sb="11" eb="13">
      <t>トホ</t>
    </rPh>
    <rPh sb="14" eb="15">
      <t>フン</t>
    </rPh>
    <phoneticPr fontId="2"/>
  </si>
  <si>
    <t>はるか</t>
  </si>
  <si>
    <t>北川崎234-2</t>
    <phoneticPr fontId="2"/>
  </si>
  <si>
    <t>343-0006</t>
    <phoneticPr fontId="2"/>
  </si>
  <si>
    <t>048-940-6279</t>
    <phoneticPr fontId="2"/>
  </si>
  <si>
    <t>048-940-6379</t>
    <phoneticPr fontId="2"/>
  </si>
  <si>
    <t>339-0057</t>
    <phoneticPr fontId="2"/>
  </si>
  <si>
    <t>就労継続支援とんぼ</t>
    <rPh sb="0" eb="2">
      <t>シュウロウ</t>
    </rPh>
    <rPh sb="2" eb="4">
      <t>ケイゾク</t>
    </rPh>
    <rPh sb="4" eb="6">
      <t>シエン</t>
    </rPh>
    <phoneticPr fontId="2"/>
  </si>
  <si>
    <t>048-762-8435</t>
    <phoneticPr fontId="2"/>
  </si>
  <si>
    <t>048-762-8650</t>
    <phoneticPr fontId="2"/>
  </si>
  <si>
    <t>（一社）とまりぎ</t>
    <rPh sb="1" eb="2">
      <t>イチ</t>
    </rPh>
    <rPh sb="2" eb="3">
      <t>シャ</t>
    </rPh>
    <phoneticPr fontId="2"/>
  </si>
  <si>
    <t>(株)とんぼ</t>
    <rPh sb="0" eb="3">
      <t>カブ</t>
    </rPh>
    <phoneticPr fontId="2"/>
  </si>
  <si>
    <t>(特非)結</t>
    <rPh sb="1" eb="2">
      <t>トク</t>
    </rPh>
    <rPh sb="2" eb="3">
      <t>ヒ</t>
    </rPh>
    <rPh sb="4" eb="5">
      <t>ユイ</t>
    </rPh>
    <phoneticPr fontId="2"/>
  </si>
  <si>
    <t>(株)ライトハウス</t>
    <phoneticPr fontId="2"/>
  </si>
  <si>
    <t>(特非)オハナ</t>
    <rPh sb="1" eb="2">
      <t>トク</t>
    </rPh>
    <rPh sb="2" eb="3">
      <t>ヒ</t>
    </rPh>
    <phoneticPr fontId="2"/>
  </si>
  <si>
    <t>(特非)福祉ファーム里山</t>
    <rPh sb="1" eb="2">
      <t>トク</t>
    </rPh>
    <rPh sb="2" eb="3">
      <t>ヒ</t>
    </rPh>
    <rPh sb="4" eb="6">
      <t>フクシ</t>
    </rPh>
    <rPh sb="10" eb="12">
      <t>サトヤマ</t>
    </rPh>
    <phoneticPr fontId="2"/>
  </si>
  <si>
    <t>(株)さくら</t>
    <rPh sb="0" eb="3">
      <t>カブ</t>
    </rPh>
    <phoneticPr fontId="2"/>
  </si>
  <si>
    <t>(株)あおいの杜</t>
    <rPh sb="0" eb="3">
      <t>カブ</t>
    </rPh>
    <rPh sb="7" eb="8">
      <t>モリ</t>
    </rPh>
    <phoneticPr fontId="3"/>
  </si>
  <si>
    <t>(株)スマイル</t>
    <rPh sb="0" eb="3">
      <t>カブ</t>
    </rPh>
    <phoneticPr fontId="2"/>
  </si>
  <si>
    <t>(特非)サポートあおい</t>
    <rPh sb="1" eb="2">
      <t>トク</t>
    </rPh>
    <rPh sb="2" eb="3">
      <t>ヒ</t>
    </rPh>
    <phoneticPr fontId="1"/>
  </si>
  <si>
    <t>(特非)たんぽぽ福祉村</t>
    <rPh sb="1" eb="2">
      <t>トク</t>
    </rPh>
    <rPh sb="2" eb="3">
      <t>ヒ</t>
    </rPh>
    <rPh sb="8" eb="10">
      <t>フクシ</t>
    </rPh>
    <rPh sb="10" eb="11">
      <t>ムラ</t>
    </rPh>
    <phoneticPr fontId="2"/>
  </si>
  <si>
    <t>(特非)ワーカーズコープ</t>
    <rPh sb="1" eb="2">
      <t>トク</t>
    </rPh>
    <rPh sb="2" eb="3">
      <t>ヒ</t>
    </rPh>
    <phoneticPr fontId="2"/>
  </si>
  <si>
    <t>(株)美来</t>
    <rPh sb="0" eb="3">
      <t>カブ</t>
    </rPh>
    <rPh sb="3" eb="4">
      <t>ビ</t>
    </rPh>
    <rPh sb="4" eb="5">
      <t>ク</t>
    </rPh>
    <phoneticPr fontId="2"/>
  </si>
  <si>
    <t>社会福祉事業　みらい</t>
    <rPh sb="0" eb="2">
      <t>シャカイ</t>
    </rPh>
    <rPh sb="2" eb="4">
      <t>フクシ</t>
    </rPh>
    <rPh sb="4" eb="6">
      <t>ジギョウ</t>
    </rPh>
    <phoneticPr fontId="2"/>
  </si>
  <si>
    <t>西島町2-1-3 宝栄ビル3階、5階</t>
    <rPh sb="0" eb="3">
      <t>ニシジマチョウ</t>
    </rPh>
    <rPh sb="9" eb="10">
      <t>タカラ</t>
    </rPh>
    <rPh sb="10" eb="11">
      <t>サカエ</t>
    </rPh>
    <rPh sb="14" eb="15">
      <t>カイ</t>
    </rPh>
    <rPh sb="17" eb="18">
      <t>カイ</t>
    </rPh>
    <phoneticPr fontId="2"/>
  </si>
  <si>
    <t>048-573-7001</t>
    <phoneticPr fontId="2"/>
  </si>
  <si>
    <t>048-573-700１</t>
    <phoneticPr fontId="2"/>
  </si>
  <si>
    <t>347-0125</t>
    <phoneticPr fontId="2"/>
  </si>
  <si>
    <t>0480-44-8808</t>
    <phoneticPr fontId="2"/>
  </si>
  <si>
    <t>京浜東北線西川口駅下車徒歩14分</t>
    <rPh sb="0" eb="2">
      <t>ケイヒン</t>
    </rPh>
    <rPh sb="2" eb="5">
      <t>トウホクセン</t>
    </rPh>
    <rPh sb="5" eb="9">
      <t>ニシカワグチエキ</t>
    </rPh>
    <rPh sb="9" eb="11">
      <t>ゲシャ</t>
    </rPh>
    <rPh sb="11" eb="13">
      <t>トホ</t>
    </rPh>
    <rPh sb="15" eb="16">
      <t>フン</t>
    </rPh>
    <phoneticPr fontId="2"/>
  </si>
  <si>
    <t>ひよせ</t>
    <phoneticPr fontId="2"/>
  </si>
  <si>
    <t>弥栄町1-195-172</t>
    <phoneticPr fontId="2"/>
  </si>
  <si>
    <t>343-0046</t>
    <phoneticPr fontId="2"/>
  </si>
  <si>
    <t>048-940-1413</t>
    <phoneticPr fontId="2"/>
  </si>
  <si>
    <t>048-940-1414</t>
    <phoneticPr fontId="2"/>
  </si>
  <si>
    <t>東武伊勢崎線北越谷駅より朝日自動車弥栄団地循環「弥栄１丁目」下車徒歩１分</t>
    <rPh sb="0" eb="2">
      <t>トウブ</t>
    </rPh>
    <rPh sb="6" eb="7">
      <t>キタ</t>
    </rPh>
    <rPh sb="12" eb="14">
      <t>アサヒ</t>
    </rPh>
    <rPh sb="14" eb="17">
      <t>ジドウシャ</t>
    </rPh>
    <rPh sb="17" eb="19">
      <t>イヤサカ</t>
    </rPh>
    <rPh sb="19" eb="21">
      <t>ダンチ</t>
    </rPh>
    <rPh sb="21" eb="23">
      <t>ジュンカン</t>
    </rPh>
    <rPh sb="24" eb="26">
      <t>イヤサカ</t>
    </rPh>
    <rPh sb="27" eb="29">
      <t>チョウメ</t>
    </rPh>
    <rPh sb="30" eb="32">
      <t>ゲシャ</t>
    </rPh>
    <phoneticPr fontId="2"/>
  </si>
  <si>
    <t>東武伊勢崎線北越谷駅より朝日自動車弥坂団地循環「弥坂三丁目」下車徒歩25分</t>
    <rPh sb="0" eb="2">
      <t>トウブ</t>
    </rPh>
    <rPh sb="6" eb="7">
      <t>キタ</t>
    </rPh>
    <rPh sb="12" eb="14">
      <t>アサヒ</t>
    </rPh>
    <rPh sb="14" eb="17">
      <t>ジドウシャ</t>
    </rPh>
    <rPh sb="17" eb="18">
      <t>ヤ</t>
    </rPh>
    <rPh sb="18" eb="19">
      <t>サカ</t>
    </rPh>
    <rPh sb="19" eb="21">
      <t>ダンチ</t>
    </rPh>
    <rPh sb="21" eb="23">
      <t>ジュンカン</t>
    </rPh>
    <rPh sb="24" eb="25">
      <t>ヤ</t>
    </rPh>
    <rPh sb="25" eb="26">
      <t>サカ</t>
    </rPh>
    <rPh sb="26" eb="29">
      <t>サンチョウメ</t>
    </rPh>
    <rPh sb="30" eb="32">
      <t>ゲシャ</t>
    </rPh>
    <phoneticPr fontId="2"/>
  </si>
  <si>
    <t>ＪＲ武蔵野線南越谷・東武伊勢崎線新越谷駅より朝日自動車花田行「大相模中学校」下車徒歩1分</t>
    <rPh sb="2" eb="6">
      <t>ムサシノセン</t>
    </rPh>
    <rPh sb="6" eb="9">
      <t>ミナミコシガヤ</t>
    </rPh>
    <rPh sb="16" eb="17">
      <t>シン</t>
    </rPh>
    <rPh sb="22" eb="24">
      <t>アサヒ</t>
    </rPh>
    <rPh sb="24" eb="27">
      <t>ジドウシャ</t>
    </rPh>
    <rPh sb="27" eb="29">
      <t>ハナダ</t>
    </rPh>
    <rPh sb="29" eb="30">
      <t>イ</t>
    </rPh>
    <rPh sb="31" eb="32">
      <t>オオ</t>
    </rPh>
    <rPh sb="32" eb="34">
      <t>サガミ</t>
    </rPh>
    <rPh sb="34" eb="37">
      <t>チュウガッコウ</t>
    </rPh>
    <rPh sb="38" eb="40">
      <t>ゲシャ</t>
    </rPh>
    <phoneticPr fontId="2"/>
  </si>
  <si>
    <t>東武伊勢崎線せんげん台駅からタローズバスせんげん台線「大泊東自治会集会所前」下車徒歩5分</t>
    <rPh sb="10" eb="11">
      <t>ダイ</t>
    </rPh>
    <rPh sb="11" eb="12">
      <t>エキ</t>
    </rPh>
    <rPh sb="24" eb="25">
      <t>ダイ</t>
    </rPh>
    <rPh sb="25" eb="26">
      <t>セン</t>
    </rPh>
    <rPh sb="27" eb="29">
      <t>オオドマリ</t>
    </rPh>
    <rPh sb="29" eb="30">
      <t>ヒガシ</t>
    </rPh>
    <rPh sb="30" eb="33">
      <t>ジチカイ</t>
    </rPh>
    <rPh sb="33" eb="35">
      <t>シュウカイ</t>
    </rPh>
    <rPh sb="35" eb="36">
      <t>ジョ</t>
    </rPh>
    <rPh sb="36" eb="37">
      <t>マエ</t>
    </rPh>
    <rPh sb="38" eb="40">
      <t>ゲシャ</t>
    </rPh>
    <phoneticPr fontId="2"/>
  </si>
  <si>
    <t>（株）APレインボー</t>
    <rPh sb="1" eb="2">
      <t>カブ</t>
    </rPh>
    <phoneticPr fontId="2"/>
  </si>
  <si>
    <t>アルプス夢工房</t>
    <rPh sb="4" eb="5">
      <t>ユメ</t>
    </rPh>
    <rPh sb="5" eb="7">
      <t>コウボウ</t>
    </rPh>
    <phoneticPr fontId="2"/>
  </si>
  <si>
    <t>領家3-22-22</t>
    <rPh sb="0" eb="2">
      <t>リョウケ</t>
    </rPh>
    <phoneticPr fontId="2"/>
  </si>
  <si>
    <t>332-0004</t>
    <phoneticPr fontId="2"/>
  </si>
  <si>
    <t>048-229-1347</t>
    <phoneticPr fontId="2"/>
  </si>
  <si>
    <t>048-222-0008</t>
    <phoneticPr fontId="2"/>
  </si>
  <si>
    <t>京浜東北線川口駅東口から国際興業バス鹿浜・領家循環「山王橋際」下車徒歩3分</t>
    <rPh sb="0" eb="2">
      <t>ケイヒン</t>
    </rPh>
    <rPh sb="2" eb="5">
      <t>トウホクセン</t>
    </rPh>
    <rPh sb="5" eb="8">
      <t>カワグチエキ</t>
    </rPh>
    <rPh sb="8" eb="10">
      <t>ヒガシグチ</t>
    </rPh>
    <rPh sb="12" eb="14">
      <t>コクサイ</t>
    </rPh>
    <rPh sb="14" eb="16">
      <t>コウギョウ</t>
    </rPh>
    <rPh sb="18" eb="20">
      <t>シカハマ</t>
    </rPh>
    <rPh sb="21" eb="23">
      <t>リョウケ</t>
    </rPh>
    <rPh sb="23" eb="25">
      <t>ジュンカン</t>
    </rPh>
    <rPh sb="26" eb="28">
      <t>サンノウ</t>
    </rPh>
    <rPh sb="28" eb="29">
      <t>バシ</t>
    </rPh>
    <rPh sb="29" eb="30">
      <t>サイ</t>
    </rPh>
    <rPh sb="31" eb="33">
      <t>ゲシャ</t>
    </rPh>
    <rPh sb="33" eb="35">
      <t>トホ</t>
    </rPh>
    <rPh sb="36" eb="37">
      <t>フン</t>
    </rPh>
    <phoneticPr fontId="2"/>
  </si>
  <si>
    <t>（福）小鹿野ひまわり福祉会</t>
    <rPh sb="1" eb="2">
      <t>フク</t>
    </rPh>
    <rPh sb="3" eb="6">
      <t>オガノ</t>
    </rPh>
    <rPh sb="10" eb="12">
      <t>フクシ</t>
    </rPh>
    <rPh sb="12" eb="13">
      <t>カイ</t>
    </rPh>
    <phoneticPr fontId="2"/>
  </si>
  <si>
    <t>夢工房　大宮</t>
    <rPh sb="0" eb="1">
      <t>ユメ</t>
    </rPh>
    <rPh sb="1" eb="3">
      <t>コウボウ</t>
    </rPh>
    <rPh sb="4" eb="6">
      <t>オオミヤ</t>
    </rPh>
    <phoneticPr fontId="2"/>
  </si>
  <si>
    <t>(同）ドリーム</t>
    <phoneticPr fontId="2"/>
  </si>
  <si>
    <t>さいたま市</t>
    <phoneticPr fontId="2"/>
  </si>
  <si>
    <t>大宮区土手町1-13-3 レヴィハイデンス1Ｆ</t>
    <phoneticPr fontId="2"/>
  </si>
  <si>
    <t>330-0801</t>
    <phoneticPr fontId="2"/>
  </si>
  <si>
    <t>048-650-5711</t>
    <phoneticPr fontId="2"/>
  </si>
  <si>
    <t>048-650-5712</t>
    <phoneticPr fontId="2"/>
  </si>
  <si>
    <t>大宮駅から徒歩10分</t>
    <phoneticPr fontId="2"/>
  </si>
  <si>
    <t>ウェルビー川越駅前第３センター</t>
    <rPh sb="5" eb="7">
      <t>カワゴエ</t>
    </rPh>
    <rPh sb="7" eb="9">
      <t>エキマエ</t>
    </rPh>
    <rPh sb="9" eb="10">
      <t>ダイ</t>
    </rPh>
    <phoneticPr fontId="2"/>
  </si>
  <si>
    <t>049-257-5193</t>
  </si>
  <si>
    <t>049-257-5194</t>
  </si>
  <si>
    <t>脇田本町9-16 YKビル6階</t>
    <rPh sb="0" eb="4">
      <t>ワキタホンチョウ</t>
    </rPh>
    <rPh sb="14" eb="15">
      <t>カイ</t>
    </rPh>
    <phoneticPr fontId="2"/>
  </si>
  <si>
    <t>川越駅から徒歩5分</t>
    <phoneticPr fontId="2"/>
  </si>
  <si>
    <t>瓦曽根1-20-6　Ｋファーストビル1Ｆ</t>
  </si>
  <si>
    <t>343-0021</t>
  </si>
  <si>
    <t>東武伊勢崎線越谷駅下車徒歩6分</t>
    <rPh sb="0" eb="2">
      <t>トウブ</t>
    </rPh>
    <phoneticPr fontId="2"/>
  </si>
  <si>
    <t>武蔵野線新三郷駅下車徒歩10分
※共同生活援助の空床利用</t>
    <phoneticPr fontId="2"/>
  </si>
  <si>
    <t>キャベツ</t>
    <phoneticPr fontId="2"/>
  </si>
  <si>
    <t>氷川町1-5-37</t>
    <rPh sb="0" eb="2">
      <t>ヒカワ</t>
    </rPh>
    <rPh sb="2" eb="3">
      <t>マチ</t>
    </rPh>
    <phoneticPr fontId="2"/>
  </si>
  <si>
    <t>埼京線戸田公園駅下車徒歩19分
※共同生活援助との併設</t>
    <rPh sb="0" eb="3">
      <t>サイキョウセン</t>
    </rPh>
    <rPh sb="3" eb="8">
      <t>トダコウエンエキ</t>
    </rPh>
    <rPh sb="8" eb="10">
      <t>ゲシャ</t>
    </rPh>
    <rPh sb="10" eb="12">
      <t>トホ</t>
    </rPh>
    <rPh sb="14" eb="15">
      <t>フン</t>
    </rPh>
    <rPh sb="25" eb="27">
      <t>ヘイセツ</t>
    </rPh>
    <phoneticPr fontId="2"/>
  </si>
  <si>
    <t>(一社)みんなでなかよく会</t>
    <rPh sb="1" eb="2">
      <t>イチ</t>
    </rPh>
    <rPh sb="2" eb="3">
      <t>シャ</t>
    </rPh>
    <rPh sb="12" eb="13">
      <t>カイ</t>
    </rPh>
    <phoneticPr fontId="2"/>
  </si>
  <si>
    <t>チャレンジ１号館</t>
    <rPh sb="6" eb="8">
      <t>ゴウカン</t>
    </rPh>
    <phoneticPr fontId="2"/>
  </si>
  <si>
    <t>下藤沢632-1-2</t>
    <rPh sb="0" eb="3">
      <t>シモフジサワ</t>
    </rPh>
    <phoneticPr fontId="2"/>
  </si>
  <si>
    <t>358-0011</t>
    <phoneticPr fontId="2"/>
  </si>
  <si>
    <t>04-2936-9712</t>
    <phoneticPr fontId="2"/>
  </si>
  <si>
    <t>04-2936-9713</t>
    <phoneticPr fontId="2"/>
  </si>
  <si>
    <t>西武池袋線武蔵藤沢駅下車徒歩10分</t>
    <rPh sb="0" eb="5">
      <t>セイブイケブクロセン</t>
    </rPh>
    <rPh sb="5" eb="7">
      <t>ムサシ</t>
    </rPh>
    <rPh sb="7" eb="9">
      <t>フジサワ</t>
    </rPh>
    <rPh sb="9" eb="10">
      <t>エキ</t>
    </rPh>
    <rPh sb="10" eb="12">
      <t>ゲシャ</t>
    </rPh>
    <rPh sb="12" eb="14">
      <t>トホ</t>
    </rPh>
    <rPh sb="16" eb="17">
      <t>フン</t>
    </rPh>
    <phoneticPr fontId="2"/>
  </si>
  <si>
    <t>(特非)風杜舎</t>
    <rPh sb="1" eb="2">
      <t>トク</t>
    </rPh>
    <rPh sb="2" eb="3">
      <t>ヒ</t>
    </rPh>
    <rPh sb="4" eb="5">
      <t>フウ</t>
    </rPh>
    <rPh sb="5" eb="6">
      <t>ト</t>
    </rPh>
    <rPh sb="6" eb="7">
      <t>シャ</t>
    </rPh>
    <phoneticPr fontId="2"/>
  </si>
  <si>
    <t>048-967-8799</t>
    <phoneticPr fontId="2"/>
  </si>
  <si>
    <t>048-967-8099</t>
    <phoneticPr fontId="2"/>
  </si>
  <si>
    <t>049-295-3045</t>
  </si>
  <si>
    <t>ツリーぴあ</t>
    <phoneticPr fontId="2"/>
  </si>
  <si>
    <t>346-0029</t>
    <phoneticPr fontId="2"/>
  </si>
  <si>
    <t>0480-26-3000</t>
    <phoneticPr fontId="2"/>
  </si>
  <si>
    <t>048-950-7315</t>
    <phoneticPr fontId="2"/>
  </si>
  <si>
    <t>048-950-7316</t>
    <phoneticPr fontId="2"/>
  </si>
  <si>
    <t>(福)啓和会</t>
    <rPh sb="1" eb="2">
      <t>フク</t>
    </rPh>
    <rPh sb="3" eb="5">
      <t>ケイワ</t>
    </rPh>
    <rPh sb="5" eb="6">
      <t>カイ</t>
    </rPh>
    <phoneticPr fontId="2"/>
  </si>
  <si>
    <t>グループホーム清久</t>
    <rPh sb="7" eb="9">
      <t>キヨク</t>
    </rPh>
    <phoneticPr fontId="2"/>
  </si>
  <si>
    <t>上清久1524-1</t>
    <rPh sb="0" eb="3">
      <t>カミキヨク</t>
    </rPh>
    <phoneticPr fontId="2"/>
  </si>
  <si>
    <t>346-0038</t>
    <phoneticPr fontId="2"/>
  </si>
  <si>
    <t>0480-22-6004</t>
    <phoneticPr fontId="2"/>
  </si>
  <si>
    <t>○</t>
    <phoneticPr fontId="2"/>
  </si>
  <si>
    <t>川口市・(福)みぬま福祉会</t>
    <rPh sb="0" eb="3">
      <t>カワグチシ</t>
    </rPh>
    <rPh sb="5" eb="6">
      <t>フク</t>
    </rPh>
    <rPh sb="10" eb="12">
      <t>フクシ</t>
    </rPh>
    <rPh sb="12" eb="13">
      <t>カイ</t>
    </rPh>
    <phoneticPr fontId="2"/>
  </si>
  <si>
    <t>川口市障害者短期入所施設しらゆりの家</t>
    <rPh sb="0" eb="3">
      <t>カワグチシ</t>
    </rPh>
    <rPh sb="3" eb="4">
      <t>ショウ</t>
    </rPh>
    <rPh sb="4" eb="5">
      <t>ガイ</t>
    </rPh>
    <rPh sb="5" eb="6">
      <t>シャ</t>
    </rPh>
    <rPh sb="6" eb="8">
      <t>タンキ</t>
    </rPh>
    <rPh sb="8" eb="10">
      <t>ニュウショ</t>
    </rPh>
    <rPh sb="10" eb="12">
      <t>シセツ</t>
    </rPh>
    <rPh sb="17" eb="18">
      <t>イエ</t>
    </rPh>
    <phoneticPr fontId="2"/>
  </si>
  <si>
    <t>朝日3-16-14</t>
    <rPh sb="0" eb="2">
      <t>アサヒ</t>
    </rPh>
    <phoneticPr fontId="2"/>
  </si>
  <si>
    <t>332-0001</t>
    <phoneticPr fontId="2"/>
  </si>
  <si>
    <t>048-299-4741</t>
    <phoneticPr fontId="2"/>
  </si>
  <si>
    <t>048-299-4742</t>
    <phoneticPr fontId="2"/>
  </si>
  <si>
    <t>埼玉高速鉄道南鳩ヶ谷駅下車徒歩10分</t>
    <rPh sb="0" eb="2">
      <t>サイタマ</t>
    </rPh>
    <rPh sb="2" eb="4">
      <t>コウソク</t>
    </rPh>
    <rPh sb="4" eb="6">
      <t>テツドウ</t>
    </rPh>
    <rPh sb="6" eb="7">
      <t>ミナミ</t>
    </rPh>
    <rPh sb="7" eb="10">
      <t>ハトガヤ</t>
    </rPh>
    <rPh sb="10" eb="11">
      <t>エキ</t>
    </rPh>
    <rPh sb="11" eb="13">
      <t>ゲシャ</t>
    </rPh>
    <rPh sb="13" eb="15">
      <t>トホ</t>
    </rPh>
    <rPh sb="17" eb="18">
      <t>フン</t>
    </rPh>
    <phoneticPr fontId="2"/>
  </si>
  <si>
    <t>あかりワークス岩瀬</t>
    <rPh sb="7" eb="9">
      <t>イワセ</t>
    </rPh>
    <phoneticPr fontId="2"/>
  </si>
  <si>
    <t>大字上岩瀬字下悪土440-3</t>
    <rPh sb="0" eb="1">
      <t>オオ</t>
    </rPh>
    <rPh sb="1" eb="2">
      <t>ジ</t>
    </rPh>
    <rPh sb="2" eb="3">
      <t>カミ</t>
    </rPh>
    <rPh sb="3" eb="5">
      <t>イワセ</t>
    </rPh>
    <rPh sb="5" eb="6">
      <t>ジ</t>
    </rPh>
    <rPh sb="6" eb="7">
      <t>シモ</t>
    </rPh>
    <rPh sb="7" eb="8">
      <t>アク</t>
    </rPh>
    <rPh sb="8" eb="9">
      <t>ツチ</t>
    </rPh>
    <phoneticPr fontId="2"/>
  </si>
  <si>
    <t>348-0044</t>
    <phoneticPr fontId="2"/>
  </si>
  <si>
    <t>秩父鉄道新郷駅下車徒歩14分</t>
    <rPh sb="0" eb="2">
      <t>チチブ</t>
    </rPh>
    <rPh sb="2" eb="4">
      <t>テツドウ</t>
    </rPh>
    <rPh sb="4" eb="6">
      <t>シンゴウ</t>
    </rPh>
    <rPh sb="6" eb="7">
      <t>エキ</t>
    </rPh>
    <rPh sb="7" eb="9">
      <t>ゲシャ</t>
    </rPh>
    <rPh sb="9" eb="11">
      <t>トホ</t>
    </rPh>
    <rPh sb="13" eb="14">
      <t>フン</t>
    </rPh>
    <phoneticPr fontId="2"/>
  </si>
  <si>
    <t>335-0022</t>
    <phoneticPr fontId="2"/>
  </si>
  <si>
    <t>048-432-2275</t>
    <phoneticPr fontId="2"/>
  </si>
  <si>
    <t>048-432-2324</t>
    <phoneticPr fontId="2"/>
  </si>
  <si>
    <t>(特非)まめの木</t>
    <rPh sb="1" eb="2">
      <t>トク</t>
    </rPh>
    <rPh sb="2" eb="3">
      <t>ヒ</t>
    </rPh>
    <rPh sb="7" eb="8">
      <t>キ</t>
    </rPh>
    <phoneticPr fontId="2"/>
  </si>
  <si>
    <t>びーんず</t>
    <phoneticPr fontId="2"/>
  </si>
  <si>
    <t>新宿新田349-38</t>
    <rPh sb="0" eb="2">
      <t>シンジュク</t>
    </rPh>
    <rPh sb="2" eb="4">
      <t>シンデン</t>
    </rPh>
    <phoneticPr fontId="2"/>
  </si>
  <si>
    <t>344-0113</t>
    <phoneticPr fontId="2"/>
  </si>
  <si>
    <t>048-872-7547</t>
    <phoneticPr fontId="2"/>
  </si>
  <si>
    <t>048-872-7548</t>
    <phoneticPr fontId="2"/>
  </si>
  <si>
    <t>東武野田線南桜井駅下車南口から徒歩13分</t>
    <rPh sb="0" eb="2">
      <t>トウブ</t>
    </rPh>
    <rPh sb="2" eb="5">
      <t>ノダセン</t>
    </rPh>
    <rPh sb="5" eb="9">
      <t>ミナミサクライエキ</t>
    </rPh>
    <rPh sb="9" eb="11">
      <t>ゲシャ</t>
    </rPh>
    <rPh sb="11" eb="13">
      <t>ミナミグチ</t>
    </rPh>
    <rPh sb="15" eb="17">
      <t>トホ</t>
    </rPh>
    <rPh sb="19" eb="20">
      <t>フン</t>
    </rPh>
    <phoneticPr fontId="2"/>
  </si>
  <si>
    <t>朝霞市</t>
    <phoneticPr fontId="2"/>
  </si>
  <si>
    <t>○</t>
    <phoneticPr fontId="2"/>
  </si>
  <si>
    <t>朝霞市・(福)朝霞市社会福祉協議会</t>
    <rPh sb="0" eb="3">
      <t>アサカシ</t>
    </rPh>
    <rPh sb="5" eb="6">
      <t>フク</t>
    </rPh>
    <rPh sb="7" eb="10">
      <t>アサカシ</t>
    </rPh>
    <rPh sb="10" eb="12">
      <t>シャカイ</t>
    </rPh>
    <rPh sb="12" eb="14">
      <t>フクシ</t>
    </rPh>
    <rPh sb="14" eb="17">
      <t>キョウギカイ</t>
    </rPh>
    <phoneticPr fontId="2"/>
  </si>
  <si>
    <t>朝霞市障害者ふれあいセンター　あさか福祉作業所</t>
    <rPh sb="0" eb="3">
      <t>アサカシ</t>
    </rPh>
    <rPh sb="3" eb="6">
      <t>ショウガイシャ</t>
    </rPh>
    <rPh sb="18" eb="20">
      <t>フクシ</t>
    </rPh>
    <rPh sb="20" eb="22">
      <t>サギョウ</t>
    </rPh>
    <rPh sb="22" eb="23">
      <t>ショ</t>
    </rPh>
    <phoneticPr fontId="2"/>
  </si>
  <si>
    <t>上内間木493-9</t>
    <rPh sb="0" eb="4">
      <t>カミウチマギ</t>
    </rPh>
    <phoneticPr fontId="2"/>
  </si>
  <si>
    <t>351-0001</t>
    <phoneticPr fontId="2"/>
  </si>
  <si>
    <t>鶴ヶ島市・(福)鶴ヶ島市社会福祉協議会</t>
    <rPh sb="0" eb="4">
      <t>ツルガシマシ</t>
    </rPh>
    <rPh sb="5" eb="8">
      <t>フク</t>
    </rPh>
    <rPh sb="8" eb="12">
      <t>ツルガシマシ</t>
    </rPh>
    <rPh sb="12" eb="14">
      <t>シャカイ</t>
    </rPh>
    <rPh sb="14" eb="16">
      <t>フクシ</t>
    </rPh>
    <rPh sb="16" eb="19">
      <t>キョウギカイ</t>
    </rPh>
    <phoneticPr fontId="2"/>
  </si>
  <si>
    <t>鶴ヶ島市立障害者生活介護施設</t>
    <rPh sb="0" eb="5">
      <t>ツルガシマシリツ</t>
    </rPh>
    <rPh sb="5" eb="8">
      <t>ショウガイシャ</t>
    </rPh>
    <rPh sb="8" eb="10">
      <t>セイカツ</t>
    </rPh>
    <rPh sb="10" eb="12">
      <t>カイゴ</t>
    </rPh>
    <rPh sb="12" eb="14">
      <t>シセツ</t>
    </rPh>
    <phoneticPr fontId="2"/>
  </si>
  <si>
    <t>三ツ木935-1</t>
    <rPh sb="0" eb="1">
      <t>ミ</t>
    </rPh>
    <rPh sb="2" eb="3">
      <t>ギ</t>
    </rPh>
    <phoneticPr fontId="2"/>
  </si>
  <si>
    <t>350-2217</t>
    <phoneticPr fontId="2"/>
  </si>
  <si>
    <t>049-287-7456</t>
    <phoneticPr fontId="2"/>
  </si>
  <si>
    <t>東武東上線若葉駅からつるバス南北線「老人福祉センター」下車徒歩1分</t>
    <rPh sb="0" eb="5">
      <t>トウブトウジョウセン</t>
    </rPh>
    <rPh sb="5" eb="7">
      <t>ワカバ</t>
    </rPh>
    <rPh sb="7" eb="8">
      <t>エキ</t>
    </rPh>
    <rPh sb="14" eb="17">
      <t>ナンボクセン</t>
    </rPh>
    <rPh sb="18" eb="20">
      <t>ロウジン</t>
    </rPh>
    <rPh sb="20" eb="22">
      <t>フクシ</t>
    </rPh>
    <rPh sb="27" eb="29">
      <t>ゲシャ</t>
    </rPh>
    <rPh sb="29" eb="31">
      <t>トホ</t>
    </rPh>
    <rPh sb="32" eb="33">
      <t>フン</t>
    </rPh>
    <phoneticPr fontId="2"/>
  </si>
  <si>
    <t>(特非)こすもす</t>
    <rPh sb="0" eb="4">
      <t>トクヒ</t>
    </rPh>
    <phoneticPr fontId="2"/>
  </si>
  <si>
    <t>こすもすの家</t>
    <rPh sb="5" eb="6">
      <t>イエ</t>
    </rPh>
    <phoneticPr fontId="2"/>
  </si>
  <si>
    <t>関間4-3-24-2</t>
    <rPh sb="0" eb="1">
      <t>セキ</t>
    </rPh>
    <rPh sb="1" eb="2">
      <t>カン</t>
    </rPh>
    <phoneticPr fontId="2"/>
  </si>
  <si>
    <t>350-0215</t>
    <phoneticPr fontId="2"/>
  </si>
  <si>
    <t>049-298-8336</t>
    <phoneticPr fontId="2"/>
  </si>
  <si>
    <t>049-298-8326</t>
    <phoneticPr fontId="2"/>
  </si>
  <si>
    <t>（福）ウィング</t>
    <rPh sb="1" eb="2">
      <t>フク</t>
    </rPh>
    <phoneticPr fontId="2"/>
  </si>
  <si>
    <t>ぬくぬく</t>
    <phoneticPr fontId="2"/>
  </si>
  <si>
    <t>比企郡川島町</t>
    <rPh sb="0" eb="3">
      <t>ヒキグン</t>
    </rPh>
    <rPh sb="3" eb="5">
      <t>カワジマ</t>
    </rPh>
    <rPh sb="5" eb="6">
      <t>マチ</t>
    </rPh>
    <phoneticPr fontId="2"/>
  </si>
  <si>
    <t>下八ツ林５７１番地１</t>
    <rPh sb="0" eb="1">
      <t>シモ</t>
    </rPh>
    <rPh sb="1" eb="2">
      <t>ハチ</t>
    </rPh>
    <rPh sb="3" eb="4">
      <t>ハヤシ</t>
    </rPh>
    <rPh sb="7" eb="8">
      <t>バン</t>
    </rPh>
    <rPh sb="8" eb="9">
      <t>チ</t>
    </rPh>
    <phoneticPr fontId="2"/>
  </si>
  <si>
    <t>東武東上線川越駅から東武バス鴻巣免許センター行き「八ツ林（川島町役場入口）」下車徒歩30分　※単独型</t>
    <rPh sb="44" eb="45">
      <t>フン</t>
    </rPh>
    <rPh sb="47" eb="50">
      <t>タンドクガタ</t>
    </rPh>
    <phoneticPr fontId="2"/>
  </si>
  <si>
    <t>東武東上線若葉駅から徒歩13分
※単独型（共同生活援助）</t>
    <rPh sb="0" eb="5">
      <t>トウブトウジョウセン</t>
    </rPh>
    <rPh sb="5" eb="7">
      <t>ワカバ</t>
    </rPh>
    <rPh sb="7" eb="8">
      <t>エキ</t>
    </rPh>
    <rPh sb="10" eb="12">
      <t>トホ</t>
    </rPh>
    <rPh sb="14" eb="15">
      <t>フン</t>
    </rPh>
    <rPh sb="17" eb="19">
      <t>タンドク</t>
    </rPh>
    <rPh sb="19" eb="20">
      <t>ガタ</t>
    </rPh>
    <rPh sb="21" eb="23">
      <t>キョウドウ</t>
    </rPh>
    <rPh sb="23" eb="25">
      <t>セイカツ</t>
    </rPh>
    <rPh sb="25" eb="27">
      <t>エンジョ</t>
    </rPh>
    <phoneticPr fontId="2"/>
  </si>
  <si>
    <t>東武東上線東松山駅からマイタウン循環バス「市営住宅」下車徒歩3分
※単独型（共同生活援助）</t>
    <rPh sb="0" eb="5">
      <t>トウブトウジョウセン</t>
    </rPh>
    <rPh sb="5" eb="9">
      <t>ヒガシマツヤマエキ</t>
    </rPh>
    <rPh sb="16" eb="18">
      <t>ジュンカン</t>
    </rPh>
    <rPh sb="21" eb="23">
      <t>シエイ</t>
    </rPh>
    <rPh sb="23" eb="25">
      <t>ジュウタク</t>
    </rPh>
    <rPh sb="26" eb="28">
      <t>ゲシャ</t>
    </rPh>
    <rPh sb="28" eb="30">
      <t>トホ</t>
    </rPh>
    <rPh sb="31" eb="32">
      <t>フン</t>
    </rPh>
    <rPh sb="34" eb="36">
      <t>タンドク</t>
    </rPh>
    <rPh sb="36" eb="37">
      <t>ガタ</t>
    </rPh>
    <phoneticPr fontId="2"/>
  </si>
  <si>
    <t>(福)かつみ会</t>
    <rPh sb="1" eb="2">
      <t>フク</t>
    </rPh>
    <rPh sb="6" eb="7">
      <t>カイ</t>
    </rPh>
    <phoneticPr fontId="2"/>
  </si>
  <si>
    <t>今泉字山下789-1</t>
    <rPh sb="0" eb="1">
      <t>イマ</t>
    </rPh>
    <rPh sb="1" eb="2">
      <t>イズミ</t>
    </rPh>
    <rPh sb="2" eb="3">
      <t>アザ</t>
    </rPh>
    <rPh sb="3" eb="5">
      <t>ヤマシタ</t>
    </rPh>
    <phoneticPr fontId="2"/>
  </si>
  <si>
    <t>高崎線岡部駅から車で10分</t>
    <rPh sb="0" eb="3">
      <t>タカサキセン</t>
    </rPh>
    <rPh sb="3" eb="5">
      <t>オカベ</t>
    </rPh>
    <rPh sb="5" eb="6">
      <t>エキ</t>
    </rPh>
    <rPh sb="8" eb="9">
      <t>クルマ</t>
    </rPh>
    <rPh sb="12" eb="13">
      <t>フン</t>
    </rPh>
    <phoneticPr fontId="2"/>
  </si>
  <si>
    <t>秩父鉄道大野原駅から徒歩26分</t>
    <rPh sb="0" eb="2">
      <t>チチブ</t>
    </rPh>
    <rPh sb="2" eb="4">
      <t>テツドウ</t>
    </rPh>
    <rPh sb="4" eb="7">
      <t>オオノハラ</t>
    </rPh>
    <rPh sb="7" eb="8">
      <t>エキ</t>
    </rPh>
    <rPh sb="10" eb="12">
      <t>トホ</t>
    </rPh>
    <rPh sb="14" eb="15">
      <t>フン</t>
    </rPh>
    <phoneticPr fontId="2"/>
  </si>
  <si>
    <t>地域移行型ホームさやか</t>
    <rPh sb="0" eb="2">
      <t>チイキ</t>
    </rPh>
    <rPh sb="2" eb="5">
      <t>イコウガタ</t>
    </rPh>
    <phoneticPr fontId="2"/>
  </si>
  <si>
    <t>0494-24-9956</t>
    <phoneticPr fontId="2"/>
  </si>
  <si>
    <t>0494-22-7910</t>
    <phoneticPr fontId="2"/>
  </si>
  <si>
    <t>○</t>
    <phoneticPr fontId="2"/>
  </si>
  <si>
    <t>秩父鉄道大野原駅から徒歩26分
※共同生活援助との併設</t>
    <rPh sb="0" eb="2">
      <t>チチブ</t>
    </rPh>
    <rPh sb="2" eb="4">
      <t>テツドウ</t>
    </rPh>
    <rPh sb="4" eb="7">
      <t>オオノハラ</t>
    </rPh>
    <rPh sb="7" eb="8">
      <t>エキ</t>
    </rPh>
    <rPh sb="10" eb="12">
      <t>トホ</t>
    </rPh>
    <rPh sb="14" eb="15">
      <t>フン</t>
    </rPh>
    <phoneticPr fontId="2"/>
  </si>
  <si>
    <t>(福)歩む会福祉会</t>
    <rPh sb="1" eb="2">
      <t>フク</t>
    </rPh>
    <rPh sb="3" eb="4">
      <t>アユ</t>
    </rPh>
    <rPh sb="5" eb="6">
      <t>カイ</t>
    </rPh>
    <rPh sb="6" eb="8">
      <t>フクシ</t>
    </rPh>
    <rPh sb="8" eb="9">
      <t>カイ</t>
    </rPh>
    <phoneticPr fontId="2"/>
  </si>
  <si>
    <t>367-0107</t>
    <phoneticPr fontId="2"/>
  </si>
  <si>
    <t>0495-76-3867</t>
    <phoneticPr fontId="2"/>
  </si>
  <si>
    <t>高崎線岡部駅から車で10分
※共同生活援助との併設</t>
    <rPh sb="0" eb="3">
      <t>タカサキセン</t>
    </rPh>
    <rPh sb="3" eb="5">
      <t>オカベ</t>
    </rPh>
    <rPh sb="5" eb="6">
      <t>エキ</t>
    </rPh>
    <rPh sb="8" eb="9">
      <t>クルマ</t>
    </rPh>
    <rPh sb="12" eb="13">
      <t>フン</t>
    </rPh>
    <phoneticPr fontId="2"/>
  </si>
  <si>
    <t>ワークハウスエンゼル</t>
  </si>
  <si>
    <t>367-0215</t>
  </si>
  <si>
    <t>048-546-1230</t>
  </si>
  <si>
    <t>048-546-1231</t>
  </si>
  <si>
    <t>春日部市・(福)春日部市社会福祉協議会</t>
    <rPh sb="0" eb="4">
      <t>カスカベシ</t>
    </rPh>
    <rPh sb="6" eb="7">
      <t>フク</t>
    </rPh>
    <rPh sb="8" eb="12">
      <t>カスカベシ</t>
    </rPh>
    <rPh sb="12" eb="14">
      <t>シャカイ</t>
    </rPh>
    <rPh sb="14" eb="16">
      <t>フクシ</t>
    </rPh>
    <rPh sb="16" eb="19">
      <t>キョウギカイ</t>
    </rPh>
    <phoneticPr fontId="2"/>
  </si>
  <si>
    <t>リサイクルショップ</t>
    <phoneticPr fontId="2"/>
  </si>
  <si>
    <t>048-752-7467</t>
    <phoneticPr fontId="2"/>
  </si>
  <si>
    <t>○</t>
    <phoneticPr fontId="2"/>
  </si>
  <si>
    <t>048-456-1400</t>
    <phoneticPr fontId="2"/>
  </si>
  <si>
    <t>048-456-1401</t>
    <phoneticPr fontId="2"/>
  </si>
  <si>
    <t>ななほし</t>
    <phoneticPr fontId="2"/>
  </si>
  <si>
    <t>337-0012</t>
    <phoneticPr fontId="2"/>
  </si>
  <si>
    <t>048-681-7744</t>
    <phoneticPr fontId="2"/>
  </si>
  <si>
    <t>048-681-7745</t>
    <phoneticPr fontId="2"/>
  </si>
  <si>
    <t>西区三橋6-21-2</t>
    <rPh sb="0" eb="2">
      <t>ニシク</t>
    </rPh>
    <rPh sb="2" eb="3">
      <t>サン</t>
    </rPh>
    <rPh sb="3" eb="4">
      <t>ハシ</t>
    </rPh>
    <phoneticPr fontId="2"/>
  </si>
  <si>
    <t>331-0052</t>
    <phoneticPr fontId="2"/>
  </si>
  <si>
    <t>048-620-6373</t>
    <phoneticPr fontId="2"/>
  </si>
  <si>
    <t>就労継続支援B型事業所ラボリ川越</t>
    <rPh sb="0" eb="2">
      <t>シュウロウ</t>
    </rPh>
    <rPh sb="2" eb="4">
      <t>ケイゾク</t>
    </rPh>
    <rPh sb="4" eb="6">
      <t>シエン</t>
    </rPh>
    <rPh sb="7" eb="8">
      <t>カタ</t>
    </rPh>
    <rPh sb="8" eb="11">
      <t>ジギョウショ</t>
    </rPh>
    <rPh sb="14" eb="16">
      <t>カワゴエ</t>
    </rPh>
    <phoneticPr fontId="2"/>
  </si>
  <si>
    <t>350-1165</t>
    <phoneticPr fontId="2"/>
  </si>
  <si>
    <t>○</t>
    <phoneticPr fontId="2"/>
  </si>
  <si>
    <t>和光市就労継続B型事業所（精神障害者）ワンステップ</t>
    <rPh sb="3" eb="5">
      <t>シュウロウ</t>
    </rPh>
    <rPh sb="5" eb="7">
      <t>ケイゾク</t>
    </rPh>
    <rPh sb="8" eb="9">
      <t>カタ</t>
    </rPh>
    <rPh sb="9" eb="12">
      <t>ジギョウショ</t>
    </rPh>
    <rPh sb="13" eb="15">
      <t>セイシン</t>
    </rPh>
    <rPh sb="15" eb="18">
      <t>ショウガイシャ</t>
    </rPh>
    <phoneticPr fontId="2"/>
  </si>
  <si>
    <t>和光市</t>
    <phoneticPr fontId="2"/>
  </si>
  <si>
    <t>351-0104</t>
    <phoneticPr fontId="2"/>
  </si>
  <si>
    <t>048-452-7108</t>
    <phoneticPr fontId="2"/>
  </si>
  <si>
    <t>048-452-7109</t>
    <phoneticPr fontId="2"/>
  </si>
  <si>
    <t>東武東上線和光市駅南口から司法研修所循環バス「司法研修所前」下車３分</t>
    <rPh sb="0" eb="2">
      <t>トウブ</t>
    </rPh>
    <rPh sb="2" eb="5">
      <t>トウジョウセン</t>
    </rPh>
    <rPh sb="5" eb="8">
      <t>ワコウシ</t>
    </rPh>
    <rPh sb="8" eb="9">
      <t>エキ</t>
    </rPh>
    <rPh sb="9" eb="10">
      <t>ミナミ</t>
    </rPh>
    <rPh sb="10" eb="11">
      <t>クチ</t>
    </rPh>
    <rPh sb="13" eb="15">
      <t>シホウ</t>
    </rPh>
    <rPh sb="15" eb="17">
      <t>ケンシュウ</t>
    </rPh>
    <rPh sb="17" eb="18">
      <t>ジョ</t>
    </rPh>
    <rPh sb="18" eb="20">
      <t>ジュンカン</t>
    </rPh>
    <rPh sb="23" eb="25">
      <t>シホウ</t>
    </rPh>
    <rPh sb="25" eb="27">
      <t>ケンシュウ</t>
    </rPh>
    <rPh sb="27" eb="28">
      <t>ジョ</t>
    </rPh>
    <rPh sb="28" eb="29">
      <t>マエ</t>
    </rPh>
    <rPh sb="30" eb="32">
      <t>ゲシャ</t>
    </rPh>
    <rPh sb="33" eb="34">
      <t>フン</t>
    </rPh>
    <phoneticPr fontId="2"/>
  </si>
  <si>
    <t>048-580-7707</t>
    <phoneticPr fontId="2"/>
  </si>
  <si>
    <t>048-585-2018</t>
    <phoneticPr fontId="2"/>
  </si>
  <si>
    <t>東武七里駅から徒歩２５分</t>
    <phoneticPr fontId="2"/>
  </si>
  <si>
    <t>（株）吉田フロアー</t>
    <rPh sb="0" eb="3">
      <t>カブ</t>
    </rPh>
    <rPh sb="3" eb="5">
      <t>ヨシダ</t>
    </rPh>
    <phoneticPr fontId="2"/>
  </si>
  <si>
    <t>(福)希求会</t>
    <rPh sb="1" eb="2">
      <t>フク</t>
    </rPh>
    <rPh sb="3" eb="5">
      <t>キキュウ</t>
    </rPh>
    <rPh sb="5" eb="6">
      <t>カイ</t>
    </rPh>
    <phoneticPr fontId="2"/>
  </si>
  <si>
    <t>見沼区東宮下1-68</t>
    <rPh sb="0" eb="2">
      <t>ミヌマ</t>
    </rPh>
    <rPh sb="2" eb="3">
      <t>ク</t>
    </rPh>
    <rPh sb="3" eb="4">
      <t>ヒガシ</t>
    </rPh>
    <rPh sb="4" eb="6">
      <t>ミヤシタ</t>
    </rPh>
    <phoneticPr fontId="2"/>
  </si>
  <si>
    <t>(同)ラボリ</t>
    <rPh sb="1" eb="2">
      <t>ドウ</t>
    </rPh>
    <phoneticPr fontId="2"/>
  </si>
  <si>
    <t>西大宮駅から徒歩20分</t>
    <phoneticPr fontId="2"/>
  </si>
  <si>
    <t>(特非)笑楽工房</t>
    <rPh sb="1" eb="2">
      <t>トク</t>
    </rPh>
    <rPh sb="2" eb="3">
      <t>ヒ</t>
    </rPh>
    <rPh sb="4" eb="5">
      <t>ワラ</t>
    </rPh>
    <rPh sb="5" eb="6">
      <t>ラク</t>
    </rPh>
    <rPh sb="6" eb="8">
      <t>コウボウ</t>
    </rPh>
    <phoneticPr fontId="2"/>
  </si>
  <si>
    <t>369-1871</t>
    <phoneticPr fontId="2"/>
  </si>
  <si>
    <t>0494-26-5990</t>
    <phoneticPr fontId="2"/>
  </si>
  <si>
    <t>0494-26-5991</t>
    <phoneticPr fontId="2"/>
  </si>
  <si>
    <t>（株）Ｎｅｘｔ</t>
    <rPh sb="0" eb="3">
      <t>カブ</t>
    </rPh>
    <phoneticPr fontId="2"/>
  </si>
  <si>
    <t>比企郡滑川町</t>
    <rPh sb="0" eb="3">
      <t>ヒキグン</t>
    </rPh>
    <rPh sb="3" eb="5">
      <t>ナメガワ</t>
    </rPh>
    <rPh sb="5" eb="6">
      <t>マチ</t>
    </rPh>
    <phoneticPr fontId="2"/>
  </si>
  <si>
    <t>0493-62-1862</t>
    <phoneticPr fontId="2"/>
  </si>
  <si>
    <t>350-2211</t>
    <phoneticPr fontId="2"/>
  </si>
  <si>
    <t>049-299-5735</t>
    <phoneticPr fontId="2"/>
  </si>
  <si>
    <t>049-299-5736</t>
    <phoneticPr fontId="2"/>
  </si>
  <si>
    <t>ウェルフェアD狭山Ⅱ</t>
    <rPh sb="7" eb="9">
      <t>サヤマ</t>
    </rPh>
    <phoneticPr fontId="2"/>
  </si>
  <si>
    <t>西武新宿線狭山市駅下車徒歩４分</t>
    <rPh sb="0" eb="5">
      <t>セイブシンジュクセン</t>
    </rPh>
    <rPh sb="5" eb="7">
      <t>サヤマ</t>
    </rPh>
    <rPh sb="7" eb="8">
      <t>シ</t>
    </rPh>
    <rPh sb="8" eb="9">
      <t>エキ</t>
    </rPh>
    <rPh sb="9" eb="11">
      <t>ゲシャ</t>
    </rPh>
    <rPh sb="11" eb="13">
      <t>トホ</t>
    </rPh>
    <rPh sb="14" eb="15">
      <t>フン</t>
    </rPh>
    <phoneticPr fontId="2"/>
  </si>
  <si>
    <t>(株)日本クリード</t>
    <rPh sb="0" eb="3">
      <t>カブ</t>
    </rPh>
    <rPh sb="3" eb="5">
      <t>ニホン</t>
    </rPh>
    <phoneticPr fontId="2"/>
  </si>
  <si>
    <t>東大輪字菱田1004-3</t>
    <rPh sb="0" eb="1">
      <t>ヒガシ</t>
    </rPh>
    <rPh sb="1" eb="2">
      <t>ダイ</t>
    </rPh>
    <rPh sb="2" eb="3">
      <t>ワ</t>
    </rPh>
    <rPh sb="3" eb="4">
      <t>アザ</t>
    </rPh>
    <rPh sb="4" eb="6">
      <t>ヒシダ</t>
    </rPh>
    <phoneticPr fontId="2"/>
  </si>
  <si>
    <t>宇都宮線東鷲宮駅下車東口から徒歩12分</t>
    <rPh sb="0" eb="3">
      <t>ウツノミヤ</t>
    </rPh>
    <rPh sb="3" eb="4">
      <t>セン</t>
    </rPh>
    <rPh sb="4" eb="5">
      <t>ヒガシ</t>
    </rPh>
    <rPh sb="5" eb="7">
      <t>ワシミヤ</t>
    </rPh>
    <rPh sb="7" eb="8">
      <t>エキ</t>
    </rPh>
    <rPh sb="8" eb="10">
      <t>ゲシャ</t>
    </rPh>
    <rPh sb="10" eb="12">
      <t>ヒガシグチ</t>
    </rPh>
    <rPh sb="14" eb="16">
      <t>トホ</t>
    </rPh>
    <rPh sb="18" eb="19">
      <t>フン</t>
    </rPh>
    <phoneticPr fontId="2"/>
  </si>
  <si>
    <t>(特非）くるみの木</t>
    <rPh sb="1" eb="2">
      <t>トク</t>
    </rPh>
    <rPh sb="2" eb="3">
      <t>ヒ</t>
    </rPh>
    <rPh sb="8" eb="9">
      <t>キ</t>
    </rPh>
    <phoneticPr fontId="2"/>
  </si>
  <si>
    <t>ワークステーションくるみの木</t>
    <rPh sb="13" eb="14">
      <t>キ</t>
    </rPh>
    <phoneticPr fontId="2"/>
  </si>
  <si>
    <t>本川越駅下車徒歩7分</t>
    <rPh sb="0" eb="1">
      <t>ホン</t>
    </rPh>
    <rPh sb="1" eb="3">
      <t>カワゴエ</t>
    </rPh>
    <rPh sb="3" eb="4">
      <t>エキ</t>
    </rPh>
    <rPh sb="4" eb="6">
      <t>ゲシャ</t>
    </rPh>
    <rPh sb="6" eb="8">
      <t>トホ</t>
    </rPh>
    <rPh sb="9" eb="10">
      <t>フン</t>
    </rPh>
    <phoneticPr fontId="2"/>
  </si>
  <si>
    <t>カルディアこしがや</t>
    <phoneticPr fontId="2"/>
  </si>
  <si>
    <t>343-0845</t>
  </si>
  <si>
    <t>048-999-6703</t>
    <phoneticPr fontId="2"/>
  </si>
  <si>
    <t>048-999-6704</t>
    <phoneticPr fontId="2"/>
  </si>
  <si>
    <t>(株)カルディアコーポレーション</t>
    <rPh sb="0" eb="3">
      <t>カブ</t>
    </rPh>
    <phoneticPr fontId="2"/>
  </si>
  <si>
    <t>(株)あおいの杜</t>
    <rPh sb="0" eb="3">
      <t>カブ</t>
    </rPh>
    <rPh sb="7" eb="8">
      <t>モリ</t>
    </rPh>
    <phoneticPr fontId="2"/>
  </si>
  <si>
    <t>0493-74-0089</t>
    <phoneticPr fontId="2"/>
  </si>
  <si>
    <t>04-2941-3179</t>
    <phoneticPr fontId="2"/>
  </si>
  <si>
    <t>04-2941-3189</t>
    <phoneticPr fontId="2"/>
  </si>
  <si>
    <t>(福)埼玉医療福祉会</t>
    <rPh sb="0" eb="3">
      <t>フク</t>
    </rPh>
    <rPh sb="3" eb="5">
      <t>サイタマ</t>
    </rPh>
    <rPh sb="5" eb="7">
      <t>イリョウ</t>
    </rPh>
    <rPh sb="7" eb="9">
      <t>フクシ</t>
    </rPh>
    <rPh sb="9" eb="10">
      <t>カイ</t>
    </rPh>
    <phoneticPr fontId="2"/>
  </si>
  <si>
    <t>(株)千手</t>
    <rPh sb="0" eb="3">
      <t>カブ</t>
    </rPh>
    <rPh sb="3" eb="5">
      <t>センジュ</t>
    </rPh>
    <phoneticPr fontId="2"/>
  </si>
  <si>
    <t>ジョブセンター熊谷</t>
    <rPh sb="7" eb="9">
      <t>クマガヤ</t>
    </rPh>
    <phoneticPr fontId="2"/>
  </si>
  <si>
    <t>048-501-8917</t>
    <phoneticPr fontId="2"/>
  </si>
  <si>
    <t>048-501-8928</t>
    <phoneticPr fontId="2"/>
  </si>
  <si>
    <t>千乃詩</t>
    <rPh sb="0" eb="1">
      <t>セン</t>
    </rPh>
    <rPh sb="1" eb="2">
      <t>ノ</t>
    </rPh>
    <rPh sb="2" eb="3">
      <t>ウタ</t>
    </rPh>
    <phoneticPr fontId="3"/>
  </si>
  <si>
    <t>岩槻区徳力245-4</t>
    <rPh sb="0" eb="2">
      <t>イワツキ</t>
    </rPh>
    <rPh sb="2" eb="3">
      <t>ク</t>
    </rPh>
    <rPh sb="3" eb="5">
      <t>トクリキ</t>
    </rPh>
    <phoneticPr fontId="2"/>
  </si>
  <si>
    <t>048-794-8723</t>
  </si>
  <si>
    <t>048-794-8724</t>
  </si>
  <si>
    <t>339-0004</t>
    <phoneticPr fontId="2"/>
  </si>
  <si>
    <t>東岩槻駅から徒歩１０分</t>
    <phoneticPr fontId="2"/>
  </si>
  <si>
    <t>熊谷駅から徒歩１分</t>
    <rPh sb="0" eb="2">
      <t>クマガヤ</t>
    </rPh>
    <rPh sb="2" eb="3">
      <t>エキ</t>
    </rPh>
    <rPh sb="5" eb="7">
      <t>トホ</t>
    </rPh>
    <rPh sb="8" eb="9">
      <t>フン</t>
    </rPh>
    <phoneticPr fontId="2"/>
  </si>
  <si>
    <t>桜木町1-137サンライズ桜木・堀口第２ビル</t>
    <rPh sb="0" eb="3">
      <t>サクラギチョウ</t>
    </rPh>
    <rPh sb="13" eb="15">
      <t>サクラギ</t>
    </rPh>
    <rPh sb="16" eb="18">
      <t>ホリグチ</t>
    </rPh>
    <rPh sb="18" eb="19">
      <t>ダイ</t>
    </rPh>
    <phoneticPr fontId="2"/>
  </si>
  <si>
    <t>浦和区東高砂町17-10　シゲビル2Ｆ</t>
    <rPh sb="0" eb="2">
      <t>ウラワ</t>
    </rPh>
    <rPh sb="2" eb="3">
      <t>ク</t>
    </rPh>
    <rPh sb="3" eb="4">
      <t>ヒガシ</t>
    </rPh>
    <rPh sb="4" eb="7">
      <t>タカサゴチョウ</t>
    </rPh>
    <phoneticPr fontId="4"/>
  </si>
  <si>
    <t>048-711-5986</t>
  </si>
  <si>
    <t>048-711-5987</t>
  </si>
  <si>
    <t>浦和駅から徒歩７分</t>
    <phoneticPr fontId="2"/>
  </si>
  <si>
    <t>ふりーじあ</t>
  </si>
  <si>
    <t>340-0202</t>
  </si>
  <si>
    <t>0480-53-6796</t>
  </si>
  <si>
    <t>○</t>
    <phoneticPr fontId="2"/>
  </si>
  <si>
    <t>リノ</t>
    <phoneticPr fontId="2"/>
  </si>
  <si>
    <t>362-0035</t>
    <phoneticPr fontId="2"/>
  </si>
  <si>
    <t>048-777-0300</t>
    <phoneticPr fontId="2"/>
  </si>
  <si>
    <t>048-777-0302</t>
    <phoneticPr fontId="2"/>
  </si>
  <si>
    <t>○</t>
    <phoneticPr fontId="2"/>
  </si>
  <si>
    <t>Ｋａｕｒｉ</t>
    <phoneticPr fontId="2"/>
  </si>
  <si>
    <t>362-0806</t>
    <phoneticPr fontId="2"/>
  </si>
  <si>
    <t>048-674-1117</t>
    <phoneticPr fontId="2"/>
  </si>
  <si>
    <t>048-674-1711</t>
    <phoneticPr fontId="2"/>
  </si>
  <si>
    <t>ニューシャトル丸山駅から徒歩７分　赤羽前バス停下車徒歩１分</t>
    <rPh sb="7" eb="9">
      <t>マルヤマ</t>
    </rPh>
    <rPh sb="9" eb="10">
      <t>エキ</t>
    </rPh>
    <rPh sb="12" eb="14">
      <t>トホ</t>
    </rPh>
    <rPh sb="15" eb="16">
      <t>フン</t>
    </rPh>
    <rPh sb="17" eb="19">
      <t>アカバネ</t>
    </rPh>
    <rPh sb="19" eb="20">
      <t>マエ</t>
    </rPh>
    <rPh sb="22" eb="23">
      <t>テイ</t>
    </rPh>
    <rPh sb="23" eb="25">
      <t>ゲシャ</t>
    </rPh>
    <rPh sb="25" eb="27">
      <t>トホ</t>
    </rPh>
    <rPh sb="28" eb="29">
      <t>プン</t>
    </rPh>
    <phoneticPr fontId="2"/>
  </si>
  <si>
    <t>北足立郡伊奈町</t>
    <phoneticPr fontId="2"/>
  </si>
  <si>
    <t>Wela International(株)</t>
    <rPh sb="18" eb="21">
      <t>カブ</t>
    </rPh>
    <phoneticPr fontId="2"/>
  </si>
  <si>
    <t>(同)ソレイユ</t>
    <rPh sb="1" eb="2">
      <t>ドウ</t>
    </rPh>
    <phoneticPr fontId="2"/>
  </si>
  <si>
    <t>大字小室字丸山1404-12</t>
    <rPh sb="0" eb="2">
      <t>オオアザ</t>
    </rPh>
    <rPh sb="2" eb="4">
      <t>コムロ</t>
    </rPh>
    <rPh sb="4" eb="5">
      <t>アザ</t>
    </rPh>
    <rPh sb="5" eb="7">
      <t>マルヤマ</t>
    </rPh>
    <phoneticPr fontId="2"/>
  </si>
  <si>
    <t>仲町1-7-27</t>
    <rPh sb="0" eb="2">
      <t>ナカマチ</t>
    </rPh>
    <phoneticPr fontId="2"/>
  </si>
  <si>
    <t>JR高崎線上尾駅から徒歩１分</t>
    <rPh sb="2" eb="5">
      <t>タカサキセン</t>
    </rPh>
    <rPh sb="5" eb="7">
      <t>アゲオ</t>
    </rPh>
    <rPh sb="7" eb="8">
      <t>エキ</t>
    </rPh>
    <rPh sb="10" eb="12">
      <t>トホ</t>
    </rPh>
    <rPh sb="13" eb="14">
      <t>プン</t>
    </rPh>
    <phoneticPr fontId="2"/>
  </si>
  <si>
    <t>048-988-9999</t>
  </si>
  <si>
    <t>048-988-9989</t>
  </si>
  <si>
    <t>ＪＲ武蔵野線南越谷駅・東武伊勢崎線新越谷駅から徒歩1分</t>
    <rPh sb="2" eb="6">
      <t>ムサシノセン</t>
    </rPh>
    <rPh sb="6" eb="10">
      <t>ミナミコシガヤエキ</t>
    </rPh>
    <rPh sb="11" eb="13">
      <t>トウブ</t>
    </rPh>
    <rPh sb="17" eb="18">
      <t>シン</t>
    </rPh>
    <phoneticPr fontId="2"/>
  </si>
  <si>
    <t>南越谷1-19-5森ビル3Ｆ</t>
    <rPh sb="0" eb="3">
      <t>ミナミコシガヤ</t>
    </rPh>
    <rPh sb="9" eb="10">
      <t>モリ</t>
    </rPh>
    <phoneticPr fontId="2"/>
  </si>
  <si>
    <t>けやき台2-41-1</t>
    <rPh sb="3" eb="4">
      <t>ダイ</t>
    </rPh>
    <phoneticPr fontId="2"/>
  </si>
  <si>
    <t>04-2968-8831</t>
    <phoneticPr fontId="2"/>
  </si>
  <si>
    <t>西武新宿線新所沢駅下車徒歩8分</t>
    <rPh sb="0" eb="2">
      <t>セイブ</t>
    </rPh>
    <rPh sb="2" eb="4">
      <t>シンジュク</t>
    </rPh>
    <rPh sb="4" eb="5">
      <t>セン</t>
    </rPh>
    <rPh sb="5" eb="8">
      <t>シントコロザワ</t>
    </rPh>
    <rPh sb="8" eb="9">
      <t>エキ</t>
    </rPh>
    <rPh sb="9" eb="11">
      <t>ゲシャ</t>
    </rPh>
    <rPh sb="11" eb="13">
      <t>トホ</t>
    </rPh>
    <rPh sb="14" eb="15">
      <t>フン</t>
    </rPh>
    <phoneticPr fontId="2"/>
  </si>
  <si>
    <t>（特非）たらちね</t>
    <rPh sb="1" eb="2">
      <t>トク</t>
    </rPh>
    <rPh sb="2" eb="3">
      <t>ヒ</t>
    </rPh>
    <phoneticPr fontId="2"/>
  </si>
  <si>
    <t>048-950-8891</t>
    <phoneticPr fontId="2"/>
  </si>
  <si>
    <t>ショートステイ・とまり木</t>
    <rPh sb="11" eb="12">
      <t>キ</t>
    </rPh>
    <phoneticPr fontId="2"/>
  </si>
  <si>
    <t>高崎線岡部駅から徒歩30分
※共同生活援助との併設</t>
    <rPh sb="0" eb="3">
      <t>タカサキセン</t>
    </rPh>
    <rPh sb="3" eb="5">
      <t>オカベ</t>
    </rPh>
    <rPh sb="5" eb="6">
      <t>エキ</t>
    </rPh>
    <rPh sb="8" eb="10">
      <t>トホ</t>
    </rPh>
    <rPh sb="12" eb="13">
      <t>フン</t>
    </rPh>
    <rPh sb="15" eb="21">
      <t>キョウドウセイカツエンジョ</t>
    </rPh>
    <rPh sb="23" eb="25">
      <t>ヘイセツ</t>
    </rPh>
    <phoneticPr fontId="2"/>
  </si>
  <si>
    <t>（特非）あやの郷福祉会</t>
    <rPh sb="1" eb="2">
      <t>トク</t>
    </rPh>
    <rPh sb="2" eb="3">
      <t>ヒ</t>
    </rPh>
    <rPh sb="7" eb="8">
      <t>サト</t>
    </rPh>
    <rPh sb="8" eb="10">
      <t>フクシ</t>
    </rPh>
    <rPh sb="10" eb="11">
      <t>カイ</t>
    </rPh>
    <phoneticPr fontId="2"/>
  </si>
  <si>
    <t>大字川角2196-10</t>
    <rPh sb="0" eb="2">
      <t>オオアザ</t>
    </rPh>
    <rPh sb="2" eb="3">
      <t>カワ</t>
    </rPh>
    <rPh sb="3" eb="4">
      <t>カド</t>
    </rPh>
    <phoneticPr fontId="2"/>
  </si>
  <si>
    <t>049-227-9303</t>
    <phoneticPr fontId="2"/>
  </si>
  <si>
    <t>049-227-9307</t>
    <phoneticPr fontId="2"/>
  </si>
  <si>
    <t>(株)M＆Sパートナーズ</t>
    <rPh sb="1" eb="2">
      <t>カブ</t>
    </rPh>
    <phoneticPr fontId="2"/>
  </si>
  <si>
    <t>グループホームにいざの智</t>
    <rPh sb="11" eb="12">
      <t>チ</t>
    </rPh>
    <phoneticPr fontId="2"/>
  </si>
  <si>
    <t>048-483-8844</t>
    <phoneticPr fontId="2"/>
  </si>
  <si>
    <t>048-483-8845</t>
    <phoneticPr fontId="2"/>
  </si>
  <si>
    <t>池田3-7-16</t>
    <rPh sb="0" eb="2">
      <t>イケダ</t>
    </rPh>
    <phoneticPr fontId="2"/>
  </si>
  <si>
    <t>西武池袋線ひばりヶ丘駅から西武バス朝霞台駅行き「あけぼの住宅前」下車徒歩10分　※共同生活援助との併設</t>
    <rPh sb="0" eb="2">
      <t>セイブ</t>
    </rPh>
    <rPh sb="2" eb="4">
      <t>イケブクロ</t>
    </rPh>
    <rPh sb="4" eb="5">
      <t>セン</t>
    </rPh>
    <rPh sb="9" eb="10">
      <t>オカ</t>
    </rPh>
    <rPh sb="10" eb="11">
      <t>エキ</t>
    </rPh>
    <rPh sb="13" eb="15">
      <t>セイブ</t>
    </rPh>
    <rPh sb="17" eb="20">
      <t>アサカダイ</t>
    </rPh>
    <rPh sb="20" eb="21">
      <t>エキ</t>
    </rPh>
    <rPh sb="21" eb="22">
      <t>イキ</t>
    </rPh>
    <rPh sb="28" eb="30">
      <t>ジュウタク</t>
    </rPh>
    <rPh sb="30" eb="31">
      <t>マエ</t>
    </rPh>
    <rPh sb="32" eb="34">
      <t>ゲシャ</t>
    </rPh>
    <rPh sb="34" eb="36">
      <t>トホ</t>
    </rPh>
    <rPh sb="38" eb="39">
      <t>フン</t>
    </rPh>
    <phoneticPr fontId="2"/>
  </si>
  <si>
    <t>プラスハート</t>
  </si>
  <si>
    <t>緑丘1-3-19</t>
    <rPh sb="0" eb="1">
      <t>ミドリ</t>
    </rPh>
    <rPh sb="1" eb="2">
      <t>オカ</t>
    </rPh>
    <phoneticPr fontId="2"/>
  </si>
  <si>
    <t>362-0015</t>
    <phoneticPr fontId="2"/>
  </si>
  <si>
    <t>高崎線北上尾駅下車徒歩7分</t>
    <rPh sb="0" eb="2">
      <t>タカサキ</t>
    </rPh>
    <rPh sb="2" eb="3">
      <t>セン</t>
    </rPh>
    <rPh sb="3" eb="6">
      <t>キタアゲオ</t>
    </rPh>
    <rPh sb="6" eb="7">
      <t>エキ</t>
    </rPh>
    <rPh sb="7" eb="9">
      <t>ゲシャ</t>
    </rPh>
    <rPh sb="9" eb="11">
      <t>トホ</t>
    </rPh>
    <rPh sb="12" eb="13">
      <t>フン</t>
    </rPh>
    <phoneticPr fontId="2"/>
  </si>
  <si>
    <t>350-0046</t>
  </si>
  <si>
    <t>049-229-5788</t>
  </si>
  <si>
    <t>049-229-5789</t>
  </si>
  <si>
    <t>ＮＥＸＴ　ＡＩＲ</t>
  </si>
  <si>
    <t>048-782-8047</t>
  </si>
  <si>
    <t>048-782-8057</t>
  </si>
  <si>
    <t>048-993-3000</t>
    <phoneticPr fontId="2"/>
  </si>
  <si>
    <t>グループホームまごころ</t>
    <phoneticPr fontId="2"/>
  </si>
  <si>
    <t>343-0102</t>
    <phoneticPr fontId="2"/>
  </si>
  <si>
    <t>048-993-3000</t>
    <phoneticPr fontId="2"/>
  </si>
  <si>
    <t>東武伊勢崎線せんげん台駅から茨城急行バス松伏役場前行き「前原停留所」下車徒歩3分　※共同生活援助との併設</t>
    <rPh sb="0" eb="2">
      <t>トウブ</t>
    </rPh>
    <rPh sb="2" eb="5">
      <t>イセサキ</t>
    </rPh>
    <rPh sb="5" eb="6">
      <t>セン</t>
    </rPh>
    <rPh sb="10" eb="11">
      <t>ダイ</t>
    </rPh>
    <rPh sb="11" eb="12">
      <t>エキ</t>
    </rPh>
    <rPh sb="14" eb="16">
      <t>イバラキ</t>
    </rPh>
    <rPh sb="16" eb="18">
      <t>キュウコウ</t>
    </rPh>
    <rPh sb="20" eb="22">
      <t>マツブシ</t>
    </rPh>
    <rPh sb="22" eb="24">
      <t>ヤクバ</t>
    </rPh>
    <rPh sb="24" eb="25">
      <t>マエ</t>
    </rPh>
    <rPh sb="25" eb="26">
      <t>イ</t>
    </rPh>
    <rPh sb="28" eb="30">
      <t>マエハラ</t>
    </rPh>
    <rPh sb="30" eb="32">
      <t>テイリュウ</t>
    </rPh>
    <rPh sb="32" eb="33">
      <t>トコロ</t>
    </rPh>
    <rPh sb="34" eb="36">
      <t>ゲシャ</t>
    </rPh>
    <rPh sb="36" eb="38">
      <t>トホ</t>
    </rPh>
    <rPh sb="39" eb="40">
      <t>フン</t>
    </rPh>
    <rPh sb="42" eb="48">
      <t>キョウドウセイカツエンジョ</t>
    </rPh>
    <rPh sb="50" eb="52">
      <t>ヘイセツ</t>
    </rPh>
    <phoneticPr fontId="2"/>
  </si>
  <si>
    <t>つくばエクスプレス八潮駅北口から東武バス草加駅東口行き「八潮市役所」下車徒歩１分　※単独型事業所の短期入所</t>
    <rPh sb="9" eb="11">
      <t>ヤシオ</t>
    </rPh>
    <rPh sb="11" eb="12">
      <t>エキ</t>
    </rPh>
    <rPh sb="12" eb="14">
      <t>キタグチ</t>
    </rPh>
    <rPh sb="16" eb="18">
      <t>トウブ</t>
    </rPh>
    <rPh sb="20" eb="22">
      <t>ソウカ</t>
    </rPh>
    <rPh sb="22" eb="23">
      <t>エキ</t>
    </rPh>
    <rPh sb="23" eb="24">
      <t>ヒガシ</t>
    </rPh>
    <rPh sb="24" eb="25">
      <t>グチ</t>
    </rPh>
    <rPh sb="25" eb="26">
      <t>イ</t>
    </rPh>
    <rPh sb="28" eb="33">
      <t>ヤシオシヤクショ</t>
    </rPh>
    <rPh sb="34" eb="36">
      <t>ゲシャ</t>
    </rPh>
    <rPh sb="36" eb="38">
      <t>トホ</t>
    </rPh>
    <rPh sb="39" eb="40">
      <t>フン</t>
    </rPh>
    <rPh sb="42" eb="45">
      <t>タンドクガタ</t>
    </rPh>
    <rPh sb="45" eb="48">
      <t>ジギョウショ</t>
    </rPh>
    <rPh sb="49" eb="51">
      <t>タンキ</t>
    </rPh>
    <rPh sb="51" eb="53">
      <t>ニュウショ</t>
    </rPh>
    <phoneticPr fontId="2"/>
  </si>
  <si>
    <t>川島608-1</t>
    <rPh sb="0" eb="2">
      <t>カワジマ</t>
    </rPh>
    <phoneticPr fontId="2"/>
  </si>
  <si>
    <t>048-764-2981</t>
    <phoneticPr fontId="2"/>
  </si>
  <si>
    <t>048-764-2982</t>
    <phoneticPr fontId="2"/>
  </si>
  <si>
    <t>○</t>
    <phoneticPr fontId="2"/>
  </si>
  <si>
    <t>（福）　昴</t>
    <rPh sb="1" eb="2">
      <t>フク</t>
    </rPh>
    <rPh sb="4" eb="5">
      <t>スバル</t>
    </rPh>
    <phoneticPr fontId="2"/>
  </si>
  <si>
    <t>楽しいわが家  生活介護事業所</t>
    <rPh sb="0" eb="1">
      <t>タノ</t>
    </rPh>
    <rPh sb="5" eb="6">
      <t>イエ</t>
    </rPh>
    <rPh sb="8" eb="10">
      <t>セイカツ</t>
    </rPh>
    <rPh sb="10" eb="12">
      <t>カイゴ</t>
    </rPh>
    <rPh sb="12" eb="15">
      <t>ジギョウショ</t>
    </rPh>
    <phoneticPr fontId="2"/>
  </si>
  <si>
    <t>歩む会  短期入所</t>
    <rPh sb="0" eb="1">
      <t>アユ</t>
    </rPh>
    <rPh sb="2" eb="3">
      <t>カイ</t>
    </rPh>
    <rPh sb="5" eb="7">
      <t>タンキ</t>
    </rPh>
    <rPh sb="7" eb="9">
      <t>ニュウショ</t>
    </rPh>
    <phoneticPr fontId="2"/>
  </si>
  <si>
    <t>ショートステイ  スマイル</t>
    <phoneticPr fontId="2"/>
  </si>
  <si>
    <t>越谷市・（福）越谷市社会福祉協議会</t>
    <rPh sb="0" eb="3">
      <t>コシガヤシ</t>
    </rPh>
    <rPh sb="5" eb="6">
      <t>フク</t>
    </rPh>
    <rPh sb="7" eb="10">
      <t>コシガヤシ</t>
    </rPh>
    <rPh sb="10" eb="12">
      <t>シャカイ</t>
    </rPh>
    <rPh sb="12" eb="14">
      <t>フクシ</t>
    </rPh>
    <rPh sb="14" eb="17">
      <t>キョウギカイ</t>
    </rPh>
    <phoneticPr fontId="2"/>
  </si>
  <si>
    <t>越谷市指定障害福祉サービス事業所「しらこばと」</t>
    <rPh sb="0" eb="3">
      <t>コシガヤシ</t>
    </rPh>
    <rPh sb="3" eb="5">
      <t>シテイ</t>
    </rPh>
    <rPh sb="5" eb="7">
      <t>ショウガイ</t>
    </rPh>
    <rPh sb="7" eb="9">
      <t>フクシ</t>
    </rPh>
    <rPh sb="13" eb="16">
      <t>ジギョウショ</t>
    </rPh>
    <phoneticPr fontId="2"/>
  </si>
  <si>
    <t>越谷市</t>
    <phoneticPr fontId="2"/>
  </si>
  <si>
    <t>増林5830-4</t>
    <rPh sb="0" eb="2">
      <t>マシバヤシ</t>
    </rPh>
    <phoneticPr fontId="2"/>
  </si>
  <si>
    <t>048-965-6541</t>
    <phoneticPr fontId="2"/>
  </si>
  <si>
    <t>048-960-5518</t>
    <phoneticPr fontId="2"/>
  </si>
  <si>
    <t>○</t>
    <phoneticPr fontId="2"/>
  </si>
  <si>
    <t>東武伊勢崎線越谷駅から市立病院行バス「越谷市立病院前」下車徒歩5分</t>
    <rPh sb="0" eb="2">
      <t>トウブ</t>
    </rPh>
    <rPh sb="2" eb="5">
      <t>イセサキ</t>
    </rPh>
    <rPh sb="5" eb="6">
      <t>セン</t>
    </rPh>
    <rPh sb="6" eb="8">
      <t>コシガヤ</t>
    </rPh>
    <rPh sb="8" eb="9">
      <t>エキ</t>
    </rPh>
    <rPh sb="11" eb="13">
      <t>イチリツ</t>
    </rPh>
    <rPh sb="13" eb="15">
      <t>ビョウイン</t>
    </rPh>
    <rPh sb="15" eb="16">
      <t>イ</t>
    </rPh>
    <rPh sb="19" eb="21">
      <t>コシガヤ</t>
    </rPh>
    <rPh sb="21" eb="23">
      <t>イチリツ</t>
    </rPh>
    <rPh sb="23" eb="25">
      <t>ビョウイン</t>
    </rPh>
    <rPh sb="25" eb="26">
      <t>マエ</t>
    </rPh>
    <rPh sb="27" eb="29">
      <t>ゲシャ</t>
    </rPh>
    <rPh sb="29" eb="31">
      <t>トホ</t>
    </rPh>
    <rPh sb="32" eb="33">
      <t>プン</t>
    </rPh>
    <phoneticPr fontId="2"/>
  </si>
  <si>
    <t>湯澤トレーニングセンター</t>
    <rPh sb="0" eb="2">
      <t>ユザワ</t>
    </rPh>
    <phoneticPr fontId="2"/>
  </si>
  <si>
    <t>(株)メディエクウス</t>
    <rPh sb="0" eb="3">
      <t>カブ</t>
    </rPh>
    <phoneticPr fontId="2"/>
  </si>
  <si>
    <t>西区西遊馬2-3</t>
    <rPh sb="0" eb="2">
      <t>ニシク</t>
    </rPh>
    <rPh sb="2" eb="5">
      <t>ニシアスマ</t>
    </rPh>
    <phoneticPr fontId="2"/>
  </si>
  <si>
    <t>048-620-0255</t>
  </si>
  <si>
    <t>048-620-0056</t>
  </si>
  <si>
    <t>指扇駅から西武バス「遊馬消防出張所」下車徒歩２分</t>
    <phoneticPr fontId="2"/>
  </si>
  <si>
    <t>331-0061</t>
    <phoneticPr fontId="2"/>
  </si>
  <si>
    <t>中央1-5-21</t>
    <rPh sb="0" eb="2">
      <t>チュウオウ</t>
    </rPh>
    <phoneticPr fontId="2"/>
  </si>
  <si>
    <t>LITALICOワークス所沢</t>
    <phoneticPr fontId="2"/>
  </si>
  <si>
    <t>(特非)あゆみ福祉会</t>
    <rPh sb="1" eb="2">
      <t>トク</t>
    </rPh>
    <rPh sb="2" eb="3">
      <t>ヒ</t>
    </rPh>
    <rPh sb="7" eb="9">
      <t>フクシ</t>
    </rPh>
    <rPh sb="9" eb="10">
      <t>カイ</t>
    </rPh>
    <phoneticPr fontId="2"/>
  </si>
  <si>
    <t>藤金682-1</t>
    <rPh sb="1" eb="2">
      <t>キン</t>
    </rPh>
    <phoneticPr fontId="2"/>
  </si>
  <si>
    <t>350-2206</t>
    <phoneticPr fontId="2"/>
  </si>
  <si>
    <t>049-299-8746</t>
    <phoneticPr fontId="2"/>
  </si>
  <si>
    <t>東武東上線若葉駅からつるバス南北線「鶴ヶ島市役所」下車徒歩6分</t>
    <rPh sb="5" eb="8">
      <t>ワカバエキ</t>
    </rPh>
    <rPh sb="14" eb="17">
      <t>ナンボクセン</t>
    </rPh>
    <rPh sb="18" eb="21">
      <t>ツルガシマ</t>
    </rPh>
    <rPh sb="21" eb="22">
      <t>シ</t>
    </rPh>
    <rPh sb="22" eb="24">
      <t>ヤクショ</t>
    </rPh>
    <rPh sb="25" eb="27">
      <t>ゲシャ</t>
    </rPh>
    <rPh sb="27" eb="29">
      <t>トホ</t>
    </rPh>
    <rPh sb="30" eb="31">
      <t>フン</t>
    </rPh>
    <phoneticPr fontId="2"/>
  </si>
  <si>
    <t>ウェルビー春日部センター</t>
    <rPh sb="5" eb="8">
      <t>カスカベ</t>
    </rPh>
    <phoneticPr fontId="2"/>
  </si>
  <si>
    <t>中央1-4-6 
オガワ第３ビル３階</t>
    <rPh sb="0" eb="2">
      <t>チュウオウ</t>
    </rPh>
    <rPh sb="12" eb="13">
      <t>ダイ</t>
    </rPh>
    <rPh sb="17" eb="18">
      <t>カイ</t>
    </rPh>
    <phoneticPr fontId="2"/>
  </si>
  <si>
    <t>344-0067</t>
    <phoneticPr fontId="2"/>
  </si>
  <si>
    <t>048-884-8635</t>
    <phoneticPr fontId="2"/>
  </si>
  <si>
    <t>048-884-8636</t>
    <phoneticPr fontId="2"/>
  </si>
  <si>
    <t>○</t>
    <phoneticPr fontId="2"/>
  </si>
  <si>
    <t>東武スカイツリーライン春日部駅西口徒歩5分</t>
    <rPh sb="0" eb="2">
      <t>トウブ</t>
    </rPh>
    <rPh sb="11" eb="14">
      <t>カスカベ</t>
    </rPh>
    <rPh sb="14" eb="15">
      <t>エキ</t>
    </rPh>
    <rPh sb="15" eb="17">
      <t>ニシグチ</t>
    </rPh>
    <rPh sb="17" eb="19">
      <t>トホ</t>
    </rPh>
    <rPh sb="20" eb="21">
      <t>フン</t>
    </rPh>
    <phoneticPr fontId="2"/>
  </si>
  <si>
    <t>（株）ココロスキップ</t>
    <rPh sb="1" eb="2">
      <t>カブ</t>
    </rPh>
    <phoneticPr fontId="2"/>
  </si>
  <si>
    <t>ココロスキップ</t>
    <phoneticPr fontId="2"/>
  </si>
  <si>
    <t>東大沢3-10-28　ピアザクラウン102</t>
    <rPh sb="0" eb="3">
      <t>ヒガシオオサワ</t>
    </rPh>
    <phoneticPr fontId="2"/>
  </si>
  <si>
    <t>343-0025</t>
    <phoneticPr fontId="2"/>
  </si>
  <si>
    <t>048-978-9198</t>
    <phoneticPr fontId="2"/>
  </si>
  <si>
    <t>東武伊勢崎線北越谷駅から徒歩5分</t>
    <rPh sb="0" eb="2">
      <t>トウブ</t>
    </rPh>
    <rPh sb="6" eb="7">
      <t>キタ</t>
    </rPh>
    <phoneticPr fontId="2"/>
  </si>
  <si>
    <t>社会医療法人　さいたま市民医療センター</t>
    <rPh sb="0" eb="2">
      <t>シャカイ</t>
    </rPh>
    <rPh sb="2" eb="4">
      <t>イリョウ</t>
    </rPh>
    <rPh sb="4" eb="6">
      <t>ホウジン</t>
    </rPh>
    <rPh sb="11" eb="13">
      <t>シミン</t>
    </rPh>
    <rPh sb="13" eb="15">
      <t>イリョウ</t>
    </rPh>
    <phoneticPr fontId="2"/>
  </si>
  <si>
    <t>（医）さいたま市民医療センター</t>
    <rPh sb="0" eb="1">
      <t>イ</t>
    </rPh>
    <rPh sb="6" eb="8">
      <t>シミン</t>
    </rPh>
    <rPh sb="8" eb="10">
      <t>イリョウ</t>
    </rPh>
    <phoneticPr fontId="2"/>
  </si>
  <si>
    <t>西区島根299-1</t>
    <rPh sb="0" eb="2">
      <t>ニシク</t>
    </rPh>
    <rPh sb="2" eb="4">
      <t>シマネ</t>
    </rPh>
    <phoneticPr fontId="2"/>
  </si>
  <si>
    <t>048-626-0011</t>
  </si>
  <si>
    <t>048-799-5146</t>
  </si>
  <si>
    <t>浦和駅東口から徒歩１０分
※共同生活援助との併設</t>
    <rPh sb="0" eb="3">
      <t>ウラワエキ</t>
    </rPh>
    <rPh sb="3" eb="5">
      <t>ヒガシグチ</t>
    </rPh>
    <rPh sb="7" eb="9">
      <t>トホ</t>
    </rPh>
    <rPh sb="11" eb="12">
      <t>プン</t>
    </rPh>
    <phoneticPr fontId="2"/>
  </si>
  <si>
    <t>331-0054</t>
    <phoneticPr fontId="2"/>
  </si>
  <si>
    <t>築比地字番匠507</t>
    <rPh sb="0" eb="1">
      <t>チク</t>
    </rPh>
    <rPh sb="1" eb="2">
      <t>ヒ</t>
    </rPh>
    <rPh sb="2" eb="3">
      <t>チ</t>
    </rPh>
    <rPh sb="3" eb="4">
      <t>ジ</t>
    </rPh>
    <rPh sb="4" eb="5">
      <t>バン</t>
    </rPh>
    <rPh sb="5" eb="6">
      <t>タクミ</t>
    </rPh>
    <phoneticPr fontId="2"/>
  </si>
  <si>
    <t>医療生協さいたま生活協同組合</t>
    <rPh sb="0" eb="2">
      <t>イリョウ</t>
    </rPh>
    <rPh sb="2" eb="4">
      <t>セイキョウ</t>
    </rPh>
    <rPh sb="8" eb="10">
      <t>セイカツ</t>
    </rPh>
    <rPh sb="10" eb="12">
      <t>キョウドウ</t>
    </rPh>
    <rPh sb="12" eb="14">
      <t>クミアイ</t>
    </rPh>
    <phoneticPr fontId="2"/>
  </si>
  <si>
    <t>介護老人保健施設さんとめ</t>
    <rPh sb="0" eb="2">
      <t>カイゴ</t>
    </rPh>
    <rPh sb="2" eb="4">
      <t>ロウジン</t>
    </rPh>
    <rPh sb="4" eb="6">
      <t>ホケン</t>
    </rPh>
    <rPh sb="6" eb="8">
      <t>シセツ</t>
    </rPh>
    <phoneticPr fontId="2"/>
  </si>
  <si>
    <t>中富1617</t>
    <rPh sb="0" eb="2">
      <t>ナカトミ</t>
    </rPh>
    <phoneticPr fontId="2"/>
  </si>
  <si>
    <t>359-0002</t>
    <phoneticPr fontId="2"/>
  </si>
  <si>
    <t>04-2942-3202</t>
    <phoneticPr fontId="2"/>
  </si>
  <si>
    <t>04-2942-3235</t>
    <phoneticPr fontId="2"/>
  </si>
  <si>
    <t>○</t>
    <phoneticPr fontId="2"/>
  </si>
  <si>
    <t>西武新宿線航空公園駅から送迎バス10分</t>
    <rPh sb="0" eb="5">
      <t>セイブシンジュクセン</t>
    </rPh>
    <rPh sb="5" eb="7">
      <t>コウクウ</t>
    </rPh>
    <rPh sb="7" eb="9">
      <t>コウエン</t>
    </rPh>
    <rPh sb="9" eb="10">
      <t>エキ</t>
    </rPh>
    <rPh sb="12" eb="14">
      <t>ソウゲイ</t>
    </rPh>
    <rPh sb="18" eb="19">
      <t>フン</t>
    </rPh>
    <phoneticPr fontId="2"/>
  </si>
  <si>
    <t>(株)慶</t>
    <rPh sb="1" eb="2">
      <t>カブ</t>
    </rPh>
    <rPh sb="3" eb="4">
      <t>ケイ</t>
    </rPh>
    <phoneticPr fontId="2"/>
  </si>
  <si>
    <t>カノン</t>
    <phoneticPr fontId="2"/>
  </si>
  <si>
    <t>355-0110</t>
    <phoneticPr fontId="2"/>
  </si>
  <si>
    <t>0493-54-7655</t>
    <phoneticPr fontId="2"/>
  </si>
  <si>
    <t>350-0122</t>
    <phoneticPr fontId="2"/>
  </si>
  <si>
    <t>049-297-8300</t>
    <phoneticPr fontId="2"/>
  </si>
  <si>
    <t>049-297-8301</t>
    <phoneticPr fontId="2"/>
  </si>
  <si>
    <t>鴻巣駅から東武東上バス東松山駅行き「丸貫」下車徒歩5分
※共同生活援助との併設</t>
    <rPh sb="0" eb="2">
      <t>コウノス</t>
    </rPh>
    <rPh sb="2" eb="3">
      <t>エキ</t>
    </rPh>
    <rPh sb="5" eb="7">
      <t>トウブ</t>
    </rPh>
    <rPh sb="7" eb="9">
      <t>トウジョウ</t>
    </rPh>
    <rPh sb="11" eb="12">
      <t>ヒガシ</t>
    </rPh>
    <rPh sb="12" eb="14">
      <t>マツヤマ</t>
    </rPh>
    <rPh sb="14" eb="15">
      <t>エキ</t>
    </rPh>
    <rPh sb="15" eb="16">
      <t>ユ</t>
    </rPh>
    <rPh sb="18" eb="19">
      <t>マル</t>
    </rPh>
    <rPh sb="19" eb="20">
      <t>ヌ</t>
    </rPh>
    <rPh sb="21" eb="23">
      <t>ゲシャ</t>
    </rPh>
    <rPh sb="23" eb="25">
      <t>トホ</t>
    </rPh>
    <rPh sb="26" eb="27">
      <t>フン</t>
    </rPh>
    <phoneticPr fontId="2"/>
  </si>
  <si>
    <t>0480-31-8448</t>
    <phoneticPr fontId="2"/>
  </si>
  <si>
    <t>(特非)リンクス</t>
    <phoneticPr fontId="2"/>
  </si>
  <si>
    <t>ねこのて</t>
    <phoneticPr fontId="2"/>
  </si>
  <si>
    <t>048-261-5667</t>
    <phoneticPr fontId="2"/>
  </si>
  <si>
    <t>048-261-5714</t>
    <phoneticPr fontId="2"/>
  </si>
  <si>
    <t>○</t>
    <phoneticPr fontId="2"/>
  </si>
  <si>
    <t>(特非)おにの家</t>
    <rPh sb="1" eb="2">
      <t>トク</t>
    </rPh>
    <rPh sb="2" eb="3">
      <t>ヒ</t>
    </rPh>
    <rPh sb="7" eb="8">
      <t>イエ</t>
    </rPh>
    <phoneticPr fontId="2"/>
  </si>
  <si>
    <t>おにっこハウス</t>
    <phoneticPr fontId="2"/>
  </si>
  <si>
    <t>板井1220-1</t>
    <rPh sb="0" eb="2">
      <t>イタイ</t>
    </rPh>
    <phoneticPr fontId="2"/>
  </si>
  <si>
    <t>048-536-1344</t>
    <phoneticPr fontId="2"/>
  </si>
  <si>
    <t>048-536-1915</t>
    <phoneticPr fontId="2"/>
  </si>
  <si>
    <t>○</t>
    <phoneticPr fontId="2"/>
  </si>
  <si>
    <t>ライフケアかわまた</t>
    <phoneticPr fontId="2"/>
  </si>
  <si>
    <t>348-0056</t>
    <phoneticPr fontId="2"/>
  </si>
  <si>
    <t>048-598-8632</t>
    <phoneticPr fontId="2"/>
  </si>
  <si>
    <t>048-598-8696</t>
    <phoneticPr fontId="2"/>
  </si>
  <si>
    <t>○</t>
    <phoneticPr fontId="2"/>
  </si>
  <si>
    <t>○</t>
    <phoneticPr fontId="2"/>
  </si>
  <si>
    <t>ゆいのわ</t>
  </si>
  <si>
    <t>（特非）ゆいのわ</t>
    <rPh sb="1" eb="2">
      <t>トク</t>
    </rPh>
    <rPh sb="2" eb="3">
      <t>ヒ</t>
    </rPh>
    <phoneticPr fontId="4"/>
  </si>
  <si>
    <t>048-783-4245</t>
  </si>
  <si>
    <t>048-783-4246</t>
  </si>
  <si>
    <t>048-812-5747</t>
  </si>
  <si>
    <t>大宮区仲町2-25 松亀プレジデントビル2Ｆ</t>
    <rPh sb="0" eb="2">
      <t>オオミヤ</t>
    </rPh>
    <rPh sb="2" eb="3">
      <t>ク</t>
    </rPh>
    <rPh sb="3" eb="5">
      <t>ナカチョウ</t>
    </rPh>
    <rPh sb="10" eb="11">
      <t>マツ</t>
    </rPh>
    <rPh sb="11" eb="12">
      <t>カメ</t>
    </rPh>
    <phoneticPr fontId="4"/>
  </si>
  <si>
    <t>見沼区大字東新井710-133</t>
    <rPh sb="0" eb="2">
      <t>ミヌマ</t>
    </rPh>
    <rPh sb="2" eb="3">
      <t>ク</t>
    </rPh>
    <rPh sb="3" eb="5">
      <t>オオアザ</t>
    </rPh>
    <rPh sb="5" eb="8">
      <t>ヒガシアライ</t>
    </rPh>
    <phoneticPr fontId="4"/>
  </si>
  <si>
    <t>330-0845</t>
    <phoneticPr fontId="2"/>
  </si>
  <si>
    <t>337-0032</t>
    <phoneticPr fontId="2"/>
  </si>
  <si>
    <t>大宮駅から徒歩6分</t>
    <rPh sb="0" eb="3">
      <t>オオミヤエキ</t>
    </rPh>
    <rPh sb="5" eb="7">
      <t>トホ</t>
    </rPh>
    <rPh sb="8" eb="9">
      <t>フン</t>
    </rPh>
    <phoneticPr fontId="2"/>
  </si>
  <si>
    <t>大宮駅から国際興業バス「東新井団地」下車徒歩2分</t>
    <rPh sb="0" eb="2">
      <t>オオミヤ</t>
    </rPh>
    <rPh sb="2" eb="3">
      <t>エキ</t>
    </rPh>
    <rPh sb="5" eb="7">
      <t>コクサイ</t>
    </rPh>
    <rPh sb="7" eb="9">
      <t>コウギョウ</t>
    </rPh>
    <rPh sb="12" eb="15">
      <t>ヒガシアライ</t>
    </rPh>
    <rPh sb="15" eb="17">
      <t>ダンチ</t>
    </rPh>
    <rPh sb="18" eb="20">
      <t>ゲシャ</t>
    </rPh>
    <rPh sb="20" eb="22">
      <t>トホ</t>
    </rPh>
    <rPh sb="23" eb="24">
      <t>フン</t>
    </rPh>
    <phoneticPr fontId="2"/>
  </si>
  <si>
    <t>○</t>
    <phoneticPr fontId="2"/>
  </si>
  <si>
    <t>337-0051</t>
    <phoneticPr fontId="2"/>
  </si>
  <si>
    <t>じゅぴたー</t>
  </si>
  <si>
    <t>シャローム和光</t>
    <rPh sb="5" eb="7">
      <t>ワコウ</t>
    </rPh>
    <phoneticPr fontId="13"/>
  </si>
  <si>
    <t>和光市</t>
    <rPh sb="0" eb="3">
      <t>ワコウシ</t>
    </rPh>
    <phoneticPr fontId="13"/>
  </si>
  <si>
    <t>丸山台1-10-6志幸21ビル7階</t>
    <rPh sb="0" eb="3">
      <t>マルヤマダイ</t>
    </rPh>
    <rPh sb="9" eb="10">
      <t>シ</t>
    </rPh>
    <rPh sb="10" eb="11">
      <t>コウ</t>
    </rPh>
    <rPh sb="16" eb="17">
      <t>カイ</t>
    </rPh>
    <phoneticPr fontId="13"/>
  </si>
  <si>
    <t>048-451-3185</t>
  </si>
  <si>
    <t>048-451-3186</t>
  </si>
  <si>
    <t>（一財）福祉教育支援協会</t>
    <rPh sb="1" eb="2">
      <t>イチ</t>
    </rPh>
    <rPh sb="2" eb="3">
      <t>ザイ</t>
    </rPh>
    <rPh sb="4" eb="6">
      <t>フクシ</t>
    </rPh>
    <rPh sb="6" eb="8">
      <t>キョウイク</t>
    </rPh>
    <rPh sb="8" eb="10">
      <t>シエン</t>
    </rPh>
    <rPh sb="10" eb="12">
      <t>キョウカイ</t>
    </rPh>
    <phoneticPr fontId="13"/>
  </si>
  <si>
    <t>東武東上線和光市駅南口下車徒歩3分</t>
    <rPh sb="0" eb="2">
      <t>トウブ</t>
    </rPh>
    <rPh sb="2" eb="4">
      <t>トウジョウ</t>
    </rPh>
    <rPh sb="4" eb="5">
      <t>セン</t>
    </rPh>
    <rPh sb="5" eb="7">
      <t>ワコウ</t>
    </rPh>
    <rPh sb="7" eb="8">
      <t>シ</t>
    </rPh>
    <rPh sb="8" eb="9">
      <t>エキ</t>
    </rPh>
    <rPh sb="9" eb="11">
      <t>ミナミグチ</t>
    </rPh>
    <rPh sb="11" eb="13">
      <t>ゲシャ</t>
    </rPh>
    <rPh sb="13" eb="15">
      <t>トホ</t>
    </rPh>
    <rPh sb="16" eb="17">
      <t>プン</t>
    </rPh>
    <phoneticPr fontId="13"/>
  </si>
  <si>
    <t>(特非)あおい糸</t>
    <rPh sb="1" eb="2">
      <t>トク</t>
    </rPh>
    <rPh sb="2" eb="3">
      <t>ヒ</t>
    </rPh>
    <rPh sb="7" eb="8">
      <t>イト</t>
    </rPh>
    <phoneticPr fontId="2"/>
  </si>
  <si>
    <t>グループホーム　つむぎの家</t>
    <rPh sb="12" eb="13">
      <t>イエ</t>
    </rPh>
    <phoneticPr fontId="2"/>
  </si>
  <si>
    <t>羽沢2-5-45</t>
    <rPh sb="0" eb="1">
      <t>ハネ</t>
    </rPh>
    <rPh sb="1" eb="2">
      <t>サワ</t>
    </rPh>
    <phoneticPr fontId="2"/>
  </si>
  <si>
    <t>354-0033</t>
    <phoneticPr fontId="2"/>
  </si>
  <si>
    <t>049-293-1910</t>
    <phoneticPr fontId="2"/>
  </si>
  <si>
    <t>049-293-1911</t>
    <phoneticPr fontId="2"/>
  </si>
  <si>
    <t>○</t>
    <phoneticPr fontId="2"/>
  </si>
  <si>
    <t>東武東上線鶴瀬駅から徒歩20分
※共同生活援助との併設</t>
    <rPh sb="0" eb="5">
      <t>トウブトウジョウセン</t>
    </rPh>
    <rPh sb="5" eb="8">
      <t>ツルセエキ</t>
    </rPh>
    <rPh sb="10" eb="12">
      <t>トホ</t>
    </rPh>
    <rPh sb="14" eb="15">
      <t>フン</t>
    </rPh>
    <phoneticPr fontId="2"/>
  </si>
  <si>
    <t>356-0045</t>
    <phoneticPr fontId="2"/>
  </si>
  <si>
    <t>049-256-6250</t>
    <phoneticPr fontId="2"/>
  </si>
  <si>
    <t>049-256-6256</t>
    <phoneticPr fontId="2"/>
  </si>
  <si>
    <t>プラム</t>
    <phoneticPr fontId="2"/>
  </si>
  <si>
    <t>若宮1-5-2
パトリア桶川403-1</t>
    <rPh sb="0" eb="2">
      <t>ワカミヤ</t>
    </rPh>
    <rPh sb="12" eb="14">
      <t>オケガワ</t>
    </rPh>
    <phoneticPr fontId="2"/>
  </si>
  <si>
    <t>363-0022</t>
    <phoneticPr fontId="2"/>
  </si>
  <si>
    <t>048-729-7773</t>
    <phoneticPr fontId="2"/>
  </si>
  <si>
    <t>048-729-7898</t>
    <phoneticPr fontId="2"/>
  </si>
  <si>
    <t>○</t>
    <phoneticPr fontId="2"/>
  </si>
  <si>
    <t>高崎線桶川駅西口から徒歩5分</t>
    <rPh sb="0" eb="3">
      <t>タカサキセン</t>
    </rPh>
    <rPh sb="3" eb="6">
      <t>オケガワエキ</t>
    </rPh>
    <rPh sb="6" eb="8">
      <t>ニシグチ</t>
    </rPh>
    <rPh sb="10" eb="12">
      <t>トホ</t>
    </rPh>
    <rPh sb="13" eb="14">
      <t>フン</t>
    </rPh>
    <phoneticPr fontId="2"/>
  </si>
  <si>
    <t>(株)日本クリード</t>
    <phoneticPr fontId="2"/>
  </si>
  <si>
    <t>クリード久喜</t>
    <rPh sb="4" eb="6">
      <t>クキ</t>
    </rPh>
    <phoneticPr fontId="2"/>
  </si>
  <si>
    <t>東大輪字菱田1004-2</t>
    <rPh sb="0" eb="2">
      <t>トウダイ</t>
    </rPh>
    <rPh sb="2" eb="3">
      <t>ワ</t>
    </rPh>
    <rPh sb="3" eb="4">
      <t>アザ</t>
    </rPh>
    <rPh sb="4" eb="6">
      <t>ヒシダ</t>
    </rPh>
    <phoneticPr fontId="2"/>
  </si>
  <si>
    <t>0480-53-7514</t>
    <phoneticPr fontId="2"/>
  </si>
  <si>
    <t>0480-53-7515</t>
    <phoneticPr fontId="2"/>
  </si>
  <si>
    <t>東北本線東鷲宮駅から徒歩12分
※共同生活援助との併設</t>
    <rPh sb="0" eb="2">
      <t>トウホク</t>
    </rPh>
    <rPh sb="2" eb="4">
      <t>ホンセン</t>
    </rPh>
    <rPh sb="4" eb="5">
      <t>ヒガシ</t>
    </rPh>
    <rPh sb="5" eb="7">
      <t>ワシミヤ</t>
    </rPh>
    <rPh sb="7" eb="8">
      <t>エキ</t>
    </rPh>
    <rPh sb="10" eb="12">
      <t>トホ</t>
    </rPh>
    <rPh sb="14" eb="15">
      <t>フン</t>
    </rPh>
    <rPh sb="17" eb="19">
      <t>キョウドウ</t>
    </rPh>
    <rPh sb="19" eb="21">
      <t>セイカツ</t>
    </rPh>
    <rPh sb="21" eb="23">
      <t>エンジョ</t>
    </rPh>
    <rPh sb="25" eb="27">
      <t>ヘイセツ</t>
    </rPh>
    <phoneticPr fontId="2"/>
  </si>
  <si>
    <t>川越駅下車徒歩10分</t>
    <rPh sb="0" eb="2">
      <t>カワゴエ</t>
    </rPh>
    <rPh sb="2" eb="3">
      <t>エキ</t>
    </rPh>
    <rPh sb="3" eb="5">
      <t>ゲシャ</t>
    </rPh>
    <rPh sb="5" eb="7">
      <t>トホ</t>
    </rPh>
    <rPh sb="9" eb="10">
      <t>フン</t>
    </rPh>
    <phoneticPr fontId="2"/>
  </si>
  <si>
    <t>Green Peas Factory</t>
  </si>
  <si>
    <t>343-0043</t>
  </si>
  <si>
    <t>048-973-5910</t>
  </si>
  <si>
    <t>048-973-5920</t>
  </si>
  <si>
    <t>河原町2-16-1
興和第一ビル　2F</t>
    <rPh sb="0" eb="2">
      <t>カワラ</t>
    </rPh>
    <rPh sb="2" eb="3">
      <t>マチ</t>
    </rPh>
    <rPh sb="10" eb="12">
      <t>コウワ</t>
    </rPh>
    <rPh sb="12" eb="14">
      <t>ダイイチ</t>
    </rPh>
    <phoneticPr fontId="2"/>
  </si>
  <si>
    <t>360-0035</t>
    <phoneticPr fontId="2"/>
  </si>
  <si>
    <t>048-577-7870</t>
    <phoneticPr fontId="2"/>
  </si>
  <si>
    <t>048-577-7871</t>
    <phoneticPr fontId="2"/>
  </si>
  <si>
    <t>○</t>
    <phoneticPr fontId="2"/>
  </si>
  <si>
    <t>(株)秩父物産</t>
    <rPh sb="1" eb="2">
      <t>カブ</t>
    </rPh>
    <rPh sb="3" eb="5">
      <t>チチブ</t>
    </rPh>
    <rPh sb="5" eb="7">
      <t>ブッサン</t>
    </rPh>
    <phoneticPr fontId="2"/>
  </si>
  <si>
    <t>障がい者自立支援　さくらファーム</t>
    <rPh sb="0" eb="1">
      <t>ショウ</t>
    </rPh>
    <rPh sb="3" eb="4">
      <t>シャ</t>
    </rPh>
    <rPh sb="4" eb="6">
      <t>ジリツ</t>
    </rPh>
    <rPh sb="6" eb="8">
      <t>シエン</t>
    </rPh>
    <phoneticPr fontId="2"/>
  </si>
  <si>
    <t>（一社）キャリアプラザ</t>
    <rPh sb="1" eb="2">
      <t>イチ</t>
    </rPh>
    <rPh sb="2" eb="3">
      <t>シャ</t>
    </rPh>
    <phoneticPr fontId="5"/>
  </si>
  <si>
    <t>土呂駅から徒歩10分</t>
    <rPh sb="0" eb="3">
      <t>トロエキ</t>
    </rPh>
    <rPh sb="5" eb="7">
      <t>トホ</t>
    </rPh>
    <rPh sb="9" eb="10">
      <t>プン</t>
    </rPh>
    <phoneticPr fontId="2"/>
  </si>
  <si>
    <t>熊谷駅南口から徒歩6分</t>
    <rPh sb="0" eb="2">
      <t>クマガヤ</t>
    </rPh>
    <rPh sb="2" eb="3">
      <t>エキ</t>
    </rPh>
    <rPh sb="3" eb="5">
      <t>ミナミグチ</t>
    </rPh>
    <rPh sb="7" eb="9">
      <t>トホ</t>
    </rPh>
    <rPh sb="10" eb="11">
      <t>フン</t>
    </rPh>
    <phoneticPr fontId="2"/>
  </si>
  <si>
    <t>熊谷駅から国際十王交通バス小川町行又は循環器呼吸器センター行「天神南」下車徒歩２分</t>
    <rPh sb="0" eb="2">
      <t>クマガヤ</t>
    </rPh>
    <rPh sb="2" eb="3">
      <t>エキ</t>
    </rPh>
    <rPh sb="5" eb="7">
      <t>コクサイ</t>
    </rPh>
    <rPh sb="7" eb="9">
      <t>ジュウオウ</t>
    </rPh>
    <rPh sb="9" eb="11">
      <t>コウツウ</t>
    </rPh>
    <rPh sb="13" eb="16">
      <t>オガワマチ</t>
    </rPh>
    <rPh sb="15" eb="16">
      <t>マチ</t>
    </rPh>
    <rPh sb="16" eb="17">
      <t>イ</t>
    </rPh>
    <rPh sb="17" eb="18">
      <t>マタ</t>
    </rPh>
    <rPh sb="19" eb="22">
      <t>ジュンカンキ</t>
    </rPh>
    <rPh sb="22" eb="25">
      <t>コキュウキ</t>
    </rPh>
    <rPh sb="29" eb="30">
      <t>イ</t>
    </rPh>
    <rPh sb="31" eb="34">
      <t>テンジンミナミ</t>
    </rPh>
    <rPh sb="35" eb="37">
      <t>ゲシャ</t>
    </rPh>
    <rPh sb="37" eb="39">
      <t>トホ</t>
    </rPh>
    <rPh sb="40" eb="41">
      <t>フン</t>
    </rPh>
    <phoneticPr fontId="2"/>
  </si>
  <si>
    <t>368-0062</t>
    <phoneticPr fontId="2"/>
  </si>
  <si>
    <t>0494-24-7142</t>
    <phoneticPr fontId="2"/>
  </si>
  <si>
    <t>0494-23-9212</t>
    <phoneticPr fontId="2"/>
  </si>
  <si>
    <t>ぽかぽかキャリア・アカデミー</t>
    <phoneticPr fontId="2"/>
  </si>
  <si>
    <t>双柳1269-3</t>
    <rPh sb="0" eb="1">
      <t>フタ</t>
    </rPh>
    <rPh sb="1" eb="2">
      <t>ヤナギ</t>
    </rPh>
    <phoneticPr fontId="2"/>
  </si>
  <si>
    <t>357-0021</t>
    <phoneticPr fontId="2"/>
  </si>
  <si>
    <t>042-978-6348</t>
    <phoneticPr fontId="2"/>
  </si>
  <si>
    <t>西武池袋線飯能駅から国際興業バス双柳循環「工場前」下車徒歩3分</t>
    <rPh sb="0" eb="2">
      <t>セイブ</t>
    </rPh>
    <rPh sb="2" eb="4">
      <t>イケブクロ</t>
    </rPh>
    <rPh sb="4" eb="5">
      <t>セン</t>
    </rPh>
    <rPh sb="5" eb="7">
      <t>ハンノウ</t>
    </rPh>
    <rPh sb="7" eb="8">
      <t>エキ</t>
    </rPh>
    <rPh sb="10" eb="12">
      <t>コクサイ</t>
    </rPh>
    <rPh sb="12" eb="14">
      <t>コウギョウ</t>
    </rPh>
    <rPh sb="16" eb="17">
      <t>フタ</t>
    </rPh>
    <rPh sb="17" eb="18">
      <t>ヤナギ</t>
    </rPh>
    <rPh sb="18" eb="20">
      <t>ジュンカン</t>
    </rPh>
    <rPh sb="21" eb="23">
      <t>コウジョウ</t>
    </rPh>
    <rPh sb="23" eb="24">
      <t>マエ</t>
    </rPh>
    <rPh sb="25" eb="27">
      <t>ゲシャ</t>
    </rPh>
    <rPh sb="27" eb="29">
      <t>トホ</t>
    </rPh>
    <rPh sb="30" eb="31">
      <t>フン</t>
    </rPh>
    <phoneticPr fontId="2"/>
  </si>
  <si>
    <t>(一社)こころ会</t>
    <rPh sb="1" eb="2">
      <t>イチ</t>
    </rPh>
    <rPh sb="2" eb="3">
      <t>シャ</t>
    </rPh>
    <rPh sb="7" eb="8">
      <t>カイ</t>
    </rPh>
    <phoneticPr fontId="2"/>
  </si>
  <si>
    <t>ぽんて</t>
    <phoneticPr fontId="2"/>
  </si>
  <si>
    <t>松山1-2-5カントー商事ビル1F</t>
    <rPh sb="0" eb="2">
      <t>マツヤマ</t>
    </rPh>
    <rPh sb="11" eb="13">
      <t>ショウジ</t>
    </rPh>
    <phoneticPr fontId="2"/>
  </si>
  <si>
    <t>356-0027</t>
    <phoneticPr fontId="2"/>
  </si>
  <si>
    <t>049-290-3966</t>
    <phoneticPr fontId="2"/>
  </si>
  <si>
    <t>049-264-8070</t>
    <phoneticPr fontId="2"/>
  </si>
  <si>
    <t>ふたば</t>
    <phoneticPr fontId="2"/>
  </si>
  <si>
    <t>栄5-1-13リヴパレスイケヤ1F102</t>
    <rPh sb="0" eb="1">
      <t>サカエ</t>
    </rPh>
    <phoneticPr fontId="2"/>
  </si>
  <si>
    <t>048-485-8869</t>
    <phoneticPr fontId="2"/>
  </si>
  <si>
    <t>大泉学園駅から西武バス朝霞駅行「天沼マーケット」下車徒歩5分</t>
    <rPh sb="0" eb="2">
      <t>オオイズミ</t>
    </rPh>
    <rPh sb="2" eb="4">
      <t>ガクエン</t>
    </rPh>
    <rPh sb="4" eb="5">
      <t>エキ</t>
    </rPh>
    <rPh sb="7" eb="9">
      <t>セイブ</t>
    </rPh>
    <rPh sb="11" eb="13">
      <t>アサカ</t>
    </rPh>
    <rPh sb="13" eb="14">
      <t>エキ</t>
    </rPh>
    <rPh sb="14" eb="15">
      <t>イ</t>
    </rPh>
    <rPh sb="16" eb="18">
      <t>アマヌマ</t>
    </rPh>
    <rPh sb="24" eb="26">
      <t>ゲシャ</t>
    </rPh>
    <rPh sb="26" eb="28">
      <t>トホ</t>
    </rPh>
    <rPh sb="29" eb="30">
      <t>フン</t>
    </rPh>
    <phoneticPr fontId="2"/>
  </si>
  <si>
    <t>048-485-8769</t>
    <phoneticPr fontId="2"/>
  </si>
  <si>
    <t>東武東上線上福岡駅から徒歩15分</t>
    <rPh sb="11" eb="13">
      <t>トホ</t>
    </rPh>
    <rPh sb="15" eb="16">
      <t>フン</t>
    </rPh>
    <phoneticPr fontId="2"/>
  </si>
  <si>
    <t>はまや都作業所</t>
    <rPh sb="3" eb="4">
      <t>ミヤコ</t>
    </rPh>
    <rPh sb="4" eb="6">
      <t>サギョウ</t>
    </rPh>
    <rPh sb="6" eb="7">
      <t>ショ</t>
    </rPh>
    <phoneticPr fontId="2"/>
  </si>
  <si>
    <t>大字都25-22</t>
    <rPh sb="0" eb="2">
      <t>オオアザ</t>
    </rPh>
    <rPh sb="2" eb="3">
      <t>ミヤコ</t>
    </rPh>
    <phoneticPr fontId="2"/>
  </si>
  <si>
    <t>355-0812</t>
    <phoneticPr fontId="2"/>
  </si>
  <si>
    <t>0493-59-9265</t>
    <phoneticPr fontId="2"/>
  </si>
  <si>
    <t>0493-59-9267</t>
    <phoneticPr fontId="2"/>
  </si>
  <si>
    <t>○</t>
    <phoneticPr fontId="2"/>
  </si>
  <si>
    <t>東武東上線森林公園駅から徒歩20分</t>
    <rPh sb="0" eb="5">
      <t>トウブトウジョウセン</t>
    </rPh>
    <rPh sb="5" eb="9">
      <t>シンリンコウエン</t>
    </rPh>
    <rPh sb="9" eb="10">
      <t>エキ</t>
    </rPh>
    <rPh sb="12" eb="14">
      <t>トホ</t>
    </rPh>
    <rPh sb="16" eb="17">
      <t>フン</t>
    </rPh>
    <phoneticPr fontId="2"/>
  </si>
  <si>
    <t>クリード東松山SS</t>
    <rPh sb="4" eb="5">
      <t>ヒガシ</t>
    </rPh>
    <rPh sb="5" eb="7">
      <t>マツヤマ</t>
    </rPh>
    <phoneticPr fontId="2"/>
  </si>
  <si>
    <t>0493-27-8561</t>
    <phoneticPr fontId="2"/>
  </si>
  <si>
    <t>0493-27-8562</t>
    <phoneticPr fontId="2"/>
  </si>
  <si>
    <t>武蔵嵐山駅から徒歩10分
※共同生活援助との併設</t>
    <rPh sb="0" eb="2">
      <t>ムサシ</t>
    </rPh>
    <rPh sb="2" eb="4">
      <t>ランザン</t>
    </rPh>
    <rPh sb="4" eb="5">
      <t>エキ</t>
    </rPh>
    <rPh sb="7" eb="9">
      <t>トホ</t>
    </rPh>
    <rPh sb="11" eb="12">
      <t>フン</t>
    </rPh>
    <phoneticPr fontId="2"/>
  </si>
  <si>
    <t>上唐子字上北原1491-13</t>
    <rPh sb="0" eb="1">
      <t>ウエ</t>
    </rPh>
    <rPh sb="1" eb="3">
      <t>カラコ</t>
    </rPh>
    <rPh sb="3" eb="4">
      <t>アザ</t>
    </rPh>
    <rPh sb="4" eb="5">
      <t>ウエ</t>
    </rPh>
    <rPh sb="5" eb="7">
      <t>キタハラ</t>
    </rPh>
    <phoneticPr fontId="2"/>
  </si>
  <si>
    <t>355-0077</t>
    <phoneticPr fontId="2"/>
  </si>
  <si>
    <t>グループホーム色音</t>
    <rPh sb="7" eb="8">
      <t>イロ</t>
    </rPh>
    <rPh sb="8" eb="9">
      <t>オト</t>
    </rPh>
    <phoneticPr fontId="2"/>
  </si>
  <si>
    <t>赤山町3-152-1</t>
    <rPh sb="0" eb="3">
      <t>アカヤマチョウ</t>
    </rPh>
    <phoneticPr fontId="2"/>
  </si>
  <si>
    <t>343-0807</t>
  </si>
  <si>
    <t>048-961-8440</t>
  </si>
  <si>
    <t>048-961-8450</t>
  </si>
  <si>
    <t>（特非）明星</t>
    <rPh sb="1" eb="2">
      <t>トク</t>
    </rPh>
    <rPh sb="2" eb="3">
      <t>ヒ</t>
    </rPh>
    <rPh sb="4" eb="6">
      <t>ミョウジョウ</t>
    </rPh>
    <phoneticPr fontId="2"/>
  </si>
  <si>
    <t>東武伊勢崎線新越谷駅から徒歩15分
※共同生活援助の空床利用</t>
    <rPh sb="0" eb="2">
      <t>トウブ</t>
    </rPh>
    <rPh sb="6" eb="7">
      <t>シン</t>
    </rPh>
    <rPh sb="7" eb="9">
      <t>コシガヤ</t>
    </rPh>
    <rPh sb="19" eb="21">
      <t>キョウドウ</t>
    </rPh>
    <rPh sb="21" eb="23">
      <t>セイカツ</t>
    </rPh>
    <rPh sb="23" eb="25">
      <t>エンジョ</t>
    </rPh>
    <rPh sb="26" eb="28">
      <t>クウショウ</t>
    </rPh>
    <rPh sb="28" eb="30">
      <t>リヨウ</t>
    </rPh>
    <phoneticPr fontId="2"/>
  </si>
  <si>
    <t>（特非）わんぱくクラブ</t>
    <rPh sb="1" eb="2">
      <t>トク</t>
    </rPh>
    <rPh sb="2" eb="3">
      <t>ヒ</t>
    </rPh>
    <phoneticPr fontId="5"/>
  </si>
  <si>
    <t>南区大谷口5698-1</t>
    <rPh sb="0" eb="2">
      <t>ミナミク</t>
    </rPh>
    <rPh sb="2" eb="5">
      <t>オオヤグチ</t>
    </rPh>
    <phoneticPr fontId="5"/>
  </si>
  <si>
    <t>336-0042</t>
    <phoneticPr fontId="2"/>
  </si>
  <si>
    <t>048-711-4050</t>
  </si>
  <si>
    <t>048-789-6464</t>
  </si>
  <si>
    <t>東浦和駅から浦和駅東口行きバス「大谷口向」下車徒歩６分</t>
    <rPh sb="0" eb="1">
      <t>ヒガシ</t>
    </rPh>
    <rPh sb="1" eb="3">
      <t>ウラワ</t>
    </rPh>
    <rPh sb="3" eb="4">
      <t>エキ</t>
    </rPh>
    <rPh sb="6" eb="8">
      <t>ウラワ</t>
    </rPh>
    <rPh sb="8" eb="9">
      <t>エキ</t>
    </rPh>
    <rPh sb="9" eb="10">
      <t>ヒガシ</t>
    </rPh>
    <rPh sb="10" eb="11">
      <t>クチ</t>
    </rPh>
    <rPh sb="11" eb="12">
      <t>イ</t>
    </rPh>
    <rPh sb="16" eb="19">
      <t>オオヤグチ</t>
    </rPh>
    <rPh sb="19" eb="20">
      <t>ムケ</t>
    </rPh>
    <rPh sb="21" eb="23">
      <t>ゲシャ</t>
    </rPh>
    <rPh sb="23" eb="25">
      <t>トホ</t>
    </rPh>
    <rPh sb="26" eb="27">
      <t>プン</t>
    </rPh>
    <phoneticPr fontId="2"/>
  </si>
  <si>
    <t>東大宮駅から徒歩１分</t>
    <phoneticPr fontId="2"/>
  </si>
  <si>
    <t>（一社）こころの健康づくり協会</t>
    <rPh sb="1" eb="2">
      <t>イチ</t>
    </rPh>
    <rPh sb="2" eb="3">
      <t>シャ</t>
    </rPh>
    <rPh sb="8" eb="10">
      <t>ケンコウ</t>
    </rPh>
    <rPh sb="13" eb="15">
      <t>キョウカイ</t>
    </rPh>
    <phoneticPr fontId="2"/>
  </si>
  <si>
    <t>04-2941-6628</t>
    <phoneticPr fontId="2"/>
  </si>
  <si>
    <t>西武新宿線新所沢駅下車徒歩3分</t>
    <rPh sb="0" eb="5">
      <t>セイブシンジュクセン</t>
    </rPh>
    <rPh sb="5" eb="6">
      <t>シン</t>
    </rPh>
    <rPh sb="6" eb="8">
      <t>トコロザワ</t>
    </rPh>
    <rPh sb="8" eb="9">
      <t>エキ</t>
    </rPh>
    <rPh sb="9" eb="11">
      <t>ゲシャ</t>
    </rPh>
    <rPh sb="11" eb="13">
      <t>トホ</t>
    </rPh>
    <rPh sb="14" eb="15">
      <t>フン</t>
    </rPh>
    <phoneticPr fontId="2"/>
  </si>
  <si>
    <t>(株)笑満の杜</t>
    <rPh sb="0" eb="3">
      <t>カブ</t>
    </rPh>
    <rPh sb="3" eb="4">
      <t>エ</t>
    </rPh>
    <rPh sb="4" eb="5">
      <t>マン</t>
    </rPh>
    <rPh sb="6" eb="7">
      <t>モリ</t>
    </rPh>
    <phoneticPr fontId="2"/>
  </si>
  <si>
    <t>ＴＯＭＯＳ</t>
    <phoneticPr fontId="2"/>
  </si>
  <si>
    <t>戸森518-1</t>
    <rPh sb="0" eb="1">
      <t>ト</t>
    </rPh>
    <rPh sb="1" eb="2">
      <t>モリ</t>
    </rPh>
    <phoneticPr fontId="2"/>
  </si>
  <si>
    <t>366-0833</t>
    <phoneticPr fontId="2"/>
  </si>
  <si>
    <t>048-573-8887</t>
    <phoneticPr fontId="2"/>
  </si>
  <si>
    <t>○</t>
    <phoneticPr fontId="2"/>
  </si>
  <si>
    <t>深谷駅から深谷市コミュニティバス北部定期便「内ヶ島」下車徒歩１分</t>
    <rPh sb="0" eb="2">
      <t>フカヤ</t>
    </rPh>
    <rPh sb="2" eb="3">
      <t>エキ</t>
    </rPh>
    <rPh sb="5" eb="8">
      <t>フカヤシ</t>
    </rPh>
    <rPh sb="16" eb="18">
      <t>ホクブ</t>
    </rPh>
    <rPh sb="18" eb="21">
      <t>テイキビン</t>
    </rPh>
    <rPh sb="22" eb="23">
      <t>ウチ</t>
    </rPh>
    <rPh sb="24" eb="25">
      <t>シマ</t>
    </rPh>
    <rPh sb="26" eb="28">
      <t>ゲシャ</t>
    </rPh>
    <rPh sb="28" eb="30">
      <t>トホ</t>
    </rPh>
    <rPh sb="31" eb="32">
      <t>フン</t>
    </rPh>
    <phoneticPr fontId="2"/>
  </si>
  <si>
    <t>大谷5360-1</t>
    <rPh sb="0" eb="2">
      <t>オオヤ</t>
    </rPh>
    <phoneticPr fontId="2"/>
  </si>
  <si>
    <t>○</t>
    <phoneticPr fontId="2"/>
  </si>
  <si>
    <t>(福)一麦福祉会</t>
    <rPh sb="1" eb="2">
      <t>フク</t>
    </rPh>
    <rPh sb="3" eb="4">
      <t>ヒト</t>
    </rPh>
    <rPh sb="4" eb="5">
      <t>ムギ</t>
    </rPh>
    <rPh sb="5" eb="7">
      <t>フクシ</t>
    </rPh>
    <rPh sb="7" eb="8">
      <t>カイ</t>
    </rPh>
    <phoneticPr fontId="2"/>
  </si>
  <si>
    <t>牛重1349-1</t>
    <rPh sb="0" eb="1">
      <t>ウシ</t>
    </rPh>
    <rPh sb="1" eb="2">
      <t>オモ</t>
    </rPh>
    <phoneticPr fontId="2"/>
  </si>
  <si>
    <t>加須駅から朝日バス免許センター行「根古屋」下車　徒歩１５分
※共同生活援助との併設</t>
    <rPh sb="0" eb="2">
      <t>カゾ</t>
    </rPh>
    <rPh sb="2" eb="3">
      <t>エキ</t>
    </rPh>
    <rPh sb="5" eb="7">
      <t>アサヒ</t>
    </rPh>
    <rPh sb="15" eb="16">
      <t>イキ</t>
    </rPh>
    <rPh sb="17" eb="20">
      <t>ネコヤ</t>
    </rPh>
    <rPh sb="21" eb="23">
      <t>ゲシャ</t>
    </rPh>
    <rPh sb="24" eb="26">
      <t>トホ</t>
    </rPh>
    <rPh sb="28" eb="29">
      <t>フン</t>
    </rPh>
    <rPh sb="31" eb="33">
      <t>キョウドウ</t>
    </rPh>
    <rPh sb="33" eb="35">
      <t>セイカツ</t>
    </rPh>
    <rPh sb="35" eb="37">
      <t>エンジョ</t>
    </rPh>
    <rPh sb="39" eb="41">
      <t>ヘイセツ</t>
    </rPh>
    <phoneticPr fontId="2"/>
  </si>
  <si>
    <t>グループホームわかぎ</t>
    <phoneticPr fontId="2"/>
  </si>
  <si>
    <t>347-0103</t>
    <phoneticPr fontId="2"/>
  </si>
  <si>
    <t>0480-38-6875</t>
    <phoneticPr fontId="2"/>
  </si>
  <si>
    <t>0480-38-6875</t>
    <phoneticPr fontId="2"/>
  </si>
  <si>
    <t>○</t>
    <phoneticPr fontId="2"/>
  </si>
  <si>
    <t>(株)ラインアロー</t>
    <rPh sb="1" eb="2">
      <t>カブ</t>
    </rPh>
    <phoneticPr fontId="2"/>
  </si>
  <si>
    <t>341-0018</t>
    <phoneticPr fontId="2"/>
  </si>
  <si>
    <t>048-934-5407</t>
    <phoneticPr fontId="2"/>
  </si>
  <si>
    <t>048-934-5408</t>
    <phoneticPr fontId="2"/>
  </si>
  <si>
    <t>○</t>
    <phoneticPr fontId="2"/>
  </si>
  <si>
    <t>松葉町17-15 ニューアーバン第一ビル4階</t>
    <rPh sb="0" eb="3">
      <t>マツバチョウ</t>
    </rPh>
    <rPh sb="16" eb="18">
      <t>ダイイチ</t>
    </rPh>
    <rPh sb="21" eb="22">
      <t>カイ</t>
    </rPh>
    <phoneticPr fontId="2"/>
  </si>
  <si>
    <t>Be happinessとおり町</t>
    <rPh sb="15" eb="16">
      <t>マチ</t>
    </rPh>
    <phoneticPr fontId="2"/>
  </si>
  <si>
    <t>350-0044</t>
    <phoneticPr fontId="2"/>
  </si>
  <si>
    <t>049-277-5644</t>
    <phoneticPr fontId="2"/>
  </si>
  <si>
    <t>049-277-5645</t>
    <phoneticPr fontId="2"/>
  </si>
  <si>
    <t>西武新宿線本川越駅から徒歩5分</t>
    <rPh sb="0" eb="5">
      <t>セイブシンジュクセン</t>
    </rPh>
    <rPh sb="5" eb="6">
      <t>ホン</t>
    </rPh>
    <rPh sb="6" eb="8">
      <t>カワゴエ</t>
    </rPh>
    <rPh sb="8" eb="9">
      <t>エキ</t>
    </rPh>
    <rPh sb="11" eb="13">
      <t>トホ</t>
    </rPh>
    <rPh sb="14" eb="15">
      <t>プン</t>
    </rPh>
    <phoneticPr fontId="2"/>
  </si>
  <si>
    <t>Be happiness野田町</t>
    <rPh sb="12" eb="14">
      <t>ノダ</t>
    </rPh>
    <rPh sb="14" eb="15">
      <t>マチ</t>
    </rPh>
    <phoneticPr fontId="2"/>
  </si>
  <si>
    <t>野田町2-2-1　グリーン野田2階</t>
    <rPh sb="0" eb="2">
      <t>ノダ</t>
    </rPh>
    <rPh sb="2" eb="3">
      <t>マチ</t>
    </rPh>
    <rPh sb="13" eb="15">
      <t>ノダ</t>
    </rPh>
    <rPh sb="16" eb="17">
      <t>カイ</t>
    </rPh>
    <phoneticPr fontId="2"/>
  </si>
  <si>
    <t>048-829-9663</t>
  </si>
  <si>
    <t>358-0003</t>
    <phoneticPr fontId="2"/>
  </si>
  <si>
    <t>西武池袋線入間市駅下車徒歩4分</t>
    <rPh sb="0" eb="5">
      <t>セイブイケブクロセン</t>
    </rPh>
    <rPh sb="5" eb="8">
      <t>イルマシ</t>
    </rPh>
    <rPh sb="8" eb="9">
      <t>エキ</t>
    </rPh>
    <rPh sb="9" eb="11">
      <t>ゲシャ</t>
    </rPh>
    <rPh sb="11" eb="13">
      <t>トホ</t>
    </rPh>
    <rPh sb="14" eb="15">
      <t>フン</t>
    </rPh>
    <phoneticPr fontId="2"/>
  </si>
  <si>
    <t>LITALICOワークス大宮</t>
    <rPh sb="12" eb="14">
      <t>オオミヤ</t>
    </rPh>
    <phoneticPr fontId="2"/>
  </si>
  <si>
    <t>LITALICOワークスさいたま浦和</t>
    <rPh sb="16" eb="18">
      <t>ウラワ</t>
    </rPh>
    <phoneticPr fontId="2"/>
  </si>
  <si>
    <t>(株)生きいき</t>
    <rPh sb="0" eb="3">
      <t>カブ</t>
    </rPh>
    <rPh sb="3" eb="4">
      <t>イ</t>
    </rPh>
    <phoneticPr fontId="5"/>
  </si>
  <si>
    <t>048-810-0110</t>
  </si>
  <si>
    <t>048-810-0111</t>
  </si>
  <si>
    <t>○</t>
    <phoneticPr fontId="2"/>
  </si>
  <si>
    <t>東浦和駅より徒歩10分
※共同生活援助との併設</t>
    <rPh sb="0" eb="4">
      <t>ヒガシウラワエキ</t>
    </rPh>
    <rPh sb="6" eb="8">
      <t>トホ</t>
    </rPh>
    <rPh sb="10" eb="11">
      <t>プン</t>
    </rPh>
    <phoneticPr fontId="2"/>
  </si>
  <si>
    <t>視覚障害者支援センター熊谷</t>
    <rPh sb="0" eb="2">
      <t>シカク</t>
    </rPh>
    <rPh sb="2" eb="5">
      <t>ショウガイシャ</t>
    </rPh>
    <rPh sb="5" eb="7">
      <t>シエン</t>
    </rPh>
    <rPh sb="11" eb="13">
      <t>クマガヤ</t>
    </rPh>
    <phoneticPr fontId="2"/>
  </si>
  <si>
    <t>(特非)皆実</t>
    <rPh sb="0" eb="4">
      <t>トクヒ</t>
    </rPh>
    <rPh sb="4" eb="5">
      <t>ミナ</t>
    </rPh>
    <rPh sb="5" eb="6">
      <t>ミ</t>
    </rPh>
    <phoneticPr fontId="2"/>
  </si>
  <si>
    <t>(特非)あーとの国プラネット</t>
    <rPh sb="0" eb="4">
      <t>トクヒ</t>
    </rPh>
    <rPh sb="8" eb="9">
      <t>クニ</t>
    </rPh>
    <phoneticPr fontId="2"/>
  </si>
  <si>
    <t>ほりほっく</t>
    <phoneticPr fontId="2"/>
  </si>
  <si>
    <t>松山2532-1</t>
    <rPh sb="0" eb="2">
      <t>マツヤマ</t>
    </rPh>
    <phoneticPr fontId="2"/>
  </si>
  <si>
    <t>0493-59-9773</t>
    <phoneticPr fontId="2"/>
  </si>
  <si>
    <t>0493-59-9734</t>
    <phoneticPr fontId="2"/>
  </si>
  <si>
    <t>○</t>
    <phoneticPr fontId="2"/>
  </si>
  <si>
    <t>東武東上線東松山駅から川越観光バスマイタウン行「市民病院前」下車徒歩5分</t>
    <rPh sb="0" eb="2">
      <t>トウブ</t>
    </rPh>
    <rPh sb="2" eb="4">
      <t>トウジョウ</t>
    </rPh>
    <rPh sb="4" eb="5">
      <t>セン</t>
    </rPh>
    <rPh sb="5" eb="8">
      <t>ヒガシマツヤマ</t>
    </rPh>
    <rPh sb="8" eb="9">
      <t>エキ</t>
    </rPh>
    <rPh sb="11" eb="13">
      <t>カワゴエ</t>
    </rPh>
    <rPh sb="13" eb="15">
      <t>カンコウ</t>
    </rPh>
    <rPh sb="22" eb="23">
      <t>イキ</t>
    </rPh>
    <rPh sb="24" eb="26">
      <t>シミン</t>
    </rPh>
    <rPh sb="26" eb="28">
      <t>ビョウイン</t>
    </rPh>
    <rPh sb="28" eb="29">
      <t>マエ</t>
    </rPh>
    <rPh sb="30" eb="32">
      <t>ゲシャ</t>
    </rPh>
    <rPh sb="32" eb="34">
      <t>トホ</t>
    </rPh>
    <rPh sb="35" eb="36">
      <t>フン</t>
    </rPh>
    <phoneticPr fontId="2"/>
  </si>
  <si>
    <t>347-0031</t>
  </si>
  <si>
    <t>0480-61-8421</t>
  </si>
  <si>
    <t>0480-31-6330</t>
  </si>
  <si>
    <t>362-0053</t>
  </si>
  <si>
    <t>048-782-9596</t>
  </si>
  <si>
    <t>048-782-5335</t>
  </si>
  <si>
    <t>東領家4-8-6</t>
    <rPh sb="0" eb="3">
      <t>ヒガシリョウケ</t>
    </rPh>
    <phoneticPr fontId="2"/>
  </si>
  <si>
    <t>エコポットあさひ</t>
  </si>
  <si>
    <t>048-227-4110</t>
  </si>
  <si>
    <t>048-227-4111</t>
  </si>
  <si>
    <t>(有)千光社</t>
    <rPh sb="1" eb="2">
      <t>ユウ</t>
    </rPh>
    <rPh sb="3" eb="4">
      <t>セン</t>
    </rPh>
    <rPh sb="4" eb="5">
      <t>コウ</t>
    </rPh>
    <rPh sb="5" eb="6">
      <t>シャ</t>
    </rPh>
    <phoneticPr fontId="2"/>
  </si>
  <si>
    <t>光の国</t>
    <rPh sb="0" eb="1">
      <t>ヒカリ</t>
    </rPh>
    <rPh sb="2" eb="3">
      <t>クニ</t>
    </rPh>
    <phoneticPr fontId="2"/>
  </si>
  <si>
    <t>北大桑214-3</t>
    <rPh sb="0" eb="1">
      <t>キタ</t>
    </rPh>
    <rPh sb="1" eb="3">
      <t>オオクワ</t>
    </rPh>
    <phoneticPr fontId="2"/>
  </si>
  <si>
    <t>東武伊勢崎線鷲宮駅からコミュニティバス東循環北コース「神明神社前」下車徒歩15分</t>
    <rPh sb="0" eb="2">
      <t>トウブ</t>
    </rPh>
    <rPh sb="2" eb="5">
      <t>イセサキ</t>
    </rPh>
    <rPh sb="5" eb="6">
      <t>セン</t>
    </rPh>
    <rPh sb="6" eb="8">
      <t>ワシノミヤ</t>
    </rPh>
    <rPh sb="8" eb="9">
      <t>エキ</t>
    </rPh>
    <rPh sb="19" eb="20">
      <t>ヒガシ</t>
    </rPh>
    <rPh sb="20" eb="22">
      <t>ジュンカン</t>
    </rPh>
    <rPh sb="22" eb="23">
      <t>キタ</t>
    </rPh>
    <rPh sb="27" eb="28">
      <t>ジン</t>
    </rPh>
    <rPh sb="28" eb="29">
      <t>メイ</t>
    </rPh>
    <rPh sb="29" eb="31">
      <t>ジンジャ</t>
    </rPh>
    <rPh sb="31" eb="32">
      <t>マエ</t>
    </rPh>
    <rPh sb="33" eb="35">
      <t>ゲシャ</t>
    </rPh>
    <rPh sb="35" eb="37">
      <t>トホ</t>
    </rPh>
    <rPh sb="39" eb="40">
      <t>フン</t>
    </rPh>
    <phoneticPr fontId="2"/>
  </si>
  <si>
    <t>349-1147</t>
  </si>
  <si>
    <t>0480-72-1198</t>
  </si>
  <si>
    <t>0480-72-1201</t>
  </si>
  <si>
    <t xml:space="preserve">前川2-10-11 1F </t>
    <rPh sb="0" eb="2">
      <t>マエカワ</t>
    </rPh>
    <phoneticPr fontId="2"/>
  </si>
  <si>
    <t>JR西川口駅東口から国際興業バス綱代橋循環「前川東」下車徒歩2分</t>
    <rPh sb="2" eb="6">
      <t>ニシカワグチエキ</t>
    </rPh>
    <rPh sb="6" eb="7">
      <t>ヒガシ</t>
    </rPh>
    <rPh sb="7" eb="8">
      <t>グチ</t>
    </rPh>
    <rPh sb="10" eb="12">
      <t>コクサイ</t>
    </rPh>
    <rPh sb="12" eb="14">
      <t>コウギョウ</t>
    </rPh>
    <rPh sb="16" eb="17">
      <t>ツナ</t>
    </rPh>
    <rPh sb="17" eb="18">
      <t>ヨ</t>
    </rPh>
    <rPh sb="18" eb="19">
      <t>バシ</t>
    </rPh>
    <rPh sb="19" eb="21">
      <t>ジュンカン</t>
    </rPh>
    <rPh sb="22" eb="24">
      <t>マエカワ</t>
    </rPh>
    <rPh sb="24" eb="25">
      <t>ヒガシ</t>
    </rPh>
    <rPh sb="26" eb="28">
      <t>ゲシャ</t>
    </rPh>
    <rPh sb="28" eb="30">
      <t>トホ</t>
    </rPh>
    <rPh sb="31" eb="32">
      <t>フン</t>
    </rPh>
    <phoneticPr fontId="2"/>
  </si>
  <si>
    <t>(株)ほんわか</t>
  </si>
  <si>
    <t>エイト</t>
  </si>
  <si>
    <t>048-212-2527</t>
  </si>
  <si>
    <t>(福)さくら草</t>
    <rPh sb="1" eb="2">
      <t>フク</t>
    </rPh>
    <rPh sb="6" eb="7">
      <t>ソウ</t>
    </rPh>
    <phoneticPr fontId="2"/>
  </si>
  <si>
    <t>東本郷1259-3</t>
    <rPh sb="0" eb="3">
      <t>ヒガシホンゴウ</t>
    </rPh>
    <phoneticPr fontId="2"/>
  </si>
  <si>
    <t xml:space="preserve">JR川口駅東口から国際興業バス峯八幡宮行き「新郷支所」下車徒歩3分 </t>
    <rPh sb="9" eb="11">
      <t>コクサイ</t>
    </rPh>
    <rPh sb="11" eb="13">
      <t>コウギョウ</t>
    </rPh>
    <rPh sb="29" eb="31">
      <t>トホ</t>
    </rPh>
    <rPh sb="32" eb="33">
      <t>フン</t>
    </rPh>
    <phoneticPr fontId="2"/>
  </si>
  <si>
    <t>デイセンターいぶき</t>
  </si>
  <si>
    <t>334-0063</t>
  </si>
  <si>
    <t>048-497-2317</t>
  </si>
  <si>
    <t>048-497-2219</t>
  </si>
  <si>
    <t>はあもにい</t>
  </si>
  <si>
    <t>(特非)みらい</t>
  </si>
  <si>
    <t>(特非)インスピリット</t>
    <rPh sb="1" eb="2">
      <t>トク</t>
    </rPh>
    <rPh sb="2" eb="3">
      <t>ヒ</t>
    </rPh>
    <phoneticPr fontId="2"/>
  </si>
  <si>
    <t>インスピリット</t>
    <phoneticPr fontId="2"/>
  </si>
  <si>
    <t>341-0035</t>
    <phoneticPr fontId="2"/>
  </si>
  <si>
    <t>○</t>
    <phoneticPr fontId="2"/>
  </si>
  <si>
    <t>三郷駅北口から徒歩20分</t>
    <rPh sb="0" eb="2">
      <t>ミサト</t>
    </rPh>
    <rPh sb="2" eb="3">
      <t>エキ</t>
    </rPh>
    <rPh sb="3" eb="5">
      <t>キタグチ</t>
    </rPh>
    <rPh sb="7" eb="9">
      <t>トホ</t>
    </rPh>
    <rPh sb="11" eb="12">
      <t>フン</t>
    </rPh>
    <phoneticPr fontId="2"/>
  </si>
  <si>
    <t>(福)ふかや精神保健福祉の会まゆだま</t>
    <rPh sb="1" eb="2">
      <t>フク</t>
    </rPh>
    <rPh sb="6" eb="8">
      <t>セイシン</t>
    </rPh>
    <rPh sb="8" eb="10">
      <t>ホケン</t>
    </rPh>
    <rPh sb="10" eb="12">
      <t>フクシ</t>
    </rPh>
    <rPh sb="13" eb="14">
      <t>カイ</t>
    </rPh>
    <phoneticPr fontId="2"/>
  </si>
  <si>
    <t>ジョブサポートはぶたえ</t>
    <phoneticPr fontId="2"/>
  </si>
  <si>
    <t>048-571-3711</t>
    <phoneticPr fontId="2"/>
  </si>
  <si>
    <t>048-598-7705</t>
    <phoneticPr fontId="2"/>
  </si>
  <si>
    <t>フレンドリー</t>
    <phoneticPr fontId="2"/>
  </si>
  <si>
    <t>366-0026</t>
    <phoneticPr fontId="2"/>
  </si>
  <si>
    <t>048-575-2605</t>
    <phoneticPr fontId="2"/>
  </si>
  <si>
    <t>048-577-3584</t>
    <phoneticPr fontId="2"/>
  </si>
  <si>
    <t>○</t>
    <phoneticPr fontId="2"/>
  </si>
  <si>
    <t>高崎線深谷駅下車徒歩6分</t>
    <phoneticPr fontId="2"/>
  </si>
  <si>
    <t>キャリア・サポート・パートナーズ</t>
    <phoneticPr fontId="2"/>
  </si>
  <si>
    <t>344-0067</t>
    <phoneticPr fontId="2"/>
  </si>
  <si>
    <t>048-812-8677</t>
    <phoneticPr fontId="2"/>
  </si>
  <si>
    <t>048-812-8671</t>
    <phoneticPr fontId="2"/>
  </si>
  <si>
    <t>○</t>
    <phoneticPr fontId="2"/>
  </si>
  <si>
    <t>３Ｃ本庄</t>
    <rPh sb="2" eb="4">
      <t>ホンジョウ</t>
    </rPh>
    <phoneticPr fontId="2"/>
  </si>
  <si>
    <t>本庄駅南口から徒歩１２分</t>
    <rPh sb="0" eb="2">
      <t>ホンジョウ</t>
    </rPh>
    <rPh sb="2" eb="3">
      <t>エキ</t>
    </rPh>
    <rPh sb="3" eb="5">
      <t>ミナミグチ</t>
    </rPh>
    <rPh sb="7" eb="9">
      <t>トホ</t>
    </rPh>
    <rPh sb="11" eb="12">
      <t>フン</t>
    </rPh>
    <phoneticPr fontId="2"/>
  </si>
  <si>
    <t>0495-21-2200</t>
    <phoneticPr fontId="2"/>
  </si>
  <si>
    <t>○</t>
    <phoneticPr fontId="2"/>
  </si>
  <si>
    <t>(特非)道の空路</t>
    <rPh sb="4" eb="5">
      <t>ミチ</t>
    </rPh>
    <rPh sb="6" eb="7">
      <t>クウ</t>
    </rPh>
    <rPh sb="7" eb="8">
      <t>ロ</t>
    </rPh>
    <phoneticPr fontId="2"/>
  </si>
  <si>
    <t>花笑之木工房</t>
    <rPh sb="0" eb="1">
      <t>ハナ</t>
    </rPh>
    <rPh sb="1" eb="2">
      <t>ワラ</t>
    </rPh>
    <rPh sb="2" eb="3">
      <t>ノ</t>
    </rPh>
    <rPh sb="3" eb="4">
      <t>キ</t>
    </rPh>
    <rPh sb="4" eb="6">
      <t>コウボウ</t>
    </rPh>
    <phoneticPr fontId="2"/>
  </si>
  <si>
    <t>朝霞市・（福）朝霞地区福祉会</t>
    <rPh sb="0" eb="3">
      <t>アサカシ</t>
    </rPh>
    <rPh sb="5" eb="6">
      <t>フク</t>
    </rPh>
    <rPh sb="7" eb="9">
      <t>アサカ</t>
    </rPh>
    <rPh sb="9" eb="11">
      <t>チク</t>
    </rPh>
    <rPh sb="11" eb="13">
      <t>フクシ</t>
    </rPh>
    <rPh sb="13" eb="14">
      <t>カイ</t>
    </rPh>
    <phoneticPr fontId="2"/>
  </si>
  <si>
    <t>朝光苑障害者短期入所事業所</t>
    <rPh sb="0" eb="1">
      <t>アサ</t>
    </rPh>
    <rPh sb="1" eb="2">
      <t>ヒカリ</t>
    </rPh>
    <rPh sb="2" eb="3">
      <t>エン</t>
    </rPh>
    <rPh sb="3" eb="6">
      <t>ショウガイシャ</t>
    </rPh>
    <rPh sb="6" eb="8">
      <t>タンキ</t>
    </rPh>
    <rPh sb="8" eb="10">
      <t>ニュウショ</t>
    </rPh>
    <rPh sb="10" eb="13">
      <t>ジギョウショ</t>
    </rPh>
    <phoneticPr fontId="2"/>
  </si>
  <si>
    <t>朝霞市</t>
    <rPh sb="0" eb="2">
      <t>アサカ</t>
    </rPh>
    <rPh sb="2" eb="3">
      <t>シ</t>
    </rPh>
    <phoneticPr fontId="2"/>
  </si>
  <si>
    <t>青葉台1-10-32</t>
    <rPh sb="0" eb="3">
      <t>アオバダイ</t>
    </rPh>
    <phoneticPr fontId="2"/>
  </si>
  <si>
    <t>○</t>
    <phoneticPr fontId="2"/>
  </si>
  <si>
    <t>朝霞駅南口から徒歩20分</t>
    <rPh sb="0" eb="2">
      <t>アサカ</t>
    </rPh>
    <rPh sb="2" eb="3">
      <t>エキ</t>
    </rPh>
    <rPh sb="3" eb="5">
      <t>ミナミグチ</t>
    </rPh>
    <rPh sb="7" eb="9">
      <t>トホ</t>
    </rPh>
    <rPh sb="11" eb="12">
      <t>フン</t>
    </rPh>
    <phoneticPr fontId="2"/>
  </si>
  <si>
    <t>(特非)輝</t>
    <rPh sb="4" eb="5">
      <t>カガヤ</t>
    </rPh>
    <phoneticPr fontId="2"/>
  </si>
  <si>
    <t>(有)　あさひ福祉サービス</t>
    <rPh sb="1" eb="2">
      <t>ユウ</t>
    </rPh>
    <rPh sb="7" eb="9">
      <t>フクシ</t>
    </rPh>
    <phoneticPr fontId="5"/>
  </si>
  <si>
    <t>048-789-7551</t>
  </si>
  <si>
    <t>048-789-7552</t>
  </si>
  <si>
    <t>JR武蔵浦和駅徒歩15分</t>
    <phoneticPr fontId="2"/>
  </si>
  <si>
    <t>多機能型事業所　アトリエ・モモ</t>
    <rPh sb="0" eb="4">
      <t>タキノウガタ</t>
    </rPh>
    <rPh sb="4" eb="6">
      <t>ジギョウ</t>
    </rPh>
    <rPh sb="6" eb="7">
      <t>ショ</t>
    </rPh>
    <phoneticPr fontId="2"/>
  </si>
  <si>
    <t>脇田本町16-20　森田ビル5階</t>
    <rPh sb="0" eb="4">
      <t>ワキタホンチョウ</t>
    </rPh>
    <rPh sb="10" eb="12">
      <t>モリタ</t>
    </rPh>
    <rPh sb="15" eb="16">
      <t>カイ</t>
    </rPh>
    <phoneticPr fontId="2"/>
  </si>
  <si>
    <t>350-1123</t>
    <phoneticPr fontId="2"/>
  </si>
  <si>
    <t>049-257-4213</t>
    <phoneticPr fontId="2"/>
  </si>
  <si>
    <t>049-257-4214</t>
    <phoneticPr fontId="2"/>
  </si>
  <si>
    <t>川越駅から徒歩2分</t>
    <rPh sb="0" eb="2">
      <t>カワゴエ</t>
    </rPh>
    <rPh sb="2" eb="3">
      <t>エキ</t>
    </rPh>
    <rPh sb="5" eb="7">
      <t>トホ</t>
    </rPh>
    <rPh sb="8" eb="9">
      <t>フン</t>
    </rPh>
    <phoneticPr fontId="2"/>
  </si>
  <si>
    <t>新川町2-45-1</t>
    <rPh sb="0" eb="3">
      <t>シンカワチョウ</t>
    </rPh>
    <phoneticPr fontId="2"/>
  </si>
  <si>
    <t>東武伊勢崎線新越谷駅から車10分</t>
    <rPh sb="0" eb="2">
      <t>トウブ</t>
    </rPh>
    <rPh sb="6" eb="7">
      <t>シン</t>
    </rPh>
    <rPh sb="7" eb="9">
      <t>コシガヤ</t>
    </rPh>
    <rPh sb="12" eb="13">
      <t>クルマ</t>
    </rPh>
    <phoneticPr fontId="2"/>
  </si>
  <si>
    <t>ソレイユ</t>
  </si>
  <si>
    <t>343-0852</t>
  </si>
  <si>
    <t>048-971-8883</t>
  </si>
  <si>
    <t>048-971-8894</t>
  </si>
  <si>
    <t>朝霞市</t>
    <phoneticPr fontId="2"/>
  </si>
  <si>
    <t>048-486-2481</t>
    <phoneticPr fontId="2"/>
  </si>
  <si>
    <t>048-486-2412</t>
    <phoneticPr fontId="2"/>
  </si>
  <si>
    <t>○</t>
    <phoneticPr fontId="2"/>
  </si>
  <si>
    <t>早稲田4-13-6</t>
    <rPh sb="0" eb="3">
      <t>ワセダ</t>
    </rPh>
    <phoneticPr fontId="2"/>
  </si>
  <si>
    <t>0480-43-3456</t>
    <phoneticPr fontId="2"/>
  </si>
  <si>
    <t>○</t>
    <phoneticPr fontId="2"/>
  </si>
  <si>
    <t>はあとぴあ福祉作業所</t>
    <rPh sb="5" eb="7">
      <t>フクシ</t>
    </rPh>
    <rPh sb="7" eb="9">
      <t>サギョウ</t>
    </rPh>
    <rPh sb="9" eb="10">
      <t>ショ</t>
    </rPh>
    <phoneticPr fontId="2"/>
  </si>
  <si>
    <t>めぐみの里</t>
    <rPh sb="4" eb="5">
      <t>サト</t>
    </rPh>
    <phoneticPr fontId="2"/>
  </si>
  <si>
    <t>下大崎1274-1</t>
    <rPh sb="0" eb="1">
      <t>シタ</t>
    </rPh>
    <rPh sb="1" eb="3">
      <t>オオサキ</t>
    </rPh>
    <phoneticPr fontId="2"/>
  </si>
  <si>
    <t>宇都宮線白岡駅下車タクシー15分</t>
    <rPh sb="0" eb="3">
      <t>ウツノミヤ</t>
    </rPh>
    <rPh sb="3" eb="4">
      <t>セン</t>
    </rPh>
    <rPh sb="4" eb="6">
      <t>シラオカ</t>
    </rPh>
    <rPh sb="6" eb="7">
      <t>エキ</t>
    </rPh>
    <rPh sb="7" eb="9">
      <t>ゲシャ</t>
    </rPh>
    <phoneticPr fontId="2"/>
  </si>
  <si>
    <t>（一社）Ciel</t>
    <rPh sb="1" eb="3">
      <t>イッシャ</t>
    </rPh>
    <phoneticPr fontId="2"/>
  </si>
  <si>
    <t>川越市</t>
    <rPh sb="0" eb="3">
      <t>カワゴエシ</t>
    </rPh>
    <phoneticPr fontId="2"/>
  </si>
  <si>
    <t>049-293-2528</t>
  </si>
  <si>
    <t>川越駅下車徒歩15分</t>
    <rPh sb="0" eb="2">
      <t>カワゴエ</t>
    </rPh>
    <rPh sb="2" eb="3">
      <t>エキ</t>
    </rPh>
    <rPh sb="3" eb="5">
      <t>ゲシャ</t>
    </rPh>
    <rPh sb="5" eb="7">
      <t>トホ</t>
    </rPh>
    <rPh sb="9" eb="10">
      <t>フン</t>
    </rPh>
    <phoneticPr fontId="2"/>
  </si>
  <si>
    <t>サルース</t>
  </si>
  <si>
    <t>049-277-3428</t>
  </si>
  <si>
    <t>049-277-3464</t>
  </si>
  <si>
    <t>○</t>
    <phoneticPr fontId="2"/>
  </si>
  <si>
    <t>東武伊勢崎線大袋駅から徒歩1分</t>
    <rPh sb="0" eb="2">
      <t>トウブ</t>
    </rPh>
    <rPh sb="6" eb="8">
      <t>オオブクロ</t>
    </rPh>
    <rPh sb="8" eb="9">
      <t>エキ</t>
    </rPh>
    <rPh sb="11" eb="13">
      <t>トホ</t>
    </rPh>
    <phoneticPr fontId="2"/>
  </si>
  <si>
    <t>るりえ</t>
  </si>
  <si>
    <t>343-0032</t>
  </si>
  <si>
    <t>048-940-2942</t>
  </si>
  <si>
    <t>048-940-2946</t>
  </si>
  <si>
    <t>(一社)さいたま修養会</t>
    <rPh sb="8" eb="10">
      <t>シュウヨウ</t>
    </rPh>
    <rPh sb="10" eb="11">
      <t>カイ</t>
    </rPh>
    <phoneticPr fontId="2"/>
  </si>
  <si>
    <t>袋山2045-1　光ビル4F</t>
    <rPh sb="0" eb="2">
      <t>フクロヤマ</t>
    </rPh>
    <rPh sb="9" eb="10">
      <t>ヒカリ</t>
    </rPh>
    <phoneticPr fontId="2"/>
  </si>
  <si>
    <t>クオ・ヴァディス</t>
  </si>
  <si>
    <t>048-788-3976</t>
  </si>
  <si>
    <t>048-669-8000</t>
  </si>
  <si>
    <t>048-669-8001</t>
  </si>
  <si>
    <t>グランシティ</t>
  </si>
  <si>
    <t>048-762-6557</t>
  </si>
  <si>
    <t>048-762-6523</t>
  </si>
  <si>
    <t>夢工房　大宮東口</t>
    <rPh sb="0" eb="1">
      <t>ユメ</t>
    </rPh>
    <rPh sb="1" eb="3">
      <t>コウボウ</t>
    </rPh>
    <rPh sb="4" eb="6">
      <t>オオミヤ</t>
    </rPh>
    <rPh sb="6" eb="7">
      <t>ヒガシ</t>
    </rPh>
    <rPh sb="7" eb="8">
      <t>クチ</t>
    </rPh>
    <phoneticPr fontId="5"/>
  </si>
  <si>
    <t>048-657-6777</t>
  </si>
  <si>
    <t>048-657-6778</t>
  </si>
  <si>
    <t>（一社）空想庭園</t>
    <rPh sb="4" eb="6">
      <t>クウソウ</t>
    </rPh>
    <rPh sb="6" eb="8">
      <t>テイエン</t>
    </rPh>
    <phoneticPr fontId="5"/>
  </si>
  <si>
    <t>（同）ドリーム</t>
    <phoneticPr fontId="5"/>
  </si>
  <si>
    <t>さいたま市</t>
  </si>
  <si>
    <t>北区盆栽町514-10</t>
    <rPh sb="0" eb="2">
      <t>キタク</t>
    </rPh>
    <rPh sb="2" eb="5">
      <t>ボンサイチョウ</t>
    </rPh>
    <phoneticPr fontId="5"/>
  </si>
  <si>
    <t>北区吉野町2-189-14</t>
    <rPh sb="0" eb="2">
      <t>キタク</t>
    </rPh>
    <rPh sb="2" eb="4">
      <t>ヨシノ</t>
    </rPh>
    <rPh sb="4" eb="5">
      <t>マチ</t>
    </rPh>
    <phoneticPr fontId="5"/>
  </si>
  <si>
    <t>南区太田窪5-28-28</t>
    <rPh sb="0" eb="2">
      <t>ミナミク</t>
    </rPh>
    <rPh sb="2" eb="5">
      <t>ダイタクボ</t>
    </rPh>
    <phoneticPr fontId="5"/>
  </si>
  <si>
    <t>大宮区宮町1-17　飯田ビル2Ｆ</t>
    <rPh sb="0" eb="2">
      <t>オオミヤ</t>
    </rPh>
    <rPh sb="2" eb="3">
      <t>ク</t>
    </rPh>
    <rPh sb="3" eb="5">
      <t>ミヤチョウ</t>
    </rPh>
    <rPh sb="10" eb="12">
      <t>イイダ</t>
    </rPh>
    <phoneticPr fontId="5"/>
  </si>
  <si>
    <t>331-0805</t>
    <phoneticPr fontId="2"/>
  </si>
  <si>
    <t>331-0811</t>
    <phoneticPr fontId="2"/>
  </si>
  <si>
    <t>336-0015</t>
    <phoneticPr fontId="2"/>
  </si>
  <si>
    <t>330-0802</t>
    <phoneticPr fontId="2"/>
  </si>
  <si>
    <t>土呂駅徒歩５分</t>
    <rPh sb="0" eb="3">
      <t>トロエキ</t>
    </rPh>
    <rPh sb="3" eb="5">
      <t>トホ</t>
    </rPh>
    <rPh sb="6" eb="7">
      <t>フン</t>
    </rPh>
    <phoneticPr fontId="2"/>
  </si>
  <si>
    <t>ＪＲ宮原駅から東武バス「鈴木」駅下車徒歩１分</t>
    <rPh sb="2" eb="5">
      <t>ミヤハラエキ</t>
    </rPh>
    <rPh sb="7" eb="9">
      <t>トウブ</t>
    </rPh>
    <rPh sb="12" eb="14">
      <t>スズキ</t>
    </rPh>
    <rPh sb="15" eb="16">
      <t>エキ</t>
    </rPh>
    <rPh sb="16" eb="18">
      <t>ゲシャ</t>
    </rPh>
    <rPh sb="18" eb="20">
      <t>トホ</t>
    </rPh>
    <rPh sb="21" eb="22">
      <t>フン</t>
    </rPh>
    <phoneticPr fontId="2"/>
  </si>
  <si>
    <t>ＪＲ南浦和駅から国際航業バス「大谷場東小学校」下車</t>
    <rPh sb="2" eb="3">
      <t>ミナミ</t>
    </rPh>
    <rPh sb="3" eb="5">
      <t>ウラワ</t>
    </rPh>
    <rPh sb="5" eb="6">
      <t>エキ</t>
    </rPh>
    <rPh sb="8" eb="10">
      <t>コクサイ</t>
    </rPh>
    <rPh sb="10" eb="12">
      <t>コウギョウ</t>
    </rPh>
    <rPh sb="15" eb="18">
      <t>オオヤバ</t>
    </rPh>
    <rPh sb="18" eb="19">
      <t>ヒガシ</t>
    </rPh>
    <rPh sb="19" eb="22">
      <t>ショウガッコウ</t>
    </rPh>
    <rPh sb="23" eb="25">
      <t>ゲシャ</t>
    </rPh>
    <phoneticPr fontId="2"/>
  </si>
  <si>
    <t>大宮駅東口から徒歩２分</t>
    <rPh sb="0" eb="3">
      <t>オオミヤエキ</t>
    </rPh>
    <rPh sb="3" eb="4">
      <t>ヒガシ</t>
    </rPh>
    <rPh sb="4" eb="5">
      <t>クチ</t>
    </rPh>
    <rPh sb="7" eb="9">
      <t>トホ</t>
    </rPh>
    <rPh sb="10" eb="11">
      <t>フン</t>
    </rPh>
    <phoneticPr fontId="2"/>
  </si>
  <si>
    <t>042-978-9705</t>
  </si>
  <si>
    <t>042-978-9706</t>
  </si>
  <si>
    <t>（特非）リスイッチ</t>
    <rPh sb="1" eb="2">
      <t>トク</t>
    </rPh>
    <rPh sb="2" eb="3">
      <t>ヒ</t>
    </rPh>
    <phoneticPr fontId="2"/>
  </si>
  <si>
    <t>リロード</t>
    <phoneticPr fontId="2"/>
  </si>
  <si>
    <t>朝霞市</t>
    <phoneticPr fontId="2"/>
  </si>
  <si>
    <t>幸町2-1-1 2F</t>
    <rPh sb="0" eb="1">
      <t>サチ</t>
    </rPh>
    <rPh sb="1" eb="2">
      <t>マチ</t>
    </rPh>
    <phoneticPr fontId="2"/>
  </si>
  <si>
    <t>○</t>
    <phoneticPr fontId="2"/>
  </si>
  <si>
    <t>東武東上線朝霞駅から徒歩17分</t>
    <rPh sb="0" eb="2">
      <t>トウブ</t>
    </rPh>
    <rPh sb="2" eb="4">
      <t>トウジョウ</t>
    </rPh>
    <rPh sb="4" eb="5">
      <t>セン</t>
    </rPh>
    <rPh sb="5" eb="7">
      <t>アサカ</t>
    </rPh>
    <rPh sb="7" eb="8">
      <t>エキ</t>
    </rPh>
    <rPh sb="10" eb="12">
      <t>トホ</t>
    </rPh>
    <rPh sb="14" eb="15">
      <t>プン</t>
    </rPh>
    <phoneticPr fontId="2"/>
  </si>
  <si>
    <t>(特非)彩花</t>
    <rPh sb="1" eb="2">
      <t>トク</t>
    </rPh>
    <rPh sb="2" eb="3">
      <t>ヒ</t>
    </rPh>
    <rPh sb="4" eb="5">
      <t>サイ</t>
    </rPh>
    <rPh sb="5" eb="6">
      <t>ハナ</t>
    </rPh>
    <phoneticPr fontId="2"/>
  </si>
  <si>
    <t>（特非）ライフサポート</t>
    <rPh sb="1" eb="2">
      <t>トク</t>
    </rPh>
    <rPh sb="2" eb="3">
      <t>ヒ</t>
    </rPh>
    <phoneticPr fontId="2"/>
  </si>
  <si>
    <t>嘉美立野南1545-2</t>
    <rPh sb="0" eb="1">
      <t>カ</t>
    </rPh>
    <rPh sb="1" eb="2">
      <t>ミ</t>
    </rPh>
    <rPh sb="2" eb="4">
      <t>タテノ</t>
    </rPh>
    <rPh sb="4" eb="5">
      <t>ミナミ</t>
    </rPh>
    <phoneticPr fontId="2"/>
  </si>
  <si>
    <t>（一社）キャリカ</t>
    <rPh sb="1" eb="2">
      <t>イチ</t>
    </rPh>
    <rPh sb="2" eb="3">
      <t>シャ</t>
    </rPh>
    <phoneticPr fontId="2"/>
  </si>
  <si>
    <t>中央1-1-12
松ロイヤルビル４階</t>
    <rPh sb="0" eb="2">
      <t>チュウオウ</t>
    </rPh>
    <rPh sb="9" eb="10">
      <t>マツ</t>
    </rPh>
    <rPh sb="17" eb="18">
      <t>カイ</t>
    </rPh>
    <phoneticPr fontId="2"/>
  </si>
  <si>
    <t>340-0016</t>
    <phoneticPr fontId="2"/>
  </si>
  <si>
    <t>048-954-7670</t>
    <phoneticPr fontId="2"/>
  </si>
  <si>
    <t>048-954-7672</t>
    <phoneticPr fontId="2"/>
  </si>
  <si>
    <t>東武伊勢崎線草加駅東口から徒歩5分</t>
    <rPh sb="0" eb="2">
      <t>トウブ</t>
    </rPh>
    <rPh sb="2" eb="5">
      <t>イセザキ</t>
    </rPh>
    <rPh sb="5" eb="6">
      <t>セン</t>
    </rPh>
    <rPh sb="6" eb="8">
      <t>ソウカ</t>
    </rPh>
    <rPh sb="8" eb="9">
      <t>エキ</t>
    </rPh>
    <rPh sb="9" eb="11">
      <t>ヒガシグチ</t>
    </rPh>
    <rPh sb="13" eb="15">
      <t>トホ</t>
    </rPh>
    <rPh sb="16" eb="17">
      <t>フン</t>
    </rPh>
    <phoneticPr fontId="2"/>
  </si>
  <si>
    <t>(福)羽搏会</t>
    <rPh sb="3" eb="4">
      <t>ハネ</t>
    </rPh>
    <rPh sb="4" eb="5">
      <t>ハク</t>
    </rPh>
    <rPh sb="5" eb="6">
      <t>カイ</t>
    </rPh>
    <phoneticPr fontId="2"/>
  </si>
  <si>
    <t>フラミンゴ</t>
    <phoneticPr fontId="2"/>
  </si>
  <si>
    <t>小谷田705-1</t>
    <rPh sb="0" eb="3">
      <t>コヤタ</t>
    </rPh>
    <phoneticPr fontId="2"/>
  </si>
  <si>
    <t>04-2946-7750</t>
    <phoneticPr fontId="2"/>
  </si>
  <si>
    <t>04-2946-7710</t>
    <phoneticPr fontId="2"/>
  </si>
  <si>
    <t>○</t>
    <phoneticPr fontId="2"/>
  </si>
  <si>
    <t>西武池袋線入間市駅から西武バス河辺駅北口行「桂橋」下車徒歩10分</t>
    <rPh sb="0" eb="5">
      <t>セイブイケブクロセン</t>
    </rPh>
    <rPh sb="5" eb="9">
      <t>イルマシエキ</t>
    </rPh>
    <rPh sb="11" eb="13">
      <t>セイブ</t>
    </rPh>
    <rPh sb="15" eb="17">
      <t>カワベ</t>
    </rPh>
    <rPh sb="17" eb="18">
      <t>エキ</t>
    </rPh>
    <rPh sb="18" eb="20">
      <t>キタグチ</t>
    </rPh>
    <rPh sb="20" eb="21">
      <t>イ</t>
    </rPh>
    <rPh sb="22" eb="23">
      <t>カツラ</t>
    </rPh>
    <rPh sb="23" eb="24">
      <t>ハシ</t>
    </rPh>
    <rPh sb="25" eb="27">
      <t>ゲシャ</t>
    </rPh>
    <rPh sb="27" eb="29">
      <t>トホ</t>
    </rPh>
    <rPh sb="31" eb="32">
      <t>フン</t>
    </rPh>
    <phoneticPr fontId="2"/>
  </si>
  <si>
    <t>(株）アネスティ</t>
    <rPh sb="1" eb="2">
      <t>カブ</t>
    </rPh>
    <phoneticPr fontId="2"/>
  </si>
  <si>
    <t>あすか川島工房</t>
    <rPh sb="3" eb="5">
      <t>カワシマ</t>
    </rPh>
    <rPh sb="5" eb="7">
      <t>コウボウ</t>
    </rPh>
    <phoneticPr fontId="2"/>
  </si>
  <si>
    <t>中山1347-1</t>
    <rPh sb="0" eb="2">
      <t>ナカヤマ</t>
    </rPh>
    <phoneticPr fontId="2"/>
  </si>
  <si>
    <t>049-236-3159</t>
    <phoneticPr fontId="2"/>
  </si>
  <si>
    <t>049-236-3142</t>
    <phoneticPr fontId="2"/>
  </si>
  <si>
    <t>東武東上線若葉駅から東武バス八幡団地行き「南戸守」下車から徒歩６分</t>
    <rPh sb="0" eb="2">
      <t>トウブ</t>
    </rPh>
    <rPh sb="2" eb="4">
      <t>トウジョウ</t>
    </rPh>
    <rPh sb="4" eb="5">
      <t>セン</t>
    </rPh>
    <rPh sb="5" eb="8">
      <t>ワカバエキ</t>
    </rPh>
    <rPh sb="10" eb="12">
      <t>トウブ</t>
    </rPh>
    <rPh sb="14" eb="16">
      <t>ヤワタ</t>
    </rPh>
    <rPh sb="16" eb="18">
      <t>ダンチ</t>
    </rPh>
    <rPh sb="18" eb="19">
      <t>イ</t>
    </rPh>
    <rPh sb="21" eb="22">
      <t>ミナミ</t>
    </rPh>
    <rPh sb="22" eb="23">
      <t>ト</t>
    </rPh>
    <rPh sb="23" eb="24">
      <t>マモ</t>
    </rPh>
    <rPh sb="25" eb="27">
      <t>ゲシャ</t>
    </rPh>
    <rPh sb="29" eb="31">
      <t>トホ</t>
    </rPh>
    <rPh sb="32" eb="33">
      <t>フン</t>
    </rPh>
    <phoneticPr fontId="2"/>
  </si>
  <si>
    <t>(福)草加市社会福祉事業団</t>
    <rPh sb="1" eb="2">
      <t>フク</t>
    </rPh>
    <rPh sb="3" eb="6">
      <t>ソウカシ</t>
    </rPh>
    <rPh sb="6" eb="8">
      <t>シャカイ</t>
    </rPh>
    <rPh sb="8" eb="10">
      <t>フクシ</t>
    </rPh>
    <rPh sb="10" eb="13">
      <t>ジギョウダン</t>
    </rPh>
    <phoneticPr fontId="2"/>
  </si>
  <si>
    <t>生活介護事業所そよかぜの森</t>
    <rPh sb="0" eb="2">
      <t>セイカツ</t>
    </rPh>
    <rPh sb="2" eb="4">
      <t>カイゴ</t>
    </rPh>
    <rPh sb="4" eb="7">
      <t>ジギョウショ</t>
    </rPh>
    <rPh sb="12" eb="13">
      <t>モリ</t>
    </rPh>
    <phoneticPr fontId="2"/>
  </si>
  <si>
    <t>柿木町1213-1</t>
    <rPh sb="0" eb="1">
      <t>カキ</t>
    </rPh>
    <rPh sb="1" eb="2">
      <t>キ</t>
    </rPh>
    <rPh sb="2" eb="3">
      <t>マチ</t>
    </rPh>
    <phoneticPr fontId="2"/>
  </si>
  <si>
    <t>（福）新座市障害者を守る会</t>
    <rPh sb="1" eb="2">
      <t>フク</t>
    </rPh>
    <rPh sb="3" eb="6">
      <t>ニイザシ</t>
    </rPh>
    <rPh sb="6" eb="9">
      <t>ショウガイシャ</t>
    </rPh>
    <rPh sb="10" eb="11">
      <t>マモ</t>
    </rPh>
    <rPh sb="12" eb="13">
      <t>カイ</t>
    </rPh>
    <phoneticPr fontId="2"/>
  </si>
  <si>
    <t>かなで</t>
    <phoneticPr fontId="2"/>
  </si>
  <si>
    <t>堀ノ内1-3-10</t>
    <rPh sb="0" eb="1">
      <t>ホリ</t>
    </rPh>
    <rPh sb="2" eb="3">
      <t>ウチ</t>
    </rPh>
    <phoneticPr fontId="2"/>
  </si>
  <si>
    <t>048-480-4800</t>
    <phoneticPr fontId="2"/>
  </si>
  <si>
    <t>048-480-4801</t>
    <phoneticPr fontId="2"/>
  </si>
  <si>
    <t>志木駅から西武バスひばりヶ丘駅北口行き「福祉センター入口」下車徒歩３分　※共同生活援助との併設</t>
    <rPh sb="0" eb="2">
      <t>シキ</t>
    </rPh>
    <rPh sb="2" eb="3">
      <t>エキ</t>
    </rPh>
    <rPh sb="5" eb="7">
      <t>セイブ</t>
    </rPh>
    <rPh sb="13" eb="14">
      <t>オカ</t>
    </rPh>
    <rPh sb="14" eb="15">
      <t>エキ</t>
    </rPh>
    <rPh sb="15" eb="17">
      <t>キタグチ</t>
    </rPh>
    <rPh sb="17" eb="18">
      <t>イキ</t>
    </rPh>
    <rPh sb="20" eb="22">
      <t>フクシ</t>
    </rPh>
    <rPh sb="26" eb="28">
      <t>イリグチ</t>
    </rPh>
    <rPh sb="29" eb="31">
      <t>ゲシャ</t>
    </rPh>
    <rPh sb="31" eb="33">
      <t>トホ</t>
    </rPh>
    <rPh sb="34" eb="35">
      <t>フン</t>
    </rPh>
    <phoneticPr fontId="2"/>
  </si>
  <si>
    <t>ふりぃ座</t>
    <rPh sb="3" eb="4">
      <t>ザ</t>
    </rPh>
    <phoneticPr fontId="2"/>
  </si>
  <si>
    <t>レイクタウン6-22-9</t>
    <phoneticPr fontId="2"/>
  </si>
  <si>
    <t>343-0022</t>
    <phoneticPr fontId="2"/>
  </si>
  <si>
    <t>○</t>
    <phoneticPr fontId="2"/>
  </si>
  <si>
    <t>JR武蔵野線越谷レイクタウン駅から徒歩10分</t>
    <rPh sb="2" eb="6">
      <t>ムサシノセン</t>
    </rPh>
    <rPh sb="6" eb="8">
      <t>コシガヤ</t>
    </rPh>
    <rPh sb="14" eb="15">
      <t>エキ</t>
    </rPh>
    <rPh sb="17" eb="19">
      <t>トホ</t>
    </rPh>
    <phoneticPr fontId="2"/>
  </si>
  <si>
    <t>（特非）ワーカーズコープ</t>
    <phoneticPr fontId="3"/>
  </si>
  <si>
    <t>（特非）結</t>
    <rPh sb="1" eb="2">
      <t>トク</t>
    </rPh>
    <rPh sb="2" eb="3">
      <t>ヒ</t>
    </rPh>
    <rPh sb="4" eb="5">
      <t>ユ</t>
    </rPh>
    <phoneticPr fontId="2"/>
  </si>
  <si>
    <t>しびらき通り商店街</t>
    <rPh sb="4" eb="5">
      <t>トオ</t>
    </rPh>
    <rPh sb="6" eb="9">
      <t>ショウテンガイ</t>
    </rPh>
    <phoneticPr fontId="3"/>
  </si>
  <si>
    <t>(福)邑元会</t>
    <rPh sb="1" eb="2">
      <t>フク</t>
    </rPh>
    <rPh sb="3" eb="4">
      <t>ユウ</t>
    </rPh>
    <rPh sb="4" eb="5">
      <t>ゲン</t>
    </rPh>
    <rPh sb="5" eb="6">
      <t>カイ</t>
    </rPh>
    <phoneticPr fontId="3"/>
  </si>
  <si>
    <t>さいたま市</t>
    <phoneticPr fontId="2"/>
  </si>
  <si>
    <t>桜区新開1-4-13</t>
    <phoneticPr fontId="2"/>
  </si>
  <si>
    <t>338-0834</t>
    <phoneticPr fontId="2"/>
  </si>
  <si>
    <t>ピアハウス</t>
    <phoneticPr fontId="2"/>
  </si>
  <si>
    <t>久保島1680-1</t>
    <rPh sb="0" eb="2">
      <t>クボ</t>
    </rPh>
    <rPh sb="2" eb="3">
      <t>シマ</t>
    </rPh>
    <phoneticPr fontId="2"/>
  </si>
  <si>
    <t>360-0831</t>
    <phoneticPr fontId="2"/>
  </si>
  <si>
    <t>048-598-6223</t>
    <phoneticPr fontId="2"/>
  </si>
  <si>
    <t>ＪＲ籠原駅から熊谷ゆうゆうバス「久保島自治会館」下車徒歩１分
※共同生活援助との併設</t>
    <rPh sb="2" eb="5">
      <t>カゴハラエキ</t>
    </rPh>
    <rPh sb="7" eb="9">
      <t>クマガヤ</t>
    </rPh>
    <rPh sb="16" eb="19">
      <t>クボジマ</t>
    </rPh>
    <rPh sb="19" eb="21">
      <t>ジチ</t>
    </rPh>
    <rPh sb="21" eb="23">
      <t>カイカン</t>
    </rPh>
    <rPh sb="24" eb="26">
      <t>ゲシャ</t>
    </rPh>
    <rPh sb="26" eb="28">
      <t>トホ</t>
    </rPh>
    <rPh sb="29" eb="30">
      <t>フン</t>
    </rPh>
    <phoneticPr fontId="2"/>
  </si>
  <si>
    <t>048-584-3848</t>
    <phoneticPr fontId="2"/>
  </si>
  <si>
    <t>048-580-3313</t>
    <phoneticPr fontId="2"/>
  </si>
  <si>
    <t>○</t>
    <phoneticPr fontId="2"/>
  </si>
  <si>
    <t>（福）啓和会</t>
    <rPh sb="1" eb="2">
      <t>フク</t>
    </rPh>
    <rPh sb="3" eb="4">
      <t>ケイ</t>
    </rPh>
    <rPh sb="4" eb="5">
      <t>ワ</t>
    </rPh>
    <rPh sb="5" eb="6">
      <t>カイ</t>
    </rPh>
    <phoneticPr fontId="2"/>
  </si>
  <si>
    <t>ワークハウス　コムラード</t>
    <phoneticPr fontId="2"/>
  </si>
  <si>
    <t>下早見1769-6</t>
    <rPh sb="0" eb="1">
      <t>シタ</t>
    </rPh>
    <rPh sb="1" eb="3">
      <t>ハヤミ</t>
    </rPh>
    <phoneticPr fontId="2"/>
  </si>
  <si>
    <t>346-0022</t>
    <phoneticPr fontId="2"/>
  </si>
  <si>
    <t>0480-23-8000</t>
    <phoneticPr fontId="2"/>
  </si>
  <si>
    <t>0480-23-8255</t>
    <phoneticPr fontId="2"/>
  </si>
  <si>
    <t>○</t>
    <phoneticPr fontId="2"/>
  </si>
  <si>
    <t>久喜駅から除掘・所久喜循環バス「久喜の里」下車徒歩３分</t>
    <rPh sb="0" eb="2">
      <t>クキ</t>
    </rPh>
    <rPh sb="2" eb="3">
      <t>エキ</t>
    </rPh>
    <rPh sb="5" eb="6">
      <t>ノゾ</t>
    </rPh>
    <rPh sb="6" eb="7">
      <t>ホ</t>
    </rPh>
    <rPh sb="8" eb="9">
      <t>トコロ</t>
    </rPh>
    <rPh sb="9" eb="11">
      <t>クキ</t>
    </rPh>
    <rPh sb="11" eb="13">
      <t>ジュンカン</t>
    </rPh>
    <rPh sb="16" eb="18">
      <t>クキ</t>
    </rPh>
    <rPh sb="19" eb="20">
      <t>サト</t>
    </rPh>
    <rPh sb="21" eb="23">
      <t>ゲシャ</t>
    </rPh>
    <rPh sb="23" eb="25">
      <t>トホ</t>
    </rPh>
    <rPh sb="26" eb="27">
      <t>プン</t>
    </rPh>
    <phoneticPr fontId="2"/>
  </si>
  <si>
    <t>（福）高栄会</t>
    <rPh sb="1" eb="2">
      <t>フク</t>
    </rPh>
    <rPh sb="3" eb="4">
      <t>コウ</t>
    </rPh>
    <rPh sb="4" eb="5">
      <t>エイ</t>
    </rPh>
    <rPh sb="5" eb="6">
      <t>カイ</t>
    </rPh>
    <phoneticPr fontId="2"/>
  </si>
  <si>
    <t>ひまわり工房</t>
    <rPh sb="4" eb="6">
      <t>コウボウ</t>
    </rPh>
    <phoneticPr fontId="2"/>
  </si>
  <si>
    <t>宮戸17</t>
    <rPh sb="0" eb="2">
      <t>ミヤト</t>
    </rPh>
    <phoneticPr fontId="2"/>
  </si>
  <si>
    <t>北朝霞駅から東武バス朝霞駅行き「内間木支所前」下車徒歩２分</t>
    <rPh sb="0" eb="3">
      <t>キタアサカ</t>
    </rPh>
    <rPh sb="3" eb="4">
      <t>エキ</t>
    </rPh>
    <rPh sb="6" eb="8">
      <t>トウブ</t>
    </rPh>
    <rPh sb="10" eb="12">
      <t>アサカ</t>
    </rPh>
    <rPh sb="12" eb="13">
      <t>エキ</t>
    </rPh>
    <rPh sb="13" eb="14">
      <t>イ</t>
    </rPh>
    <rPh sb="16" eb="18">
      <t>ウチマ</t>
    </rPh>
    <rPh sb="18" eb="19">
      <t>キ</t>
    </rPh>
    <rPh sb="19" eb="21">
      <t>シショ</t>
    </rPh>
    <rPh sb="21" eb="22">
      <t>マエ</t>
    </rPh>
    <rPh sb="23" eb="25">
      <t>ゲシャ</t>
    </rPh>
    <rPh sb="25" eb="27">
      <t>トホ</t>
    </rPh>
    <rPh sb="28" eb="29">
      <t>フン</t>
    </rPh>
    <phoneticPr fontId="2"/>
  </si>
  <si>
    <t>スローステップ</t>
    <phoneticPr fontId="2"/>
  </si>
  <si>
    <t>内牧字大道4011-20</t>
    <rPh sb="0" eb="1">
      <t>ウチ</t>
    </rPh>
    <rPh sb="1" eb="2">
      <t>マキ</t>
    </rPh>
    <rPh sb="2" eb="3">
      <t>ジ</t>
    </rPh>
    <rPh sb="3" eb="5">
      <t>オオミチ</t>
    </rPh>
    <phoneticPr fontId="2"/>
  </si>
  <si>
    <t>048-797-6317</t>
    <phoneticPr fontId="2"/>
  </si>
  <si>
    <t>048-797-6113</t>
    <phoneticPr fontId="2"/>
  </si>
  <si>
    <t>東武スカイツリーライン春日部駅西口から朝日バス「共栄大学入口」下車徒歩10分</t>
    <rPh sb="0" eb="2">
      <t>トウブ</t>
    </rPh>
    <rPh sb="11" eb="14">
      <t>カスカベ</t>
    </rPh>
    <rPh sb="14" eb="15">
      <t>エキ</t>
    </rPh>
    <rPh sb="15" eb="17">
      <t>ニシグチ</t>
    </rPh>
    <rPh sb="19" eb="21">
      <t>アサヒ</t>
    </rPh>
    <rPh sb="24" eb="26">
      <t>キョウエイ</t>
    </rPh>
    <rPh sb="26" eb="28">
      <t>ダイガク</t>
    </rPh>
    <rPh sb="28" eb="30">
      <t>イリグチ</t>
    </rPh>
    <rPh sb="31" eb="33">
      <t>ゲシャ</t>
    </rPh>
    <rPh sb="33" eb="35">
      <t>トホ</t>
    </rPh>
    <rPh sb="37" eb="38">
      <t>フン</t>
    </rPh>
    <phoneticPr fontId="2"/>
  </si>
  <si>
    <t>(一社)和みの羽</t>
    <rPh sb="1" eb="2">
      <t>イチ</t>
    </rPh>
    <rPh sb="2" eb="3">
      <t>シャ</t>
    </rPh>
    <rPh sb="4" eb="5">
      <t>ナゴ</t>
    </rPh>
    <rPh sb="7" eb="8">
      <t>ハネ</t>
    </rPh>
    <phoneticPr fontId="2"/>
  </si>
  <si>
    <t>障害者生活介護事業所みなかみ</t>
    <rPh sb="0" eb="3">
      <t>ショウガイシャ</t>
    </rPh>
    <rPh sb="3" eb="10">
      <t>セイカツカイゴジギョウショ</t>
    </rPh>
    <phoneticPr fontId="2"/>
  </si>
  <si>
    <t>中居30 プリミティージュ飯能101</t>
    <rPh sb="0" eb="2">
      <t>ナカイ</t>
    </rPh>
    <rPh sb="13" eb="15">
      <t>ハンノウ</t>
    </rPh>
    <phoneticPr fontId="2"/>
  </si>
  <si>
    <t>357-0002</t>
    <phoneticPr fontId="2"/>
  </si>
  <si>
    <t>042-978-9417</t>
    <phoneticPr fontId="2"/>
  </si>
  <si>
    <t>042-978-9419</t>
    <phoneticPr fontId="2"/>
  </si>
  <si>
    <t>東武東上線東飯能駅西口から徒歩10分</t>
    <rPh sb="0" eb="1">
      <t>ヒガシ</t>
    </rPh>
    <rPh sb="1" eb="2">
      <t>タケ</t>
    </rPh>
    <rPh sb="2" eb="5">
      <t>トウジョウセン</t>
    </rPh>
    <rPh sb="5" eb="9">
      <t>ヒガシハンノウエキ</t>
    </rPh>
    <rPh sb="9" eb="11">
      <t>ニシグチ</t>
    </rPh>
    <rPh sb="13" eb="15">
      <t>トホ</t>
    </rPh>
    <rPh sb="17" eb="18">
      <t>フン</t>
    </rPh>
    <phoneticPr fontId="2"/>
  </si>
  <si>
    <t>（一社）彩の国共生福祉会</t>
    <rPh sb="1" eb="2">
      <t>イチ</t>
    </rPh>
    <rPh sb="2" eb="3">
      <t>シャ</t>
    </rPh>
    <rPh sb="4" eb="5">
      <t>サイ</t>
    </rPh>
    <rPh sb="6" eb="7">
      <t>クニ</t>
    </rPh>
    <rPh sb="7" eb="9">
      <t>キョウセイ</t>
    </rPh>
    <rPh sb="9" eb="11">
      <t>フクシ</t>
    </rPh>
    <rPh sb="11" eb="12">
      <t>カイ</t>
    </rPh>
    <phoneticPr fontId="2"/>
  </si>
  <si>
    <t>スカイノート本庄</t>
    <rPh sb="6" eb="8">
      <t>ホンジョウ</t>
    </rPh>
    <phoneticPr fontId="2"/>
  </si>
  <si>
    <t>見福3-11-16</t>
    <rPh sb="0" eb="1">
      <t>ミ</t>
    </rPh>
    <rPh sb="1" eb="2">
      <t>フク</t>
    </rPh>
    <phoneticPr fontId="2"/>
  </si>
  <si>
    <t>0495-71-8048</t>
    <phoneticPr fontId="2"/>
  </si>
  <si>
    <t>0495-71-8049</t>
    <phoneticPr fontId="2"/>
  </si>
  <si>
    <t>本庄駅南口から徒歩12分</t>
    <rPh sb="0" eb="2">
      <t>ホンジョウ</t>
    </rPh>
    <rPh sb="2" eb="3">
      <t>エキ</t>
    </rPh>
    <rPh sb="3" eb="5">
      <t>ミナミグチ</t>
    </rPh>
    <rPh sb="7" eb="9">
      <t>トホ</t>
    </rPh>
    <rPh sb="11" eb="12">
      <t>フン</t>
    </rPh>
    <phoneticPr fontId="2"/>
  </si>
  <si>
    <t>(特非)ＣＩＬひこうせん</t>
    <phoneticPr fontId="2"/>
  </si>
  <si>
    <t>こころ</t>
    <phoneticPr fontId="2"/>
  </si>
  <si>
    <t>グランディール</t>
    <phoneticPr fontId="2"/>
  </si>
  <si>
    <t>361-0075</t>
    <phoneticPr fontId="2"/>
  </si>
  <si>
    <t>048-555-1100</t>
    <phoneticPr fontId="2"/>
  </si>
  <si>
    <t>秩父鉄道行田駅から行田市市内循環バス観光拠点コース「向町バス停」下車徒歩10分</t>
    <rPh sb="0" eb="2">
      <t>チチブ</t>
    </rPh>
    <rPh sb="2" eb="4">
      <t>テツドウ</t>
    </rPh>
    <rPh sb="4" eb="6">
      <t>ギョウダ</t>
    </rPh>
    <rPh sb="6" eb="7">
      <t>エキ</t>
    </rPh>
    <rPh sb="9" eb="12">
      <t>ギョウダシ</t>
    </rPh>
    <rPh sb="12" eb="14">
      <t>シナイ</t>
    </rPh>
    <rPh sb="14" eb="16">
      <t>ジュンカン</t>
    </rPh>
    <rPh sb="18" eb="20">
      <t>カンコウ</t>
    </rPh>
    <rPh sb="20" eb="22">
      <t>キョテン</t>
    </rPh>
    <rPh sb="26" eb="27">
      <t>ム</t>
    </rPh>
    <rPh sb="27" eb="28">
      <t>マチ</t>
    </rPh>
    <rPh sb="30" eb="31">
      <t>テイ</t>
    </rPh>
    <rPh sb="32" eb="34">
      <t>ゲシャ</t>
    </rPh>
    <rPh sb="34" eb="36">
      <t>トホ</t>
    </rPh>
    <rPh sb="38" eb="39">
      <t>プン</t>
    </rPh>
    <phoneticPr fontId="2"/>
  </si>
  <si>
    <t>大宮区大成町2-188 安田第五マンション2F</t>
    <rPh sb="0" eb="2">
      <t>オオミヤ</t>
    </rPh>
    <rPh sb="2" eb="3">
      <t>ク</t>
    </rPh>
    <rPh sb="3" eb="5">
      <t>オオナリ</t>
    </rPh>
    <rPh sb="5" eb="6">
      <t>マチ</t>
    </rPh>
    <rPh sb="12" eb="13">
      <t>ヤス</t>
    </rPh>
    <rPh sb="13" eb="14">
      <t>ダ</t>
    </rPh>
    <rPh sb="14" eb="16">
      <t>ダイゴ</t>
    </rPh>
    <phoneticPr fontId="2"/>
  </si>
  <si>
    <t>330-0852</t>
    <phoneticPr fontId="2"/>
  </si>
  <si>
    <t>カルディアこしがや駅前</t>
    <rPh sb="9" eb="11">
      <t>エキマエ</t>
    </rPh>
    <phoneticPr fontId="2"/>
  </si>
  <si>
    <t>343-0808</t>
    <phoneticPr fontId="2"/>
  </si>
  <si>
    <t>048-999-6946</t>
    <phoneticPr fontId="2"/>
  </si>
  <si>
    <t>048-999-6947</t>
    <phoneticPr fontId="2"/>
  </si>
  <si>
    <t>（株）タップ</t>
    <rPh sb="1" eb="2">
      <t>カブ</t>
    </rPh>
    <phoneticPr fontId="2"/>
  </si>
  <si>
    <t>大曽根2056-5</t>
    <rPh sb="0" eb="3">
      <t>オオソネ</t>
    </rPh>
    <phoneticPr fontId="2"/>
  </si>
  <si>
    <t>（株）ライフサポート</t>
    <rPh sb="1" eb="2">
      <t>カブ</t>
    </rPh>
    <phoneticPr fontId="2"/>
  </si>
  <si>
    <t>すまいる</t>
    <phoneticPr fontId="2"/>
  </si>
  <si>
    <t>針ヶ谷591-3</t>
    <rPh sb="0" eb="3">
      <t>ハリガヤ</t>
    </rPh>
    <phoneticPr fontId="2"/>
  </si>
  <si>
    <t>369-0213</t>
    <phoneticPr fontId="2"/>
  </si>
  <si>
    <t>048-598-7963</t>
    <phoneticPr fontId="2"/>
  </si>
  <si>
    <t>048-598-7965</t>
    <phoneticPr fontId="2"/>
  </si>
  <si>
    <t>○</t>
    <phoneticPr fontId="2"/>
  </si>
  <si>
    <t>高崎線岡部駅から徒歩25分（車で7分）</t>
    <rPh sb="0" eb="3">
      <t>タカサキセン</t>
    </rPh>
    <rPh sb="3" eb="5">
      <t>オカベ</t>
    </rPh>
    <rPh sb="5" eb="6">
      <t>エキ</t>
    </rPh>
    <rPh sb="8" eb="10">
      <t>トホ</t>
    </rPh>
    <rPh sb="12" eb="13">
      <t>フン</t>
    </rPh>
    <rPh sb="14" eb="15">
      <t>クルマ</t>
    </rPh>
    <rPh sb="17" eb="18">
      <t>フン</t>
    </rPh>
    <phoneticPr fontId="2"/>
  </si>
  <si>
    <t>(株)モードファイブ</t>
    <rPh sb="1" eb="2">
      <t>カブ</t>
    </rPh>
    <phoneticPr fontId="2"/>
  </si>
  <si>
    <t>大樹の丘</t>
    <rPh sb="0" eb="2">
      <t>タイジュ</t>
    </rPh>
    <rPh sb="3" eb="4">
      <t>オカ</t>
    </rPh>
    <phoneticPr fontId="2"/>
  </si>
  <si>
    <t>04-2968-3243</t>
    <phoneticPr fontId="2"/>
  </si>
  <si>
    <t>西武池袋線新所沢駅東口から西武バス所沢ニュータウン行「花園」下車徒歩15分</t>
    <rPh sb="0" eb="5">
      <t>セイブイケブクロセン</t>
    </rPh>
    <rPh sb="5" eb="6">
      <t>シン</t>
    </rPh>
    <rPh sb="6" eb="8">
      <t>トコロザワ</t>
    </rPh>
    <rPh sb="8" eb="9">
      <t>エキ</t>
    </rPh>
    <rPh sb="9" eb="11">
      <t>ヒガシグチ</t>
    </rPh>
    <rPh sb="13" eb="15">
      <t>セイブ</t>
    </rPh>
    <rPh sb="17" eb="19">
      <t>トコロザワ</t>
    </rPh>
    <rPh sb="25" eb="26">
      <t>イ</t>
    </rPh>
    <rPh sb="27" eb="29">
      <t>ハナゾノ</t>
    </rPh>
    <rPh sb="30" eb="32">
      <t>ゲシャ</t>
    </rPh>
    <rPh sb="32" eb="34">
      <t>トホ</t>
    </rPh>
    <rPh sb="36" eb="37">
      <t>フン</t>
    </rPh>
    <phoneticPr fontId="2"/>
  </si>
  <si>
    <t>（有）たんぽぽ介護サービス</t>
    <rPh sb="1" eb="2">
      <t>ユウ</t>
    </rPh>
    <rPh sb="7" eb="9">
      <t>カイゴ</t>
    </rPh>
    <phoneticPr fontId="2"/>
  </si>
  <si>
    <t>たんぽぽ介護サービス差間</t>
    <rPh sb="4" eb="6">
      <t>カイゴ</t>
    </rPh>
    <rPh sb="10" eb="12">
      <t>サシマ</t>
    </rPh>
    <phoneticPr fontId="2"/>
  </si>
  <si>
    <t>川口市</t>
    <rPh sb="0" eb="2">
      <t>カワグチ</t>
    </rPh>
    <phoneticPr fontId="2"/>
  </si>
  <si>
    <t>差間83-1</t>
    <rPh sb="0" eb="2">
      <t>サシマ</t>
    </rPh>
    <phoneticPr fontId="2"/>
  </si>
  <si>
    <t>048-229-8825</t>
    <phoneticPr fontId="2"/>
  </si>
  <si>
    <t>048-229-8644</t>
    <phoneticPr fontId="2"/>
  </si>
  <si>
    <t>○</t>
    <phoneticPr fontId="2"/>
  </si>
  <si>
    <t>星の宮2-3-35</t>
    <rPh sb="0" eb="1">
      <t>ホシ</t>
    </rPh>
    <rPh sb="2" eb="3">
      <t>ミヤ</t>
    </rPh>
    <phoneticPr fontId="2"/>
  </si>
  <si>
    <t>西武新宿線西所沢駅西口から徒歩12分</t>
    <rPh sb="0" eb="2">
      <t>セイブ</t>
    </rPh>
    <rPh sb="2" eb="4">
      <t>シンジュク</t>
    </rPh>
    <rPh sb="4" eb="5">
      <t>セン</t>
    </rPh>
    <rPh sb="5" eb="8">
      <t>ニシトコロザワ</t>
    </rPh>
    <rPh sb="8" eb="9">
      <t>エキ</t>
    </rPh>
    <rPh sb="9" eb="11">
      <t>ニシグチ</t>
    </rPh>
    <rPh sb="13" eb="15">
      <t>トホ</t>
    </rPh>
    <rPh sb="17" eb="18">
      <t>フン</t>
    </rPh>
    <phoneticPr fontId="2"/>
  </si>
  <si>
    <t>東川口駅南口から国際興業バス川口駅東口行き「差間南」下車徒歩3分</t>
    <rPh sb="0" eb="1">
      <t>ヒガシ</t>
    </rPh>
    <rPh sb="1" eb="4">
      <t>カワグチエキ</t>
    </rPh>
    <rPh sb="4" eb="6">
      <t>ミナミグチ</t>
    </rPh>
    <rPh sb="8" eb="10">
      <t>コクサイ</t>
    </rPh>
    <rPh sb="10" eb="12">
      <t>コウギョウ</t>
    </rPh>
    <rPh sb="14" eb="16">
      <t>カワグチ</t>
    </rPh>
    <rPh sb="16" eb="17">
      <t>エキ</t>
    </rPh>
    <rPh sb="17" eb="19">
      <t>ヒガシグチ</t>
    </rPh>
    <rPh sb="19" eb="20">
      <t>イ</t>
    </rPh>
    <rPh sb="22" eb="24">
      <t>サシマ</t>
    </rPh>
    <rPh sb="24" eb="25">
      <t>ミナミ</t>
    </rPh>
    <rPh sb="26" eb="28">
      <t>ゲシャ</t>
    </rPh>
    <rPh sb="28" eb="30">
      <t>トホ</t>
    </rPh>
    <rPh sb="31" eb="32">
      <t>フン</t>
    </rPh>
    <phoneticPr fontId="2"/>
  </si>
  <si>
    <t>中新田自立スクエア</t>
    <phoneticPr fontId="2"/>
  </si>
  <si>
    <t>狭山市</t>
    <phoneticPr fontId="2"/>
  </si>
  <si>
    <t>中新田73-3</t>
    <phoneticPr fontId="2"/>
  </si>
  <si>
    <t>04-2958-7832</t>
    <phoneticPr fontId="2"/>
  </si>
  <si>
    <t>04-2958-7839</t>
    <phoneticPr fontId="2"/>
  </si>
  <si>
    <t>瀬南176</t>
    <rPh sb="0" eb="2">
      <t>セナミ</t>
    </rPh>
    <phoneticPr fontId="2"/>
  </si>
  <si>
    <t>048-522-7210</t>
    <phoneticPr fontId="2"/>
  </si>
  <si>
    <t xml:space="preserve">京浜東北線与野駅下車徒歩20分 </t>
    <rPh sb="0" eb="2">
      <t>ケイヒン</t>
    </rPh>
    <rPh sb="2" eb="4">
      <t>トウホク</t>
    </rPh>
    <rPh sb="4" eb="5">
      <t>セン</t>
    </rPh>
    <rPh sb="5" eb="7">
      <t>ヨノ</t>
    </rPh>
    <phoneticPr fontId="2"/>
  </si>
  <si>
    <t>JR浦和駅から国際興業バス「浦和パークハイツ」下車 徒歩10分</t>
    <phoneticPr fontId="2"/>
  </si>
  <si>
    <t>048-711－8251</t>
  </si>
  <si>
    <t>331-0815</t>
    <phoneticPr fontId="2"/>
  </si>
  <si>
    <t>(特非)みんなのいえ</t>
    <rPh sb="1" eb="2">
      <t>トク</t>
    </rPh>
    <rPh sb="2" eb="3">
      <t>ヒ</t>
    </rPh>
    <phoneticPr fontId="2"/>
  </si>
  <si>
    <t>デイケアハウス　みんなのまち</t>
    <phoneticPr fontId="2"/>
  </si>
  <si>
    <t>新井1095</t>
    <rPh sb="0" eb="2">
      <t>アライ</t>
    </rPh>
    <phoneticPr fontId="2"/>
  </si>
  <si>
    <t>048-579-5772</t>
    <phoneticPr fontId="2"/>
  </si>
  <si>
    <t>深谷駅からコミュニティバス北コース東循環・西循環「新井郵便局前」下車徒歩7分</t>
    <rPh sb="0" eb="2">
      <t>フカヤ</t>
    </rPh>
    <rPh sb="2" eb="3">
      <t>エキ</t>
    </rPh>
    <rPh sb="13" eb="14">
      <t>キタ</t>
    </rPh>
    <rPh sb="17" eb="18">
      <t>ヒガシ</t>
    </rPh>
    <rPh sb="18" eb="20">
      <t>ジュンカン</t>
    </rPh>
    <rPh sb="21" eb="22">
      <t>ニシ</t>
    </rPh>
    <rPh sb="22" eb="24">
      <t>ジュンカン</t>
    </rPh>
    <rPh sb="25" eb="27">
      <t>アライ</t>
    </rPh>
    <rPh sb="27" eb="30">
      <t>ユウビンキョク</t>
    </rPh>
    <rPh sb="30" eb="31">
      <t>マエ</t>
    </rPh>
    <rPh sb="32" eb="34">
      <t>ゲシャ</t>
    </rPh>
    <rPh sb="34" eb="36">
      <t>トホ</t>
    </rPh>
    <rPh sb="37" eb="38">
      <t>プン</t>
    </rPh>
    <phoneticPr fontId="2"/>
  </si>
  <si>
    <t>四季彩</t>
    <rPh sb="0" eb="2">
      <t>シキ</t>
    </rPh>
    <rPh sb="2" eb="3">
      <t>サイ</t>
    </rPh>
    <phoneticPr fontId="2"/>
  </si>
  <si>
    <t>猪俣308-1</t>
    <rPh sb="0" eb="2">
      <t>イノマタ</t>
    </rPh>
    <phoneticPr fontId="2"/>
  </si>
  <si>
    <t>367-0115</t>
    <phoneticPr fontId="2"/>
  </si>
  <si>
    <t>ちゃのき</t>
    <phoneticPr fontId="2"/>
  </si>
  <si>
    <t>所沢新町2531-26</t>
    <rPh sb="0" eb="2">
      <t>トコロザワ</t>
    </rPh>
    <rPh sb="2" eb="4">
      <t>シンマチ</t>
    </rPh>
    <phoneticPr fontId="2"/>
  </si>
  <si>
    <t>04-2968-9033</t>
    <phoneticPr fontId="2"/>
  </si>
  <si>
    <t>04-2968-9034</t>
    <phoneticPr fontId="2"/>
  </si>
  <si>
    <t>西武池袋線新所沢駅から西武バス西武フラワーヒル行き「所沢新田」下車徒歩１分</t>
    <rPh sb="0" eb="2">
      <t>セイブ</t>
    </rPh>
    <rPh sb="2" eb="4">
      <t>イケブクロ</t>
    </rPh>
    <rPh sb="4" eb="5">
      <t>セン</t>
    </rPh>
    <rPh sb="5" eb="6">
      <t>シン</t>
    </rPh>
    <rPh sb="6" eb="8">
      <t>トコロザワ</t>
    </rPh>
    <rPh sb="8" eb="9">
      <t>エキ</t>
    </rPh>
    <rPh sb="11" eb="13">
      <t>セイブ</t>
    </rPh>
    <rPh sb="15" eb="17">
      <t>セイブ</t>
    </rPh>
    <rPh sb="23" eb="24">
      <t>イ</t>
    </rPh>
    <rPh sb="26" eb="28">
      <t>トコロザワ</t>
    </rPh>
    <rPh sb="28" eb="30">
      <t>シンデン</t>
    </rPh>
    <rPh sb="31" eb="33">
      <t>ゲシャ</t>
    </rPh>
    <rPh sb="33" eb="35">
      <t>トホ</t>
    </rPh>
    <rPh sb="36" eb="37">
      <t>プン</t>
    </rPh>
    <phoneticPr fontId="2"/>
  </si>
  <si>
    <t>児玉郡美里町</t>
    <rPh sb="0" eb="3">
      <t>コダマグン</t>
    </rPh>
    <rPh sb="3" eb="5">
      <t>ミサト</t>
    </rPh>
    <rPh sb="5" eb="6">
      <t>マチ</t>
    </rPh>
    <phoneticPr fontId="2"/>
  </si>
  <si>
    <t>八高線松久駅から徒歩25分</t>
    <rPh sb="0" eb="3">
      <t>ハチコウセン</t>
    </rPh>
    <rPh sb="3" eb="5">
      <t>マツヒサ</t>
    </rPh>
    <rPh sb="5" eb="6">
      <t>エキ</t>
    </rPh>
    <rPh sb="8" eb="10">
      <t>トホ</t>
    </rPh>
    <rPh sb="12" eb="13">
      <t>フン</t>
    </rPh>
    <phoneticPr fontId="2"/>
  </si>
  <si>
    <t>（一社）大和</t>
    <rPh sb="1" eb="2">
      <t>イチ</t>
    </rPh>
    <rPh sb="2" eb="3">
      <t>シャ</t>
    </rPh>
    <rPh sb="4" eb="6">
      <t>ヤマト</t>
    </rPh>
    <phoneticPr fontId="2"/>
  </si>
  <si>
    <t>○</t>
    <phoneticPr fontId="2"/>
  </si>
  <si>
    <t>中宗岡3-3-41</t>
    <rPh sb="0" eb="1">
      <t>ナカ</t>
    </rPh>
    <rPh sb="1" eb="3">
      <t>ムネオカ</t>
    </rPh>
    <phoneticPr fontId="2"/>
  </si>
  <si>
    <t>みずほコミュニティ</t>
    <phoneticPr fontId="2"/>
  </si>
  <si>
    <t>353-0002</t>
    <phoneticPr fontId="2"/>
  </si>
  <si>
    <t>048-458-0264</t>
    <phoneticPr fontId="2"/>
  </si>
  <si>
    <t>048-458-0265</t>
    <phoneticPr fontId="2"/>
  </si>
  <si>
    <t>○</t>
    <phoneticPr fontId="2"/>
  </si>
  <si>
    <t>LIFE</t>
  </si>
  <si>
    <t>048-711-7013</t>
  </si>
  <si>
    <t>048-711-7613</t>
  </si>
  <si>
    <t>○</t>
    <phoneticPr fontId="2"/>
  </si>
  <si>
    <t>大宮駅から徒歩10分</t>
    <rPh sb="0" eb="2">
      <t>オオミヤ</t>
    </rPh>
    <rPh sb="2" eb="3">
      <t>エキ</t>
    </rPh>
    <rPh sb="5" eb="7">
      <t>トホ</t>
    </rPh>
    <rPh sb="9" eb="10">
      <t>フン</t>
    </rPh>
    <phoneticPr fontId="2"/>
  </si>
  <si>
    <t>見沼区東大宮4-9-3　藤倉ビル1階</t>
    <phoneticPr fontId="2"/>
  </si>
  <si>
    <t>(福)さくら瑞穂会</t>
    <rPh sb="1" eb="2">
      <t>フク</t>
    </rPh>
    <rPh sb="6" eb="8">
      <t>ミズホ</t>
    </rPh>
    <rPh sb="8" eb="9">
      <t>カイ</t>
    </rPh>
    <phoneticPr fontId="2"/>
  </si>
  <si>
    <t>西浦和駅から徒歩20分、国際興業バス新開入口より徒歩10分</t>
    <phoneticPr fontId="2"/>
  </si>
  <si>
    <t>（一社）グロース</t>
    <rPh sb="1" eb="2">
      <t>イチ</t>
    </rPh>
    <rPh sb="2" eb="3">
      <t>シャ</t>
    </rPh>
    <phoneticPr fontId="5"/>
  </si>
  <si>
    <t>048-578-8333</t>
    <phoneticPr fontId="2"/>
  </si>
  <si>
    <t>340-0834</t>
    <phoneticPr fontId="2"/>
  </si>
  <si>
    <t>048-951-5277</t>
    <phoneticPr fontId="2"/>
  </si>
  <si>
    <t>048-951-5278</t>
    <phoneticPr fontId="2"/>
  </si>
  <si>
    <t>○</t>
    <phoneticPr fontId="2"/>
  </si>
  <si>
    <t>(一社)だんだんｗｉｎ</t>
    <rPh sb="1" eb="2">
      <t>イチ</t>
    </rPh>
    <rPh sb="2" eb="3">
      <t>シャ</t>
    </rPh>
    <phoneticPr fontId="2"/>
  </si>
  <si>
    <t>生活介護いろは</t>
    <rPh sb="0" eb="2">
      <t>セイカツ</t>
    </rPh>
    <rPh sb="2" eb="4">
      <t>カイゴ</t>
    </rPh>
    <phoneticPr fontId="2"/>
  </si>
  <si>
    <t>北葛飾郡松伏町</t>
  </si>
  <si>
    <t>ゆめみ野東1-2-16</t>
    <rPh sb="3" eb="4">
      <t>ノ</t>
    </rPh>
    <rPh sb="4" eb="5">
      <t>ヒガシ</t>
    </rPh>
    <phoneticPr fontId="2"/>
  </si>
  <si>
    <t>343-0114</t>
    <phoneticPr fontId="2"/>
  </si>
  <si>
    <t>048-940-8532</t>
    <phoneticPr fontId="2"/>
  </si>
  <si>
    <t>048-940-8533</t>
    <phoneticPr fontId="2"/>
  </si>
  <si>
    <t>（株）テルヴェ</t>
    <rPh sb="1" eb="2">
      <t>カブ</t>
    </rPh>
    <phoneticPr fontId="2"/>
  </si>
  <si>
    <t>チャオ上尾</t>
    <rPh sb="3" eb="5">
      <t>アゲオ</t>
    </rPh>
    <phoneticPr fontId="2"/>
  </si>
  <si>
    <t>上町1-5-5青木ビル3階</t>
    <rPh sb="0" eb="2">
      <t>カミマチ</t>
    </rPh>
    <rPh sb="7" eb="9">
      <t>アオキ</t>
    </rPh>
    <rPh sb="12" eb="13">
      <t>カイ</t>
    </rPh>
    <phoneticPr fontId="2"/>
  </si>
  <si>
    <t>362-0021</t>
    <phoneticPr fontId="2"/>
  </si>
  <si>
    <t>048-788-5511</t>
    <phoneticPr fontId="2"/>
  </si>
  <si>
    <t>048-788-7711</t>
    <phoneticPr fontId="2"/>
  </si>
  <si>
    <t>上尾駅東口より徒歩2分</t>
    <rPh sb="0" eb="2">
      <t>アゲオ</t>
    </rPh>
    <rPh sb="2" eb="3">
      <t>エキ</t>
    </rPh>
    <rPh sb="3" eb="5">
      <t>ヒガシグチ</t>
    </rPh>
    <rPh sb="7" eb="9">
      <t>トホ</t>
    </rPh>
    <rPh sb="10" eb="11">
      <t>フン</t>
    </rPh>
    <phoneticPr fontId="2"/>
  </si>
  <si>
    <t>（一社）あるかでぃあ</t>
    <rPh sb="1" eb="3">
      <t>イッシャ</t>
    </rPh>
    <phoneticPr fontId="2"/>
  </si>
  <si>
    <t>ケアハウスしゃんぐりら</t>
    <phoneticPr fontId="2"/>
  </si>
  <si>
    <t>見沼区染谷3-420-2</t>
    <phoneticPr fontId="2"/>
  </si>
  <si>
    <t>見沼区南中野78-6</t>
    <rPh sb="3" eb="4">
      <t>ミナミ</t>
    </rPh>
    <rPh sb="4" eb="6">
      <t>ナカノ</t>
    </rPh>
    <phoneticPr fontId="2"/>
  </si>
  <si>
    <t>048-812-5884</t>
    <phoneticPr fontId="2"/>
  </si>
  <si>
    <t>048-812-5894</t>
    <phoneticPr fontId="2"/>
  </si>
  <si>
    <t>大宮駅から国際興業バス「南中野」下車 徒歩7分
※共同生活援助との併設</t>
    <rPh sb="12" eb="13">
      <t>ミナミ</t>
    </rPh>
    <rPh sb="13" eb="15">
      <t>ナカノ</t>
    </rPh>
    <phoneticPr fontId="2"/>
  </si>
  <si>
    <t>351-0016</t>
    <phoneticPr fontId="2"/>
  </si>
  <si>
    <t>048-465-3255</t>
    <phoneticPr fontId="2"/>
  </si>
  <si>
    <t>048-465-3779</t>
    <phoneticPr fontId="2"/>
  </si>
  <si>
    <t>川越市</t>
  </si>
  <si>
    <t>川口市</t>
  </si>
  <si>
    <t>行田市</t>
  </si>
  <si>
    <t>秩父市</t>
  </si>
  <si>
    <t>所沢市</t>
  </si>
  <si>
    <t>飯能市</t>
  </si>
  <si>
    <t>加須市</t>
  </si>
  <si>
    <t>本庄市</t>
  </si>
  <si>
    <t>東松山市</t>
  </si>
  <si>
    <t>春日部市</t>
  </si>
  <si>
    <t>狭山市</t>
  </si>
  <si>
    <t>深谷市</t>
  </si>
  <si>
    <t>草加市</t>
  </si>
  <si>
    <t>蕨市</t>
  </si>
  <si>
    <t>戸田市</t>
  </si>
  <si>
    <t>入間市</t>
  </si>
  <si>
    <t>朝霞市</t>
  </si>
  <si>
    <t>志木市</t>
  </si>
  <si>
    <t>和光市</t>
  </si>
  <si>
    <t>新座市</t>
  </si>
  <si>
    <t>桶川市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</si>
  <si>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</si>
  <si>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</si>
  <si>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</si>
  <si>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</si>
  <si>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</si>
  <si>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</si>
  <si>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</si>
  <si>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</si>
  <si>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</si>
  <si>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</si>
  <si>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</si>
  <si>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2"/>
  </si>
  <si>
    <t>伊奈町</t>
  </si>
  <si>
    <t>三芳町</t>
  </si>
  <si>
    <t>毛呂山町</t>
  </si>
  <si>
    <t>越生町</t>
  </si>
  <si>
    <t>滑川町</t>
  </si>
  <si>
    <t>嵐山町</t>
  </si>
  <si>
    <t>小川町</t>
  </si>
  <si>
    <t>川島町</t>
  </si>
  <si>
    <t>吉見町</t>
  </si>
  <si>
    <t>鳩山町</t>
  </si>
  <si>
    <t>ときがわ町</t>
  </si>
  <si>
    <t>長瀞町</t>
  </si>
  <si>
    <t>小鹿野町</t>
  </si>
  <si>
    <t>美里町</t>
  </si>
  <si>
    <t>神川町</t>
  </si>
  <si>
    <t>寄居町</t>
  </si>
  <si>
    <t>宮代町</t>
  </si>
  <si>
    <t>杉戸町</t>
  </si>
  <si>
    <t>松伏町</t>
  </si>
  <si>
    <t>横瀬町</t>
  </si>
  <si>
    <t>皆野町</t>
  </si>
  <si>
    <t>東秩父村</t>
  </si>
  <si>
    <t>上里町</t>
  </si>
  <si>
    <t>市町村別障害者の入所施設・通所事業所の整備状況</t>
    <rPh sb="4" eb="6">
      <t>ショウガイ</t>
    </rPh>
    <rPh sb="6" eb="7">
      <t>シャ</t>
    </rPh>
    <rPh sb="8" eb="10">
      <t>ニュウショ</t>
    </rPh>
    <rPh sb="10" eb="12">
      <t>シセツ</t>
    </rPh>
    <rPh sb="13" eb="15">
      <t>ツウショ</t>
    </rPh>
    <rPh sb="15" eb="18">
      <t>ジギョウショ</t>
    </rPh>
    <rPh sb="19" eb="21">
      <t>セイビ</t>
    </rPh>
    <rPh sb="21" eb="23">
      <t>ジョウキョウ</t>
    </rPh>
    <phoneticPr fontId="2"/>
  </si>
  <si>
    <t>No</t>
    <phoneticPr fontId="2"/>
  </si>
  <si>
    <t>地域</t>
    <rPh sb="0" eb="2">
      <t>チイキ</t>
    </rPh>
    <phoneticPr fontId="2"/>
  </si>
  <si>
    <t>市町村名</t>
  </si>
  <si>
    <t>施設入所支援</t>
    <rPh sb="0" eb="2">
      <t>シセツ</t>
    </rPh>
    <rPh sb="2" eb="4">
      <t>ニュウショ</t>
    </rPh>
    <rPh sb="4" eb="6">
      <t>シエン</t>
    </rPh>
    <phoneticPr fontId="2"/>
  </si>
  <si>
    <t>療養介護</t>
    <rPh sb="0" eb="2">
      <t>リョウヨウ</t>
    </rPh>
    <rPh sb="2" eb="4">
      <t>カイゴ</t>
    </rPh>
    <phoneticPr fontId="2"/>
  </si>
  <si>
    <t xml:space="preserve"> 自立訓練
（機能訓練）</t>
    <phoneticPr fontId="2"/>
  </si>
  <si>
    <t>自立訓練
（生活訓練）</t>
    <phoneticPr fontId="2"/>
  </si>
  <si>
    <t>宿泊型
自立訓練</t>
    <phoneticPr fontId="2"/>
  </si>
  <si>
    <t>就労移行支援</t>
    <phoneticPr fontId="2"/>
  </si>
  <si>
    <t>就労継続支援
Ａ型</t>
    <phoneticPr fontId="2"/>
  </si>
  <si>
    <t>就労継続支援
Ｂ型</t>
    <phoneticPr fontId="2"/>
  </si>
  <si>
    <t>施設数</t>
    <rPh sb="0" eb="3">
      <t>シセツスウ</t>
    </rPh>
    <phoneticPr fontId="2"/>
  </si>
  <si>
    <t>定員数</t>
    <rPh sb="0" eb="3">
      <t>テイインスウ</t>
    </rPh>
    <phoneticPr fontId="2"/>
  </si>
  <si>
    <t>事業所数</t>
    <rPh sb="0" eb="3">
      <t>ジギョウショ</t>
    </rPh>
    <rPh sb="3" eb="4">
      <t>スウ</t>
    </rPh>
    <phoneticPr fontId="2"/>
  </si>
  <si>
    <t>さいたま</t>
    <phoneticPr fontId="2"/>
  </si>
  <si>
    <t>川越比企</t>
    <rPh sb="0" eb="2">
      <t>カワゴエ</t>
    </rPh>
    <rPh sb="2" eb="4">
      <t>ヒキ</t>
    </rPh>
    <phoneticPr fontId="2"/>
  </si>
  <si>
    <t>利根</t>
    <rPh sb="0" eb="2">
      <t>トネ</t>
    </rPh>
    <phoneticPr fontId="2"/>
  </si>
  <si>
    <t>(株)ＴｈｒｅｅＱｕａｒｔｅｒ</t>
    <rPh sb="0" eb="3">
      <t>カブ</t>
    </rPh>
    <phoneticPr fontId="2"/>
  </si>
  <si>
    <t>なかよしホーム</t>
    <phoneticPr fontId="2"/>
  </si>
  <si>
    <t>差間４５１－１</t>
    <rPh sb="0" eb="2">
      <t>サシマ</t>
    </rPh>
    <phoneticPr fontId="2"/>
  </si>
  <si>
    <t>333-0816</t>
    <phoneticPr fontId="2"/>
  </si>
  <si>
    <t>048-437-3747</t>
    <phoneticPr fontId="2"/>
  </si>
  <si>
    <t>○</t>
    <phoneticPr fontId="2"/>
  </si>
  <si>
    <t>東川口駅から国際興業バス川口駅行き「差間北」下車徒歩3分
※共同生活援助との併設</t>
    <rPh sb="0" eb="1">
      <t>ヒガシ</t>
    </rPh>
    <rPh sb="1" eb="3">
      <t>カワグチ</t>
    </rPh>
    <rPh sb="3" eb="4">
      <t>エキ</t>
    </rPh>
    <rPh sb="6" eb="8">
      <t>コクサイ</t>
    </rPh>
    <rPh sb="8" eb="10">
      <t>コウギョウ</t>
    </rPh>
    <rPh sb="12" eb="15">
      <t>カワグチエキ</t>
    </rPh>
    <rPh sb="15" eb="16">
      <t>イキ</t>
    </rPh>
    <rPh sb="18" eb="20">
      <t>サシマ</t>
    </rPh>
    <rPh sb="20" eb="21">
      <t>キタ</t>
    </rPh>
    <rPh sb="22" eb="24">
      <t>ゲシャ</t>
    </rPh>
    <rPh sb="24" eb="26">
      <t>トホ</t>
    </rPh>
    <rPh sb="27" eb="28">
      <t>フン</t>
    </rPh>
    <phoneticPr fontId="2"/>
  </si>
  <si>
    <t>(特非)ともす</t>
    <rPh sb="0" eb="4">
      <t>トクヒ</t>
    </rPh>
    <phoneticPr fontId="2"/>
  </si>
  <si>
    <t>生活介護ともす</t>
    <rPh sb="0" eb="2">
      <t>セイカツ</t>
    </rPh>
    <rPh sb="2" eb="4">
      <t>カイゴ</t>
    </rPh>
    <phoneticPr fontId="2"/>
  </si>
  <si>
    <t>松葉町2-10-27 1F</t>
    <rPh sb="0" eb="2">
      <t>マツバ</t>
    </rPh>
    <rPh sb="2" eb="3">
      <t>マチ</t>
    </rPh>
    <phoneticPr fontId="2"/>
  </si>
  <si>
    <t>0493-81-7195</t>
    <phoneticPr fontId="2"/>
  </si>
  <si>
    <t>0493-81-7196</t>
    <phoneticPr fontId="2"/>
  </si>
  <si>
    <t>○</t>
    <phoneticPr fontId="2"/>
  </si>
  <si>
    <t>大和田4-13-10</t>
    <rPh sb="0" eb="3">
      <t>オオワダ</t>
    </rPh>
    <phoneticPr fontId="2"/>
  </si>
  <si>
    <t>048-479-7703</t>
    <phoneticPr fontId="2"/>
  </si>
  <si>
    <t>048-483-5012</t>
    <phoneticPr fontId="2"/>
  </si>
  <si>
    <t>○</t>
    <phoneticPr fontId="2"/>
  </si>
  <si>
    <t>04-2935-4863</t>
    <phoneticPr fontId="2"/>
  </si>
  <si>
    <t>04-2935-4893</t>
    <phoneticPr fontId="2"/>
  </si>
  <si>
    <t>神米金500-1</t>
    <rPh sb="0" eb="1">
      <t>カミ</t>
    </rPh>
    <rPh sb="1" eb="2">
      <t>コメ</t>
    </rPh>
    <rPh sb="2" eb="3">
      <t>カネ</t>
    </rPh>
    <phoneticPr fontId="2"/>
  </si>
  <si>
    <t>(株)百合舎</t>
    <rPh sb="0" eb="3">
      <t>カブ</t>
    </rPh>
    <rPh sb="3" eb="5">
      <t>ユリ</t>
    </rPh>
    <rPh sb="5" eb="6">
      <t>シャ</t>
    </rPh>
    <phoneticPr fontId="2"/>
  </si>
  <si>
    <t>アトリエ・ユリシス・ステイ</t>
    <phoneticPr fontId="2"/>
  </si>
  <si>
    <t>333-0866</t>
    <phoneticPr fontId="2"/>
  </si>
  <si>
    <t>048-423-6484</t>
    <phoneticPr fontId="2"/>
  </si>
  <si>
    <t>048-269-4555</t>
    <phoneticPr fontId="2"/>
  </si>
  <si>
    <t>JR南浦和駅から国際興業バス「円正寺」下車徒歩5分</t>
    <rPh sb="2" eb="6">
      <t>ミナミウラワエキ</t>
    </rPh>
    <rPh sb="8" eb="10">
      <t>コクサイ</t>
    </rPh>
    <rPh sb="10" eb="12">
      <t>コウギョウ</t>
    </rPh>
    <rPh sb="15" eb="18">
      <t>エンショウジ</t>
    </rPh>
    <rPh sb="19" eb="21">
      <t>ゲシャ</t>
    </rPh>
    <rPh sb="21" eb="23">
      <t>トホ</t>
    </rPh>
    <rPh sb="24" eb="25">
      <t>フン</t>
    </rPh>
    <phoneticPr fontId="2"/>
  </si>
  <si>
    <t>芝4583-6　105号</t>
    <rPh sb="0" eb="1">
      <t>シバ</t>
    </rPh>
    <rPh sb="11" eb="12">
      <t>ゴウ</t>
    </rPh>
    <phoneticPr fontId="2"/>
  </si>
  <si>
    <t>東武東上線東松山駅東口から徒歩15分</t>
    <rPh sb="0" eb="2">
      <t>トウブ</t>
    </rPh>
    <rPh sb="2" eb="4">
      <t>トウジョウ</t>
    </rPh>
    <rPh sb="4" eb="5">
      <t>セン</t>
    </rPh>
    <rPh sb="5" eb="9">
      <t>ヒガシマツヤマエキ</t>
    </rPh>
    <rPh sb="9" eb="11">
      <t>ヒガシグチ</t>
    </rPh>
    <rPh sb="13" eb="15">
      <t>トホ</t>
    </rPh>
    <rPh sb="17" eb="18">
      <t>フン</t>
    </rPh>
    <phoneticPr fontId="2"/>
  </si>
  <si>
    <t>生活介護とさき</t>
    <rPh sb="0" eb="2">
      <t>セイカツ</t>
    </rPh>
    <rPh sb="2" eb="4">
      <t>カイゴ</t>
    </rPh>
    <phoneticPr fontId="2"/>
  </si>
  <si>
    <t>アポロ１号</t>
    <rPh sb="4" eb="5">
      <t>ゴウ</t>
    </rPh>
    <phoneticPr fontId="2"/>
  </si>
  <si>
    <t>東大沢5-6-3　リバーサイド越谷1-E</t>
    <rPh sb="0" eb="1">
      <t>ヒガシ</t>
    </rPh>
    <rPh sb="1" eb="3">
      <t>オオサワ</t>
    </rPh>
    <rPh sb="15" eb="17">
      <t>コシガヤ</t>
    </rPh>
    <phoneticPr fontId="2"/>
  </si>
  <si>
    <t>048-973-7591</t>
    <phoneticPr fontId="2"/>
  </si>
  <si>
    <t>048-973-7592</t>
    <phoneticPr fontId="2"/>
  </si>
  <si>
    <t>(福)銀杏会</t>
    <rPh sb="1" eb="2">
      <t>フク</t>
    </rPh>
    <rPh sb="3" eb="5">
      <t>イチョウ</t>
    </rPh>
    <rPh sb="5" eb="6">
      <t>カイ</t>
    </rPh>
    <phoneticPr fontId="2"/>
  </si>
  <si>
    <t>いずみ</t>
    <phoneticPr fontId="2"/>
  </si>
  <si>
    <t>築比地字番匠435-3</t>
    <rPh sb="0" eb="1">
      <t>チク</t>
    </rPh>
    <rPh sb="1" eb="2">
      <t>ヒ</t>
    </rPh>
    <rPh sb="2" eb="3">
      <t>チ</t>
    </rPh>
    <rPh sb="3" eb="4">
      <t>アザ</t>
    </rPh>
    <rPh sb="4" eb="5">
      <t>バン</t>
    </rPh>
    <rPh sb="5" eb="6">
      <t>タクミ</t>
    </rPh>
    <phoneticPr fontId="2"/>
  </si>
  <si>
    <t>048-940-2811</t>
    <phoneticPr fontId="2"/>
  </si>
  <si>
    <t>048-940-5623</t>
    <phoneticPr fontId="2"/>
  </si>
  <si>
    <t>○</t>
    <phoneticPr fontId="2"/>
  </si>
  <si>
    <t>はじめの一歩</t>
    <rPh sb="4" eb="6">
      <t>イッポ</t>
    </rPh>
    <phoneticPr fontId="2"/>
  </si>
  <si>
    <t>東方4294-6</t>
    <rPh sb="0" eb="2">
      <t>ヒガシカタ</t>
    </rPh>
    <phoneticPr fontId="2"/>
  </si>
  <si>
    <t>366-0041</t>
    <phoneticPr fontId="2"/>
  </si>
  <si>
    <t>高崎線籠原駅から国際十王交通バス深谷日赤行き「籠原小学校」下車徒歩9分</t>
    <rPh sb="0" eb="3">
      <t>タカサキセン</t>
    </rPh>
    <rPh sb="3" eb="6">
      <t>カゴハラエキ</t>
    </rPh>
    <rPh sb="8" eb="10">
      <t>コクサイ</t>
    </rPh>
    <rPh sb="10" eb="12">
      <t>ジュウオウ</t>
    </rPh>
    <rPh sb="12" eb="14">
      <t>コウツウ</t>
    </rPh>
    <rPh sb="16" eb="18">
      <t>フカヤ</t>
    </rPh>
    <rPh sb="18" eb="20">
      <t>ニッセキ</t>
    </rPh>
    <rPh sb="20" eb="21">
      <t>イ</t>
    </rPh>
    <rPh sb="23" eb="25">
      <t>カゴハラ</t>
    </rPh>
    <rPh sb="25" eb="28">
      <t>ショウガッコウ</t>
    </rPh>
    <rPh sb="29" eb="31">
      <t>ゲシャ</t>
    </rPh>
    <rPh sb="31" eb="33">
      <t>トホ</t>
    </rPh>
    <rPh sb="34" eb="35">
      <t>フン</t>
    </rPh>
    <phoneticPr fontId="2"/>
  </si>
  <si>
    <t>カルディアみさと</t>
    <phoneticPr fontId="2"/>
  </si>
  <si>
    <t>341-0024</t>
    <phoneticPr fontId="2"/>
  </si>
  <si>
    <t>048-949-6605</t>
    <phoneticPr fontId="2"/>
  </si>
  <si>
    <t>048-949-6606</t>
    <phoneticPr fontId="2"/>
  </si>
  <si>
    <t>JR武蔵野線三郷駅西口から徒歩1分</t>
    <rPh sb="2" eb="6">
      <t>ムサシノセン</t>
    </rPh>
    <rPh sb="6" eb="9">
      <t>ミサトエキ</t>
    </rPh>
    <rPh sb="9" eb="11">
      <t>ニシグチ</t>
    </rPh>
    <rPh sb="13" eb="15">
      <t>トホ</t>
    </rPh>
    <rPh sb="16" eb="17">
      <t>フン</t>
    </rPh>
    <phoneticPr fontId="2"/>
  </si>
  <si>
    <t>(株）トレパル</t>
    <rPh sb="1" eb="2">
      <t>カブ</t>
    </rPh>
    <phoneticPr fontId="2"/>
  </si>
  <si>
    <t>torepal就労移行支援事業所</t>
    <rPh sb="7" eb="9">
      <t>シュウロウ</t>
    </rPh>
    <rPh sb="9" eb="11">
      <t>イコウ</t>
    </rPh>
    <rPh sb="11" eb="13">
      <t>シエン</t>
    </rPh>
    <rPh sb="13" eb="16">
      <t>ジギョウショ</t>
    </rPh>
    <phoneticPr fontId="2"/>
  </si>
  <si>
    <t>上宗岡2-14-10 2F</t>
    <rPh sb="0" eb="1">
      <t>カミ</t>
    </rPh>
    <rPh sb="1" eb="3">
      <t>ムネオカ</t>
    </rPh>
    <phoneticPr fontId="2"/>
  </si>
  <si>
    <t>353-0001</t>
    <phoneticPr fontId="2"/>
  </si>
  <si>
    <t>048-473-6780</t>
    <phoneticPr fontId="2"/>
  </si>
  <si>
    <t>048-473-6771</t>
    <phoneticPr fontId="2"/>
  </si>
  <si>
    <t>東武東上線志木駅東口から国際興業バス南与野駅西口行き「宿」下車徒歩5分</t>
    <rPh sb="0" eb="5">
      <t>トウブトウジョウセン</t>
    </rPh>
    <rPh sb="5" eb="8">
      <t>シキエキ</t>
    </rPh>
    <rPh sb="8" eb="10">
      <t>ヒガシグチ</t>
    </rPh>
    <rPh sb="12" eb="14">
      <t>コクサイ</t>
    </rPh>
    <rPh sb="14" eb="16">
      <t>コウギョウ</t>
    </rPh>
    <rPh sb="18" eb="21">
      <t>ミナミヨノ</t>
    </rPh>
    <rPh sb="21" eb="22">
      <t>エキ</t>
    </rPh>
    <rPh sb="22" eb="24">
      <t>ニシグチ</t>
    </rPh>
    <rPh sb="24" eb="25">
      <t>イキ</t>
    </rPh>
    <rPh sb="27" eb="28">
      <t>シュク</t>
    </rPh>
    <rPh sb="29" eb="31">
      <t>ゲシャ</t>
    </rPh>
    <rPh sb="31" eb="33">
      <t>トホ</t>
    </rPh>
    <rPh sb="34" eb="35">
      <t>フン</t>
    </rPh>
    <phoneticPr fontId="2"/>
  </si>
  <si>
    <t>(株）日本クリード</t>
    <rPh sb="1" eb="2">
      <t>カブ</t>
    </rPh>
    <rPh sb="3" eb="5">
      <t>ニホン</t>
    </rPh>
    <phoneticPr fontId="2"/>
  </si>
  <si>
    <t>宇都宮線東鷲宮駅から徒歩12分</t>
    <rPh sb="0" eb="3">
      <t>ウツノミヤ</t>
    </rPh>
    <rPh sb="3" eb="4">
      <t>セン</t>
    </rPh>
    <rPh sb="4" eb="5">
      <t>ヒガシ</t>
    </rPh>
    <rPh sb="5" eb="7">
      <t>ワシミヤ</t>
    </rPh>
    <rPh sb="7" eb="8">
      <t>エキ</t>
    </rPh>
    <rPh sb="10" eb="12">
      <t>トホ</t>
    </rPh>
    <rPh sb="14" eb="15">
      <t>フン</t>
    </rPh>
    <phoneticPr fontId="2"/>
  </si>
  <si>
    <t>東武スカイツリーライン新越谷駅から朝日バス草加東高校行き「草加高校バス停」下車徒歩３分</t>
    <rPh sb="0" eb="2">
      <t>トウブ</t>
    </rPh>
    <rPh sb="11" eb="15">
      <t>シンコシガヤエキ</t>
    </rPh>
    <rPh sb="17" eb="19">
      <t>アサヒ</t>
    </rPh>
    <rPh sb="21" eb="23">
      <t>ソウカ</t>
    </rPh>
    <rPh sb="23" eb="24">
      <t>ヒガシ</t>
    </rPh>
    <rPh sb="24" eb="26">
      <t>コウコウ</t>
    </rPh>
    <rPh sb="26" eb="27">
      <t>イ</t>
    </rPh>
    <rPh sb="29" eb="31">
      <t>ソウカ</t>
    </rPh>
    <rPh sb="31" eb="33">
      <t>コウコウ</t>
    </rPh>
    <rPh sb="35" eb="36">
      <t>テイ</t>
    </rPh>
    <rPh sb="37" eb="39">
      <t>ゲシャ</t>
    </rPh>
    <rPh sb="39" eb="41">
      <t>トホ</t>
    </rPh>
    <rPh sb="42" eb="43">
      <t>フン</t>
    </rPh>
    <phoneticPr fontId="2"/>
  </si>
  <si>
    <t>東武スカイツリーラインせんげん台駅東口から茨城急行バス大正大学入口行き「前原」下車徒歩3分</t>
    <rPh sb="0" eb="2">
      <t>トウブ</t>
    </rPh>
    <rPh sb="15" eb="17">
      <t>ダイエキ</t>
    </rPh>
    <rPh sb="17" eb="19">
      <t>ヒガシグチ</t>
    </rPh>
    <rPh sb="21" eb="23">
      <t>イバラキ</t>
    </rPh>
    <rPh sb="23" eb="25">
      <t>キュウコウ</t>
    </rPh>
    <rPh sb="33" eb="34">
      <t>イ</t>
    </rPh>
    <rPh sb="36" eb="38">
      <t>マエハラ</t>
    </rPh>
    <rPh sb="39" eb="41">
      <t>ゲシャ</t>
    </rPh>
    <rPh sb="41" eb="43">
      <t>トホ</t>
    </rPh>
    <rPh sb="44" eb="45">
      <t>フン</t>
    </rPh>
    <phoneticPr fontId="2"/>
  </si>
  <si>
    <t>東武線北越谷駅より茨城急行バスエローラ行「ゆめみ野東」下車徒歩8分</t>
    <rPh sb="0" eb="3">
      <t>トウブセン</t>
    </rPh>
    <rPh sb="3" eb="6">
      <t>キタコシガヤ</t>
    </rPh>
    <rPh sb="4" eb="5">
      <t>トウホク</t>
    </rPh>
    <rPh sb="6" eb="7">
      <t>エキ</t>
    </rPh>
    <rPh sb="9" eb="11">
      <t>イバラキ</t>
    </rPh>
    <rPh sb="11" eb="13">
      <t>キュウコウ</t>
    </rPh>
    <rPh sb="19" eb="20">
      <t>ユ</t>
    </rPh>
    <rPh sb="24" eb="25">
      <t>ノ</t>
    </rPh>
    <rPh sb="25" eb="26">
      <t>ヒガシ</t>
    </rPh>
    <rPh sb="27" eb="29">
      <t>ゲシャ</t>
    </rPh>
    <rPh sb="29" eb="31">
      <t>トホ</t>
    </rPh>
    <rPh sb="32" eb="33">
      <t>フン</t>
    </rPh>
    <phoneticPr fontId="2"/>
  </si>
  <si>
    <t>東武線北越谷駅もしくは武蔵野線吉川駅から茨城急行バスエローラ行終点下車徒歩1分</t>
    <rPh sb="0" eb="2">
      <t>トウブ</t>
    </rPh>
    <rPh sb="2" eb="3">
      <t>セン</t>
    </rPh>
    <rPh sb="3" eb="7">
      <t>キタコシガヤエキ</t>
    </rPh>
    <rPh sb="11" eb="15">
      <t>ムサシノセン</t>
    </rPh>
    <rPh sb="15" eb="17">
      <t>ヨシカワ</t>
    </rPh>
    <rPh sb="17" eb="18">
      <t>エキ</t>
    </rPh>
    <rPh sb="20" eb="22">
      <t>イバラキ</t>
    </rPh>
    <rPh sb="22" eb="24">
      <t>キュウコウ</t>
    </rPh>
    <rPh sb="31" eb="33">
      <t>シュウテン</t>
    </rPh>
    <rPh sb="33" eb="35">
      <t>ゲシャ</t>
    </rPh>
    <rPh sb="35" eb="37">
      <t>トホ</t>
    </rPh>
    <rPh sb="38" eb="39">
      <t>プン</t>
    </rPh>
    <phoneticPr fontId="2"/>
  </si>
  <si>
    <t>三郷2-2-3 岡田ビル4F</t>
    <rPh sb="0" eb="2">
      <t>ミサト</t>
    </rPh>
    <rPh sb="8" eb="10">
      <t>オカダ</t>
    </rPh>
    <phoneticPr fontId="2"/>
  </si>
  <si>
    <t>048-951-5890</t>
    <phoneticPr fontId="2"/>
  </si>
  <si>
    <t>048-951-5898</t>
    <phoneticPr fontId="2"/>
  </si>
  <si>
    <t>○</t>
    <phoneticPr fontId="2"/>
  </si>
  <si>
    <t>(株)千真</t>
    <rPh sb="0" eb="3">
      <t>カブ</t>
    </rPh>
    <rPh sb="3" eb="4">
      <t>セン</t>
    </rPh>
    <rPh sb="4" eb="5">
      <t>シン</t>
    </rPh>
    <phoneticPr fontId="2"/>
  </si>
  <si>
    <t>スタークリエイト</t>
    <phoneticPr fontId="2"/>
  </si>
  <si>
    <t>さいたま市</t>
    <phoneticPr fontId="2"/>
  </si>
  <si>
    <t>岩槻区本町3-4-19 第一鈴木ビル201</t>
    <rPh sb="0" eb="2">
      <t>イワツキ</t>
    </rPh>
    <rPh sb="2" eb="3">
      <t>ク</t>
    </rPh>
    <rPh sb="3" eb="5">
      <t>ホンマチ</t>
    </rPh>
    <rPh sb="12" eb="14">
      <t>ダイイチ</t>
    </rPh>
    <rPh sb="14" eb="16">
      <t>スズキ</t>
    </rPh>
    <phoneticPr fontId="2"/>
  </si>
  <si>
    <t>339-0057</t>
    <phoneticPr fontId="2"/>
  </si>
  <si>
    <t>048-797-9602</t>
    <phoneticPr fontId="2"/>
  </si>
  <si>
    <t>048-797-9603</t>
    <phoneticPr fontId="2"/>
  </si>
  <si>
    <t>○</t>
    <phoneticPr fontId="2"/>
  </si>
  <si>
    <t>岩槻駅から徒歩4分</t>
    <rPh sb="0" eb="2">
      <t>イワツキ</t>
    </rPh>
    <rPh sb="2" eb="3">
      <t>エキ</t>
    </rPh>
    <rPh sb="5" eb="7">
      <t>トホ</t>
    </rPh>
    <rPh sb="8" eb="9">
      <t>フン</t>
    </rPh>
    <phoneticPr fontId="2"/>
  </si>
  <si>
    <t>Caféにじさんぽ</t>
  </si>
  <si>
    <t>（特非）にじさんぽ</t>
    <phoneticPr fontId="2"/>
  </si>
  <si>
    <t>343-0025</t>
    <phoneticPr fontId="2"/>
  </si>
  <si>
    <t>048-947-7791</t>
  </si>
  <si>
    <t>048-918-3545</t>
  </si>
  <si>
    <t>東武スカイツリーラン越谷駅から徒歩1分</t>
    <rPh sb="0" eb="2">
      <t>トウブ</t>
    </rPh>
    <rPh sb="10" eb="13">
      <t>コシガヤエキ</t>
    </rPh>
    <rPh sb="15" eb="17">
      <t>トホ</t>
    </rPh>
    <rPh sb="18" eb="19">
      <t>フン</t>
    </rPh>
    <phoneticPr fontId="2"/>
  </si>
  <si>
    <t>東武スカイツリーラン北越谷駅東口から徒歩11分</t>
    <rPh sb="10" eb="13">
      <t>キタコシガヤ</t>
    </rPh>
    <rPh sb="14" eb="16">
      <t>ヒガシグチ</t>
    </rPh>
    <phoneticPr fontId="2"/>
  </si>
  <si>
    <t>赤山本町8-14　第一ＪＭビル２Ｆ</t>
    <rPh sb="0" eb="2">
      <t>アカヤマ</t>
    </rPh>
    <rPh sb="2" eb="3">
      <t>ホン</t>
    </rPh>
    <rPh sb="3" eb="4">
      <t>マチ</t>
    </rPh>
    <rPh sb="9" eb="11">
      <t>ダイイチ</t>
    </rPh>
    <phoneticPr fontId="2"/>
  </si>
  <si>
    <t>大沢4-2-13 2F</t>
    <rPh sb="0" eb="2">
      <t>オオサワ</t>
    </rPh>
    <phoneticPr fontId="2"/>
  </si>
  <si>
    <t>(株)東和瓦建材</t>
    <rPh sb="1" eb="2">
      <t>カブ</t>
    </rPh>
    <rPh sb="3" eb="5">
      <t>トウワ</t>
    </rPh>
    <rPh sb="5" eb="6">
      <t>カワラ</t>
    </rPh>
    <rPh sb="6" eb="8">
      <t>ケンザイ</t>
    </rPh>
    <phoneticPr fontId="2"/>
  </si>
  <si>
    <t>穂の里</t>
    <rPh sb="0" eb="1">
      <t>ホ</t>
    </rPh>
    <rPh sb="2" eb="3">
      <t>サト</t>
    </rPh>
    <phoneticPr fontId="2"/>
  </si>
  <si>
    <t>上原422-1</t>
    <rPh sb="0" eb="2">
      <t>ウエハラ</t>
    </rPh>
    <phoneticPr fontId="2"/>
  </si>
  <si>
    <t>369-1109</t>
    <phoneticPr fontId="2"/>
  </si>
  <si>
    <t>048-578-8435</t>
    <phoneticPr fontId="2"/>
  </si>
  <si>
    <t>○</t>
    <phoneticPr fontId="2"/>
  </si>
  <si>
    <t>東武東上線志木駅東口から国際興業バス浦和駅西口行「宗岡公民館」下車徒歩1分</t>
    <rPh sb="0" eb="5">
      <t>トウブトウジョウセン</t>
    </rPh>
    <rPh sb="5" eb="8">
      <t>シキエキ</t>
    </rPh>
    <rPh sb="8" eb="10">
      <t>ヒガシグチ</t>
    </rPh>
    <rPh sb="12" eb="14">
      <t>コクサイ</t>
    </rPh>
    <rPh sb="14" eb="16">
      <t>コウギョウ</t>
    </rPh>
    <rPh sb="18" eb="21">
      <t>ウラワエキ</t>
    </rPh>
    <rPh sb="21" eb="23">
      <t>ニシグチ</t>
    </rPh>
    <rPh sb="23" eb="24">
      <t>イキ</t>
    </rPh>
    <rPh sb="25" eb="27">
      <t>ムネオカ</t>
    </rPh>
    <rPh sb="27" eb="30">
      <t>コウミンカン</t>
    </rPh>
    <rPh sb="31" eb="33">
      <t>ゲシャ</t>
    </rPh>
    <rPh sb="33" eb="35">
      <t>トホ</t>
    </rPh>
    <rPh sb="36" eb="37">
      <t>プン</t>
    </rPh>
    <phoneticPr fontId="2"/>
  </si>
  <si>
    <t>秩父鉄道武川駅から徒歩12分</t>
    <rPh sb="0" eb="2">
      <t>チチブ</t>
    </rPh>
    <rPh sb="2" eb="4">
      <t>テツドウ</t>
    </rPh>
    <rPh sb="4" eb="6">
      <t>タケカワ</t>
    </rPh>
    <rPh sb="6" eb="7">
      <t>エキ</t>
    </rPh>
    <rPh sb="9" eb="11">
      <t>トホ</t>
    </rPh>
    <rPh sb="13" eb="14">
      <t>フン</t>
    </rPh>
    <phoneticPr fontId="2"/>
  </si>
  <si>
    <t>オハナ</t>
    <phoneticPr fontId="2"/>
  </si>
  <si>
    <t>048-734-0601</t>
    <phoneticPr fontId="2"/>
  </si>
  <si>
    <t>048-734-0602</t>
    <phoneticPr fontId="2"/>
  </si>
  <si>
    <t>○</t>
    <phoneticPr fontId="2"/>
  </si>
  <si>
    <t>グースサポート</t>
    <phoneticPr fontId="2"/>
  </si>
  <si>
    <t>354-0018</t>
    <phoneticPr fontId="2"/>
  </si>
  <si>
    <t>049-293-7184</t>
    <phoneticPr fontId="2"/>
  </si>
  <si>
    <t>049-293-7185</t>
    <phoneticPr fontId="2"/>
  </si>
  <si>
    <t>349-0103</t>
    <phoneticPr fontId="2"/>
  </si>
  <si>
    <t>048-792-0696</t>
    <phoneticPr fontId="2"/>
  </si>
  <si>
    <t>048-792-0697</t>
    <phoneticPr fontId="2"/>
  </si>
  <si>
    <t>346-0011</t>
    <phoneticPr fontId="2"/>
  </si>
  <si>
    <t>0480-44-8532</t>
    <phoneticPr fontId="2"/>
  </si>
  <si>
    <t>○</t>
    <phoneticPr fontId="2"/>
  </si>
  <si>
    <t>ワークステーション風</t>
    <rPh sb="9" eb="10">
      <t>カゼ</t>
    </rPh>
    <phoneticPr fontId="2"/>
  </si>
  <si>
    <t>青毛2-10-32</t>
    <rPh sb="0" eb="2">
      <t>アオゲ</t>
    </rPh>
    <phoneticPr fontId="2"/>
  </si>
  <si>
    <t>JR、東部伊勢崎線久喜駅から朝日バス青葉団地循環等「青毛バス停」下車徒歩3分</t>
    <rPh sb="3" eb="5">
      <t>トウブ</t>
    </rPh>
    <rPh sb="5" eb="8">
      <t>イセサキ</t>
    </rPh>
    <rPh sb="8" eb="9">
      <t>セン</t>
    </rPh>
    <rPh sb="9" eb="11">
      <t>クキ</t>
    </rPh>
    <rPh sb="11" eb="12">
      <t>エキ</t>
    </rPh>
    <rPh sb="14" eb="16">
      <t>アサヒ</t>
    </rPh>
    <rPh sb="18" eb="20">
      <t>アオバ</t>
    </rPh>
    <rPh sb="20" eb="22">
      <t>ダンチ</t>
    </rPh>
    <rPh sb="22" eb="24">
      <t>ジュンカン</t>
    </rPh>
    <rPh sb="24" eb="25">
      <t>トウ</t>
    </rPh>
    <rPh sb="26" eb="28">
      <t>アオゲ</t>
    </rPh>
    <rPh sb="30" eb="31">
      <t>テイ</t>
    </rPh>
    <rPh sb="32" eb="34">
      <t>ゲシャ</t>
    </rPh>
    <rPh sb="34" eb="36">
      <t>トホ</t>
    </rPh>
    <rPh sb="37" eb="38">
      <t>プン</t>
    </rPh>
    <phoneticPr fontId="2"/>
  </si>
  <si>
    <t>(特非)とさき</t>
    <rPh sb="1" eb="2">
      <t>トク</t>
    </rPh>
    <rPh sb="2" eb="3">
      <t>ヒ</t>
    </rPh>
    <phoneticPr fontId="2"/>
  </si>
  <si>
    <t>（福）ゆうき福祉会</t>
    <rPh sb="1" eb="2">
      <t>フク</t>
    </rPh>
    <rPh sb="6" eb="8">
      <t>フクシ</t>
    </rPh>
    <rPh sb="8" eb="9">
      <t>カイ</t>
    </rPh>
    <phoneticPr fontId="2"/>
  </si>
  <si>
    <t>Work &amp; life Sta. 志木すだち</t>
    <rPh sb="17" eb="19">
      <t>シキ</t>
    </rPh>
    <phoneticPr fontId="2"/>
  </si>
  <si>
    <t>中宗岡1-18-23</t>
    <rPh sb="0" eb="1">
      <t>ナカ</t>
    </rPh>
    <rPh sb="1" eb="3">
      <t>ムネオカ</t>
    </rPh>
    <phoneticPr fontId="2"/>
  </si>
  <si>
    <t>048-423-2738</t>
    <phoneticPr fontId="2"/>
  </si>
  <si>
    <t>048-423-2739</t>
    <phoneticPr fontId="2"/>
  </si>
  <si>
    <t>（一社）MeRise</t>
    <rPh sb="1" eb="2">
      <t>イチ</t>
    </rPh>
    <rPh sb="2" eb="3">
      <t>シャ</t>
    </rPh>
    <phoneticPr fontId="2"/>
  </si>
  <si>
    <t>所沢みらい図</t>
    <rPh sb="0" eb="2">
      <t>トコロザワ</t>
    </rPh>
    <rPh sb="5" eb="6">
      <t>ズ</t>
    </rPh>
    <phoneticPr fontId="2"/>
  </si>
  <si>
    <t>04-2968-7724</t>
    <phoneticPr fontId="2"/>
  </si>
  <si>
    <t>04-2968-7752</t>
    <phoneticPr fontId="2"/>
  </si>
  <si>
    <t>（特非）ぽてとto地域福祉の会</t>
    <rPh sb="1" eb="2">
      <t>トク</t>
    </rPh>
    <rPh sb="2" eb="3">
      <t>ヒ</t>
    </rPh>
    <rPh sb="9" eb="11">
      <t>チイキ</t>
    </rPh>
    <rPh sb="11" eb="13">
      <t>フクシ</t>
    </rPh>
    <rPh sb="14" eb="15">
      <t>カイ</t>
    </rPh>
    <phoneticPr fontId="2"/>
  </si>
  <si>
    <t>ぽてと工房</t>
    <rPh sb="3" eb="5">
      <t>コウボウ</t>
    </rPh>
    <phoneticPr fontId="2"/>
  </si>
  <si>
    <t>千代田4-6-33</t>
    <rPh sb="0" eb="3">
      <t>チヨダ</t>
    </rPh>
    <phoneticPr fontId="2"/>
  </si>
  <si>
    <t>東武東上線若葉駅から徒歩15分</t>
    <rPh sb="0" eb="2">
      <t>トウブ</t>
    </rPh>
    <rPh sb="2" eb="4">
      <t>トウジョウ</t>
    </rPh>
    <rPh sb="4" eb="5">
      <t>セン</t>
    </rPh>
    <rPh sb="5" eb="8">
      <t>ワカバエキ</t>
    </rPh>
    <rPh sb="10" eb="12">
      <t>トホ</t>
    </rPh>
    <rPh sb="14" eb="15">
      <t>フン</t>
    </rPh>
    <phoneticPr fontId="2"/>
  </si>
  <si>
    <t>東武東上線志木駅から国際興業バス「宗岡小学校」下車徒歩9分</t>
    <rPh sb="0" eb="5">
      <t>トウブトウジョウセン</t>
    </rPh>
    <rPh sb="5" eb="8">
      <t>シキエキ</t>
    </rPh>
    <rPh sb="10" eb="12">
      <t>コクサイ</t>
    </rPh>
    <rPh sb="12" eb="14">
      <t>コウギョウ</t>
    </rPh>
    <rPh sb="17" eb="19">
      <t>ムネオカ</t>
    </rPh>
    <rPh sb="19" eb="22">
      <t>ショウガッコウ</t>
    </rPh>
    <rPh sb="23" eb="25">
      <t>ゲシャ</t>
    </rPh>
    <rPh sb="25" eb="27">
      <t>トホ</t>
    </rPh>
    <rPh sb="28" eb="29">
      <t>フン</t>
    </rPh>
    <phoneticPr fontId="2"/>
  </si>
  <si>
    <t>○</t>
    <phoneticPr fontId="2"/>
  </si>
  <si>
    <t>(特非)きらきら星</t>
    <rPh sb="8" eb="9">
      <t>ホシ</t>
    </rPh>
    <phoneticPr fontId="2"/>
  </si>
  <si>
    <t>多機能型支援事業所きらきら</t>
    <rPh sb="4" eb="6">
      <t>シエン</t>
    </rPh>
    <rPh sb="6" eb="9">
      <t>ジギョウショ</t>
    </rPh>
    <phoneticPr fontId="2"/>
  </si>
  <si>
    <t>うれし野2-15-7</t>
    <rPh sb="3" eb="4">
      <t>ノ</t>
    </rPh>
    <phoneticPr fontId="2"/>
  </si>
  <si>
    <t>356-0056</t>
    <phoneticPr fontId="2"/>
  </si>
  <si>
    <t>049-293-1934</t>
    <phoneticPr fontId="2"/>
  </si>
  <si>
    <t>東武東上線ふじみ野駅西口から徒歩10分
※放課後等デイサービスとの多機能</t>
    <rPh sb="8" eb="9">
      <t>ノ</t>
    </rPh>
    <rPh sb="9" eb="10">
      <t>エキ</t>
    </rPh>
    <rPh sb="10" eb="12">
      <t>ニシグチ</t>
    </rPh>
    <rPh sb="14" eb="16">
      <t>トホ</t>
    </rPh>
    <rPh sb="18" eb="19">
      <t>フン</t>
    </rPh>
    <rPh sb="33" eb="36">
      <t>タキノウ</t>
    </rPh>
    <phoneticPr fontId="2"/>
  </si>
  <si>
    <t>ライフエール(株)</t>
    <rPh sb="6" eb="9">
      <t>カブ</t>
    </rPh>
    <phoneticPr fontId="2"/>
  </si>
  <si>
    <t>ほーぷ</t>
    <phoneticPr fontId="2"/>
  </si>
  <si>
    <t>小島南3-1-16 1-A</t>
    <rPh sb="0" eb="2">
      <t>コジマ</t>
    </rPh>
    <rPh sb="2" eb="3">
      <t>ミナミ</t>
    </rPh>
    <phoneticPr fontId="2"/>
  </si>
  <si>
    <t>367-0062</t>
    <phoneticPr fontId="2"/>
  </si>
  <si>
    <t>0495-25-7222</t>
    <phoneticPr fontId="2"/>
  </si>
  <si>
    <t>0495-25-7555</t>
    <phoneticPr fontId="2"/>
  </si>
  <si>
    <t>JR高崎線本庄駅から はにぽん号（本庄南）「池田レディースクリニック前」下車徒歩1分</t>
    <rPh sb="2" eb="5">
      <t>タカサキセン</t>
    </rPh>
    <rPh sb="5" eb="8">
      <t>ホンジョウエキ</t>
    </rPh>
    <rPh sb="15" eb="16">
      <t>ゴウ</t>
    </rPh>
    <rPh sb="17" eb="19">
      <t>ホンジョウ</t>
    </rPh>
    <rPh sb="19" eb="20">
      <t>ミナミ</t>
    </rPh>
    <rPh sb="22" eb="24">
      <t>イケダ</t>
    </rPh>
    <rPh sb="34" eb="35">
      <t>マエ</t>
    </rPh>
    <rPh sb="36" eb="38">
      <t>ゲシャ</t>
    </rPh>
    <rPh sb="38" eb="40">
      <t>トホ</t>
    </rPh>
    <rPh sb="41" eb="42">
      <t>プン</t>
    </rPh>
    <phoneticPr fontId="2"/>
  </si>
  <si>
    <t>多機能型事業所　え～る</t>
    <phoneticPr fontId="2"/>
  </si>
  <si>
    <t>354-0017</t>
    <phoneticPr fontId="2"/>
  </si>
  <si>
    <t>049-257-6768</t>
    <phoneticPr fontId="2"/>
  </si>
  <si>
    <t>049-257-6786</t>
    <phoneticPr fontId="2"/>
  </si>
  <si>
    <t>東武東上線みずほ台駅下車徒歩10分</t>
    <phoneticPr fontId="2"/>
  </si>
  <si>
    <t>アルト・ボラルあおぞら</t>
    <phoneticPr fontId="2"/>
  </si>
  <si>
    <t>○</t>
    <phoneticPr fontId="2"/>
  </si>
  <si>
    <t>(特非)くき愛結みの会</t>
    <rPh sb="1" eb="2">
      <t>トク</t>
    </rPh>
    <rPh sb="2" eb="3">
      <t>ヒ</t>
    </rPh>
    <rPh sb="6" eb="7">
      <t>アイ</t>
    </rPh>
    <rPh sb="7" eb="8">
      <t>ユ</t>
    </rPh>
    <rPh sb="10" eb="11">
      <t>カイ</t>
    </rPh>
    <phoneticPr fontId="2"/>
  </si>
  <si>
    <t>障がい者福祉施設　夢・みらい</t>
  </si>
  <si>
    <t>北青柳1302-3</t>
    <rPh sb="0" eb="1">
      <t>キタ</t>
    </rPh>
    <rPh sb="1" eb="3">
      <t>アオヤナギ</t>
    </rPh>
    <phoneticPr fontId="2"/>
  </si>
  <si>
    <t>346-0024</t>
    <phoneticPr fontId="2"/>
  </si>
  <si>
    <t>JR宇都宮線久喜駅から徐堀・所久喜循環バス「すみれ保育園前」下車徒歩3分</t>
    <rPh sb="2" eb="5">
      <t>ウツノミヤ</t>
    </rPh>
    <rPh sb="5" eb="6">
      <t>セン</t>
    </rPh>
    <rPh sb="6" eb="8">
      <t>クキ</t>
    </rPh>
    <rPh sb="8" eb="9">
      <t>エキ</t>
    </rPh>
    <rPh sb="11" eb="12">
      <t>ジョ</t>
    </rPh>
    <rPh sb="12" eb="13">
      <t>ホリ</t>
    </rPh>
    <rPh sb="14" eb="15">
      <t>トコロ</t>
    </rPh>
    <rPh sb="15" eb="17">
      <t>クキ</t>
    </rPh>
    <rPh sb="17" eb="19">
      <t>ジュンカン</t>
    </rPh>
    <rPh sb="25" eb="28">
      <t>ホイクエン</t>
    </rPh>
    <rPh sb="28" eb="29">
      <t>マエ</t>
    </rPh>
    <rPh sb="30" eb="32">
      <t>ゲシャ</t>
    </rPh>
    <rPh sb="32" eb="34">
      <t>トホ</t>
    </rPh>
    <rPh sb="35" eb="36">
      <t>フン</t>
    </rPh>
    <phoneticPr fontId="2"/>
  </si>
  <si>
    <t>(特非)なかよしねっと</t>
    <rPh sb="1" eb="2">
      <t>トク</t>
    </rPh>
    <rPh sb="2" eb="3">
      <t>ヒ</t>
    </rPh>
    <phoneticPr fontId="2"/>
  </si>
  <si>
    <t>なかよしかふぇ</t>
    <phoneticPr fontId="2"/>
  </si>
  <si>
    <t>朝志ヶ丘1-2-6-108</t>
    <rPh sb="0" eb="1">
      <t>アサ</t>
    </rPh>
    <rPh sb="1" eb="2">
      <t>ココロザシ</t>
    </rPh>
    <rPh sb="3" eb="4">
      <t>オカ</t>
    </rPh>
    <phoneticPr fontId="2"/>
  </si>
  <si>
    <t>351-0035</t>
    <phoneticPr fontId="2"/>
  </si>
  <si>
    <t>048-476-6386</t>
    <phoneticPr fontId="2"/>
  </si>
  <si>
    <t>○</t>
    <phoneticPr fontId="2"/>
  </si>
  <si>
    <t>武蔵野線北朝霞駅から市内循環バス宮戸線「北朝霞公民館前」下車徒歩1分</t>
    <rPh sb="0" eb="3">
      <t>ムサシノ</t>
    </rPh>
    <rPh sb="3" eb="4">
      <t>セン</t>
    </rPh>
    <rPh sb="4" eb="8">
      <t>キタアサカエキ</t>
    </rPh>
    <rPh sb="10" eb="12">
      <t>シナイ</t>
    </rPh>
    <rPh sb="12" eb="14">
      <t>ジュンカン</t>
    </rPh>
    <rPh sb="16" eb="18">
      <t>ミヤド</t>
    </rPh>
    <rPh sb="18" eb="19">
      <t>セン</t>
    </rPh>
    <rPh sb="20" eb="23">
      <t>キタアサカ</t>
    </rPh>
    <rPh sb="23" eb="26">
      <t>コウミンカン</t>
    </rPh>
    <rPh sb="26" eb="27">
      <t>マエ</t>
    </rPh>
    <rPh sb="28" eb="30">
      <t>ゲシャ</t>
    </rPh>
    <rPh sb="30" eb="32">
      <t>トホ</t>
    </rPh>
    <rPh sb="33" eb="34">
      <t>プン</t>
    </rPh>
    <phoneticPr fontId="2"/>
  </si>
  <si>
    <t>（福）橙</t>
    <rPh sb="1" eb="2">
      <t>フク</t>
    </rPh>
    <rPh sb="3" eb="4">
      <t>ダイダイ</t>
    </rPh>
    <phoneticPr fontId="2"/>
  </si>
  <si>
    <t>明日葉</t>
    <rPh sb="0" eb="3">
      <t>アシタバ</t>
    </rPh>
    <phoneticPr fontId="2"/>
  </si>
  <si>
    <t>大字須加1742-1</t>
    <rPh sb="0" eb="2">
      <t>オオアザ</t>
    </rPh>
    <rPh sb="2" eb="4">
      <t>スカ</t>
    </rPh>
    <phoneticPr fontId="2"/>
  </si>
  <si>
    <t>048-563-6010</t>
    <phoneticPr fontId="2"/>
  </si>
  <si>
    <t>048-550-6011</t>
    <phoneticPr fontId="2"/>
  </si>
  <si>
    <t>秩父鉄道「東行田駅」から北東循環バス「須加公民館」下車徒歩3分</t>
    <rPh sb="0" eb="2">
      <t>チチブ</t>
    </rPh>
    <rPh sb="2" eb="4">
      <t>テツドウ</t>
    </rPh>
    <rPh sb="5" eb="6">
      <t>ヒガシ</t>
    </rPh>
    <rPh sb="6" eb="8">
      <t>ギョウダ</t>
    </rPh>
    <rPh sb="8" eb="9">
      <t>エキ</t>
    </rPh>
    <rPh sb="12" eb="14">
      <t>ホクトウ</t>
    </rPh>
    <rPh sb="14" eb="16">
      <t>ジュンカン</t>
    </rPh>
    <rPh sb="19" eb="21">
      <t>スカ</t>
    </rPh>
    <rPh sb="21" eb="24">
      <t>コウミンカン</t>
    </rPh>
    <rPh sb="25" eb="27">
      <t>ゲシャ</t>
    </rPh>
    <rPh sb="27" eb="29">
      <t>トホ</t>
    </rPh>
    <rPh sb="30" eb="31">
      <t>プン</t>
    </rPh>
    <phoneticPr fontId="2"/>
  </si>
  <si>
    <t>(福）宮代町社会福祉協議会</t>
    <rPh sb="1" eb="2">
      <t>フク</t>
    </rPh>
    <rPh sb="3" eb="5">
      <t>ミヤシロ</t>
    </rPh>
    <rPh sb="5" eb="6">
      <t>マチ</t>
    </rPh>
    <rPh sb="6" eb="8">
      <t>シャカイ</t>
    </rPh>
    <rPh sb="8" eb="10">
      <t>フクシ</t>
    </rPh>
    <rPh sb="10" eb="13">
      <t>キョウギカイ</t>
    </rPh>
    <phoneticPr fontId="2"/>
  </si>
  <si>
    <t>宮代ひまわりの家</t>
    <rPh sb="0" eb="2">
      <t>ミヤシロ</t>
    </rPh>
    <rPh sb="7" eb="8">
      <t>イエ</t>
    </rPh>
    <phoneticPr fontId="2"/>
  </si>
  <si>
    <t>（福）彩凜会</t>
    <rPh sb="1" eb="2">
      <t>フク</t>
    </rPh>
    <rPh sb="3" eb="4">
      <t>イロドリ</t>
    </rPh>
    <rPh sb="4" eb="5">
      <t>リン</t>
    </rPh>
    <rPh sb="5" eb="6">
      <t>カイ</t>
    </rPh>
    <phoneticPr fontId="2"/>
  </si>
  <si>
    <t>大字川藤14-1</t>
    <rPh sb="0" eb="2">
      <t>オオアザ</t>
    </rPh>
    <rPh sb="2" eb="3">
      <t>カワ</t>
    </rPh>
    <rPh sb="3" eb="4">
      <t>フジ</t>
    </rPh>
    <phoneticPr fontId="2"/>
  </si>
  <si>
    <t>JR吉川駅北口から茨城急行バス エローラ・ゆめみ野行き「川野集会所」下車徒歩6分</t>
    <rPh sb="2" eb="4">
      <t>ヨシカワ</t>
    </rPh>
    <rPh sb="4" eb="5">
      <t>エキ</t>
    </rPh>
    <rPh sb="5" eb="7">
      <t>キタグチ</t>
    </rPh>
    <rPh sb="9" eb="11">
      <t>イバラキ</t>
    </rPh>
    <rPh sb="11" eb="13">
      <t>キュウコウ</t>
    </rPh>
    <rPh sb="24" eb="25">
      <t>ノ</t>
    </rPh>
    <rPh sb="25" eb="26">
      <t>イキ</t>
    </rPh>
    <rPh sb="28" eb="30">
      <t>カワノ</t>
    </rPh>
    <rPh sb="30" eb="33">
      <t>シュウカイジョ</t>
    </rPh>
    <rPh sb="34" eb="36">
      <t>ゲシャ</t>
    </rPh>
    <rPh sb="36" eb="38">
      <t>トホ</t>
    </rPh>
    <rPh sb="39" eb="40">
      <t>プン</t>
    </rPh>
    <phoneticPr fontId="2"/>
  </si>
  <si>
    <t>(福)埼玉県社会福祉事業団</t>
    <phoneticPr fontId="2"/>
  </si>
  <si>
    <t>048-584-2506</t>
    <phoneticPr fontId="2"/>
  </si>
  <si>
    <t>048-584-5081</t>
    <phoneticPr fontId="2"/>
  </si>
  <si>
    <t>○</t>
    <phoneticPr fontId="2"/>
  </si>
  <si>
    <t>花園</t>
    <phoneticPr fontId="2"/>
  </si>
  <si>
    <t>深谷市</t>
    <phoneticPr fontId="2"/>
  </si>
  <si>
    <t>小前田2691</t>
    <phoneticPr fontId="2"/>
  </si>
  <si>
    <t>349-1154</t>
    <phoneticPr fontId="2"/>
  </si>
  <si>
    <t>0480-72-6281</t>
    <phoneticPr fontId="2"/>
  </si>
  <si>
    <t>0480-72-6298</t>
    <phoneticPr fontId="2"/>
  </si>
  <si>
    <t>(有)かねまた</t>
    <rPh sb="1" eb="2">
      <t>アリ</t>
    </rPh>
    <phoneticPr fontId="2"/>
  </si>
  <si>
    <t>フレンドリー小川</t>
    <rPh sb="6" eb="8">
      <t>オガワ</t>
    </rPh>
    <phoneticPr fontId="2"/>
  </si>
  <si>
    <t>増尾129-1</t>
    <rPh sb="0" eb="2">
      <t>マスオ</t>
    </rPh>
    <phoneticPr fontId="2"/>
  </si>
  <si>
    <t>355-0332</t>
    <phoneticPr fontId="2"/>
  </si>
  <si>
    <t>0493-53-6006</t>
    <phoneticPr fontId="2"/>
  </si>
  <si>
    <t>0493-53-6621</t>
    <phoneticPr fontId="2"/>
  </si>
  <si>
    <t>東武東上線小川町駅から徒歩20分</t>
    <rPh sb="0" eb="2">
      <t>トウブ</t>
    </rPh>
    <rPh sb="2" eb="4">
      <t>トウジョウ</t>
    </rPh>
    <rPh sb="4" eb="5">
      <t>セン</t>
    </rPh>
    <rPh sb="5" eb="8">
      <t>オガワマチ</t>
    </rPh>
    <rPh sb="8" eb="9">
      <t>エキ</t>
    </rPh>
    <rPh sb="11" eb="13">
      <t>トホ</t>
    </rPh>
    <rPh sb="15" eb="16">
      <t>フン</t>
    </rPh>
    <phoneticPr fontId="2"/>
  </si>
  <si>
    <t>南町2-21-2
蕨市交流プラザ1F</t>
    <rPh sb="0" eb="2">
      <t>ミナミマチ</t>
    </rPh>
    <rPh sb="9" eb="11">
      <t>ワラビシ</t>
    </rPh>
    <rPh sb="11" eb="13">
      <t>コウリュウ</t>
    </rPh>
    <phoneticPr fontId="2"/>
  </si>
  <si>
    <t>335-0003</t>
    <phoneticPr fontId="2"/>
  </si>
  <si>
    <t>048-432-0002</t>
    <phoneticPr fontId="2"/>
  </si>
  <si>
    <t>京浜東北線蕨駅から徒歩14分</t>
    <rPh sb="0" eb="2">
      <t>ケイヒン</t>
    </rPh>
    <rPh sb="2" eb="5">
      <t>トウホクセン</t>
    </rPh>
    <rPh sb="5" eb="7">
      <t>ワラビエキ</t>
    </rPh>
    <rPh sb="9" eb="11">
      <t>トホ</t>
    </rPh>
    <rPh sb="13" eb="14">
      <t>フン</t>
    </rPh>
    <phoneticPr fontId="2"/>
  </si>
  <si>
    <t>（株）ヤマショウ・テクノロジー</t>
    <rPh sb="1" eb="2">
      <t>カブ</t>
    </rPh>
    <phoneticPr fontId="2"/>
  </si>
  <si>
    <t>いづみ</t>
    <phoneticPr fontId="2"/>
  </si>
  <si>
    <t>南峯1-1-4</t>
    <rPh sb="0" eb="1">
      <t>ミナミ</t>
    </rPh>
    <rPh sb="1" eb="2">
      <t>ミネ</t>
    </rPh>
    <phoneticPr fontId="2"/>
  </si>
  <si>
    <t>358-0046</t>
    <phoneticPr fontId="2"/>
  </si>
  <si>
    <t>04-2937-3137</t>
    <phoneticPr fontId="2"/>
  </si>
  <si>
    <t>04-2937-3326</t>
    <phoneticPr fontId="2"/>
  </si>
  <si>
    <t>JR八高線金子駅下車徒歩12分</t>
    <rPh sb="2" eb="5">
      <t>ハチコウセン</t>
    </rPh>
    <rPh sb="5" eb="7">
      <t>カネコ</t>
    </rPh>
    <rPh sb="7" eb="8">
      <t>エキ</t>
    </rPh>
    <rPh sb="8" eb="10">
      <t>ゲシャ</t>
    </rPh>
    <rPh sb="10" eb="12">
      <t>トホ</t>
    </rPh>
    <rPh sb="14" eb="15">
      <t>フン</t>
    </rPh>
    <phoneticPr fontId="2"/>
  </si>
  <si>
    <t>西武池袋線小手指駅北口下車徒歩8分</t>
    <rPh sb="0" eb="2">
      <t>セイブ</t>
    </rPh>
    <rPh sb="2" eb="4">
      <t>イケブクロ</t>
    </rPh>
    <rPh sb="4" eb="5">
      <t>セン</t>
    </rPh>
    <rPh sb="5" eb="8">
      <t>コテサシ</t>
    </rPh>
    <rPh sb="8" eb="9">
      <t>エキ</t>
    </rPh>
    <rPh sb="9" eb="11">
      <t>キタグチ</t>
    </rPh>
    <rPh sb="11" eb="13">
      <t>ゲシャ</t>
    </rPh>
    <rPh sb="13" eb="15">
      <t>トホ</t>
    </rPh>
    <rPh sb="16" eb="17">
      <t>フン</t>
    </rPh>
    <phoneticPr fontId="2"/>
  </si>
  <si>
    <t>(特非)believe</t>
    <rPh sb="1" eb="2">
      <t>トク</t>
    </rPh>
    <rPh sb="2" eb="3">
      <t>ヒ</t>
    </rPh>
    <phoneticPr fontId="2"/>
  </si>
  <si>
    <t>cafe＆farm Lento</t>
    <phoneticPr fontId="2"/>
  </si>
  <si>
    <t>柳島町字榎戸584-2</t>
    <rPh sb="0" eb="2">
      <t>ヤナギシマ</t>
    </rPh>
    <rPh sb="2" eb="3">
      <t>マチ</t>
    </rPh>
    <rPh sb="3" eb="4">
      <t>ジ</t>
    </rPh>
    <rPh sb="4" eb="5">
      <t>エノキ</t>
    </rPh>
    <rPh sb="5" eb="6">
      <t>ト</t>
    </rPh>
    <phoneticPr fontId="2"/>
  </si>
  <si>
    <t>048-916-6417</t>
    <phoneticPr fontId="2"/>
  </si>
  <si>
    <t>048-916-4486</t>
    <phoneticPr fontId="2"/>
  </si>
  <si>
    <t>東武伊勢崎線草加駅から東武バス「上柳島」下車徒歩2分</t>
    <rPh sb="0" eb="2">
      <t>トウブ</t>
    </rPh>
    <rPh sb="2" eb="5">
      <t>イセサキ</t>
    </rPh>
    <rPh sb="5" eb="6">
      <t>セン</t>
    </rPh>
    <rPh sb="6" eb="8">
      <t>ソウカ</t>
    </rPh>
    <rPh sb="8" eb="9">
      <t>エキ</t>
    </rPh>
    <rPh sb="9" eb="10">
      <t>シンエキ</t>
    </rPh>
    <rPh sb="11" eb="13">
      <t>トウブ</t>
    </rPh>
    <rPh sb="16" eb="17">
      <t>ウエ</t>
    </rPh>
    <rPh sb="17" eb="18">
      <t>ヤナギ</t>
    </rPh>
    <rPh sb="18" eb="19">
      <t>シマ</t>
    </rPh>
    <rPh sb="20" eb="22">
      <t>ゲシャ</t>
    </rPh>
    <rPh sb="22" eb="24">
      <t>トホ</t>
    </rPh>
    <rPh sb="25" eb="26">
      <t>フン</t>
    </rPh>
    <phoneticPr fontId="2"/>
  </si>
  <si>
    <t>(福)あかぼり福祉会</t>
    <rPh sb="1" eb="2">
      <t>フク</t>
    </rPh>
    <rPh sb="7" eb="9">
      <t>フクシ</t>
    </rPh>
    <rPh sb="9" eb="10">
      <t>カイ</t>
    </rPh>
    <phoneticPr fontId="2"/>
  </si>
  <si>
    <t>あさひ福祉作業所</t>
    <rPh sb="3" eb="5">
      <t>フクシ</t>
    </rPh>
    <rPh sb="5" eb="8">
      <t>サギョウショ</t>
    </rPh>
    <phoneticPr fontId="2"/>
  </si>
  <si>
    <t>南鳩ヶ谷5-34-19</t>
    <rPh sb="0" eb="1">
      <t>ミナミ</t>
    </rPh>
    <rPh sb="1" eb="4">
      <t>ハトガヤ</t>
    </rPh>
    <phoneticPr fontId="2"/>
  </si>
  <si>
    <t>朝日2-3-18</t>
    <rPh sb="0" eb="2">
      <t>アサヒ</t>
    </rPh>
    <phoneticPr fontId="2"/>
  </si>
  <si>
    <t>048-299-2027</t>
    <phoneticPr fontId="2"/>
  </si>
  <si>
    <t>048-299-2037</t>
    <phoneticPr fontId="2"/>
  </si>
  <si>
    <t>埼玉高速鉄道南鳩ヶ谷駅から徒歩10分</t>
    <rPh sb="0" eb="2">
      <t>サイタマ</t>
    </rPh>
    <rPh sb="2" eb="4">
      <t>コウソク</t>
    </rPh>
    <rPh sb="4" eb="6">
      <t>テツドウ</t>
    </rPh>
    <rPh sb="6" eb="7">
      <t>ミナミ</t>
    </rPh>
    <rPh sb="7" eb="10">
      <t>ハトガヤ</t>
    </rPh>
    <rPh sb="10" eb="11">
      <t>エキ</t>
    </rPh>
    <rPh sb="13" eb="15">
      <t>トホ</t>
    </rPh>
    <rPh sb="17" eb="18">
      <t>フン</t>
    </rPh>
    <phoneticPr fontId="2"/>
  </si>
  <si>
    <t>（一社）社会福祉相談センター</t>
    <rPh sb="1" eb="2">
      <t>イチ</t>
    </rPh>
    <rPh sb="2" eb="3">
      <t>シャ</t>
    </rPh>
    <rPh sb="4" eb="6">
      <t>シャカイ</t>
    </rPh>
    <rPh sb="6" eb="8">
      <t>フクシ</t>
    </rPh>
    <rPh sb="8" eb="10">
      <t>ソウダン</t>
    </rPh>
    <phoneticPr fontId="2"/>
  </si>
  <si>
    <t>あじさい</t>
    <phoneticPr fontId="2"/>
  </si>
  <si>
    <t>幸町10-4</t>
    <rPh sb="0" eb="1">
      <t>サチ</t>
    </rPh>
    <rPh sb="1" eb="2">
      <t>マチ</t>
    </rPh>
    <phoneticPr fontId="2"/>
  </si>
  <si>
    <t>355-0025</t>
    <phoneticPr fontId="2"/>
  </si>
  <si>
    <t>090-3144-1365</t>
    <phoneticPr fontId="2"/>
  </si>
  <si>
    <t>0493-21-4881</t>
    <phoneticPr fontId="2"/>
  </si>
  <si>
    <t>○</t>
    <phoneticPr fontId="2"/>
  </si>
  <si>
    <t>東武東上線東松山駅から徒歩8分</t>
    <rPh sb="0" eb="5">
      <t>トウブトウジョウセン</t>
    </rPh>
    <rPh sb="5" eb="6">
      <t>ヒガシ</t>
    </rPh>
    <rPh sb="6" eb="8">
      <t>マツヤマ</t>
    </rPh>
    <rPh sb="8" eb="9">
      <t>エキ</t>
    </rPh>
    <rPh sb="11" eb="13">
      <t>トホ</t>
    </rPh>
    <rPh sb="14" eb="15">
      <t>フン</t>
    </rPh>
    <phoneticPr fontId="2"/>
  </si>
  <si>
    <t>○</t>
    <phoneticPr fontId="2"/>
  </si>
  <si>
    <t>048-584-5487</t>
    <phoneticPr fontId="2"/>
  </si>
  <si>
    <t>048-282-7092</t>
    <phoneticPr fontId="2"/>
  </si>
  <si>
    <t>埼玉高速鉄道南鳩ヶ谷駅から徒歩15分</t>
    <rPh sb="0" eb="2">
      <t>サイタマ</t>
    </rPh>
    <rPh sb="2" eb="4">
      <t>コウソク</t>
    </rPh>
    <rPh sb="4" eb="6">
      <t>テツドウ</t>
    </rPh>
    <rPh sb="6" eb="7">
      <t>ミナミ</t>
    </rPh>
    <rPh sb="7" eb="10">
      <t>ハトガヤ</t>
    </rPh>
    <rPh sb="10" eb="11">
      <t>エキ</t>
    </rPh>
    <rPh sb="13" eb="15">
      <t>トホ</t>
    </rPh>
    <rPh sb="17" eb="18">
      <t>フン</t>
    </rPh>
    <phoneticPr fontId="2"/>
  </si>
  <si>
    <t>千間台西3-1-16</t>
    <rPh sb="0" eb="1">
      <t>セン</t>
    </rPh>
    <rPh sb="1" eb="2">
      <t>アイダ</t>
    </rPh>
    <rPh sb="2" eb="3">
      <t>ダイ</t>
    </rPh>
    <rPh sb="3" eb="4">
      <t>ニシ</t>
    </rPh>
    <phoneticPr fontId="2"/>
  </si>
  <si>
    <t>東武スカイツリーライン　せんげん台駅西口徒歩6分</t>
    <rPh sb="0" eb="2">
      <t>トウブ</t>
    </rPh>
    <rPh sb="16" eb="17">
      <t>ダイ</t>
    </rPh>
    <rPh sb="17" eb="18">
      <t>エキ</t>
    </rPh>
    <rPh sb="18" eb="20">
      <t>ニシグチ</t>
    </rPh>
    <rPh sb="20" eb="22">
      <t>トホ</t>
    </rPh>
    <rPh sb="23" eb="24">
      <t>フン</t>
    </rPh>
    <phoneticPr fontId="2"/>
  </si>
  <si>
    <t>343-0041</t>
  </si>
  <si>
    <t>048-971-8038</t>
  </si>
  <si>
    <t>（特非）障害者の職場参加をすすめる会</t>
    <rPh sb="4" eb="7">
      <t>ショウガイシャ</t>
    </rPh>
    <rPh sb="8" eb="10">
      <t>ショクバ</t>
    </rPh>
    <rPh sb="10" eb="12">
      <t>サンカ</t>
    </rPh>
    <rPh sb="17" eb="18">
      <t>カイ</t>
    </rPh>
    <phoneticPr fontId="2"/>
  </si>
  <si>
    <t>けやき</t>
  </si>
  <si>
    <t>338-0837</t>
  </si>
  <si>
    <t>048-762-8300</t>
  </si>
  <si>
    <t>ＪＲ西浦和駅徒歩15分</t>
    <rPh sb="2" eb="5">
      <t>ニシウラワ</t>
    </rPh>
    <rPh sb="5" eb="6">
      <t>エキ</t>
    </rPh>
    <rPh sb="6" eb="8">
      <t>トホ</t>
    </rPh>
    <rPh sb="10" eb="11">
      <t>フン</t>
    </rPh>
    <phoneticPr fontId="2"/>
  </si>
  <si>
    <t>330-0074</t>
  </si>
  <si>
    <t>339-0055</t>
  </si>
  <si>
    <t>048-872-7529</t>
  </si>
  <si>
    <t>048-872-7429</t>
  </si>
  <si>
    <t>岩槻駅東口から徒歩15分</t>
    <rPh sb="0" eb="3">
      <t>イワツキエキ</t>
    </rPh>
    <rPh sb="3" eb="5">
      <t>ヒガシグチ</t>
    </rPh>
    <rPh sb="7" eb="9">
      <t>トホ</t>
    </rPh>
    <rPh sb="11" eb="12">
      <t>フン</t>
    </rPh>
    <phoneticPr fontId="2"/>
  </si>
  <si>
    <t>グランワークス</t>
  </si>
  <si>
    <t>337-0033</t>
  </si>
  <si>
    <t>048-872-6630</t>
  </si>
  <si>
    <t>短期入所事業所　パンプキン</t>
    <rPh sb="0" eb="2">
      <t>タンキ</t>
    </rPh>
    <rPh sb="2" eb="4">
      <t>ニュウショ</t>
    </rPh>
    <rPh sb="4" eb="7">
      <t>ジギョウショ</t>
    </rPh>
    <phoneticPr fontId="5"/>
  </si>
  <si>
    <t>339-0023</t>
  </si>
  <si>
    <t>048-798-9506</t>
  </si>
  <si>
    <t>ひかりホーム</t>
  </si>
  <si>
    <t>048-779-8865</t>
  </si>
  <si>
    <t>(福)南桜会</t>
    <rPh sb="1" eb="2">
      <t>フク</t>
    </rPh>
    <rPh sb="3" eb="4">
      <t>ミナミ</t>
    </rPh>
    <rPh sb="4" eb="5">
      <t>サクラ</t>
    </rPh>
    <rPh sb="5" eb="6">
      <t>カイ</t>
    </rPh>
    <phoneticPr fontId="7"/>
  </si>
  <si>
    <t>さいたま福祉会(株)</t>
    <rPh sb="4" eb="6">
      <t>フクシ</t>
    </rPh>
    <rPh sb="6" eb="7">
      <t>カイ</t>
    </rPh>
    <rPh sb="7" eb="10">
      <t>カブ</t>
    </rPh>
    <phoneticPr fontId="15"/>
  </si>
  <si>
    <t>桜区田島7-19-11</t>
    <rPh sb="0" eb="1">
      <t>サクラ</t>
    </rPh>
    <rPh sb="1" eb="2">
      <t>ク</t>
    </rPh>
    <rPh sb="2" eb="4">
      <t>タジマ</t>
    </rPh>
    <phoneticPr fontId="7"/>
  </si>
  <si>
    <t>岩槻区東町2-7-5</t>
    <rPh sb="0" eb="2">
      <t>イワツキ</t>
    </rPh>
    <rPh sb="2" eb="3">
      <t>ク</t>
    </rPh>
    <rPh sb="3" eb="4">
      <t>ヒガシ</t>
    </rPh>
    <rPh sb="4" eb="5">
      <t>マチ</t>
    </rPh>
    <phoneticPr fontId="5"/>
  </si>
  <si>
    <t>見沼区御蔵701-1</t>
    <rPh sb="0" eb="3">
      <t>ミヌマク</t>
    </rPh>
    <rPh sb="3" eb="5">
      <t>ミクラ</t>
    </rPh>
    <phoneticPr fontId="15"/>
  </si>
  <si>
    <t>ふくふく東町作業所</t>
    <rPh sb="4" eb="5">
      <t>ヒガシ</t>
    </rPh>
    <rPh sb="5" eb="6">
      <t>マチ</t>
    </rPh>
    <rPh sb="6" eb="8">
      <t>サギョウ</t>
    </rPh>
    <rPh sb="8" eb="9">
      <t>ショ</t>
    </rPh>
    <phoneticPr fontId="5"/>
  </si>
  <si>
    <t>大宮駅東口国際航業バス「片柳支所」バス停より徒歩6分</t>
    <rPh sb="0" eb="2">
      <t>オオミヤ</t>
    </rPh>
    <rPh sb="2" eb="3">
      <t>エキ</t>
    </rPh>
    <rPh sb="3" eb="5">
      <t>ヒガシグチ</t>
    </rPh>
    <rPh sb="5" eb="7">
      <t>コクサイ</t>
    </rPh>
    <rPh sb="7" eb="9">
      <t>コウギョウ</t>
    </rPh>
    <rPh sb="12" eb="14">
      <t>カタヤナギ</t>
    </rPh>
    <rPh sb="14" eb="16">
      <t>シショ</t>
    </rPh>
    <rPh sb="19" eb="20">
      <t>テイ</t>
    </rPh>
    <rPh sb="22" eb="24">
      <t>トホ</t>
    </rPh>
    <rPh sb="25" eb="26">
      <t>フン</t>
    </rPh>
    <phoneticPr fontId="2"/>
  </si>
  <si>
    <t>(福)さくら草</t>
    <rPh sb="0" eb="1">
      <t>フク</t>
    </rPh>
    <rPh sb="5" eb="6">
      <t>クサ</t>
    </rPh>
    <phoneticPr fontId="2"/>
  </si>
  <si>
    <t>(福)ささの会</t>
    <rPh sb="1" eb="2">
      <t>フク</t>
    </rPh>
    <rPh sb="6" eb="7">
      <t>カイ</t>
    </rPh>
    <phoneticPr fontId="5"/>
  </si>
  <si>
    <t>岩槻駅から朝日バス越谷駅行き末田バス停下車10分</t>
    <rPh sb="0" eb="2">
      <t>イワツキ</t>
    </rPh>
    <rPh sb="2" eb="3">
      <t>エキ</t>
    </rPh>
    <rPh sb="5" eb="7">
      <t>アサヒ</t>
    </rPh>
    <rPh sb="9" eb="12">
      <t>コシガヤエキ</t>
    </rPh>
    <rPh sb="12" eb="13">
      <t>イ</t>
    </rPh>
    <rPh sb="14" eb="16">
      <t>スエダ</t>
    </rPh>
    <rPh sb="18" eb="19">
      <t>テイ</t>
    </rPh>
    <rPh sb="19" eb="21">
      <t>ゲシャ</t>
    </rPh>
    <rPh sb="23" eb="24">
      <t>フン</t>
    </rPh>
    <phoneticPr fontId="2"/>
  </si>
  <si>
    <t>330-0802</t>
  </si>
  <si>
    <t>048-729-6403</t>
  </si>
  <si>
    <t>048-729-6407</t>
  </si>
  <si>
    <t>大宮区宮町2-81　いちご大宮ビル6F</t>
    <rPh sb="0" eb="3">
      <t>オオミヤク</t>
    </rPh>
    <rPh sb="3" eb="5">
      <t>ミヤマチ</t>
    </rPh>
    <rPh sb="13" eb="15">
      <t>オオミヤ</t>
    </rPh>
    <phoneticPr fontId="2"/>
  </si>
  <si>
    <t>大宮駅東口徒歩10分</t>
    <phoneticPr fontId="2"/>
  </si>
  <si>
    <t>デイズ</t>
    <phoneticPr fontId="2"/>
  </si>
  <si>
    <t>ライフベースやしお</t>
    <phoneticPr fontId="2"/>
  </si>
  <si>
    <t>340-0834</t>
    <phoneticPr fontId="2"/>
  </si>
  <si>
    <t>048-951-1173</t>
    <phoneticPr fontId="2"/>
  </si>
  <si>
    <t>048-951-1344</t>
    <phoneticPr fontId="2"/>
  </si>
  <si>
    <t>就労
定着</t>
    <rPh sb="0" eb="2">
      <t>シュウロウ</t>
    </rPh>
    <rPh sb="3" eb="5">
      <t>テイチャク</t>
    </rPh>
    <phoneticPr fontId="2"/>
  </si>
  <si>
    <t>うらわ学園</t>
    <rPh sb="3" eb="5">
      <t>ガクエン</t>
    </rPh>
    <phoneticPr fontId="5"/>
  </si>
  <si>
    <t>330-0072</t>
  </si>
  <si>
    <t>048-886-7210</t>
  </si>
  <si>
    <t>048-886-7963</t>
  </si>
  <si>
    <t>○</t>
    <phoneticPr fontId="2"/>
  </si>
  <si>
    <t>(福)うらわ学園</t>
    <rPh sb="1" eb="2">
      <t>フク</t>
    </rPh>
    <rPh sb="6" eb="8">
      <t>ガクエン</t>
    </rPh>
    <phoneticPr fontId="5"/>
  </si>
  <si>
    <t>浦和区領家1-5-20</t>
    <rPh sb="0" eb="3">
      <t>ウラワク</t>
    </rPh>
    <rPh sb="3" eb="5">
      <t>リョウケ</t>
    </rPh>
    <phoneticPr fontId="5"/>
  </si>
  <si>
    <t>北浦和駅徒歩15分、国際興業バス「さいたま新都心駅東口行」「本太中学校」バス停下車</t>
    <rPh sb="0" eb="4">
      <t>キタウラワエキ</t>
    </rPh>
    <rPh sb="4" eb="6">
      <t>トホ</t>
    </rPh>
    <rPh sb="8" eb="9">
      <t>フン</t>
    </rPh>
    <rPh sb="10" eb="14">
      <t>コクサイコウギョウ</t>
    </rPh>
    <rPh sb="21" eb="24">
      <t>シントシン</t>
    </rPh>
    <rPh sb="24" eb="25">
      <t>エキ</t>
    </rPh>
    <rPh sb="25" eb="26">
      <t>ヒガシ</t>
    </rPh>
    <rPh sb="26" eb="27">
      <t>クチ</t>
    </rPh>
    <rPh sb="27" eb="28">
      <t>イ</t>
    </rPh>
    <rPh sb="30" eb="32">
      <t>モトブト</t>
    </rPh>
    <rPh sb="32" eb="35">
      <t>チュウガッコウ</t>
    </rPh>
    <rPh sb="38" eb="39">
      <t>テイ</t>
    </rPh>
    <rPh sb="39" eb="41">
      <t>ゲシャ</t>
    </rPh>
    <phoneticPr fontId="2"/>
  </si>
  <si>
    <t>048-959-9697</t>
    <phoneticPr fontId="2"/>
  </si>
  <si>
    <t>048-959-9679</t>
    <phoneticPr fontId="2"/>
  </si>
  <si>
    <t>356-0004</t>
    <phoneticPr fontId="2"/>
  </si>
  <si>
    <t>049-264-5497</t>
    <phoneticPr fontId="2"/>
  </si>
  <si>
    <t>○</t>
    <phoneticPr fontId="2"/>
  </si>
  <si>
    <t>ケアセンターかるぽす</t>
    <phoneticPr fontId="2"/>
  </si>
  <si>
    <t>048-547-0121</t>
    <phoneticPr fontId="2"/>
  </si>
  <si>
    <t>048-594-6066</t>
    <phoneticPr fontId="2"/>
  </si>
  <si>
    <t>中央2-207</t>
    <rPh sb="0" eb="2">
      <t>チュウオウ</t>
    </rPh>
    <phoneticPr fontId="2"/>
  </si>
  <si>
    <t>○</t>
    <phoneticPr fontId="2"/>
  </si>
  <si>
    <t>東武伊勢崎線東武動物公園駅西口徒歩2分</t>
    <rPh sb="0" eb="2">
      <t>トウブ</t>
    </rPh>
    <rPh sb="2" eb="5">
      <t>イセサキ</t>
    </rPh>
    <rPh sb="5" eb="6">
      <t>セン</t>
    </rPh>
    <rPh sb="6" eb="8">
      <t>トウブ</t>
    </rPh>
    <rPh sb="8" eb="10">
      <t>ドウブツ</t>
    </rPh>
    <rPh sb="10" eb="12">
      <t>コウエン</t>
    </rPh>
    <rPh sb="12" eb="13">
      <t>エキ</t>
    </rPh>
    <rPh sb="13" eb="15">
      <t>ニシグチ</t>
    </rPh>
    <rPh sb="15" eb="17">
      <t>トホ</t>
    </rPh>
    <rPh sb="18" eb="19">
      <t>フン</t>
    </rPh>
    <phoneticPr fontId="2"/>
  </si>
  <si>
    <t>aloha狭山</t>
    <rPh sb="5" eb="7">
      <t>サヤマ</t>
    </rPh>
    <phoneticPr fontId="2"/>
  </si>
  <si>
    <t>南入曽459-1</t>
    <rPh sb="0" eb="1">
      <t>ミナミ</t>
    </rPh>
    <rPh sb="1" eb="2">
      <t>ハイ</t>
    </rPh>
    <rPh sb="2" eb="3">
      <t>ソ</t>
    </rPh>
    <phoneticPr fontId="2"/>
  </si>
  <si>
    <t>350-1316</t>
    <phoneticPr fontId="2"/>
  </si>
  <si>
    <t>04-2937-4503</t>
    <phoneticPr fontId="2"/>
  </si>
  <si>
    <t>04-2937-4504</t>
    <phoneticPr fontId="2"/>
  </si>
  <si>
    <t>西武新宿線入曽駅徒歩3分</t>
    <rPh sb="0" eb="5">
      <t>セイブシンジュクセン</t>
    </rPh>
    <rPh sb="5" eb="6">
      <t>ハイ</t>
    </rPh>
    <rPh sb="6" eb="7">
      <t>ソ</t>
    </rPh>
    <rPh sb="7" eb="8">
      <t>エキ</t>
    </rPh>
    <rPh sb="8" eb="10">
      <t>トホ</t>
    </rPh>
    <rPh sb="11" eb="12">
      <t>フン</t>
    </rPh>
    <phoneticPr fontId="2"/>
  </si>
  <si>
    <t>ウェルビー所沢プロぺ通りセンター</t>
    <rPh sb="5" eb="7">
      <t>トコロザワ</t>
    </rPh>
    <rPh sb="10" eb="11">
      <t>トオ</t>
    </rPh>
    <phoneticPr fontId="2"/>
  </si>
  <si>
    <t>日吉町8-2
プロぺ所沢ビル2F</t>
    <rPh sb="0" eb="2">
      <t>ヒヨシ</t>
    </rPh>
    <rPh sb="2" eb="3">
      <t>マチ</t>
    </rPh>
    <rPh sb="10" eb="12">
      <t>トコロザワ</t>
    </rPh>
    <phoneticPr fontId="2"/>
  </si>
  <si>
    <t>04-2937-4343</t>
    <phoneticPr fontId="2"/>
  </si>
  <si>
    <t>04-2937-4344</t>
    <phoneticPr fontId="2"/>
  </si>
  <si>
    <t>(特非)Japan Improvement Association</t>
    <rPh sb="1" eb="2">
      <t>トク</t>
    </rPh>
    <rPh sb="2" eb="3">
      <t>ヒ</t>
    </rPh>
    <phoneticPr fontId="2"/>
  </si>
  <si>
    <t>あある</t>
    <phoneticPr fontId="2"/>
  </si>
  <si>
    <t>瀬崎7-11-16</t>
    <rPh sb="0" eb="1">
      <t>セ</t>
    </rPh>
    <rPh sb="1" eb="2">
      <t>サキ</t>
    </rPh>
    <phoneticPr fontId="2"/>
  </si>
  <si>
    <t>340-0022</t>
    <phoneticPr fontId="2"/>
  </si>
  <si>
    <t>048-940-1316</t>
    <phoneticPr fontId="2"/>
  </si>
  <si>
    <t>東武スカイツリー線谷塚駅から東武バス花畑桑袋団地行「山王」下車徒歩3分</t>
    <rPh sb="0" eb="2">
      <t>トウブ</t>
    </rPh>
    <rPh sb="8" eb="9">
      <t>セン</t>
    </rPh>
    <rPh sb="9" eb="12">
      <t>ヤツカエキ</t>
    </rPh>
    <rPh sb="14" eb="16">
      <t>トウブ</t>
    </rPh>
    <rPh sb="18" eb="20">
      <t>ハナバタケ</t>
    </rPh>
    <rPh sb="20" eb="21">
      <t>クワ</t>
    </rPh>
    <rPh sb="21" eb="22">
      <t>ブクロ</t>
    </rPh>
    <rPh sb="22" eb="24">
      <t>ダンチ</t>
    </rPh>
    <rPh sb="24" eb="25">
      <t>ユ</t>
    </rPh>
    <rPh sb="26" eb="28">
      <t>サンオウ</t>
    </rPh>
    <rPh sb="29" eb="31">
      <t>ゲシャ</t>
    </rPh>
    <rPh sb="31" eb="33">
      <t>トホ</t>
    </rPh>
    <rPh sb="34" eb="35">
      <t>プン</t>
    </rPh>
    <phoneticPr fontId="2"/>
  </si>
  <si>
    <t>むつみホーム大間木</t>
    <rPh sb="6" eb="9">
      <t>オオマギ</t>
    </rPh>
    <phoneticPr fontId="5"/>
  </si>
  <si>
    <t>緑区大字大間木４９４番地</t>
  </si>
  <si>
    <t>336-0923</t>
  </si>
  <si>
    <t>048-799-3105</t>
  </si>
  <si>
    <t>048-799-3106</t>
  </si>
  <si>
    <t>JR東浦和駅　徒歩１７分</t>
    <rPh sb="2" eb="6">
      <t>ヒガシウラワエキ</t>
    </rPh>
    <rPh sb="7" eb="9">
      <t>トホ</t>
    </rPh>
    <rPh sb="11" eb="12">
      <t>フン</t>
    </rPh>
    <phoneticPr fontId="2"/>
  </si>
  <si>
    <t>多機能型事業所　来楽大宮</t>
    <rPh sb="0" eb="7">
      <t>タキノウガタジギョウショ</t>
    </rPh>
    <rPh sb="8" eb="9">
      <t>ライ</t>
    </rPh>
    <rPh sb="9" eb="10">
      <t>ラク</t>
    </rPh>
    <rPh sb="10" eb="12">
      <t>オオミヤ</t>
    </rPh>
    <phoneticPr fontId="5"/>
  </si>
  <si>
    <t>大宮区大成町３－４０４－１　LHビル２階</t>
    <rPh sb="0" eb="2">
      <t>オオミヤ</t>
    </rPh>
    <rPh sb="2" eb="3">
      <t>ク</t>
    </rPh>
    <rPh sb="3" eb="6">
      <t>オオナリチョウ</t>
    </rPh>
    <rPh sb="19" eb="20">
      <t>カイ</t>
    </rPh>
    <phoneticPr fontId="5"/>
  </si>
  <si>
    <t>330-0852</t>
  </si>
  <si>
    <t>048-871-5480</t>
  </si>
  <si>
    <t>048-668-3707</t>
  </si>
  <si>
    <t>ニューシャトル鉄道博物館駅徒歩７分</t>
    <rPh sb="7" eb="12">
      <t>テツドウハクブツカン</t>
    </rPh>
    <rPh sb="12" eb="13">
      <t>エキ</t>
    </rPh>
    <rPh sb="13" eb="15">
      <t>トホ</t>
    </rPh>
    <rPh sb="16" eb="17">
      <t>フン</t>
    </rPh>
    <phoneticPr fontId="2"/>
  </si>
  <si>
    <t>リブル</t>
  </si>
  <si>
    <t>岩槻区府内１－７－７１</t>
  </si>
  <si>
    <t>339-0042</t>
  </si>
  <si>
    <t>048-720-8275</t>
  </si>
  <si>
    <t>048-720-8276</t>
  </si>
  <si>
    <t>岩槻駅から朝日バス越谷駅行き「府内」バス停下車３分</t>
    <rPh sb="0" eb="2">
      <t>イワツキ</t>
    </rPh>
    <rPh sb="2" eb="3">
      <t>エキ</t>
    </rPh>
    <rPh sb="5" eb="7">
      <t>アサヒ</t>
    </rPh>
    <rPh sb="9" eb="12">
      <t>コシガヤエキ</t>
    </rPh>
    <rPh sb="12" eb="13">
      <t>イ</t>
    </rPh>
    <rPh sb="15" eb="17">
      <t>フナイ</t>
    </rPh>
    <rPh sb="20" eb="21">
      <t>テイ</t>
    </rPh>
    <rPh sb="21" eb="23">
      <t>ゲシャ</t>
    </rPh>
    <rPh sb="24" eb="25">
      <t>フン</t>
    </rPh>
    <phoneticPr fontId="2"/>
  </si>
  <si>
    <t>048-683-4831</t>
  </si>
  <si>
    <t>048-683-4833</t>
  </si>
  <si>
    <t>見沼区大字山22-1</t>
  </si>
  <si>
    <t>337-0025</t>
  </si>
  <si>
    <t>○</t>
    <phoneticPr fontId="2"/>
  </si>
  <si>
    <t>(特非)恵愛</t>
    <rPh sb="1" eb="2">
      <t>トク</t>
    </rPh>
    <rPh sb="2" eb="3">
      <t>ヒ</t>
    </rPh>
    <rPh sb="4" eb="6">
      <t>ケイアイ</t>
    </rPh>
    <phoneticPr fontId="2"/>
  </si>
  <si>
    <t>生活介護事業所ルピナス</t>
    <rPh sb="0" eb="2">
      <t>セイカツ</t>
    </rPh>
    <rPh sb="2" eb="4">
      <t>カイゴ</t>
    </rPh>
    <rPh sb="4" eb="7">
      <t>ジギョウショ</t>
    </rPh>
    <phoneticPr fontId="2"/>
  </si>
  <si>
    <t>桜町3-10-20</t>
    <rPh sb="0" eb="2">
      <t>サクラマチ</t>
    </rPh>
    <phoneticPr fontId="2"/>
  </si>
  <si>
    <t>361-0022</t>
    <phoneticPr fontId="2"/>
  </si>
  <si>
    <t>048-577-5705</t>
    <phoneticPr fontId="2"/>
  </si>
  <si>
    <t>048-577-5733</t>
    <phoneticPr fontId="2"/>
  </si>
  <si>
    <t>秩父鉄道東行田駅下車徒歩6分</t>
    <rPh sb="0" eb="2">
      <t>チチブ</t>
    </rPh>
    <rPh sb="2" eb="4">
      <t>テツドウ</t>
    </rPh>
    <rPh sb="4" eb="7">
      <t>ヒガシギョウダ</t>
    </rPh>
    <rPh sb="7" eb="8">
      <t>エキ</t>
    </rPh>
    <rPh sb="8" eb="10">
      <t>ゲシャ</t>
    </rPh>
    <rPh sb="10" eb="12">
      <t>トホ</t>
    </rPh>
    <rPh sb="13" eb="14">
      <t>フン</t>
    </rPh>
    <phoneticPr fontId="2"/>
  </si>
  <si>
    <t>(特非)ぶどうの樹</t>
    <rPh sb="1" eb="2">
      <t>トク</t>
    </rPh>
    <rPh sb="2" eb="3">
      <t>ヒ</t>
    </rPh>
    <rPh sb="8" eb="9">
      <t>キ</t>
    </rPh>
    <phoneticPr fontId="2"/>
  </si>
  <si>
    <t>高萩1841-2</t>
    <rPh sb="0" eb="2">
      <t>タカハギ</t>
    </rPh>
    <phoneticPr fontId="2"/>
  </si>
  <si>
    <t>350-1213</t>
    <phoneticPr fontId="2"/>
  </si>
  <si>
    <t>042-985-7105</t>
    <phoneticPr fontId="2"/>
  </si>
  <si>
    <t>042-980-6199</t>
    <phoneticPr fontId="2"/>
  </si>
  <si>
    <t>JR川越線武蔵高萩駅下車徒歩20分</t>
    <rPh sb="2" eb="5">
      <t>カワゴエセン</t>
    </rPh>
    <rPh sb="5" eb="7">
      <t>ムサシ</t>
    </rPh>
    <rPh sb="7" eb="9">
      <t>タカハギ</t>
    </rPh>
    <rPh sb="9" eb="10">
      <t>エキ</t>
    </rPh>
    <rPh sb="10" eb="12">
      <t>ゲシャ</t>
    </rPh>
    <rPh sb="12" eb="14">
      <t>トホ</t>
    </rPh>
    <rPh sb="16" eb="17">
      <t>フン</t>
    </rPh>
    <phoneticPr fontId="2"/>
  </si>
  <si>
    <t>菅原町20番地25シンザン2階</t>
    <rPh sb="0" eb="3">
      <t>スガワラマチ</t>
    </rPh>
    <rPh sb="5" eb="7">
      <t>バンチ</t>
    </rPh>
    <rPh sb="14" eb="15">
      <t>カイ</t>
    </rPh>
    <phoneticPr fontId="2"/>
  </si>
  <si>
    <t>350-0046</t>
    <phoneticPr fontId="2"/>
  </si>
  <si>
    <t>049-298-5623</t>
    <phoneticPr fontId="2"/>
  </si>
  <si>
    <t>049-298-5624</t>
    <phoneticPr fontId="2"/>
  </si>
  <si>
    <t>川越駅東口徒歩2分</t>
    <rPh sb="0" eb="2">
      <t>カワゴエ</t>
    </rPh>
    <rPh sb="2" eb="3">
      <t>エキ</t>
    </rPh>
    <rPh sb="3" eb="5">
      <t>ヒガシグチ</t>
    </rPh>
    <rPh sb="5" eb="7">
      <t>トホ</t>
    </rPh>
    <rPh sb="8" eb="9">
      <t>フン</t>
    </rPh>
    <phoneticPr fontId="2"/>
  </si>
  <si>
    <t>久喜中央1-7-9
セントラルハイツ21　1F</t>
    <rPh sb="0" eb="2">
      <t>クキ</t>
    </rPh>
    <rPh sb="2" eb="4">
      <t>チュウオウ</t>
    </rPh>
    <phoneticPr fontId="2"/>
  </si>
  <si>
    <t>0480-35-6005</t>
    <phoneticPr fontId="2"/>
  </si>
  <si>
    <t>宇都宮線久喜駅徒歩5分</t>
    <rPh sb="0" eb="3">
      <t>ウツノミヤ</t>
    </rPh>
    <rPh sb="3" eb="4">
      <t>セン</t>
    </rPh>
    <rPh sb="4" eb="6">
      <t>クキ</t>
    </rPh>
    <rPh sb="6" eb="7">
      <t>エキ</t>
    </rPh>
    <rPh sb="7" eb="9">
      <t>トホ</t>
    </rPh>
    <rPh sb="10" eb="11">
      <t>フン</t>
    </rPh>
    <phoneticPr fontId="2"/>
  </si>
  <si>
    <t>(福)ゆいの里福祉会</t>
    <rPh sb="1" eb="2">
      <t>フク</t>
    </rPh>
    <rPh sb="6" eb="7">
      <t>サト</t>
    </rPh>
    <rPh sb="7" eb="9">
      <t>フクシ</t>
    </rPh>
    <rPh sb="9" eb="10">
      <t>カイ</t>
    </rPh>
    <phoneticPr fontId="2"/>
  </si>
  <si>
    <t>工房ゆい</t>
    <rPh sb="0" eb="2">
      <t>コウボウ</t>
    </rPh>
    <phoneticPr fontId="2"/>
  </si>
  <si>
    <t>みどり野南1-78</t>
    <rPh sb="3" eb="4">
      <t>ノ</t>
    </rPh>
    <rPh sb="4" eb="5">
      <t>ミナミ</t>
    </rPh>
    <phoneticPr fontId="2"/>
  </si>
  <si>
    <t>354-0007</t>
    <phoneticPr fontId="2"/>
  </si>
  <si>
    <t>049-268-5656</t>
    <phoneticPr fontId="2"/>
  </si>
  <si>
    <t>049-268-5654</t>
    <phoneticPr fontId="2"/>
  </si>
  <si>
    <t>東武東上線志木駅から東部バス富士見高校行き終点下車徒歩5分</t>
    <rPh sb="0" eb="5">
      <t>トウブトウジョウセン</t>
    </rPh>
    <rPh sb="5" eb="8">
      <t>シキエキ</t>
    </rPh>
    <rPh sb="10" eb="12">
      <t>トウブ</t>
    </rPh>
    <rPh sb="14" eb="17">
      <t>フジミ</t>
    </rPh>
    <rPh sb="17" eb="19">
      <t>コウコウ</t>
    </rPh>
    <rPh sb="19" eb="20">
      <t>イ</t>
    </rPh>
    <rPh sb="21" eb="23">
      <t>シュウテン</t>
    </rPh>
    <rPh sb="23" eb="25">
      <t>ゲシャ</t>
    </rPh>
    <rPh sb="25" eb="27">
      <t>トホ</t>
    </rPh>
    <rPh sb="28" eb="29">
      <t>フン</t>
    </rPh>
    <phoneticPr fontId="2"/>
  </si>
  <si>
    <t>○</t>
    <phoneticPr fontId="2"/>
  </si>
  <si>
    <t>坂戸市・(同)ラボリ</t>
    <rPh sb="0" eb="3">
      <t>サカドシ</t>
    </rPh>
    <rPh sb="5" eb="6">
      <t>ドウ</t>
    </rPh>
    <phoneticPr fontId="2"/>
  </si>
  <si>
    <t>ディーキャリア　大宮オフィス</t>
    <rPh sb="8" eb="10">
      <t>オオミヤ</t>
    </rPh>
    <phoneticPr fontId="5"/>
  </si>
  <si>
    <t>中央区上落合８－１５－３　三進ビル３階</t>
    <phoneticPr fontId="2"/>
  </si>
  <si>
    <t>338-0001</t>
  </si>
  <si>
    <t>048-749-1758</t>
  </si>
  <si>
    <t>048-749-1759</t>
  </si>
  <si>
    <t>JR大宮駅から徒歩１０分</t>
    <rPh sb="2" eb="5">
      <t>オオミヤエキ</t>
    </rPh>
    <rPh sb="7" eb="9">
      <t>トホ</t>
    </rPh>
    <rPh sb="11" eb="12">
      <t>フン</t>
    </rPh>
    <phoneticPr fontId="2"/>
  </si>
  <si>
    <t>どうかん</t>
  </si>
  <si>
    <t>048-798-7071</t>
  </si>
  <si>
    <t>048-797-3322</t>
  </si>
  <si>
    <t>つばさ共同作業所</t>
  </si>
  <si>
    <t>中央区上峰2-10-20</t>
  </si>
  <si>
    <t>048-854-8000</t>
  </si>
  <si>
    <t>048-854-3538</t>
  </si>
  <si>
    <t>（一社）onehand</t>
    <rPh sb="1" eb="2">
      <t>イチ</t>
    </rPh>
    <rPh sb="2" eb="3">
      <t>シャ</t>
    </rPh>
    <phoneticPr fontId="2"/>
  </si>
  <si>
    <t>onehand</t>
    <phoneticPr fontId="2"/>
  </si>
  <si>
    <t>048-708-0681</t>
    <phoneticPr fontId="2"/>
  </si>
  <si>
    <t>338-0004</t>
    <phoneticPr fontId="2"/>
  </si>
  <si>
    <t>緑4-197</t>
    <rPh sb="0" eb="1">
      <t>ミドリ</t>
    </rPh>
    <phoneticPr fontId="2"/>
  </si>
  <si>
    <t>大宮駅からバス「氷川神社前」下車徒歩２分</t>
    <rPh sb="8" eb="10">
      <t>ヒカワ</t>
    </rPh>
    <rPh sb="10" eb="12">
      <t>ジンジャ</t>
    </rPh>
    <rPh sb="12" eb="13">
      <t>マエ</t>
    </rPh>
    <rPh sb="14" eb="16">
      <t>ゲシャ</t>
    </rPh>
    <rPh sb="16" eb="18">
      <t>トホ</t>
    </rPh>
    <rPh sb="19" eb="20">
      <t>フン</t>
    </rPh>
    <phoneticPr fontId="2"/>
  </si>
  <si>
    <t>こすもす</t>
    <phoneticPr fontId="2"/>
  </si>
  <si>
    <t>中央2-31-17</t>
    <rPh sb="0" eb="2">
      <t>チュウオウ</t>
    </rPh>
    <phoneticPr fontId="2"/>
  </si>
  <si>
    <t>340-0816</t>
    <phoneticPr fontId="2"/>
  </si>
  <si>
    <t>048-951-5277</t>
    <phoneticPr fontId="2"/>
  </si>
  <si>
    <t>048-951-5278</t>
    <phoneticPr fontId="2"/>
  </si>
  <si>
    <t>○</t>
    <phoneticPr fontId="2"/>
  </si>
  <si>
    <t>つくばエクスプレス八潮駅徒歩21分</t>
    <rPh sb="9" eb="11">
      <t>ヤシオ</t>
    </rPh>
    <rPh sb="11" eb="12">
      <t>エキ</t>
    </rPh>
    <rPh sb="12" eb="14">
      <t>トホ</t>
    </rPh>
    <rPh sb="16" eb="17">
      <t>フン</t>
    </rPh>
    <phoneticPr fontId="2"/>
  </si>
  <si>
    <t>048-733-6871</t>
    <phoneticPr fontId="2"/>
  </si>
  <si>
    <t>048-733-6873</t>
    <phoneticPr fontId="2"/>
  </si>
  <si>
    <t>048-553-3102</t>
    <phoneticPr fontId="2"/>
  </si>
  <si>
    <t>048-553-3178</t>
    <phoneticPr fontId="2"/>
  </si>
  <si>
    <t>くじら雲</t>
    <rPh sb="3" eb="4">
      <t>グモ</t>
    </rPh>
    <phoneticPr fontId="2"/>
  </si>
  <si>
    <t>北本市</t>
    <rPh sb="0" eb="2">
      <t>キタモト</t>
    </rPh>
    <rPh sb="2" eb="3">
      <t>シ</t>
    </rPh>
    <phoneticPr fontId="2"/>
  </si>
  <si>
    <t>石戸5-287-1</t>
    <rPh sb="0" eb="2">
      <t>イシド</t>
    </rPh>
    <phoneticPr fontId="2"/>
  </si>
  <si>
    <t>364-0024</t>
    <phoneticPr fontId="2"/>
  </si>
  <si>
    <t>048-580-6120</t>
    <phoneticPr fontId="2"/>
  </si>
  <si>
    <t>JR高崎線北本駅から川越観光バス北里メディカルセンター行き「チサン第３団地」下車徒歩5分</t>
    <rPh sb="2" eb="5">
      <t>タカサキセン</t>
    </rPh>
    <rPh sb="5" eb="7">
      <t>キタモト</t>
    </rPh>
    <rPh sb="7" eb="8">
      <t>エキ</t>
    </rPh>
    <rPh sb="10" eb="12">
      <t>カワゴエ</t>
    </rPh>
    <rPh sb="12" eb="14">
      <t>カンコウ</t>
    </rPh>
    <rPh sb="16" eb="18">
      <t>キタサト</t>
    </rPh>
    <rPh sb="27" eb="28">
      <t>ユ</t>
    </rPh>
    <rPh sb="33" eb="34">
      <t>ダイ</t>
    </rPh>
    <rPh sb="35" eb="37">
      <t>ダンチ</t>
    </rPh>
    <rPh sb="38" eb="40">
      <t>ゲシャ</t>
    </rPh>
    <rPh sb="40" eb="42">
      <t>トホ</t>
    </rPh>
    <rPh sb="43" eb="44">
      <t>フン</t>
    </rPh>
    <phoneticPr fontId="2"/>
  </si>
  <si>
    <t>○</t>
    <phoneticPr fontId="2"/>
  </si>
  <si>
    <t>北本市・(福)北本市社会福祉協議会</t>
    <rPh sb="0" eb="3">
      <t>キタモトシ</t>
    </rPh>
    <rPh sb="5" eb="6">
      <t>フク</t>
    </rPh>
    <rPh sb="7" eb="9">
      <t>キタモト</t>
    </rPh>
    <rPh sb="9" eb="10">
      <t>シ</t>
    </rPh>
    <rPh sb="10" eb="12">
      <t>シャカイ</t>
    </rPh>
    <rPh sb="12" eb="14">
      <t>フクシ</t>
    </rPh>
    <rPh sb="14" eb="17">
      <t>キョウギカイ</t>
    </rPh>
    <phoneticPr fontId="2"/>
  </si>
  <si>
    <t>通町5-4第一山田ビル501</t>
    <rPh sb="0" eb="2">
      <t>とおりまち</t>
    </rPh>
    <rPh sb="5" eb="7">
      <t>だいいち</t>
    </rPh>
    <rPh sb="7" eb="9">
      <t>やまだ</t>
    </rPh>
    <phoneticPr fontId="2" type="Hiragana"/>
  </si>
  <si>
    <t>048-862-1378</t>
    <phoneticPr fontId="2"/>
  </si>
  <si>
    <t>○</t>
    <phoneticPr fontId="2"/>
  </si>
  <si>
    <t>埼京線中浦和駅下車徒歩10分</t>
  </si>
  <si>
    <t>(株)ゼネラルパートナーズ</t>
  </si>
  <si>
    <t>アスタネ</t>
  </si>
  <si>
    <t>桜区西堀8-3-15-1</t>
  </si>
  <si>
    <t>338-0832</t>
  </si>
  <si>
    <t>中浦和駅から徒歩10分</t>
    <phoneticPr fontId="2"/>
  </si>
  <si>
    <t>エンジュ</t>
    <phoneticPr fontId="2"/>
  </si>
  <si>
    <t>見沼区南中野２８６番地１</t>
    <phoneticPr fontId="2"/>
  </si>
  <si>
    <t>337-0042</t>
  </si>
  <si>
    <t>048-686-7875</t>
  </si>
  <si>
    <t>048-686-7985</t>
  </si>
  <si>
    <t>生活介護つむぎ</t>
    <rPh sb="0" eb="2">
      <t>セイカツ</t>
    </rPh>
    <rPh sb="2" eb="4">
      <t>カイゴ</t>
    </rPh>
    <phoneticPr fontId="5"/>
  </si>
  <si>
    <t>見沼区東大宮４－３－１１　クレールK　１F</t>
  </si>
  <si>
    <t>337-0051</t>
  </si>
  <si>
    <t>048-654-0140</t>
  </si>
  <si>
    <t>048-654-0141</t>
  </si>
  <si>
    <t>JR東大宮駅徒歩３分</t>
    <rPh sb="2" eb="5">
      <t>ヒガシオオミヤ</t>
    </rPh>
    <rPh sb="5" eb="6">
      <t>エキ</t>
    </rPh>
    <rPh sb="6" eb="8">
      <t>トホ</t>
    </rPh>
    <rPh sb="9" eb="10">
      <t>フン</t>
    </rPh>
    <phoneticPr fontId="2"/>
  </si>
  <si>
    <t>えーる</t>
  </si>
  <si>
    <t>岩槻区美園東１－８－１　Lumeto１０５</t>
    <rPh sb="0" eb="2">
      <t>イワツキ</t>
    </rPh>
    <rPh sb="2" eb="3">
      <t>ク</t>
    </rPh>
    <rPh sb="3" eb="5">
      <t>ミソノ</t>
    </rPh>
    <rPh sb="5" eb="6">
      <t>ヒガシ</t>
    </rPh>
    <phoneticPr fontId="5"/>
  </si>
  <si>
    <t>048-878-9446</t>
  </si>
  <si>
    <t>浦和美園駅徒歩１２分</t>
    <rPh sb="0" eb="5">
      <t>ウラワミソノエキ</t>
    </rPh>
    <rPh sb="5" eb="7">
      <t>トホ</t>
    </rPh>
    <rPh sb="9" eb="10">
      <t>フン</t>
    </rPh>
    <phoneticPr fontId="2"/>
  </si>
  <si>
    <t>大宮区宮町１－８６－１　大宮イーストビル５F</t>
    <phoneticPr fontId="2"/>
  </si>
  <si>
    <t>048-783-5946</t>
  </si>
  <si>
    <t>048-783-5947</t>
  </si>
  <si>
    <t>大宮駅徒歩６分</t>
    <rPh sb="0" eb="3">
      <t>オオミヤエキ</t>
    </rPh>
    <rPh sb="3" eb="5">
      <t>トホ</t>
    </rPh>
    <rPh sb="6" eb="7">
      <t>フン</t>
    </rPh>
    <phoneticPr fontId="2"/>
  </si>
  <si>
    <t>048-580-6127</t>
    <phoneticPr fontId="2"/>
  </si>
  <si>
    <t>（株）あおいの杜</t>
    <rPh sb="1" eb="2">
      <t>カブ</t>
    </rPh>
    <rPh sb="7" eb="8">
      <t>モリ</t>
    </rPh>
    <phoneticPr fontId="2"/>
  </si>
  <si>
    <t>みつば</t>
    <phoneticPr fontId="2"/>
  </si>
  <si>
    <t>小手指1-3-24</t>
    <rPh sb="0" eb="3">
      <t>コテサシ</t>
    </rPh>
    <phoneticPr fontId="2"/>
  </si>
  <si>
    <t>04-2946-9414</t>
    <phoneticPr fontId="2"/>
  </si>
  <si>
    <t>04-2946-9415</t>
    <phoneticPr fontId="2"/>
  </si>
  <si>
    <t>西部池袋線小手指駅から徒歩13分</t>
    <rPh sb="0" eb="2">
      <t>セイブ</t>
    </rPh>
    <rPh sb="2" eb="4">
      <t>イケブクロ</t>
    </rPh>
    <rPh sb="4" eb="5">
      <t>セン</t>
    </rPh>
    <rPh sb="5" eb="8">
      <t>コテサシ</t>
    </rPh>
    <rPh sb="8" eb="9">
      <t>エキ</t>
    </rPh>
    <rPh sb="11" eb="13">
      <t>トホ</t>
    </rPh>
    <rPh sb="15" eb="16">
      <t>フン</t>
    </rPh>
    <phoneticPr fontId="2"/>
  </si>
  <si>
    <t>（株）日本クリード</t>
    <rPh sb="1" eb="2">
      <t>カブ</t>
    </rPh>
    <rPh sb="3" eb="5">
      <t>ニホン</t>
    </rPh>
    <phoneticPr fontId="2"/>
  </si>
  <si>
    <t>大字上唐子1491-29</t>
    <rPh sb="0" eb="2">
      <t>オオアザ</t>
    </rPh>
    <rPh sb="2" eb="3">
      <t>カミ</t>
    </rPh>
    <rPh sb="3" eb="5">
      <t>カラコ</t>
    </rPh>
    <phoneticPr fontId="2"/>
  </si>
  <si>
    <t>(特非)風林企画</t>
    <rPh sb="1" eb="2">
      <t>トク</t>
    </rPh>
    <rPh sb="2" eb="3">
      <t>ヒ</t>
    </rPh>
    <rPh sb="4" eb="5">
      <t>フウ</t>
    </rPh>
    <rPh sb="5" eb="6">
      <t>リン</t>
    </rPh>
    <rPh sb="6" eb="8">
      <t>キカク</t>
    </rPh>
    <phoneticPr fontId="2"/>
  </si>
  <si>
    <t>風林</t>
    <rPh sb="0" eb="1">
      <t>フウ</t>
    </rPh>
    <rPh sb="1" eb="2">
      <t>リン</t>
    </rPh>
    <phoneticPr fontId="2"/>
  </si>
  <si>
    <t>深谷市</t>
    <rPh sb="0" eb="2">
      <t>フカヤ</t>
    </rPh>
    <rPh sb="2" eb="3">
      <t>シ</t>
    </rPh>
    <phoneticPr fontId="2"/>
  </si>
  <si>
    <t>大谷581-1</t>
    <rPh sb="0" eb="2">
      <t>オオヤ</t>
    </rPh>
    <phoneticPr fontId="2"/>
  </si>
  <si>
    <t>366-0814</t>
    <phoneticPr fontId="2"/>
  </si>
  <si>
    <t>048-598-8862</t>
    <phoneticPr fontId="2"/>
  </si>
  <si>
    <t>JR高崎線深谷駅から武蔵観光バス寄居車庫行き「北大谷」下車徒歩9分</t>
    <rPh sb="2" eb="5">
      <t>タカサキセン</t>
    </rPh>
    <rPh sb="5" eb="7">
      <t>フカヤ</t>
    </rPh>
    <rPh sb="7" eb="8">
      <t>エキ</t>
    </rPh>
    <rPh sb="10" eb="12">
      <t>ムサシ</t>
    </rPh>
    <rPh sb="12" eb="14">
      <t>カンコウ</t>
    </rPh>
    <rPh sb="16" eb="18">
      <t>ヨリイ</t>
    </rPh>
    <rPh sb="18" eb="20">
      <t>シャコ</t>
    </rPh>
    <rPh sb="20" eb="21">
      <t>ユ</t>
    </rPh>
    <rPh sb="23" eb="24">
      <t>キタ</t>
    </rPh>
    <rPh sb="24" eb="26">
      <t>オオヤ</t>
    </rPh>
    <rPh sb="27" eb="29">
      <t>ゲシャ</t>
    </rPh>
    <rPh sb="29" eb="31">
      <t>トホ</t>
    </rPh>
    <rPh sb="32" eb="33">
      <t>フン</t>
    </rPh>
    <phoneticPr fontId="2"/>
  </si>
  <si>
    <t>就労定着支援事業所
ウェルビー春日部センター</t>
    <rPh sb="0" eb="2">
      <t>シュウロウ</t>
    </rPh>
    <rPh sb="2" eb="4">
      <t>テイチャク</t>
    </rPh>
    <rPh sb="4" eb="6">
      <t>シエン</t>
    </rPh>
    <rPh sb="6" eb="9">
      <t>ジギョウショ</t>
    </rPh>
    <rPh sb="15" eb="18">
      <t>カスカベ</t>
    </rPh>
    <phoneticPr fontId="2"/>
  </si>
  <si>
    <t>344-0067</t>
    <phoneticPr fontId="2"/>
  </si>
  <si>
    <t>048-884-8635</t>
    <phoneticPr fontId="2"/>
  </si>
  <si>
    <t>048-884-8636</t>
    <phoneticPr fontId="2"/>
  </si>
  <si>
    <t>○</t>
    <phoneticPr fontId="2"/>
  </si>
  <si>
    <t>(特非）東松山障害者就労支援センター</t>
    <rPh sb="1" eb="2">
      <t>トク</t>
    </rPh>
    <rPh sb="2" eb="3">
      <t>ヒ</t>
    </rPh>
    <rPh sb="4" eb="5">
      <t>ヒガシ</t>
    </rPh>
    <rPh sb="5" eb="7">
      <t>マツヤマ</t>
    </rPh>
    <rPh sb="7" eb="9">
      <t>ショウガイ</t>
    </rPh>
    <rPh sb="9" eb="10">
      <t>シャ</t>
    </rPh>
    <rPh sb="10" eb="12">
      <t>シュウロウ</t>
    </rPh>
    <rPh sb="12" eb="14">
      <t>シエン</t>
    </rPh>
    <phoneticPr fontId="2"/>
  </si>
  <si>
    <t>就労定着支援センターZAC</t>
    <rPh sb="0" eb="2">
      <t>シュウロウ</t>
    </rPh>
    <rPh sb="2" eb="4">
      <t>テイチャク</t>
    </rPh>
    <rPh sb="4" eb="6">
      <t>シエン</t>
    </rPh>
    <phoneticPr fontId="2"/>
  </si>
  <si>
    <t>小松原町17-19</t>
    <rPh sb="0" eb="3">
      <t>コマツバラ</t>
    </rPh>
    <rPh sb="3" eb="4">
      <t>マチ</t>
    </rPh>
    <phoneticPr fontId="2"/>
  </si>
  <si>
    <t>355-0013</t>
    <phoneticPr fontId="2"/>
  </si>
  <si>
    <t>0493-24-1915</t>
    <phoneticPr fontId="2"/>
  </si>
  <si>
    <t>東武東上線東松山駅から東松山市循環バス大谷コース「シルバー人材センター」下車</t>
    <rPh sb="0" eb="5">
      <t>トウブトウジョウセン</t>
    </rPh>
    <rPh sb="5" eb="9">
      <t>ヒガシマツヤマエキ</t>
    </rPh>
    <rPh sb="11" eb="15">
      <t>ヒガシマツヤマシ</t>
    </rPh>
    <rPh sb="15" eb="17">
      <t>ジュンカン</t>
    </rPh>
    <rPh sb="19" eb="21">
      <t>オオタニ</t>
    </rPh>
    <rPh sb="29" eb="31">
      <t>ジンザイ</t>
    </rPh>
    <rPh sb="36" eb="38">
      <t>ゲシャ</t>
    </rPh>
    <phoneticPr fontId="2"/>
  </si>
  <si>
    <t>331-0061</t>
  </si>
  <si>
    <t>南区白幡３－１０－１１　細淵ビル５Ｆ</t>
    <rPh sb="0" eb="2">
      <t>ミナミク</t>
    </rPh>
    <rPh sb="2" eb="4">
      <t>シラハタ</t>
    </rPh>
    <rPh sb="12" eb="14">
      <t>ホソブチ</t>
    </rPh>
    <phoneticPr fontId="4"/>
  </si>
  <si>
    <t>336-0022</t>
  </si>
  <si>
    <t>048-762-9326</t>
  </si>
  <si>
    <t>048-762-9327</t>
  </si>
  <si>
    <t>ＪＲ武蔵浦和駅　徒歩４分</t>
    <rPh sb="2" eb="7">
      <t>ムサシウラワエキ</t>
    </rPh>
    <rPh sb="8" eb="10">
      <t>トホ</t>
    </rPh>
    <rPh sb="11" eb="12">
      <t>フン</t>
    </rPh>
    <phoneticPr fontId="2"/>
  </si>
  <si>
    <t>330-0843</t>
  </si>
  <si>
    <t>330-0063</t>
  </si>
  <si>
    <t>あさひあ～と</t>
    <phoneticPr fontId="2"/>
  </si>
  <si>
    <t>○</t>
    <phoneticPr fontId="2" type="Hiragana"/>
  </si>
  <si>
    <t>ててたりと</t>
    <phoneticPr fontId="2" type="Hiragana"/>
  </si>
  <si>
    <t>333-0845</t>
    <phoneticPr fontId="2" type="Hiragana"/>
  </si>
  <si>
    <t>334-0057</t>
    <phoneticPr fontId="2" type="Hiragana"/>
  </si>
  <si>
    <t>048-299-7260</t>
    <phoneticPr fontId="2" type="Hiragana"/>
  </si>
  <si>
    <t>048-299-7261</t>
    <phoneticPr fontId="2" type="Hiragana"/>
  </si>
  <si>
    <t>(特非)Ｔａｋｅ</t>
    <phoneticPr fontId="2"/>
  </si>
  <si>
    <t>（特非）リ・ハート</t>
    <rPh sb="1" eb="2">
      <t>トク</t>
    </rPh>
    <rPh sb="2" eb="3">
      <t>ヒ</t>
    </rPh>
    <phoneticPr fontId="2"/>
  </si>
  <si>
    <t>リ・ハート</t>
    <phoneticPr fontId="2"/>
  </si>
  <si>
    <t>本町1-7-24</t>
    <rPh sb="0" eb="2">
      <t>ホンマチ</t>
    </rPh>
    <phoneticPr fontId="2"/>
  </si>
  <si>
    <t>355-0015</t>
    <phoneticPr fontId="2"/>
  </si>
  <si>
    <t>0493-21-6500</t>
    <phoneticPr fontId="2"/>
  </si>
  <si>
    <t>東武東上線東松山駅から徒歩14分</t>
    <rPh sb="0" eb="5">
      <t>トウブトウジョウセン</t>
    </rPh>
    <rPh sb="5" eb="6">
      <t>ヒガシ</t>
    </rPh>
    <rPh sb="6" eb="8">
      <t>マツヤマ</t>
    </rPh>
    <rPh sb="8" eb="9">
      <t>エキ</t>
    </rPh>
    <rPh sb="11" eb="13">
      <t>トホ</t>
    </rPh>
    <rPh sb="15" eb="16">
      <t>フン</t>
    </rPh>
    <phoneticPr fontId="2"/>
  </si>
  <si>
    <t>中央2-4-28田口ビル2階</t>
    <rPh sb="0" eb="2">
      <t>チュウオウ</t>
    </rPh>
    <rPh sb="8" eb="10">
      <t>タグチ</t>
    </rPh>
    <rPh sb="13" eb="14">
      <t>カイ</t>
    </rPh>
    <phoneticPr fontId="2"/>
  </si>
  <si>
    <t>東武スカイツリー線東武動物公園駅徒歩5分</t>
    <rPh sb="0" eb="2">
      <t>トウブ</t>
    </rPh>
    <rPh sb="8" eb="9">
      <t>セン</t>
    </rPh>
    <rPh sb="9" eb="16">
      <t>トウブドウブツコウエンエキ</t>
    </rPh>
    <rPh sb="16" eb="18">
      <t>トホ</t>
    </rPh>
    <rPh sb="19" eb="20">
      <t>フン</t>
    </rPh>
    <phoneticPr fontId="2"/>
  </si>
  <si>
    <t>048-658-1844</t>
  </si>
  <si>
    <t>048-658-1845</t>
  </si>
  <si>
    <t>羽尾1041-7</t>
    <rPh sb="0" eb="2">
      <t>ハネオ</t>
    </rPh>
    <phoneticPr fontId="2"/>
  </si>
  <si>
    <t>0493-59-9007</t>
    <phoneticPr fontId="2"/>
  </si>
  <si>
    <t>0493-59-9008</t>
    <phoneticPr fontId="2"/>
  </si>
  <si>
    <t>東武東上線森林公園駅北口下車徒歩8分</t>
    <rPh sb="0" eb="2">
      <t>トウブ</t>
    </rPh>
    <rPh sb="2" eb="4">
      <t>トウジョウ</t>
    </rPh>
    <rPh sb="4" eb="5">
      <t>セン</t>
    </rPh>
    <rPh sb="5" eb="7">
      <t>シンリン</t>
    </rPh>
    <rPh sb="7" eb="9">
      <t>コウエン</t>
    </rPh>
    <rPh sb="9" eb="10">
      <t>エキ</t>
    </rPh>
    <rPh sb="10" eb="12">
      <t>キタグチ</t>
    </rPh>
    <rPh sb="12" eb="14">
      <t>ゲシャ</t>
    </rPh>
    <rPh sb="14" eb="16">
      <t>トホ</t>
    </rPh>
    <rPh sb="17" eb="18">
      <t>フン</t>
    </rPh>
    <phoneticPr fontId="2"/>
  </si>
  <si>
    <t>367-0035</t>
    <phoneticPr fontId="2"/>
  </si>
  <si>
    <t>0495-71-9097</t>
    <phoneticPr fontId="2"/>
  </si>
  <si>
    <t>0495-71-9098</t>
    <phoneticPr fontId="2"/>
  </si>
  <si>
    <t>○</t>
    <phoneticPr fontId="2"/>
  </si>
  <si>
    <t>就労定着支援事業所ぱっそ</t>
    <phoneticPr fontId="2"/>
  </si>
  <si>
    <t>就労定着支援　Jastサポート</t>
    <phoneticPr fontId="2"/>
  </si>
  <si>
    <t>○</t>
    <phoneticPr fontId="2"/>
  </si>
  <si>
    <t>サンヴィレッジ川口センター</t>
    <rPh sb="7" eb="9">
      <t>かわぐち</t>
    </rPh>
    <phoneticPr fontId="2" type="Hiragana"/>
  </si>
  <si>
    <t>川口市</t>
    <rPh sb="0" eb="2">
      <t>かわぐち</t>
    </rPh>
    <rPh sb="2" eb="3">
      <t>し</t>
    </rPh>
    <phoneticPr fontId="2" type="Hiragana"/>
  </si>
  <si>
    <t>幸町3-4-17　スタシオーネ１Ｆ</t>
    <rPh sb="0" eb="2">
      <t>さいわいちょう</t>
    </rPh>
    <phoneticPr fontId="2" type="Hiragana"/>
  </si>
  <si>
    <t>332-0016</t>
    <phoneticPr fontId="2" type="Hiragana"/>
  </si>
  <si>
    <t>048-446-6278</t>
    <phoneticPr fontId="2" type="Hiragana"/>
  </si>
  <si>
    <t>048-446-6279</t>
    <phoneticPr fontId="2" type="Hiragana"/>
  </si>
  <si>
    <t>○</t>
    <phoneticPr fontId="2" type="Hiragana"/>
  </si>
  <si>
    <t>川口駅東口から徒歩７分</t>
    <phoneticPr fontId="2" type="Hiragana"/>
  </si>
  <si>
    <t>就労定着支援事業所　ウェルビー西川口センター</t>
    <rPh sb="0" eb="2">
      <t>しゅうろう</t>
    </rPh>
    <rPh sb="2" eb="4">
      <t>ていちゃく</t>
    </rPh>
    <rPh sb="4" eb="6">
      <t>しえん</t>
    </rPh>
    <rPh sb="6" eb="8">
      <t>じぎょう</t>
    </rPh>
    <rPh sb="8" eb="9">
      <t>しょ</t>
    </rPh>
    <rPh sb="15" eb="18">
      <t>にしかわぐち</t>
    </rPh>
    <phoneticPr fontId="2" type="Hiragana"/>
  </si>
  <si>
    <t>並木2-11-20　フラワーメゾン安岡１階</t>
    <rPh sb="0" eb="2">
      <t>なみき</t>
    </rPh>
    <rPh sb="17" eb="19">
      <t>やすおか</t>
    </rPh>
    <rPh sb="20" eb="21">
      <t>かい</t>
    </rPh>
    <phoneticPr fontId="2" type="Hiragana"/>
  </si>
  <si>
    <t>332-0034</t>
    <phoneticPr fontId="2" type="Hiragana"/>
  </si>
  <si>
    <t>048-240-6363</t>
    <phoneticPr fontId="2" type="Hiragana"/>
  </si>
  <si>
    <t>048-240-6364</t>
    <phoneticPr fontId="2" type="Hiragana"/>
  </si>
  <si>
    <t>○</t>
    <phoneticPr fontId="2" type="Hiragana"/>
  </si>
  <si>
    <t>西川口駅東口から徒歩６分</t>
    <rPh sb="0" eb="1">
      <t>にし</t>
    </rPh>
    <rPh sb="1" eb="3">
      <t>かわぐち</t>
    </rPh>
    <rPh sb="4" eb="5">
      <t>ひがし</t>
    </rPh>
    <phoneticPr fontId="2" type="Hiragana"/>
  </si>
  <si>
    <t>332-0012</t>
    <phoneticPr fontId="2" type="Hiragana"/>
  </si>
  <si>
    <t>（福）めだかすとりぃむ</t>
    <rPh sb="1" eb="2">
      <t>ふく</t>
    </rPh>
    <phoneticPr fontId="2" type="Hiragana"/>
  </si>
  <si>
    <t>すいーつばたけ</t>
    <phoneticPr fontId="2" type="Hiragana"/>
  </si>
  <si>
    <t>安行1132</t>
    <rPh sb="0" eb="2">
      <t>あんぎょう</t>
    </rPh>
    <phoneticPr fontId="2" type="Hiragana"/>
  </si>
  <si>
    <t>334-0059</t>
    <phoneticPr fontId="2" type="Hiragana"/>
  </si>
  <si>
    <t>048-291-5047</t>
    <phoneticPr fontId="2" type="Hiragana"/>
  </si>
  <si>
    <t>048-291-5048</t>
    <phoneticPr fontId="2" type="Hiragana"/>
  </si>
  <si>
    <t>○</t>
    <phoneticPr fontId="2" type="Hiragana"/>
  </si>
  <si>
    <t>埼玉高速鉄道線戸塚安行駅から徒歩１５分</t>
    <rPh sb="0" eb="2">
      <t>さいたま</t>
    </rPh>
    <rPh sb="2" eb="4">
      <t>こうそく</t>
    </rPh>
    <rPh sb="4" eb="6">
      <t>てつどう</t>
    </rPh>
    <rPh sb="6" eb="7">
      <t>せん</t>
    </rPh>
    <rPh sb="7" eb="9">
      <t>とつか</t>
    </rPh>
    <rPh sb="9" eb="11">
      <t>あんぎょう</t>
    </rPh>
    <rPh sb="11" eb="12">
      <t>えき</t>
    </rPh>
    <rPh sb="14" eb="16">
      <t>とほ</t>
    </rPh>
    <rPh sb="18" eb="19">
      <t>ふん</t>
    </rPh>
    <phoneticPr fontId="2" type="Hiragana"/>
  </si>
  <si>
    <t>（福）ひらく会</t>
    <rPh sb="1" eb="2">
      <t>ふく</t>
    </rPh>
    <rPh sb="6" eb="7">
      <t>かい</t>
    </rPh>
    <phoneticPr fontId="2" type="Hiragana"/>
  </si>
  <si>
    <t>ステイホームいいづか</t>
    <phoneticPr fontId="2" type="Hiragana"/>
  </si>
  <si>
    <t>飯塚1-9-44</t>
    <rPh sb="0" eb="2">
      <t>いいづか</t>
    </rPh>
    <phoneticPr fontId="2" type="Hiragana"/>
  </si>
  <si>
    <t>332-0023</t>
    <phoneticPr fontId="2" type="Hiragana"/>
  </si>
  <si>
    <t>048-258-6750</t>
    <phoneticPr fontId="2" type="Hiragana"/>
  </si>
  <si>
    <t>川口駅西口から徒歩７分
※共同生活援助との併設</t>
    <rPh sb="3" eb="4">
      <t>にし</t>
    </rPh>
    <phoneticPr fontId="2" type="Hiragana"/>
  </si>
  <si>
    <t>知</t>
    <rPh sb="0" eb="1">
      <t>ち</t>
    </rPh>
    <phoneticPr fontId="2" type="Hiragana"/>
  </si>
  <si>
    <t>343-0041</t>
    <phoneticPr fontId="2"/>
  </si>
  <si>
    <t>ウェルビー（株）</t>
    <rPh sb="6" eb="7">
      <t>カブ</t>
    </rPh>
    <phoneticPr fontId="2"/>
  </si>
  <si>
    <t>就労定着支援事業所ウェルビー草加駅前センター</t>
    <rPh sb="0" eb="2">
      <t>シュウロウ</t>
    </rPh>
    <rPh sb="2" eb="4">
      <t>テイチャク</t>
    </rPh>
    <rPh sb="4" eb="6">
      <t>シエン</t>
    </rPh>
    <rPh sb="6" eb="9">
      <t>ジギョウショ</t>
    </rPh>
    <rPh sb="14" eb="16">
      <t>ソウカ</t>
    </rPh>
    <rPh sb="16" eb="18">
      <t>エキマエ</t>
    </rPh>
    <phoneticPr fontId="2"/>
  </si>
  <si>
    <t>氷川町2101-1シーバイオビル3階</t>
    <rPh sb="0" eb="2">
      <t>ヒカワ</t>
    </rPh>
    <rPh sb="2" eb="3">
      <t>マチ</t>
    </rPh>
    <rPh sb="17" eb="18">
      <t>カイ</t>
    </rPh>
    <phoneticPr fontId="2"/>
  </si>
  <si>
    <t>340-0034</t>
    <phoneticPr fontId="2"/>
  </si>
  <si>
    <t>048-929-7575</t>
    <phoneticPr fontId="2"/>
  </si>
  <si>
    <t>048-929-7526</t>
    <phoneticPr fontId="2"/>
  </si>
  <si>
    <t>○</t>
    <phoneticPr fontId="2"/>
  </si>
  <si>
    <t>クリスタルサービス八潮</t>
    <rPh sb="9" eb="11">
      <t>ヤシオ</t>
    </rPh>
    <phoneticPr fontId="2"/>
  </si>
  <si>
    <t>048-577-7662</t>
    <phoneticPr fontId="2"/>
  </si>
  <si>
    <t>048-577-7674</t>
    <phoneticPr fontId="2"/>
  </si>
  <si>
    <t>048-578-8431</t>
    <phoneticPr fontId="2"/>
  </si>
  <si>
    <t>就労定着支援事業所
ウェルビ-朝霞台駅前センター</t>
    <rPh sb="0" eb="2">
      <t>シュウロウ</t>
    </rPh>
    <rPh sb="2" eb="4">
      <t>テイチャク</t>
    </rPh>
    <rPh sb="4" eb="6">
      <t>シエン</t>
    </rPh>
    <rPh sb="6" eb="9">
      <t>ジギョウショ</t>
    </rPh>
    <rPh sb="15" eb="18">
      <t>アサカダイ</t>
    </rPh>
    <rPh sb="18" eb="19">
      <t>エキ</t>
    </rPh>
    <rPh sb="19" eb="20">
      <t>マエ</t>
    </rPh>
    <phoneticPr fontId="2"/>
  </si>
  <si>
    <t>○</t>
    <phoneticPr fontId="2"/>
  </si>
  <si>
    <t>東武東上線朝霞台駅下車徒歩3分、
武蔵野線北朝霞駅下車徒歩2分</t>
    <rPh sb="0" eb="5">
      <t>トウブトウジョウセン</t>
    </rPh>
    <rPh sb="5" eb="9">
      <t>アサカダイエキ</t>
    </rPh>
    <rPh sb="9" eb="11">
      <t>ゲシャ</t>
    </rPh>
    <rPh sb="11" eb="13">
      <t>トホ</t>
    </rPh>
    <rPh sb="14" eb="15">
      <t>プン</t>
    </rPh>
    <rPh sb="17" eb="21">
      <t>ムサシノセン</t>
    </rPh>
    <rPh sb="21" eb="25">
      <t>キタアサカエキ</t>
    </rPh>
    <rPh sb="25" eb="27">
      <t>ゲシャ</t>
    </rPh>
    <rPh sb="27" eb="29">
      <t>トホ</t>
    </rPh>
    <rPh sb="30" eb="31">
      <t>フン</t>
    </rPh>
    <phoneticPr fontId="2"/>
  </si>
  <si>
    <t>就労定着支援事業所
ウェルビー航空公園駅前センター</t>
    <rPh sb="0" eb="2">
      <t>シュウロウ</t>
    </rPh>
    <rPh sb="2" eb="4">
      <t>テイチャク</t>
    </rPh>
    <rPh sb="4" eb="6">
      <t>シエン</t>
    </rPh>
    <rPh sb="6" eb="9">
      <t>ジギョウショ</t>
    </rPh>
    <rPh sb="15" eb="17">
      <t>コウクウ</t>
    </rPh>
    <rPh sb="17" eb="19">
      <t>コウエン</t>
    </rPh>
    <rPh sb="19" eb="21">
      <t>エキマエ</t>
    </rPh>
    <phoneticPr fontId="2"/>
  </si>
  <si>
    <t>喜多町17-11
マッキンレービル1階</t>
    <rPh sb="0" eb="1">
      <t>ヨロコ</t>
    </rPh>
    <rPh sb="1" eb="2">
      <t>オオ</t>
    </rPh>
    <rPh sb="2" eb="3">
      <t>マチ</t>
    </rPh>
    <rPh sb="18" eb="19">
      <t>カイ</t>
    </rPh>
    <phoneticPr fontId="2"/>
  </si>
  <si>
    <t>359-1113</t>
    <phoneticPr fontId="2"/>
  </si>
  <si>
    <t>042-920-2323</t>
    <phoneticPr fontId="2"/>
  </si>
  <si>
    <t>042-920-2324</t>
    <phoneticPr fontId="2"/>
  </si>
  <si>
    <t>西武新宿線航空公園駅下車徒歩1分</t>
    <rPh sb="0" eb="5">
      <t>セイブシンジュクセン</t>
    </rPh>
    <rPh sb="5" eb="7">
      <t>コウクウ</t>
    </rPh>
    <rPh sb="7" eb="9">
      <t>コウエン</t>
    </rPh>
    <rPh sb="9" eb="10">
      <t>エキ</t>
    </rPh>
    <rPh sb="10" eb="12">
      <t>ゲシャ</t>
    </rPh>
    <rPh sb="12" eb="14">
      <t>トホ</t>
    </rPh>
    <rPh sb="15" eb="16">
      <t>プン</t>
    </rPh>
    <phoneticPr fontId="2"/>
  </si>
  <si>
    <t>LITALICOワークス所沢</t>
    <phoneticPr fontId="2"/>
  </si>
  <si>
    <t>04-2929-5221</t>
    <phoneticPr fontId="2"/>
  </si>
  <si>
    <t>04-2929-5222</t>
    <phoneticPr fontId="2"/>
  </si>
  <si>
    <t>傍楽舎</t>
    <rPh sb="0" eb="1">
      <t>ソバ</t>
    </rPh>
    <rPh sb="1" eb="2">
      <t>ラク</t>
    </rPh>
    <rPh sb="2" eb="3">
      <t>シャ</t>
    </rPh>
    <phoneticPr fontId="2"/>
  </si>
  <si>
    <t>353-0004</t>
    <phoneticPr fontId="2"/>
  </si>
  <si>
    <t>○</t>
    <phoneticPr fontId="2"/>
  </si>
  <si>
    <t>359-0037</t>
    <phoneticPr fontId="2"/>
  </si>
  <si>
    <t>04-2997-5180</t>
    <phoneticPr fontId="2"/>
  </si>
  <si>
    <t>04-2997-5181</t>
    <phoneticPr fontId="2"/>
  </si>
  <si>
    <t>048-482-5155</t>
    <phoneticPr fontId="2"/>
  </si>
  <si>
    <t>サービスエース</t>
    <phoneticPr fontId="2"/>
  </si>
  <si>
    <t>049-293-8131</t>
    <phoneticPr fontId="2"/>
  </si>
  <si>
    <t>049-293-8132</t>
    <phoneticPr fontId="2"/>
  </si>
  <si>
    <t>ワークステーションつみ喜</t>
    <rPh sb="11" eb="12">
      <t>ヨロコ</t>
    </rPh>
    <phoneticPr fontId="2"/>
  </si>
  <si>
    <t>見沼区東門前４６１－１</t>
    <phoneticPr fontId="2"/>
  </si>
  <si>
    <t>337-0016</t>
    <phoneticPr fontId="2"/>
  </si>
  <si>
    <t>048-720-8639</t>
    <phoneticPr fontId="2"/>
  </si>
  <si>
    <t>048-720-8625</t>
    <phoneticPr fontId="2"/>
  </si>
  <si>
    <t>LITALICOワークス大宮</t>
    <rPh sb="12" eb="14">
      <t>オオミヤ</t>
    </rPh>
    <phoneticPr fontId="5"/>
  </si>
  <si>
    <t>大宮区下町１－４２－２　ＴＳ－５ＢＬＤＧ５Ｆ</t>
    <rPh sb="0" eb="2">
      <t>オオミヤ</t>
    </rPh>
    <rPh sb="2" eb="3">
      <t>ク</t>
    </rPh>
    <rPh sb="3" eb="4">
      <t>シモ</t>
    </rPh>
    <rPh sb="4" eb="5">
      <t>チョウ</t>
    </rPh>
    <phoneticPr fontId="5"/>
  </si>
  <si>
    <t>330-0844</t>
  </si>
  <si>
    <t>LITALICOワークスさいたま浦和</t>
    <rPh sb="16" eb="18">
      <t>ウラワ</t>
    </rPh>
    <phoneticPr fontId="5"/>
  </si>
  <si>
    <t>中央区新中里１－３－３　埼大通りメディカルビル４階</t>
    <rPh sb="0" eb="3">
      <t>チュウオウク</t>
    </rPh>
    <rPh sb="3" eb="6">
      <t>シンナカザト</t>
    </rPh>
    <rPh sb="12" eb="15">
      <t>サキオオドオ</t>
    </rPh>
    <rPh sb="24" eb="25">
      <t>カイ</t>
    </rPh>
    <phoneticPr fontId="5"/>
  </si>
  <si>
    <t>338-0011</t>
  </si>
  <si>
    <t>048-835-3047</t>
  </si>
  <si>
    <t>048-835-3048</t>
  </si>
  <si>
    <t>北浦和駅徒歩11分</t>
    <rPh sb="0" eb="4">
      <t>キタウラワエキ</t>
    </rPh>
    <rPh sb="4" eb="6">
      <t>トホ</t>
    </rPh>
    <rPh sb="8" eb="9">
      <t>フン</t>
    </rPh>
    <phoneticPr fontId="2"/>
  </si>
  <si>
    <t>就労定着支援事業所　ウェルビー大宮センター</t>
    <rPh sb="0" eb="2">
      <t>シュウロウ</t>
    </rPh>
    <rPh sb="2" eb="4">
      <t>テイチャク</t>
    </rPh>
    <rPh sb="4" eb="6">
      <t>シエン</t>
    </rPh>
    <rPh sb="6" eb="9">
      <t>ジギョウショ</t>
    </rPh>
    <rPh sb="15" eb="17">
      <t>オオミヤ</t>
    </rPh>
    <phoneticPr fontId="5"/>
  </si>
  <si>
    <t>330-0846</t>
  </si>
  <si>
    <t>048-640-5010</t>
  </si>
  <si>
    <t>048-640-5011</t>
  </si>
  <si>
    <t>大宮駅徒歩７分</t>
    <rPh sb="0" eb="3">
      <t>オオミヤエキ</t>
    </rPh>
    <rPh sb="3" eb="5">
      <t>トホ</t>
    </rPh>
    <rPh sb="6" eb="7">
      <t>フン</t>
    </rPh>
    <phoneticPr fontId="2"/>
  </si>
  <si>
    <t>大宮区仲町２－２５　松亀プレジデントビル２Ｆ</t>
    <rPh sb="0" eb="2">
      <t>オオミヤ</t>
    </rPh>
    <rPh sb="2" eb="3">
      <t>ク</t>
    </rPh>
    <rPh sb="3" eb="5">
      <t>ナカチョウ</t>
    </rPh>
    <rPh sb="10" eb="11">
      <t>マツ</t>
    </rPh>
    <rPh sb="11" eb="12">
      <t>カメ</t>
    </rPh>
    <phoneticPr fontId="5"/>
  </si>
  <si>
    <t>330-0845</t>
  </si>
  <si>
    <t>大宮駅徒歩５分</t>
    <rPh sb="0" eb="3">
      <t>オオミヤエキ</t>
    </rPh>
    <rPh sb="3" eb="5">
      <t>トホ</t>
    </rPh>
    <rPh sb="6" eb="7">
      <t>フン</t>
    </rPh>
    <phoneticPr fontId="2"/>
  </si>
  <si>
    <t>048-711-7461</t>
  </si>
  <si>
    <t>048-711-7462</t>
  </si>
  <si>
    <t>○</t>
    <phoneticPr fontId="2"/>
  </si>
  <si>
    <t>就労定着支援事業所ライトハウス</t>
    <rPh sb="0" eb="2">
      <t>シュウロウ</t>
    </rPh>
    <rPh sb="2" eb="4">
      <t>テイチャク</t>
    </rPh>
    <rPh sb="4" eb="6">
      <t>シエン</t>
    </rPh>
    <rPh sb="6" eb="8">
      <t>ジギョウ</t>
    </rPh>
    <rPh sb="8" eb="9">
      <t>ショ</t>
    </rPh>
    <phoneticPr fontId="5"/>
  </si>
  <si>
    <t>大宮区吉敷町１丁目８９番地６Ｆ</t>
    <rPh sb="0" eb="2">
      <t>オオミヤ</t>
    </rPh>
    <rPh sb="2" eb="3">
      <t>ク</t>
    </rPh>
    <rPh sb="3" eb="6">
      <t>キシキチョウ</t>
    </rPh>
    <rPh sb="7" eb="9">
      <t>チョウメ</t>
    </rPh>
    <rPh sb="11" eb="13">
      <t>バンチ</t>
    </rPh>
    <phoneticPr fontId="5"/>
  </si>
  <si>
    <t>048-788-1490</t>
  </si>
  <si>
    <t>048-788-1491</t>
  </si>
  <si>
    <t>大宮駅徒歩２０分</t>
    <rPh sb="0" eb="3">
      <t>オオミヤエキ</t>
    </rPh>
    <rPh sb="3" eb="5">
      <t>トホ</t>
    </rPh>
    <rPh sb="7" eb="8">
      <t>フン</t>
    </rPh>
    <phoneticPr fontId="2"/>
  </si>
  <si>
    <t>キャリアプラス美蕾（みらい）</t>
    <rPh sb="7" eb="8">
      <t>ウツク</t>
    </rPh>
    <rPh sb="8" eb="9">
      <t>ツボミ</t>
    </rPh>
    <phoneticPr fontId="5"/>
  </si>
  <si>
    <t>浦和駅徒歩５分</t>
    <rPh sb="0" eb="3">
      <t>ウラワエキ</t>
    </rPh>
    <rPh sb="3" eb="5">
      <t>トホ</t>
    </rPh>
    <rPh sb="6" eb="7">
      <t>フン</t>
    </rPh>
    <phoneticPr fontId="2"/>
  </si>
  <si>
    <t>ユウノキ</t>
  </si>
  <si>
    <t>浦和区高砂２丁目１４－１７　浦和マルゼンビル３Ｆ</t>
    <rPh sb="0" eb="2">
      <t>ウラワ</t>
    </rPh>
    <rPh sb="2" eb="3">
      <t>ク</t>
    </rPh>
    <rPh sb="3" eb="5">
      <t>タカサゴ</t>
    </rPh>
    <rPh sb="6" eb="8">
      <t>チョウメ</t>
    </rPh>
    <rPh sb="14" eb="16">
      <t>ウラワ</t>
    </rPh>
    <phoneticPr fontId="5"/>
  </si>
  <si>
    <t>048-711-7467</t>
  </si>
  <si>
    <t>048-711-7468</t>
  </si>
  <si>
    <t>362-0022</t>
    <phoneticPr fontId="2"/>
  </si>
  <si>
    <t>(福)あげお福祉会</t>
    <rPh sb="1" eb="2">
      <t>フク</t>
    </rPh>
    <rPh sb="6" eb="8">
      <t>フクシ</t>
    </rPh>
    <rPh sb="8" eb="9">
      <t>カイ</t>
    </rPh>
    <phoneticPr fontId="2"/>
  </si>
  <si>
    <t>プラスハート</t>
    <phoneticPr fontId="2"/>
  </si>
  <si>
    <t>362-0015</t>
    <phoneticPr fontId="2"/>
  </si>
  <si>
    <t>048-772-3522</t>
    <phoneticPr fontId="2"/>
  </si>
  <si>
    <t>048-772-5022</t>
    <phoneticPr fontId="2"/>
  </si>
  <si>
    <t>○</t>
    <phoneticPr fontId="2"/>
  </si>
  <si>
    <t>高崎線北上尾駅下車徒歩7分</t>
    <phoneticPr fontId="2"/>
  </si>
  <si>
    <t>360-0036</t>
    <phoneticPr fontId="2"/>
  </si>
  <si>
    <t>048-578-8401</t>
    <phoneticPr fontId="2"/>
  </si>
  <si>
    <t>048-578-8402</t>
    <phoneticPr fontId="2"/>
  </si>
  <si>
    <t>○</t>
    <phoneticPr fontId="2"/>
  </si>
  <si>
    <t>チャレジョブセンター</t>
    <phoneticPr fontId="2"/>
  </si>
  <si>
    <t>363-0022</t>
    <phoneticPr fontId="2"/>
  </si>
  <si>
    <t>048-789-5300</t>
    <phoneticPr fontId="2"/>
  </si>
  <si>
    <t>048-789-5301</t>
    <phoneticPr fontId="2"/>
  </si>
  <si>
    <t>北本1-71TKビル2F</t>
    <phoneticPr fontId="2"/>
  </si>
  <si>
    <t>364-0006</t>
    <phoneticPr fontId="2"/>
  </si>
  <si>
    <t>048-507-6571</t>
    <phoneticPr fontId="2"/>
  </si>
  <si>
    <t>048-507-9829</t>
    <phoneticPr fontId="2"/>
  </si>
  <si>
    <t>367-0035</t>
    <phoneticPr fontId="2"/>
  </si>
  <si>
    <t>0495-71-9097</t>
    <phoneticPr fontId="2"/>
  </si>
  <si>
    <t>0495-71-9098</t>
    <phoneticPr fontId="2"/>
  </si>
  <si>
    <t>○</t>
    <phoneticPr fontId="2"/>
  </si>
  <si>
    <t>(一社）ゆずりは</t>
    <rPh sb="1" eb="2">
      <t>イチ</t>
    </rPh>
    <rPh sb="2" eb="3">
      <t>シャ</t>
    </rPh>
    <phoneticPr fontId="2"/>
  </si>
  <si>
    <t>とんぼ</t>
    <phoneticPr fontId="2"/>
  </si>
  <si>
    <t>南4-1-7</t>
    <rPh sb="0" eb="1">
      <t>ミナミ</t>
    </rPh>
    <phoneticPr fontId="2"/>
  </si>
  <si>
    <t>348-0053</t>
    <phoneticPr fontId="2"/>
  </si>
  <si>
    <t>048-501-5266</t>
    <phoneticPr fontId="2"/>
  </si>
  <si>
    <t>048-501-5280</t>
    <phoneticPr fontId="2"/>
  </si>
  <si>
    <t>東武伊勢崎線羽生駅東口徒歩5分</t>
    <rPh sb="0" eb="2">
      <t>トウブ</t>
    </rPh>
    <rPh sb="2" eb="5">
      <t>イセサキ</t>
    </rPh>
    <rPh sb="5" eb="6">
      <t>セン</t>
    </rPh>
    <rPh sb="6" eb="8">
      <t>ハニュウ</t>
    </rPh>
    <rPh sb="8" eb="9">
      <t>エキ</t>
    </rPh>
    <rPh sb="9" eb="11">
      <t>ヒガシグチ</t>
    </rPh>
    <rPh sb="11" eb="13">
      <t>トホ</t>
    </rPh>
    <rPh sb="14" eb="15">
      <t>フン</t>
    </rPh>
    <phoneticPr fontId="2"/>
  </si>
  <si>
    <t>○</t>
    <phoneticPr fontId="2"/>
  </si>
  <si>
    <t>クローバー</t>
    <phoneticPr fontId="2"/>
  </si>
  <si>
    <t>0480-97-0033</t>
    <phoneticPr fontId="2"/>
  </si>
  <si>
    <t>障害福祉サービス事業所　かなめ</t>
    <rPh sb="0" eb="2">
      <t>ショウガイ</t>
    </rPh>
    <rPh sb="2" eb="4">
      <t>フクシ</t>
    </rPh>
    <rPh sb="8" eb="10">
      <t>ジギョウ</t>
    </rPh>
    <rPh sb="10" eb="11">
      <t>ショ</t>
    </rPh>
    <phoneticPr fontId="2"/>
  </si>
  <si>
    <t>増林6042-1</t>
    <rPh sb="0" eb="2">
      <t>マシバヤシ</t>
    </rPh>
    <phoneticPr fontId="2"/>
  </si>
  <si>
    <t>343-0011</t>
    <phoneticPr fontId="2"/>
  </si>
  <si>
    <t>048-969-7000</t>
    <phoneticPr fontId="2"/>
  </si>
  <si>
    <t>048-9969-7001</t>
    <phoneticPr fontId="2"/>
  </si>
  <si>
    <t>○</t>
    <phoneticPr fontId="2"/>
  </si>
  <si>
    <t>東武スカイツリーライン　越谷駅東口から朝日バス　増林地区センター・いきいき館・総合公園行「増林バス停」下車（10分）バス停から約3分</t>
    <rPh sb="0" eb="2">
      <t>トウブ</t>
    </rPh>
    <rPh sb="12" eb="14">
      <t>コシガヤ</t>
    </rPh>
    <rPh sb="14" eb="15">
      <t>エキ</t>
    </rPh>
    <rPh sb="15" eb="17">
      <t>ヒガシグチ</t>
    </rPh>
    <rPh sb="19" eb="21">
      <t>アサヒ</t>
    </rPh>
    <rPh sb="24" eb="26">
      <t>マシバヤシ</t>
    </rPh>
    <rPh sb="26" eb="28">
      <t>チク</t>
    </rPh>
    <rPh sb="37" eb="38">
      <t>ヤカタ</t>
    </rPh>
    <rPh sb="39" eb="41">
      <t>ソウゴウ</t>
    </rPh>
    <rPh sb="41" eb="43">
      <t>コウエン</t>
    </rPh>
    <rPh sb="43" eb="44">
      <t>ユ</t>
    </rPh>
    <rPh sb="45" eb="47">
      <t>マシバヤシ</t>
    </rPh>
    <rPh sb="49" eb="50">
      <t>テイ</t>
    </rPh>
    <rPh sb="51" eb="53">
      <t>ゲシャ</t>
    </rPh>
    <rPh sb="56" eb="57">
      <t>フン</t>
    </rPh>
    <rPh sb="60" eb="61">
      <t>テイ</t>
    </rPh>
    <rPh sb="63" eb="64">
      <t>ヤク</t>
    </rPh>
    <rPh sb="65" eb="66">
      <t>フン</t>
    </rPh>
    <phoneticPr fontId="2"/>
  </si>
  <si>
    <t>（特非）ヒールアップハウス</t>
    <phoneticPr fontId="2" type="Hiragana"/>
  </si>
  <si>
    <t>にちにち</t>
    <phoneticPr fontId="2" type="Hiragana"/>
  </si>
  <si>
    <t>川口市</t>
    <phoneticPr fontId="2" type="Hiragana"/>
  </si>
  <si>
    <t>東川口4-24-5　メゾネットシマ１階</t>
    <rPh sb="0" eb="3">
      <t>ひがしかわぐち</t>
    </rPh>
    <rPh sb="18" eb="19">
      <t>かい</t>
    </rPh>
    <phoneticPr fontId="2" type="Hiragana"/>
  </si>
  <si>
    <t>333-0801</t>
    <phoneticPr fontId="2" type="Hiragana"/>
  </si>
  <si>
    <t>048-430-7409</t>
    <phoneticPr fontId="2" type="Hiragana"/>
  </si>
  <si>
    <t>048-430-7419</t>
    <phoneticPr fontId="2" type="Hiragana"/>
  </si>
  <si>
    <t>東川口駅から徒歩１３分</t>
    <rPh sb="0" eb="1">
      <t>ひがし</t>
    </rPh>
    <phoneticPr fontId="2" type="Hiragana"/>
  </si>
  <si>
    <t>049-269-7005</t>
    <phoneticPr fontId="2"/>
  </si>
  <si>
    <t>049-269-7006</t>
    <phoneticPr fontId="2"/>
  </si>
  <si>
    <t>○</t>
    <phoneticPr fontId="2"/>
  </si>
  <si>
    <t>○</t>
    <phoneticPr fontId="2"/>
  </si>
  <si>
    <t>サービスエース</t>
    <phoneticPr fontId="2"/>
  </si>
  <si>
    <t>049-293-8131</t>
    <phoneticPr fontId="2"/>
  </si>
  <si>
    <t>049-293-8132</t>
    <phoneticPr fontId="2"/>
  </si>
  <si>
    <t>048-782-4177</t>
    <phoneticPr fontId="2"/>
  </si>
  <si>
    <t>○</t>
    <phoneticPr fontId="2"/>
  </si>
  <si>
    <t>048-577-6661</t>
    <phoneticPr fontId="2"/>
  </si>
  <si>
    <t>048-577-6662</t>
    <phoneticPr fontId="2"/>
  </si>
  <si>
    <t>○</t>
    <phoneticPr fontId="2"/>
  </si>
  <si>
    <t>362-0011</t>
    <phoneticPr fontId="2"/>
  </si>
  <si>
    <t>（株）凛</t>
    <rPh sb="1" eb="2">
      <t>カブ</t>
    </rPh>
    <rPh sb="3" eb="4">
      <t>リン</t>
    </rPh>
    <phoneticPr fontId="2"/>
  </si>
  <si>
    <t>多機能型事業所まごころファーム川越</t>
    <rPh sb="0" eb="4">
      <t>タキノウガタ</t>
    </rPh>
    <rPh sb="4" eb="7">
      <t>ジギョウショ</t>
    </rPh>
    <rPh sb="15" eb="17">
      <t>カワゴエ</t>
    </rPh>
    <phoneticPr fontId="2"/>
  </si>
  <si>
    <t>350-0014</t>
    <phoneticPr fontId="2"/>
  </si>
  <si>
    <t>049-265-7906</t>
    <phoneticPr fontId="2"/>
  </si>
  <si>
    <t>049-265-7907</t>
    <phoneticPr fontId="2"/>
  </si>
  <si>
    <t>①東武東上線　上福岡駅下車、「上福岡駅入口」より西武バス古01（南古谷行き）乗車、「城北埼玉中学・高等学校」下車、徒歩5分
②ＪＲ川越線　南古谷駅下車、「南古谷駅」より西武バス古01（上赤坂行き）乗車、「城北埼玉中学・高等学校」下車、徒歩5分</t>
    <rPh sb="1" eb="6">
      <t>トウブトウジョウセン</t>
    </rPh>
    <rPh sb="7" eb="10">
      <t>カミフクオカ</t>
    </rPh>
    <rPh sb="10" eb="11">
      <t>エキ</t>
    </rPh>
    <rPh sb="11" eb="13">
      <t>ゲシャ</t>
    </rPh>
    <rPh sb="15" eb="18">
      <t>カミフクオカ</t>
    </rPh>
    <rPh sb="18" eb="19">
      <t>エキ</t>
    </rPh>
    <rPh sb="19" eb="20">
      <t>イ</t>
    </rPh>
    <rPh sb="20" eb="21">
      <t>グチ</t>
    </rPh>
    <rPh sb="24" eb="26">
      <t>セイブ</t>
    </rPh>
    <rPh sb="28" eb="29">
      <t>フル</t>
    </rPh>
    <rPh sb="32" eb="35">
      <t>ミナミフルヤ</t>
    </rPh>
    <rPh sb="35" eb="36">
      <t>イ</t>
    </rPh>
    <rPh sb="38" eb="40">
      <t>ジョウシャ</t>
    </rPh>
    <rPh sb="42" eb="44">
      <t>ジョウホク</t>
    </rPh>
    <rPh sb="44" eb="46">
      <t>サイタマ</t>
    </rPh>
    <rPh sb="46" eb="48">
      <t>チュウガク</t>
    </rPh>
    <rPh sb="49" eb="51">
      <t>コウトウ</t>
    </rPh>
    <rPh sb="51" eb="53">
      <t>ガッコウ</t>
    </rPh>
    <rPh sb="54" eb="56">
      <t>ゲシャ</t>
    </rPh>
    <rPh sb="57" eb="59">
      <t>トホ</t>
    </rPh>
    <rPh sb="60" eb="61">
      <t>フン</t>
    </rPh>
    <rPh sb="65" eb="68">
      <t>カワゴエセン</t>
    </rPh>
    <rPh sb="69" eb="73">
      <t>ミナミフルヤエキ</t>
    </rPh>
    <rPh sb="73" eb="75">
      <t>ゲシャ</t>
    </rPh>
    <rPh sb="77" eb="81">
      <t>ミナミフルヤエキ</t>
    </rPh>
    <rPh sb="84" eb="86">
      <t>セイブ</t>
    </rPh>
    <rPh sb="88" eb="89">
      <t>フル</t>
    </rPh>
    <rPh sb="92" eb="93">
      <t>ウエ</t>
    </rPh>
    <rPh sb="93" eb="95">
      <t>アカサカ</t>
    </rPh>
    <rPh sb="95" eb="96">
      <t>イ</t>
    </rPh>
    <rPh sb="98" eb="100">
      <t>ジョウシャ</t>
    </rPh>
    <phoneticPr fontId="2"/>
  </si>
  <si>
    <t>南越谷4-11-4　セントエルモ新越谷４階</t>
    <rPh sb="0" eb="3">
      <t>ミナミコシガヤ</t>
    </rPh>
    <rPh sb="16" eb="17">
      <t>シン</t>
    </rPh>
    <rPh sb="17" eb="19">
      <t>コシガヤ</t>
    </rPh>
    <rPh sb="20" eb="21">
      <t>カイ</t>
    </rPh>
    <phoneticPr fontId="2"/>
  </si>
  <si>
    <t>ななくさ就労定着支援事業所</t>
    <rPh sb="4" eb="6">
      <t>シュウロウ</t>
    </rPh>
    <rPh sb="6" eb="8">
      <t>テイチャク</t>
    </rPh>
    <rPh sb="8" eb="10">
      <t>シエン</t>
    </rPh>
    <rPh sb="10" eb="13">
      <t>ジギョウショ</t>
    </rPh>
    <phoneticPr fontId="5"/>
  </si>
  <si>
    <t>さいたま市</t>
    <rPh sb="4" eb="5">
      <t>シ</t>
    </rPh>
    <phoneticPr fontId="5"/>
  </si>
  <si>
    <t>見沼区大谷１２６４</t>
    <rPh sb="0" eb="3">
      <t>ミヌマク</t>
    </rPh>
    <rPh sb="3" eb="5">
      <t>オオヤ</t>
    </rPh>
    <phoneticPr fontId="5"/>
  </si>
  <si>
    <t>337-0014</t>
    <phoneticPr fontId="2"/>
  </si>
  <si>
    <t>048-812-5481</t>
  </si>
  <si>
    <t>048-812-5482</t>
  </si>
  <si>
    <t>大宮駅東口から国際興業バス大谷県営住宅行き「大谷」バス停下車５分</t>
    <rPh sb="0" eb="3">
      <t>オオミヤエキ</t>
    </rPh>
    <rPh sb="3" eb="4">
      <t>ヒガシ</t>
    </rPh>
    <rPh sb="4" eb="5">
      <t>クチ</t>
    </rPh>
    <rPh sb="7" eb="9">
      <t>コクサイ</t>
    </rPh>
    <rPh sb="9" eb="11">
      <t>コウギョウ</t>
    </rPh>
    <rPh sb="13" eb="15">
      <t>オオヤ</t>
    </rPh>
    <rPh sb="15" eb="17">
      <t>ケンエイ</t>
    </rPh>
    <rPh sb="17" eb="19">
      <t>ジュウタク</t>
    </rPh>
    <rPh sb="19" eb="20">
      <t>イ</t>
    </rPh>
    <rPh sb="22" eb="24">
      <t>オオヤ</t>
    </rPh>
    <rPh sb="27" eb="28">
      <t>テイ</t>
    </rPh>
    <rPh sb="28" eb="30">
      <t>ゲシャ</t>
    </rPh>
    <rPh sb="31" eb="32">
      <t>フン</t>
    </rPh>
    <phoneticPr fontId="2"/>
  </si>
  <si>
    <t>○</t>
    <phoneticPr fontId="2"/>
  </si>
  <si>
    <t>ぽかぽかキャリア・アカデミー</t>
    <phoneticPr fontId="2"/>
  </si>
  <si>
    <t>357-0021</t>
    <phoneticPr fontId="2"/>
  </si>
  <si>
    <t>042-978-6348</t>
    <phoneticPr fontId="2"/>
  </si>
  <si>
    <t>○</t>
    <phoneticPr fontId="2"/>
  </si>
  <si>
    <t>350-0436</t>
    <phoneticPr fontId="2"/>
  </si>
  <si>
    <t>049-295-2036</t>
    <phoneticPr fontId="2"/>
  </si>
  <si>
    <t>○</t>
    <phoneticPr fontId="2"/>
  </si>
  <si>
    <t>(株）彩友</t>
    <rPh sb="1" eb="2">
      <t>カブ</t>
    </rPh>
    <rPh sb="3" eb="4">
      <t>アヤ</t>
    </rPh>
    <rPh sb="4" eb="5">
      <t>トモ</t>
    </rPh>
    <phoneticPr fontId="2"/>
  </si>
  <si>
    <t>ポコポコプカプカ</t>
    <phoneticPr fontId="2"/>
  </si>
  <si>
    <t>本町1-8-7 綿谷ビル2F</t>
    <rPh sb="0" eb="2">
      <t>ホンチョウ</t>
    </rPh>
    <rPh sb="8" eb="10">
      <t>ワタヤ</t>
    </rPh>
    <phoneticPr fontId="2"/>
  </si>
  <si>
    <t>351-0011</t>
    <phoneticPr fontId="2"/>
  </si>
  <si>
    <t>048-458-0690</t>
    <phoneticPr fontId="2"/>
  </si>
  <si>
    <t>048-458-0691</t>
    <phoneticPr fontId="2"/>
  </si>
  <si>
    <t>東武東上線朝霞駅下車徒歩9分</t>
    <rPh sb="0" eb="2">
      <t>トウブ</t>
    </rPh>
    <rPh sb="2" eb="4">
      <t>トウジョウ</t>
    </rPh>
    <rPh sb="4" eb="5">
      <t>セン</t>
    </rPh>
    <rPh sb="5" eb="7">
      <t>アサカ</t>
    </rPh>
    <rPh sb="7" eb="8">
      <t>エキ</t>
    </rPh>
    <rPh sb="8" eb="10">
      <t>ゲシャ</t>
    </rPh>
    <rPh sb="10" eb="12">
      <t>トホ</t>
    </rPh>
    <rPh sb="13" eb="14">
      <t>フン</t>
    </rPh>
    <phoneticPr fontId="2"/>
  </si>
  <si>
    <t>338-0012</t>
    <phoneticPr fontId="2"/>
  </si>
  <si>
    <t>中央区大戸2-7-21</t>
    <rPh sb="0" eb="3">
      <t>チュウオウク</t>
    </rPh>
    <rPh sb="3" eb="5">
      <t>オオト</t>
    </rPh>
    <phoneticPr fontId="2"/>
  </si>
  <si>
    <t>潮寮</t>
    <rPh sb="0" eb="1">
      <t>ウシオ</t>
    </rPh>
    <rPh sb="1" eb="2">
      <t>リョウ</t>
    </rPh>
    <phoneticPr fontId="2"/>
  </si>
  <si>
    <t>350-0813</t>
  </si>
  <si>
    <t>○</t>
    <phoneticPr fontId="2"/>
  </si>
  <si>
    <t>川越駅東口６番バス乗り場より乗車、「東洋クォリティワン」下車。
バス停から徒歩１０分</t>
    <rPh sb="0" eb="2">
      <t>カワゴエ</t>
    </rPh>
    <rPh sb="2" eb="3">
      <t>エキ</t>
    </rPh>
    <rPh sb="3" eb="5">
      <t>ヒガシグチ</t>
    </rPh>
    <rPh sb="6" eb="7">
      <t>バン</t>
    </rPh>
    <rPh sb="9" eb="10">
      <t>ノ</t>
    </rPh>
    <rPh sb="11" eb="12">
      <t>バ</t>
    </rPh>
    <rPh sb="14" eb="16">
      <t>ジョウシャ</t>
    </rPh>
    <rPh sb="18" eb="20">
      <t>トウヨウ</t>
    </rPh>
    <rPh sb="28" eb="30">
      <t>ゲシャ</t>
    </rPh>
    <rPh sb="34" eb="35">
      <t>テイ</t>
    </rPh>
    <rPh sb="37" eb="39">
      <t>トホ</t>
    </rPh>
    <rPh sb="41" eb="42">
      <t>フン</t>
    </rPh>
    <phoneticPr fontId="2"/>
  </si>
  <si>
    <t>(一社）縁</t>
    <rPh sb="1" eb="2">
      <t>イチ</t>
    </rPh>
    <rPh sb="2" eb="3">
      <t>シャ</t>
    </rPh>
    <rPh sb="4" eb="5">
      <t>エン</t>
    </rPh>
    <phoneticPr fontId="2"/>
  </si>
  <si>
    <t>ライフ・ワーク</t>
    <phoneticPr fontId="2"/>
  </si>
  <si>
    <t>上福岡1-10-6</t>
    <rPh sb="0" eb="3">
      <t>カミフクオカ</t>
    </rPh>
    <phoneticPr fontId="2"/>
  </si>
  <si>
    <t>356-0004</t>
    <phoneticPr fontId="2"/>
  </si>
  <si>
    <t>049-265-7641</t>
    <phoneticPr fontId="2"/>
  </si>
  <si>
    <t>049-265-7642</t>
    <phoneticPr fontId="2"/>
  </si>
  <si>
    <t>○</t>
    <phoneticPr fontId="2"/>
  </si>
  <si>
    <t>東部東上線上福岡駅下車徒歩２分</t>
    <rPh sb="0" eb="2">
      <t>トウブ</t>
    </rPh>
    <rPh sb="2" eb="5">
      <t>トウジョウセン</t>
    </rPh>
    <rPh sb="5" eb="9">
      <t>カミフクオカエキ</t>
    </rPh>
    <rPh sb="9" eb="11">
      <t>ゲシャ</t>
    </rPh>
    <rPh sb="11" eb="13">
      <t>トホ</t>
    </rPh>
    <rPh sb="14" eb="15">
      <t>フン</t>
    </rPh>
    <phoneticPr fontId="2"/>
  </si>
  <si>
    <t>あんだんて</t>
    <phoneticPr fontId="2"/>
  </si>
  <si>
    <t>西本宿1762-1</t>
    <rPh sb="0" eb="1">
      <t>ニシ</t>
    </rPh>
    <rPh sb="1" eb="3">
      <t>ホンジュク</t>
    </rPh>
    <phoneticPr fontId="2"/>
  </si>
  <si>
    <t>355-0062</t>
    <phoneticPr fontId="2"/>
  </si>
  <si>
    <t>0493-59-8978</t>
    <phoneticPr fontId="2"/>
  </si>
  <si>
    <t>0493-59-8979</t>
    <phoneticPr fontId="2"/>
  </si>
  <si>
    <t>○</t>
    <phoneticPr fontId="2"/>
  </si>
  <si>
    <t>らぽーるびれっじ</t>
    <phoneticPr fontId="2"/>
  </si>
  <si>
    <t>瓦葺2716尾山台団地4-5-108・109</t>
    <rPh sb="0" eb="2">
      <t>カワラブキ</t>
    </rPh>
    <rPh sb="6" eb="9">
      <t>オヤマダイ</t>
    </rPh>
    <rPh sb="9" eb="11">
      <t>ダンチ</t>
    </rPh>
    <phoneticPr fontId="2"/>
  </si>
  <si>
    <t>東大宮駅西口から東武バス原市団地循環「尾山台団地センター」下車徒歩1分</t>
    <phoneticPr fontId="2"/>
  </si>
  <si>
    <t>(特非)生活サポートさいゆう</t>
    <rPh sb="1" eb="2">
      <t>トク</t>
    </rPh>
    <rPh sb="2" eb="3">
      <t>ヒ</t>
    </rPh>
    <rPh sb="4" eb="6">
      <t>セイカツ</t>
    </rPh>
    <phoneticPr fontId="2"/>
  </si>
  <si>
    <t>生活介護さいゆう</t>
    <rPh sb="0" eb="2">
      <t>セイカツ</t>
    </rPh>
    <rPh sb="2" eb="4">
      <t>カイゴ</t>
    </rPh>
    <phoneticPr fontId="2"/>
  </si>
  <si>
    <t>西ノ入476-1</t>
    <rPh sb="0" eb="1">
      <t>ニシ</t>
    </rPh>
    <rPh sb="2" eb="3">
      <t>イリ</t>
    </rPh>
    <phoneticPr fontId="2"/>
  </si>
  <si>
    <t>369-1225</t>
    <phoneticPr fontId="2"/>
  </si>
  <si>
    <t>048-586-0900</t>
    <phoneticPr fontId="2"/>
  </si>
  <si>
    <t>048-581-0910</t>
    <phoneticPr fontId="2"/>
  </si>
  <si>
    <t>（特非）あかつき</t>
    <rPh sb="1" eb="2">
      <t>トク</t>
    </rPh>
    <rPh sb="2" eb="3">
      <t>ヒ</t>
    </rPh>
    <phoneticPr fontId="2"/>
  </si>
  <si>
    <t>生活介護事業所まれ</t>
    <rPh sb="0" eb="2">
      <t>セイカツ</t>
    </rPh>
    <rPh sb="2" eb="4">
      <t>カイゴ</t>
    </rPh>
    <rPh sb="4" eb="7">
      <t>ジギョウショ</t>
    </rPh>
    <phoneticPr fontId="2"/>
  </si>
  <si>
    <t>下清久477</t>
    <rPh sb="0" eb="1">
      <t>シタ</t>
    </rPh>
    <rPh sb="1" eb="2">
      <t>キヨ</t>
    </rPh>
    <rPh sb="2" eb="3">
      <t>ヒサ</t>
    </rPh>
    <phoneticPr fontId="2"/>
  </si>
  <si>
    <t>346-0033</t>
    <phoneticPr fontId="2"/>
  </si>
  <si>
    <t>0480-53-6080</t>
    <phoneticPr fontId="2"/>
  </si>
  <si>
    <t>0480-53-6090</t>
    <phoneticPr fontId="2"/>
  </si>
  <si>
    <t>○</t>
    <phoneticPr fontId="2"/>
  </si>
  <si>
    <t>久喜駅西口から大和観光バス管理センター行き「宮浦バス停」下車徒歩1分</t>
    <rPh sb="0" eb="2">
      <t>クキ</t>
    </rPh>
    <rPh sb="2" eb="3">
      <t>エキ</t>
    </rPh>
    <rPh sb="3" eb="5">
      <t>ニシグチ</t>
    </rPh>
    <rPh sb="7" eb="9">
      <t>ヤマト</t>
    </rPh>
    <rPh sb="9" eb="11">
      <t>カンコウ</t>
    </rPh>
    <rPh sb="13" eb="15">
      <t>カンリ</t>
    </rPh>
    <rPh sb="19" eb="20">
      <t>イ</t>
    </rPh>
    <rPh sb="22" eb="24">
      <t>ミヤウラ</t>
    </rPh>
    <rPh sb="26" eb="27">
      <t>テイ</t>
    </rPh>
    <rPh sb="28" eb="30">
      <t>ゲシャ</t>
    </rPh>
    <rPh sb="30" eb="32">
      <t>トホ</t>
    </rPh>
    <rPh sb="33" eb="34">
      <t>フン</t>
    </rPh>
    <phoneticPr fontId="2"/>
  </si>
  <si>
    <t>049-237-1200</t>
    <phoneticPr fontId="2"/>
  </si>
  <si>
    <t>(医)寿鶴会</t>
    <rPh sb="1" eb="2">
      <t>イ</t>
    </rPh>
    <rPh sb="3" eb="4">
      <t>コトブキ</t>
    </rPh>
    <rPh sb="4" eb="5">
      <t>ツル</t>
    </rPh>
    <rPh sb="5" eb="6">
      <t>カイ</t>
    </rPh>
    <phoneticPr fontId="2"/>
  </si>
  <si>
    <t>049-234-3477</t>
    <phoneticPr fontId="2"/>
  </si>
  <si>
    <t>359-0041</t>
    <phoneticPr fontId="2"/>
  </si>
  <si>
    <t>042-942-3600</t>
    <phoneticPr fontId="2"/>
  </si>
  <si>
    <t>042-943-3183</t>
    <phoneticPr fontId="2"/>
  </si>
  <si>
    <t>東弁1-7-30 
KOYO BUILDING 4F</t>
    <rPh sb="0" eb="1">
      <t>ヒガシ</t>
    </rPh>
    <phoneticPr fontId="2"/>
  </si>
  <si>
    <t>351-0022</t>
    <phoneticPr fontId="2"/>
  </si>
  <si>
    <t>048-424-8439</t>
    <phoneticPr fontId="2"/>
  </si>
  <si>
    <t>048-424-8440</t>
    <phoneticPr fontId="2"/>
  </si>
  <si>
    <t>東武鉄道朝霞台駅から徒歩5分</t>
    <rPh sb="0" eb="2">
      <t>トウブ</t>
    </rPh>
    <rPh sb="2" eb="4">
      <t>テツドウ</t>
    </rPh>
    <rPh sb="4" eb="8">
      <t>アサカダイエキ</t>
    </rPh>
    <rPh sb="10" eb="12">
      <t>トホ</t>
    </rPh>
    <rPh sb="13" eb="14">
      <t>フン</t>
    </rPh>
    <phoneticPr fontId="2"/>
  </si>
  <si>
    <t>aloha所沢ウェスト</t>
    <rPh sb="5" eb="7">
      <t>トコロザワ</t>
    </rPh>
    <phoneticPr fontId="2"/>
  </si>
  <si>
    <t>小手指1-42-17
GCコート203</t>
    <rPh sb="0" eb="3">
      <t>コテサシ</t>
    </rPh>
    <phoneticPr fontId="2"/>
  </si>
  <si>
    <t>359-1141</t>
    <phoneticPr fontId="2"/>
  </si>
  <si>
    <t>04--2968-9486</t>
    <phoneticPr fontId="2"/>
  </si>
  <si>
    <t>04-2968-9487</t>
    <phoneticPr fontId="2"/>
  </si>
  <si>
    <t>西武池袋線小手指駅徒歩8分</t>
    <rPh sb="0" eb="5">
      <t>セイブイケブクロセン</t>
    </rPh>
    <rPh sb="5" eb="9">
      <t>コテサシエキ</t>
    </rPh>
    <rPh sb="9" eb="11">
      <t>トホ</t>
    </rPh>
    <rPh sb="12" eb="13">
      <t>フン</t>
    </rPh>
    <phoneticPr fontId="2"/>
  </si>
  <si>
    <t>(特非)ゆうき福祉会</t>
    <rPh sb="1" eb="2">
      <t>トク</t>
    </rPh>
    <rPh sb="2" eb="3">
      <t>ヒ</t>
    </rPh>
    <rPh sb="7" eb="9">
      <t>フクシ</t>
    </rPh>
    <rPh sb="9" eb="10">
      <t>カイ</t>
    </rPh>
    <phoneticPr fontId="2"/>
  </si>
  <si>
    <t>すだち三芳作業所</t>
    <rPh sb="3" eb="5">
      <t>ミヨシ</t>
    </rPh>
    <rPh sb="5" eb="7">
      <t>サギョウ</t>
    </rPh>
    <rPh sb="7" eb="8">
      <t>ショ</t>
    </rPh>
    <phoneticPr fontId="2"/>
  </si>
  <si>
    <t>北永井宮本897-4</t>
    <rPh sb="0" eb="1">
      <t>キタ</t>
    </rPh>
    <rPh sb="1" eb="3">
      <t>ナガイ</t>
    </rPh>
    <rPh sb="3" eb="5">
      <t>ミヤモト</t>
    </rPh>
    <phoneticPr fontId="2"/>
  </si>
  <si>
    <t>354-0044</t>
    <phoneticPr fontId="2"/>
  </si>
  <si>
    <t>049-265-6972</t>
    <phoneticPr fontId="2"/>
  </si>
  <si>
    <t>049-265-6973</t>
    <phoneticPr fontId="2"/>
  </si>
  <si>
    <t>東武東上線鶴瀬駅からライフバス北永井循環「宮本」下車徒歩１分</t>
    <rPh sb="0" eb="5">
      <t>トウブトウジョウセン</t>
    </rPh>
    <rPh sb="5" eb="8">
      <t>ツルセエキ</t>
    </rPh>
    <rPh sb="15" eb="16">
      <t>キタ</t>
    </rPh>
    <rPh sb="16" eb="18">
      <t>ナガイ</t>
    </rPh>
    <rPh sb="18" eb="20">
      <t>ジュンカン</t>
    </rPh>
    <rPh sb="21" eb="23">
      <t>ミヤモト</t>
    </rPh>
    <rPh sb="24" eb="26">
      <t>ゲシャ</t>
    </rPh>
    <rPh sb="26" eb="28">
      <t>トホ</t>
    </rPh>
    <rPh sb="29" eb="30">
      <t>フン</t>
    </rPh>
    <phoneticPr fontId="2"/>
  </si>
  <si>
    <t>大谷本郷719-1</t>
    <rPh sb="0" eb="2">
      <t>オオヤ</t>
    </rPh>
    <rPh sb="2" eb="4">
      <t>ホンゴウ</t>
    </rPh>
    <phoneticPr fontId="2"/>
  </si>
  <si>
    <t>362-0044</t>
    <phoneticPr fontId="2"/>
  </si>
  <si>
    <t>高崎線上尾駅から東武バス「大谷小学校」下車徒歩1分</t>
    <rPh sb="0" eb="3">
      <t>タカサキセン</t>
    </rPh>
    <rPh sb="3" eb="6">
      <t>アゲオエキ</t>
    </rPh>
    <rPh sb="8" eb="10">
      <t>トウブ</t>
    </rPh>
    <rPh sb="13" eb="15">
      <t>オオヤ</t>
    </rPh>
    <rPh sb="15" eb="18">
      <t>ショウガッコウ</t>
    </rPh>
    <rPh sb="19" eb="21">
      <t>ゲシャ</t>
    </rPh>
    <rPh sb="21" eb="23">
      <t>トホ</t>
    </rPh>
    <rPh sb="24" eb="25">
      <t>フン</t>
    </rPh>
    <phoneticPr fontId="2"/>
  </si>
  <si>
    <t>330-0062</t>
  </si>
  <si>
    <t>350-0214</t>
    <phoneticPr fontId="2"/>
  </si>
  <si>
    <t>049-283-4294</t>
    <phoneticPr fontId="2"/>
  </si>
  <si>
    <t>○</t>
    <phoneticPr fontId="2"/>
  </si>
  <si>
    <t>（株）汐月</t>
    <rPh sb="1" eb="2">
      <t>カブ</t>
    </rPh>
    <rPh sb="3" eb="4">
      <t>シオ</t>
    </rPh>
    <rPh sb="4" eb="5">
      <t>ツキ</t>
    </rPh>
    <phoneticPr fontId="2"/>
  </si>
  <si>
    <t>生活介護事業所しづき</t>
    <rPh sb="0" eb="2">
      <t>セイカツ</t>
    </rPh>
    <rPh sb="2" eb="4">
      <t>カイゴ</t>
    </rPh>
    <rPh sb="4" eb="7">
      <t>ジギョウショ</t>
    </rPh>
    <phoneticPr fontId="2"/>
  </si>
  <si>
    <t>戸ヶ崎3-557-2</t>
    <rPh sb="0" eb="1">
      <t>ト</t>
    </rPh>
    <rPh sb="2" eb="3">
      <t>サキ</t>
    </rPh>
    <phoneticPr fontId="2"/>
  </si>
  <si>
    <t>341-0044</t>
    <phoneticPr fontId="2"/>
  </si>
  <si>
    <t>048-956-1777</t>
    <phoneticPr fontId="2"/>
  </si>
  <si>
    <t>048-956-1756</t>
    <phoneticPr fontId="2"/>
  </si>
  <si>
    <t>○</t>
    <phoneticPr fontId="2"/>
  </si>
  <si>
    <t>つくばエクスプレス三郷中央駅から京成バス「戸ヶ崎三丁目商店街」下車徒歩2分</t>
    <rPh sb="9" eb="13">
      <t>ミサトチュウオウ</t>
    </rPh>
    <rPh sb="13" eb="14">
      <t>エキ</t>
    </rPh>
    <rPh sb="16" eb="18">
      <t>ケイセイ</t>
    </rPh>
    <rPh sb="21" eb="24">
      <t>トガサキ</t>
    </rPh>
    <rPh sb="24" eb="27">
      <t>サンチョウメ</t>
    </rPh>
    <rPh sb="27" eb="30">
      <t>ショウテンガイ</t>
    </rPh>
    <rPh sb="31" eb="33">
      <t>ゲシャ</t>
    </rPh>
    <rPh sb="33" eb="35">
      <t>トホ</t>
    </rPh>
    <rPh sb="36" eb="37">
      <t>フン</t>
    </rPh>
    <phoneticPr fontId="2"/>
  </si>
  <si>
    <t>(株) ＩＲＩＳ</t>
    <rPh sb="1" eb="2">
      <t>カブ</t>
    </rPh>
    <phoneticPr fontId="2"/>
  </si>
  <si>
    <t>つばきガーデン</t>
    <phoneticPr fontId="2"/>
  </si>
  <si>
    <t>中町1-20-46</t>
    <rPh sb="0" eb="2">
      <t>ナカチョウ</t>
    </rPh>
    <phoneticPr fontId="2"/>
  </si>
  <si>
    <t>335-002</t>
    <phoneticPr fontId="2"/>
  </si>
  <si>
    <t>048-434-9221</t>
    <phoneticPr fontId="2"/>
  </si>
  <si>
    <t>048-434-9222</t>
    <phoneticPr fontId="2"/>
  </si>
  <si>
    <t>JR埼京線戸田公園駅東口から徒歩22分</t>
    <rPh sb="2" eb="5">
      <t>サイキョウセン</t>
    </rPh>
    <rPh sb="5" eb="10">
      <t>トダコウエンエキ</t>
    </rPh>
    <rPh sb="10" eb="12">
      <t>ヒガシグチ</t>
    </rPh>
    <rPh sb="14" eb="16">
      <t>トホ</t>
    </rPh>
    <rPh sb="18" eb="19">
      <t>フン</t>
    </rPh>
    <phoneticPr fontId="2"/>
  </si>
  <si>
    <t>048-783-4728</t>
    <phoneticPr fontId="2"/>
  </si>
  <si>
    <t>048-783-4729</t>
    <phoneticPr fontId="2"/>
  </si>
  <si>
    <t>(特非)歩夢福祉の会</t>
    <rPh sb="1" eb="2">
      <t>トク</t>
    </rPh>
    <rPh sb="2" eb="3">
      <t>ヒ</t>
    </rPh>
    <rPh sb="4" eb="5">
      <t>アル</t>
    </rPh>
    <rPh sb="5" eb="6">
      <t>ユメ</t>
    </rPh>
    <rPh sb="6" eb="8">
      <t>フクシ</t>
    </rPh>
    <rPh sb="9" eb="10">
      <t>カイ</t>
    </rPh>
    <phoneticPr fontId="2"/>
  </si>
  <si>
    <t>西八木崎1-10-12</t>
    <rPh sb="0" eb="1">
      <t>ニシ</t>
    </rPh>
    <rPh sb="1" eb="4">
      <t>ヤギサキ</t>
    </rPh>
    <phoneticPr fontId="2"/>
  </si>
  <si>
    <t>048-760-1710</t>
    <phoneticPr fontId="2"/>
  </si>
  <si>
    <t>東武野田線八木崎駅徒歩5分</t>
    <rPh sb="0" eb="2">
      <t>トウブ</t>
    </rPh>
    <rPh sb="2" eb="4">
      <t>ノダ</t>
    </rPh>
    <rPh sb="4" eb="5">
      <t>セン</t>
    </rPh>
    <rPh sb="5" eb="8">
      <t>ヤギサキ</t>
    </rPh>
    <rPh sb="8" eb="9">
      <t>エキ</t>
    </rPh>
    <rPh sb="9" eb="11">
      <t>トホ</t>
    </rPh>
    <rPh sb="12" eb="13">
      <t>フン</t>
    </rPh>
    <phoneticPr fontId="2"/>
  </si>
  <si>
    <t>048-748-5243</t>
    <phoneticPr fontId="2"/>
  </si>
  <si>
    <t>048-748-5244</t>
    <phoneticPr fontId="2"/>
  </si>
  <si>
    <t>○</t>
    <phoneticPr fontId="2"/>
  </si>
  <si>
    <t>北野2-22-8</t>
    <rPh sb="0" eb="2">
      <t>キタノ</t>
    </rPh>
    <phoneticPr fontId="2"/>
  </si>
  <si>
    <t>そらのいろ</t>
    <phoneticPr fontId="2"/>
  </si>
  <si>
    <t>359-0037</t>
    <phoneticPr fontId="2"/>
  </si>
  <si>
    <t>04-2996-2714</t>
    <phoneticPr fontId="2"/>
  </si>
  <si>
    <t>○</t>
    <phoneticPr fontId="2"/>
  </si>
  <si>
    <t>にじのいろ</t>
    <phoneticPr fontId="2"/>
  </si>
  <si>
    <t>山口5294
リバージュビル1FA号室</t>
    <rPh sb="0" eb="2">
      <t>ヤマグチ</t>
    </rPh>
    <rPh sb="17" eb="19">
      <t>ゴウシツ</t>
    </rPh>
    <phoneticPr fontId="2"/>
  </si>
  <si>
    <t>04-2935-4563</t>
    <phoneticPr fontId="2"/>
  </si>
  <si>
    <t>西武狭山線下山口駅下徒歩15分</t>
    <rPh sb="0" eb="2">
      <t>セイブ</t>
    </rPh>
    <rPh sb="2" eb="4">
      <t>サヤマ</t>
    </rPh>
    <rPh sb="4" eb="5">
      <t>セン</t>
    </rPh>
    <rPh sb="5" eb="6">
      <t>シタ</t>
    </rPh>
    <rPh sb="6" eb="8">
      <t>ヤマグチ</t>
    </rPh>
    <rPh sb="8" eb="9">
      <t>エキ</t>
    </rPh>
    <rPh sb="9" eb="10">
      <t>シタ</t>
    </rPh>
    <rPh sb="10" eb="12">
      <t>トホ</t>
    </rPh>
    <rPh sb="14" eb="15">
      <t>プン</t>
    </rPh>
    <phoneticPr fontId="2"/>
  </si>
  <si>
    <t>飛行船</t>
    <rPh sb="0" eb="3">
      <t>ヒコウセン</t>
    </rPh>
    <phoneticPr fontId="2"/>
  </si>
  <si>
    <t>松葉町6-22</t>
    <rPh sb="0" eb="2">
      <t>マツバ</t>
    </rPh>
    <rPh sb="2" eb="3">
      <t>マチ</t>
    </rPh>
    <phoneticPr fontId="2"/>
  </si>
  <si>
    <t>04-2941-3076</t>
    <phoneticPr fontId="2"/>
  </si>
  <si>
    <t>04-2941-3079</t>
    <phoneticPr fontId="2"/>
  </si>
  <si>
    <t>西武新宿線新所沢駅下車徒歩3分</t>
    <rPh sb="0" eb="2">
      <t>セイブ</t>
    </rPh>
    <rPh sb="2" eb="4">
      <t>シンジュク</t>
    </rPh>
    <rPh sb="4" eb="5">
      <t>セン</t>
    </rPh>
    <rPh sb="5" eb="8">
      <t>シントコロザワ</t>
    </rPh>
    <rPh sb="8" eb="9">
      <t>エキ</t>
    </rPh>
    <rPh sb="9" eb="11">
      <t>ゲシャ</t>
    </rPh>
    <rPh sb="11" eb="13">
      <t>トホ</t>
    </rPh>
    <rPh sb="14" eb="15">
      <t>プン</t>
    </rPh>
    <phoneticPr fontId="2"/>
  </si>
  <si>
    <t>ここから</t>
    <phoneticPr fontId="2"/>
  </si>
  <si>
    <t>馬場4-3-28</t>
    <rPh sb="0" eb="2">
      <t>ババ</t>
    </rPh>
    <phoneticPr fontId="2"/>
  </si>
  <si>
    <t>352-0016</t>
    <phoneticPr fontId="2"/>
  </si>
  <si>
    <t>048-458-0291</t>
    <phoneticPr fontId="2"/>
  </si>
  <si>
    <t>048-458-0298</t>
    <phoneticPr fontId="2"/>
  </si>
  <si>
    <t>西部池袋線ひばりヶ丘駅から西部バス「新座高校」下車徒歩5分</t>
    <rPh sb="0" eb="2">
      <t>セイブ</t>
    </rPh>
    <rPh sb="2" eb="4">
      <t>イケブクロ</t>
    </rPh>
    <rPh sb="4" eb="5">
      <t>セン</t>
    </rPh>
    <rPh sb="9" eb="11">
      <t>オカエキ</t>
    </rPh>
    <rPh sb="13" eb="15">
      <t>セイブ</t>
    </rPh>
    <rPh sb="18" eb="20">
      <t>ニイザ</t>
    </rPh>
    <rPh sb="20" eb="22">
      <t>コウコウ</t>
    </rPh>
    <rPh sb="23" eb="25">
      <t>ゲシャ</t>
    </rPh>
    <rPh sb="25" eb="27">
      <t>トホ</t>
    </rPh>
    <rPh sb="28" eb="29">
      <t>フン</t>
    </rPh>
    <phoneticPr fontId="2"/>
  </si>
  <si>
    <t>○</t>
    <phoneticPr fontId="2"/>
  </si>
  <si>
    <t>ところざわ学園</t>
    <phoneticPr fontId="2"/>
  </si>
  <si>
    <t>所沢市</t>
    <phoneticPr fontId="2"/>
  </si>
  <si>
    <t>北原町932-1</t>
    <phoneticPr fontId="2"/>
  </si>
  <si>
    <t>04-2992-5096</t>
    <phoneticPr fontId="2"/>
  </si>
  <si>
    <t>04-2992-5095</t>
    <phoneticPr fontId="2"/>
  </si>
  <si>
    <t>○</t>
    <phoneticPr fontId="2"/>
  </si>
  <si>
    <t>（特非）智慧</t>
    <rPh sb="1" eb="2">
      <t>トク</t>
    </rPh>
    <rPh sb="2" eb="3">
      <t>ヒ</t>
    </rPh>
    <rPh sb="4" eb="6">
      <t>チエ</t>
    </rPh>
    <phoneticPr fontId="2"/>
  </si>
  <si>
    <t>心</t>
    <rPh sb="0" eb="1">
      <t>ココロ</t>
    </rPh>
    <phoneticPr fontId="2"/>
  </si>
  <si>
    <t>松伏18-1</t>
    <rPh sb="0" eb="2">
      <t>マツブシ</t>
    </rPh>
    <phoneticPr fontId="2"/>
  </si>
  <si>
    <t>343-0111</t>
    <phoneticPr fontId="2"/>
  </si>
  <si>
    <t>048-940-1300</t>
    <phoneticPr fontId="2"/>
  </si>
  <si>
    <t>○</t>
    <phoneticPr fontId="2"/>
  </si>
  <si>
    <t>東武スカイツリーラインせんげん台駅東口から茨急バス「溜入下」下車徒歩3分</t>
    <rPh sb="0" eb="2">
      <t>トウブ</t>
    </rPh>
    <rPh sb="15" eb="16">
      <t>ダイ</t>
    </rPh>
    <rPh sb="16" eb="17">
      <t>エキ</t>
    </rPh>
    <rPh sb="17" eb="19">
      <t>ヒガシグチ</t>
    </rPh>
    <rPh sb="21" eb="22">
      <t>イバラ</t>
    </rPh>
    <rPh sb="22" eb="23">
      <t>キュウ</t>
    </rPh>
    <rPh sb="26" eb="27">
      <t>タメ</t>
    </rPh>
    <rPh sb="27" eb="28">
      <t>ニュウ</t>
    </rPh>
    <rPh sb="28" eb="29">
      <t>シタ</t>
    </rPh>
    <rPh sb="30" eb="32">
      <t>ゲシャ</t>
    </rPh>
    <rPh sb="32" eb="34">
      <t>トホ</t>
    </rPh>
    <rPh sb="35" eb="36">
      <t>フン</t>
    </rPh>
    <phoneticPr fontId="2"/>
  </si>
  <si>
    <t>(特非）ひばりの里ネットワーク</t>
    <rPh sb="1" eb="2">
      <t>トク</t>
    </rPh>
    <rPh sb="2" eb="3">
      <t>ヒ</t>
    </rPh>
    <rPh sb="8" eb="9">
      <t>サト</t>
    </rPh>
    <phoneticPr fontId="2"/>
  </si>
  <si>
    <t>ビビッドラボ</t>
    <phoneticPr fontId="2"/>
  </si>
  <si>
    <t>麦倉227-1</t>
    <rPh sb="0" eb="2">
      <t>ムギクラ</t>
    </rPh>
    <phoneticPr fontId="2"/>
  </si>
  <si>
    <t>349-1212</t>
    <phoneticPr fontId="2"/>
  </si>
  <si>
    <t>0280-33-6267</t>
    <phoneticPr fontId="2"/>
  </si>
  <si>
    <t>0280-33-6162</t>
    <phoneticPr fontId="2"/>
  </si>
  <si>
    <t>東武日光線柳生駅徒歩30分</t>
    <rPh sb="0" eb="2">
      <t>トウブ</t>
    </rPh>
    <rPh sb="2" eb="5">
      <t>ニッコウセン</t>
    </rPh>
    <rPh sb="5" eb="8">
      <t>ヤギュウエキ</t>
    </rPh>
    <rPh sb="8" eb="10">
      <t>トホ</t>
    </rPh>
    <rPh sb="12" eb="13">
      <t>フン</t>
    </rPh>
    <phoneticPr fontId="2"/>
  </si>
  <si>
    <t>345-0834</t>
    <phoneticPr fontId="2"/>
  </si>
  <si>
    <t>0480-36-1100</t>
    <phoneticPr fontId="2"/>
  </si>
  <si>
    <t>○</t>
    <phoneticPr fontId="2"/>
  </si>
  <si>
    <t>(特非）walea</t>
    <rPh sb="1" eb="2">
      <t>トク</t>
    </rPh>
    <rPh sb="2" eb="3">
      <t>ヒ</t>
    </rPh>
    <phoneticPr fontId="2"/>
  </si>
  <si>
    <t>pace</t>
    <phoneticPr fontId="2"/>
  </si>
  <si>
    <t>048-922-7571</t>
    <phoneticPr fontId="2"/>
  </si>
  <si>
    <t>048-922-7572</t>
    <phoneticPr fontId="2"/>
  </si>
  <si>
    <t>ＭＩＮＴ</t>
    <phoneticPr fontId="2"/>
  </si>
  <si>
    <t>345-0821</t>
    <phoneticPr fontId="2"/>
  </si>
  <si>
    <t>0480-31-8668</t>
    <phoneticPr fontId="2"/>
  </si>
  <si>
    <t>(福)じりつ</t>
    <rPh sb="1" eb="2">
      <t>フク</t>
    </rPh>
    <phoneticPr fontId="2"/>
  </si>
  <si>
    <t>アバンティ</t>
    <phoneticPr fontId="2"/>
  </si>
  <si>
    <t>345-0821</t>
    <phoneticPr fontId="2"/>
  </si>
  <si>
    <t>0480-53-4571</t>
    <phoneticPr fontId="2"/>
  </si>
  <si>
    <t>0480-53-4572</t>
    <phoneticPr fontId="2"/>
  </si>
  <si>
    <t>○</t>
    <phoneticPr fontId="2"/>
  </si>
  <si>
    <t>双柳字水窪1269-1</t>
    <rPh sb="0" eb="1">
      <t>ソウ</t>
    </rPh>
    <rPh sb="1" eb="2">
      <t>ヤナギ</t>
    </rPh>
    <rPh sb="2" eb="3">
      <t>ジ</t>
    </rPh>
    <rPh sb="3" eb="4">
      <t>ミズ</t>
    </rPh>
    <rPh sb="4" eb="5">
      <t>クボ</t>
    </rPh>
    <phoneticPr fontId="2"/>
  </si>
  <si>
    <t>348-0017</t>
    <phoneticPr fontId="2"/>
  </si>
  <si>
    <t>東武伊勢崎線羽生駅からあい・あいバス「今泉八幡」下車徒歩3分</t>
    <rPh sb="0" eb="2">
      <t>トウブ</t>
    </rPh>
    <rPh sb="2" eb="5">
      <t>イセサキ</t>
    </rPh>
    <rPh sb="5" eb="6">
      <t>セン</t>
    </rPh>
    <rPh sb="6" eb="8">
      <t>ハニュウ</t>
    </rPh>
    <rPh sb="8" eb="9">
      <t>エキ</t>
    </rPh>
    <rPh sb="19" eb="21">
      <t>イマイズミ</t>
    </rPh>
    <rPh sb="21" eb="23">
      <t>ハチマン</t>
    </rPh>
    <rPh sb="24" eb="26">
      <t>ゲシャ</t>
    </rPh>
    <rPh sb="26" eb="28">
      <t>トホ</t>
    </rPh>
    <rPh sb="29" eb="30">
      <t>フン</t>
    </rPh>
    <phoneticPr fontId="2"/>
  </si>
  <si>
    <t>(特非）ドットcom</t>
    <rPh sb="1" eb="2">
      <t>トク</t>
    </rPh>
    <rPh sb="2" eb="3">
      <t>ヒ</t>
    </rPh>
    <phoneticPr fontId="2"/>
  </si>
  <si>
    <t>グループホームつくしんぼ</t>
    <phoneticPr fontId="2"/>
  </si>
  <si>
    <t>多門寺158-2</t>
    <rPh sb="0" eb="1">
      <t>タ</t>
    </rPh>
    <rPh sb="1" eb="2">
      <t>モン</t>
    </rPh>
    <rPh sb="2" eb="3">
      <t>テラ</t>
    </rPh>
    <phoneticPr fontId="2"/>
  </si>
  <si>
    <t>347-0012</t>
    <phoneticPr fontId="2"/>
  </si>
  <si>
    <t>0480-31-9892</t>
    <phoneticPr fontId="2"/>
  </si>
  <si>
    <t>0480-31-9893</t>
    <phoneticPr fontId="2"/>
  </si>
  <si>
    <t>東武伊勢崎線加須駅徒歩25分</t>
    <rPh sb="0" eb="2">
      <t>トウブ</t>
    </rPh>
    <rPh sb="2" eb="5">
      <t>イセサキ</t>
    </rPh>
    <rPh sb="5" eb="6">
      <t>セン</t>
    </rPh>
    <rPh sb="6" eb="8">
      <t>カゾ</t>
    </rPh>
    <rPh sb="8" eb="9">
      <t>エキ</t>
    </rPh>
    <rPh sb="9" eb="11">
      <t>トホ</t>
    </rPh>
    <rPh sb="13" eb="14">
      <t>フン</t>
    </rPh>
    <phoneticPr fontId="2"/>
  </si>
  <si>
    <t>(株)メガテラフーズ</t>
    <rPh sb="1" eb="2">
      <t>カブ</t>
    </rPh>
    <phoneticPr fontId="2"/>
  </si>
  <si>
    <t>六反町3-32</t>
    <rPh sb="0" eb="1">
      <t>ロク</t>
    </rPh>
    <rPh sb="1" eb="2">
      <t>ハン</t>
    </rPh>
    <rPh sb="2" eb="3">
      <t>マチ</t>
    </rPh>
    <phoneticPr fontId="2"/>
  </si>
  <si>
    <t>355-0023</t>
    <phoneticPr fontId="2"/>
  </si>
  <si>
    <t>0493-81-5318</t>
    <phoneticPr fontId="2"/>
  </si>
  <si>
    <t>0493-81-5328</t>
    <phoneticPr fontId="2"/>
  </si>
  <si>
    <t>東武東上線東松山駅東口から徒歩15分</t>
    <rPh sb="0" eb="2">
      <t>トウブ</t>
    </rPh>
    <rPh sb="2" eb="4">
      <t>トウジョウ</t>
    </rPh>
    <rPh sb="4" eb="5">
      <t>セン</t>
    </rPh>
    <rPh sb="5" eb="6">
      <t>ヒガシ</t>
    </rPh>
    <rPh sb="6" eb="8">
      <t>マツヤマ</t>
    </rPh>
    <rPh sb="8" eb="9">
      <t>エキ</t>
    </rPh>
    <rPh sb="9" eb="11">
      <t>ヒガシグチ</t>
    </rPh>
    <rPh sb="13" eb="15">
      <t>トホ</t>
    </rPh>
    <rPh sb="17" eb="18">
      <t>フン</t>
    </rPh>
    <phoneticPr fontId="2"/>
  </si>
  <si>
    <t>○</t>
    <phoneticPr fontId="2"/>
  </si>
  <si>
    <t>365-0062</t>
    <phoneticPr fontId="2"/>
  </si>
  <si>
    <t>048-596-3425</t>
    <phoneticPr fontId="2"/>
  </si>
  <si>
    <t>就労定着支援事業つむぎ</t>
    <rPh sb="0" eb="2">
      <t>シュウロウ</t>
    </rPh>
    <rPh sb="2" eb="4">
      <t>テイチャク</t>
    </rPh>
    <rPh sb="4" eb="6">
      <t>シエン</t>
    </rPh>
    <rPh sb="6" eb="8">
      <t>ジギョウ</t>
    </rPh>
    <phoneticPr fontId="2"/>
  </si>
  <si>
    <t>048-571-3711</t>
    <phoneticPr fontId="2"/>
  </si>
  <si>
    <t>048-598-7705</t>
    <phoneticPr fontId="2"/>
  </si>
  <si>
    <t>ぷちとまと</t>
    <phoneticPr fontId="2"/>
  </si>
  <si>
    <t>陽</t>
    <rPh sb="0" eb="1">
      <t>ハル</t>
    </rPh>
    <phoneticPr fontId="2"/>
  </si>
  <si>
    <t>本町7-7-12</t>
    <rPh sb="0" eb="2">
      <t>ホンチョウ</t>
    </rPh>
    <phoneticPr fontId="2"/>
  </si>
  <si>
    <t>365-0038</t>
    <phoneticPr fontId="2"/>
  </si>
  <si>
    <t>048-594-8144</t>
    <phoneticPr fontId="2"/>
  </si>
  <si>
    <t>048-594-8145</t>
    <phoneticPr fontId="2"/>
  </si>
  <si>
    <t>○</t>
    <phoneticPr fontId="2"/>
  </si>
  <si>
    <t>高崎線鴻巣駅東口徒歩18分</t>
    <rPh sb="0" eb="3">
      <t>タカサキセン</t>
    </rPh>
    <rPh sb="3" eb="5">
      <t>コウノス</t>
    </rPh>
    <rPh sb="5" eb="6">
      <t>エキ</t>
    </rPh>
    <rPh sb="6" eb="8">
      <t>ヒガシグチ</t>
    </rPh>
    <rPh sb="8" eb="10">
      <t>トホ</t>
    </rPh>
    <rPh sb="12" eb="13">
      <t>フン</t>
    </rPh>
    <phoneticPr fontId="2"/>
  </si>
  <si>
    <t>(福)上尾あゆみ会</t>
    <rPh sb="0" eb="3">
      <t>フク</t>
    </rPh>
    <rPh sb="3" eb="5">
      <t>アゲオ</t>
    </rPh>
    <rPh sb="8" eb="9">
      <t>カイ</t>
    </rPh>
    <phoneticPr fontId="2"/>
  </si>
  <si>
    <t>一の郷</t>
    <rPh sb="0" eb="1">
      <t>イチ</t>
    </rPh>
    <rPh sb="2" eb="3">
      <t>サト</t>
    </rPh>
    <phoneticPr fontId="2"/>
  </si>
  <si>
    <t>大字南47-1</t>
    <rPh sb="0" eb="2">
      <t>オオアザ</t>
    </rPh>
    <rPh sb="2" eb="3">
      <t>ミナミ</t>
    </rPh>
    <phoneticPr fontId="2"/>
  </si>
  <si>
    <t>362-0002</t>
    <phoneticPr fontId="2"/>
  </si>
  <si>
    <t>048-773-3370</t>
    <phoneticPr fontId="2"/>
  </si>
  <si>
    <t>高崎線上尾駅から徒歩17分
※共同生活援助との併設</t>
    <rPh sb="0" eb="3">
      <t>タカサキセン</t>
    </rPh>
    <rPh sb="3" eb="6">
      <t>アゲオエキ</t>
    </rPh>
    <rPh sb="8" eb="10">
      <t>トホ</t>
    </rPh>
    <rPh sb="12" eb="13">
      <t>フン</t>
    </rPh>
    <rPh sb="15" eb="17">
      <t>キョウドウ</t>
    </rPh>
    <rPh sb="17" eb="19">
      <t>セイカツ</t>
    </rPh>
    <rPh sb="19" eb="21">
      <t>エンジョ</t>
    </rPh>
    <rPh sb="23" eb="25">
      <t>ヘイセツ</t>
    </rPh>
    <phoneticPr fontId="2"/>
  </si>
  <si>
    <t>春陽の里</t>
    <rPh sb="0" eb="2">
      <t>シュンヨウ</t>
    </rPh>
    <rPh sb="3" eb="4">
      <t>サト</t>
    </rPh>
    <phoneticPr fontId="2"/>
  </si>
  <si>
    <t>境168-1</t>
    <rPh sb="0" eb="1">
      <t>サカイ</t>
    </rPh>
    <phoneticPr fontId="2"/>
  </si>
  <si>
    <t>366-0813</t>
    <phoneticPr fontId="2"/>
  </si>
  <si>
    <t>048-594-8111</t>
    <phoneticPr fontId="2"/>
  </si>
  <si>
    <t>048-594-8851</t>
    <phoneticPr fontId="2"/>
  </si>
  <si>
    <t>高崎線深谷駅から車で12分</t>
    <rPh sb="0" eb="3">
      <t>タカサキセン</t>
    </rPh>
    <rPh sb="3" eb="5">
      <t>フカヤ</t>
    </rPh>
    <rPh sb="5" eb="6">
      <t>エキ</t>
    </rPh>
    <rPh sb="8" eb="9">
      <t>クルマ</t>
    </rPh>
    <rPh sb="12" eb="13">
      <t>フン</t>
    </rPh>
    <phoneticPr fontId="2"/>
  </si>
  <si>
    <t>(福)みぬま福祉会</t>
    <rPh sb="6" eb="8">
      <t>ふくし</t>
    </rPh>
    <rPh sb="8" eb="9">
      <t>かい</t>
    </rPh>
    <phoneticPr fontId="2" type="Hiragana"/>
  </si>
  <si>
    <t>はれ</t>
    <phoneticPr fontId="2"/>
  </si>
  <si>
    <t>川口市</t>
    <rPh sb="0" eb="2">
      <t>カワグチ</t>
    </rPh>
    <rPh sb="2" eb="3">
      <t>シ</t>
    </rPh>
    <phoneticPr fontId="2"/>
  </si>
  <si>
    <t>木曽呂1078-1</t>
    <rPh sb="0" eb="3">
      <t>キゾロ</t>
    </rPh>
    <phoneticPr fontId="2"/>
  </si>
  <si>
    <t>048-287-9804</t>
    <phoneticPr fontId="2" type="Hiragana"/>
  </si>
  <si>
    <t>048-287-9805</t>
    <phoneticPr fontId="2" type="Hiragana"/>
  </si>
  <si>
    <t>みんと</t>
    <phoneticPr fontId="2" type="Hiragana"/>
  </si>
  <si>
    <t>埼玉高速鉄道線新井宿駅から徒歩２０分</t>
    <rPh sb="0" eb="2">
      <t>さいたま</t>
    </rPh>
    <rPh sb="2" eb="4">
      <t>こうそく</t>
    </rPh>
    <rPh sb="4" eb="6">
      <t>てつどう</t>
    </rPh>
    <rPh sb="6" eb="7">
      <t>せん</t>
    </rPh>
    <rPh sb="7" eb="10">
      <t>あらいじゅく</t>
    </rPh>
    <rPh sb="10" eb="11">
      <t>えき</t>
    </rPh>
    <rPh sb="13" eb="15">
      <t>とほ</t>
    </rPh>
    <rPh sb="17" eb="18">
      <t>ふん</t>
    </rPh>
    <phoneticPr fontId="2" type="Hiragana"/>
  </si>
  <si>
    <t>生活介護　ゆうむ</t>
    <rPh sb="0" eb="2">
      <t>セイカツ</t>
    </rPh>
    <rPh sb="2" eb="4">
      <t>カイ</t>
    </rPh>
    <phoneticPr fontId="4"/>
  </si>
  <si>
    <t>弥十郎187-7</t>
    <rPh sb="0" eb="3">
      <t>ヤジュウロウ</t>
    </rPh>
    <phoneticPr fontId="2"/>
  </si>
  <si>
    <t>343-0047</t>
    <phoneticPr fontId="2"/>
  </si>
  <si>
    <t>東武スカイツリーライン大袋駅東口より　徒歩約２０分</t>
    <rPh sb="0" eb="2">
      <t>トウブ</t>
    </rPh>
    <rPh sb="11" eb="13">
      <t>オオブクロ</t>
    </rPh>
    <rPh sb="13" eb="14">
      <t>エキ</t>
    </rPh>
    <rPh sb="14" eb="16">
      <t>ヒガシグチ</t>
    </rPh>
    <rPh sb="19" eb="21">
      <t>トホ</t>
    </rPh>
    <rPh sb="21" eb="22">
      <t>ヤク</t>
    </rPh>
    <rPh sb="24" eb="25">
      <t>フン</t>
    </rPh>
    <phoneticPr fontId="2"/>
  </si>
  <si>
    <t>東越谷9-144-2　ハイツクリフサイド103号</t>
    <rPh sb="0" eb="3">
      <t>ヒガシコシガヤ</t>
    </rPh>
    <rPh sb="23" eb="24">
      <t>ゴウ</t>
    </rPh>
    <phoneticPr fontId="2"/>
  </si>
  <si>
    <t>343-0023</t>
    <phoneticPr fontId="2"/>
  </si>
  <si>
    <t>048-964-1935</t>
    <phoneticPr fontId="2"/>
  </si>
  <si>
    <t>048-999-6204</t>
    <phoneticPr fontId="2"/>
  </si>
  <si>
    <t>東武スカイツリーライン　越谷駅東口朝日バス市立病院行き市立病院下車　徒歩５分</t>
    <rPh sb="0" eb="2">
      <t>トウブ</t>
    </rPh>
    <rPh sb="12" eb="14">
      <t>コシガヤ</t>
    </rPh>
    <rPh sb="14" eb="15">
      <t>エキ</t>
    </rPh>
    <rPh sb="15" eb="17">
      <t>ヒガシグチ</t>
    </rPh>
    <rPh sb="17" eb="19">
      <t>アサヒ</t>
    </rPh>
    <rPh sb="21" eb="23">
      <t>シリツ</t>
    </rPh>
    <rPh sb="23" eb="25">
      <t>ビョウイン</t>
    </rPh>
    <rPh sb="25" eb="26">
      <t>ユ</t>
    </rPh>
    <rPh sb="27" eb="29">
      <t>シリツ</t>
    </rPh>
    <rPh sb="29" eb="31">
      <t>ビョウイン</t>
    </rPh>
    <rPh sb="31" eb="33">
      <t>ゲシャ</t>
    </rPh>
    <rPh sb="34" eb="36">
      <t>トホ</t>
    </rPh>
    <rPh sb="37" eb="38">
      <t>フン</t>
    </rPh>
    <phoneticPr fontId="2"/>
  </si>
  <si>
    <t>(特非)ぶなの里越谷</t>
    <rPh sb="1" eb="2">
      <t>トク</t>
    </rPh>
    <rPh sb="2" eb="3">
      <t>ヒ</t>
    </rPh>
    <rPh sb="7" eb="8">
      <t>サト</t>
    </rPh>
    <rPh sb="8" eb="10">
      <t>コシガヤ</t>
    </rPh>
    <phoneticPr fontId="2"/>
  </si>
  <si>
    <t>就労継続支援Ｂ型ソラーレ</t>
    <rPh sb="0" eb="2">
      <t>シュウロウ</t>
    </rPh>
    <rPh sb="2" eb="4">
      <t>ケイゾク</t>
    </rPh>
    <rPh sb="4" eb="6">
      <t>シエン</t>
    </rPh>
    <rPh sb="7" eb="8">
      <t>ガタ</t>
    </rPh>
    <phoneticPr fontId="2"/>
  </si>
  <si>
    <t>仙波町２－１０－３５</t>
    <rPh sb="0" eb="3">
      <t>センバチョウ</t>
    </rPh>
    <phoneticPr fontId="2"/>
  </si>
  <si>
    <t>049-222-8098</t>
    <phoneticPr fontId="2"/>
  </si>
  <si>
    <t>川越駅東口より徒歩１５分</t>
    <rPh sb="0" eb="2">
      <t>カワゴエ</t>
    </rPh>
    <rPh sb="2" eb="3">
      <t>エキ</t>
    </rPh>
    <rPh sb="3" eb="5">
      <t>ヒガシグチ</t>
    </rPh>
    <rPh sb="7" eb="9">
      <t>トホ</t>
    </rPh>
    <rPh sb="11" eb="12">
      <t>フン</t>
    </rPh>
    <phoneticPr fontId="2"/>
  </si>
  <si>
    <t>（特非）サポートあおい</t>
    <rPh sb="1" eb="2">
      <t>トク</t>
    </rPh>
    <rPh sb="2" eb="3">
      <t>ヒ</t>
    </rPh>
    <phoneticPr fontId="2"/>
  </si>
  <si>
    <t>ワークセンターけやき</t>
    <phoneticPr fontId="2"/>
  </si>
  <si>
    <t>平塚新田２１５－７</t>
    <rPh sb="0" eb="2">
      <t>ヒラツカ</t>
    </rPh>
    <rPh sb="2" eb="4">
      <t>シンデン</t>
    </rPh>
    <phoneticPr fontId="2"/>
  </si>
  <si>
    <t>049-239-3390</t>
    <phoneticPr fontId="2"/>
  </si>
  <si>
    <t>川越駅から八幡団地行きのバスで１８分、落合橋南詰バス停から徒歩２０分
（従たる事業所）川越市駅から徒歩１７分</t>
    <rPh sb="0" eb="2">
      <t>カワゴエ</t>
    </rPh>
    <rPh sb="2" eb="3">
      <t>エキ</t>
    </rPh>
    <rPh sb="5" eb="7">
      <t>ハチマン</t>
    </rPh>
    <rPh sb="7" eb="9">
      <t>ダンチ</t>
    </rPh>
    <rPh sb="9" eb="10">
      <t>イ</t>
    </rPh>
    <rPh sb="17" eb="18">
      <t>フン</t>
    </rPh>
    <rPh sb="19" eb="21">
      <t>オチアイ</t>
    </rPh>
    <rPh sb="21" eb="22">
      <t>ハシ</t>
    </rPh>
    <rPh sb="22" eb="23">
      <t>ミナミ</t>
    </rPh>
    <rPh sb="23" eb="24">
      <t>ツメ</t>
    </rPh>
    <rPh sb="26" eb="27">
      <t>テイ</t>
    </rPh>
    <rPh sb="29" eb="31">
      <t>トホ</t>
    </rPh>
    <rPh sb="33" eb="34">
      <t>フン</t>
    </rPh>
    <rPh sb="36" eb="37">
      <t>ジュウ</t>
    </rPh>
    <rPh sb="39" eb="41">
      <t>ジギョウ</t>
    </rPh>
    <rPh sb="41" eb="42">
      <t>ショ</t>
    </rPh>
    <rPh sb="43" eb="46">
      <t>カワゴエシ</t>
    </rPh>
    <rPh sb="46" eb="47">
      <t>エキ</t>
    </rPh>
    <rPh sb="49" eb="51">
      <t>トホ</t>
    </rPh>
    <rPh sb="53" eb="54">
      <t>フン</t>
    </rPh>
    <phoneticPr fontId="2"/>
  </si>
  <si>
    <t>048-840-1780</t>
  </si>
  <si>
    <t>048-840-1781</t>
  </si>
  <si>
    <t>南与野駅東口から徒歩５分</t>
  </si>
  <si>
    <t>ルポーズ</t>
  </si>
  <si>
    <t>048-657-0202</t>
  </si>
  <si>
    <t>(同）ラボリ</t>
    <rPh sb="1" eb="2">
      <t>ドウ</t>
    </rPh>
    <phoneticPr fontId="2"/>
  </si>
  <si>
    <t>多機能型拠点ラボリベース</t>
    <rPh sb="0" eb="4">
      <t>タキノウガタ</t>
    </rPh>
    <rPh sb="4" eb="6">
      <t>キョテン</t>
    </rPh>
    <phoneticPr fontId="2"/>
  </si>
  <si>
    <t>関間4-4-7</t>
    <rPh sb="0" eb="1">
      <t>セキ</t>
    </rPh>
    <rPh sb="1" eb="2">
      <t>マ</t>
    </rPh>
    <phoneticPr fontId="2"/>
  </si>
  <si>
    <t>049-272-7892</t>
    <phoneticPr fontId="2"/>
  </si>
  <si>
    <t>049-272-7893</t>
    <phoneticPr fontId="2"/>
  </si>
  <si>
    <t>東武東上線若葉駅徒歩10分
※児童発達支援、放課後等デイサービスとの多機能</t>
    <rPh sb="0" eb="5">
      <t>トウブトウジョウセン</t>
    </rPh>
    <rPh sb="5" eb="8">
      <t>ワカバエキ</t>
    </rPh>
    <rPh sb="8" eb="10">
      <t>トホ</t>
    </rPh>
    <rPh sb="12" eb="13">
      <t>プン</t>
    </rPh>
    <rPh sb="15" eb="17">
      <t>ジドウ</t>
    </rPh>
    <rPh sb="17" eb="19">
      <t>ハッタツ</t>
    </rPh>
    <rPh sb="19" eb="21">
      <t>シエン</t>
    </rPh>
    <rPh sb="34" eb="37">
      <t>タキノウ</t>
    </rPh>
    <phoneticPr fontId="2"/>
  </si>
  <si>
    <t>351-0023</t>
    <phoneticPr fontId="2"/>
  </si>
  <si>
    <t>048-999-6453</t>
    <phoneticPr fontId="2"/>
  </si>
  <si>
    <t>342-0005</t>
    <phoneticPr fontId="2"/>
  </si>
  <si>
    <t>中央2-4-28 田口ビル2F</t>
    <rPh sb="0" eb="2">
      <t>チュウオウ</t>
    </rPh>
    <rPh sb="9" eb="11">
      <t>タグチ</t>
    </rPh>
    <phoneticPr fontId="2"/>
  </si>
  <si>
    <t>048-23-0800</t>
    <phoneticPr fontId="2"/>
  </si>
  <si>
    <t>（株）ライムライフ</t>
    <rPh sb="1" eb="2">
      <t>カブ</t>
    </rPh>
    <phoneticPr fontId="2"/>
  </si>
  <si>
    <t>ライムライフ在宅ケアセンター</t>
    <rPh sb="6" eb="8">
      <t>ザイタク</t>
    </rPh>
    <phoneticPr fontId="2"/>
  </si>
  <si>
    <t>緑ヶ丘11-33</t>
    <rPh sb="0" eb="3">
      <t>ミドリガオカ</t>
    </rPh>
    <phoneticPr fontId="2"/>
  </si>
  <si>
    <t>048-579-5031</t>
    <phoneticPr fontId="2"/>
  </si>
  <si>
    <t>048-598-6445</t>
    <phoneticPr fontId="2"/>
  </si>
  <si>
    <t>○</t>
    <phoneticPr fontId="2"/>
  </si>
  <si>
    <t>349-0203</t>
    <phoneticPr fontId="2"/>
  </si>
  <si>
    <t>0480-53-6933</t>
    <phoneticPr fontId="2"/>
  </si>
  <si>
    <t>0480-53-6944</t>
    <phoneticPr fontId="2"/>
  </si>
  <si>
    <t>○</t>
    <phoneticPr fontId="2"/>
  </si>
  <si>
    <t>(福)ゆうき福祉会</t>
    <rPh sb="1" eb="2">
      <t>フク</t>
    </rPh>
    <rPh sb="2" eb="3">
      <t>シャフク</t>
    </rPh>
    <rPh sb="6" eb="8">
      <t>フクシ</t>
    </rPh>
    <rPh sb="8" eb="9">
      <t>カイ</t>
    </rPh>
    <phoneticPr fontId="2"/>
  </si>
  <si>
    <t>グループホームすだち</t>
    <phoneticPr fontId="2"/>
  </si>
  <si>
    <t>大字亀ヶ谷字谷里270-6</t>
    <rPh sb="0" eb="2">
      <t>オオアザ</t>
    </rPh>
    <rPh sb="2" eb="5">
      <t>カメガヤ</t>
    </rPh>
    <rPh sb="5" eb="6">
      <t>アザ</t>
    </rPh>
    <rPh sb="6" eb="7">
      <t>タニ</t>
    </rPh>
    <rPh sb="7" eb="8">
      <t>サト</t>
    </rPh>
    <phoneticPr fontId="2"/>
  </si>
  <si>
    <t>04-2937-4343</t>
    <phoneticPr fontId="2"/>
  </si>
  <si>
    <t>04-2937-4344</t>
    <phoneticPr fontId="2"/>
  </si>
  <si>
    <t>○</t>
    <phoneticPr fontId="2"/>
  </si>
  <si>
    <t>0493-54-0055</t>
    <phoneticPr fontId="2"/>
  </si>
  <si>
    <t>0493-54-6993</t>
    <phoneticPr fontId="2"/>
  </si>
  <si>
    <t>R1.5.1</t>
    <phoneticPr fontId="2"/>
  </si>
  <si>
    <t>(同）ベールプラン</t>
    <rPh sb="1" eb="2">
      <t>ドウ</t>
    </rPh>
    <phoneticPr fontId="2"/>
  </si>
  <si>
    <t>048-945-7280</t>
    <phoneticPr fontId="2"/>
  </si>
  <si>
    <t>048-945-5552</t>
    <phoneticPr fontId="2"/>
  </si>
  <si>
    <t>パスレル東大宮</t>
    <rPh sb="4" eb="7">
      <t>ヒガシオオミヤ</t>
    </rPh>
    <phoneticPr fontId="2"/>
  </si>
  <si>
    <t>見沼区東大宮４－９－３　藤倉ビル２階</t>
    <rPh sb="0" eb="2">
      <t>ミヌマ</t>
    </rPh>
    <rPh sb="2" eb="3">
      <t>ク</t>
    </rPh>
    <rPh sb="3" eb="6">
      <t>ヒガシオオミヤ</t>
    </rPh>
    <rPh sb="12" eb="14">
      <t>フジクラ</t>
    </rPh>
    <rPh sb="17" eb="18">
      <t>カイ</t>
    </rPh>
    <phoneticPr fontId="2"/>
  </si>
  <si>
    <t>048-871-9918</t>
    <phoneticPr fontId="2"/>
  </si>
  <si>
    <t>048-871-9976</t>
    <phoneticPr fontId="2"/>
  </si>
  <si>
    <t>JR東大宮駅より徒歩3分</t>
    <rPh sb="2" eb="5">
      <t>ヒガシオオミヤ</t>
    </rPh>
    <rPh sb="5" eb="6">
      <t>エキ</t>
    </rPh>
    <rPh sb="8" eb="10">
      <t>トホ</t>
    </rPh>
    <rPh sb="11" eb="12">
      <t>フン</t>
    </rPh>
    <phoneticPr fontId="2"/>
  </si>
  <si>
    <t>アイトライ武蔵浦和センター</t>
    <rPh sb="5" eb="9">
      <t>ムサシウラワ</t>
    </rPh>
    <phoneticPr fontId="2"/>
  </si>
  <si>
    <t>南区別所６－４－２５　NKG別所２F・３F</t>
    <rPh sb="0" eb="2">
      <t>ミナミク</t>
    </rPh>
    <rPh sb="2" eb="4">
      <t>ベッショ</t>
    </rPh>
    <rPh sb="14" eb="16">
      <t>ベッショ</t>
    </rPh>
    <phoneticPr fontId="2"/>
  </si>
  <si>
    <t>336-0021</t>
    <phoneticPr fontId="2"/>
  </si>
  <si>
    <t>048-753-9264</t>
    <phoneticPr fontId="2"/>
  </si>
  <si>
    <t>048-753-9265</t>
    <phoneticPr fontId="2"/>
  </si>
  <si>
    <t>JR武蔵浦和駅より徒歩3分</t>
    <rPh sb="2" eb="7">
      <t>ムサシウラワエキ</t>
    </rPh>
    <rPh sb="9" eb="11">
      <t>トホ</t>
    </rPh>
    <rPh sb="12" eb="13">
      <t>フン</t>
    </rPh>
    <phoneticPr fontId="2"/>
  </si>
  <si>
    <t>R1.5.1</t>
    <phoneticPr fontId="2"/>
  </si>
  <si>
    <t>○</t>
    <phoneticPr fontId="2"/>
  </si>
  <si>
    <t>イーネクスト所沢</t>
    <rPh sb="6" eb="8">
      <t>トコロザワ</t>
    </rPh>
    <phoneticPr fontId="2"/>
  </si>
  <si>
    <t>04-2946-8432</t>
  </si>
  <si>
    <t>ディーキャリア蕨オフィス</t>
    <rPh sb="7" eb="8">
      <t>ワラビ</t>
    </rPh>
    <phoneticPr fontId="2"/>
  </si>
  <si>
    <t>蕨市</t>
    <rPh sb="0" eb="1">
      <t>ワラビ</t>
    </rPh>
    <rPh sb="1" eb="2">
      <t>シ</t>
    </rPh>
    <phoneticPr fontId="2"/>
  </si>
  <si>
    <t>中央1-11-2ユーハイツ1階101</t>
    <rPh sb="0" eb="2">
      <t>チュウオウ</t>
    </rPh>
    <rPh sb="14" eb="15">
      <t>カイ</t>
    </rPh>
    <phoneticPr fontId="2"/>
  </si>
  <si>
    <t>335-0004</t>
    <phoneticPr fontId="2"/>
  </si>
  <si>
    <t>048-299-7772</t>
    <phoneticPr fontId="2"/>
  </si>
  <si>
    <t>048-299-7782</t>
    <phoneticPr fontId="2"/>
  </si>
  <si>
    <t>R1.6.1</t>
    <phoneticPr fontId="2"/>
  </si>
  <si>
    <t>蕨駅から徒歩3分</t>
    <rPh sb="0" eb="1">
      <t>ワラビ</t>
    </rPh>
    <rPh sb="1" eb="2">
      <t>エキ</t>
    </rPh>
    <rPh sb="4" eb="6">
      <t>トホ</t>
    </rPh>
    <rPh sb="7" eb="8">
      <t>フン</t>
    </rPh>
    <phoneticPr fontId="2"/>
  </si>
  <si>
    <t>(一社)みんなでなかよく会</t>
    <rPh sb="1" eb="2">
      <t>イッパン</t>
    </rPh>
    <rPh sb="2" eb="3">
      <t>シャ</t>
    </rPh>
    <rPh sb="11" eb="12">
      <t>カイ</t>
    </rPh>
    <phoneticPr fontId="2"/>
  </si>
  <si>
    <t>フレンドシップ１号館</t>
    <rPh sb="7" eb="9">
      <t>ゴウカン</t>
    </rPh>
    <phoneticPr fontId="2"/>
  </si>
  <si>
    <t>大字鹿山428-3</t>
  </si>
  <si>
    <t>350-1231</t>
  </si>
  <si>
    <t>R1.6.1</t>
  </si>
  <si>
    <t>高麗川駅から徒歩17分</t>
    <rPh sb="0" eb="4">
      <t>コマガワエキ</t>
    </rPh>
    <rPh sb="6" eb="8">
      <t>トホ</t>
    </rPh>
    <rPh sb="10" eb="11">
      <t>ブン</t>
    </rPh>
    <phoneticPr fontId="2"/>
  </si>
  <si>
    <t>048-682-2151</t>
  </si>
  <si>
    <t>048-682-2154</t>
  </si>
  <si>
    <t>(福)ハッピーネット</t>
  </si>
  <si>
    <t>西区中野林653-1</t>
  </si>
  <si>
    <t>048-623-1810</t>
  </si>
  <si>
    <t>048-623-1677</t>
    <phoneticPr fontId="2"/>
  </si>
  <si>
    <t>○</t>
    <phoneticPr fontId="2"/>
  </si>
  <si>
    <t>大宮駅西口から1番乗場二ツ宮行（三条経由）「中野林」下車徒歩3分</t>
    <rPh sb="0" eb="2">
      <t>オオミヤ</t>
    </rPh>
    <rPh sb="2" eb="3">
      <t>エキ</t>
    </rPh>
    <rPh sb="3" eb="5">
      <t>ニシグチ</t>
    </rPh>
    <rPh sb="8" eb="9">
      <t>バン</t>
    </rPh>
    <rPh sb="9" eb="10">
      <t>ノ</t>
    </rPh>
    <rPh sb="10" eb="11">
      <t>バ</t>
    </rPh>
    <rPh sb="11" eb="12">
      <t>フタ</t>
    </rPh>
    <rPh sb="13" eb="14">
      <t>ミヤ</t>
    </rPh>
    <rPh sb="14" eb="15">
      <t>イ</t>
    </rPh>
    <rPh sb="16" eb="18">
      <t>サンジョウ</t>
    </rPh>
    <rPh sb="18" eb="20">
      <t>ケイユ</t>
    </rPh>
    <rPh sb="22" eb="25">
      <t>ナカノバヤシ</t>
    </rPh>
    <rPh sb="26" eb="28">
      <t>ゲシャ</t>
    </rPh>
    <rPh sb="28" eb="30">
      <t>トホ</t>
    </rPh>
    <rPh sb="31" eb="32">
      <t>フン</t>
    </rPh>
    <phoneticPr fontId="2"/>
  </si>
  <si>
    <t>しらはた作業所</t>
    <rPh sb="4" eb="6">
      <t>サギョウ</t>
    </rPh>
    <rPh sb="6" eb="7">
      <t>ショ</t>
    </rPh>
    <phoneticPr fontId="2"/>
  </si>
  <si>
    <t>048-864-1400</t>
    <phoneticPr fontId="2"/>
  </si>
  <si>
    <t>ＪＲ武蔵浦和駅より徒歩８分</t>
    <rPh sb="2" eb="7">
      <t>ムサシウラワエキ</t>
    </rPh>
    <rPh sb="9" eb="11">
      <t>トホ</t>
    </rPh>
    <rPh sb="12" eb="13">
      <t>フン</t>
    </rPh>
    <phoneticPr fontId="2"/>
  </si>
  <si>
    <t>336-0022</t>
    <phoneticPr fontId="2"/>
  </si>
  <si>
    <t>048-767-7744</t>
    <phoneticPr fontId="2"/>
  </si>
  <si>
    <t>ゆずり葉</t>
    <phoneticPr fontId="2"/>
  </si>
  <si>
    <t>331-0066</t>
    <phoneticPr fontId="2"/>
  </si>
  <si>
    <t>048-625-5100</t>
    <phoneticPr fontId="2"/>
  </si>
  <si>
    <t>大宮駅西口西部バス　「飯田新田駅」下車徒歩８分</t>
    <rPh sb="0" eb="2">
      <t>オオミヤ</t>
    </rPh>
    <rPh sb="2" eb="3">
      <t>エキ</t>
    </rPh>
    <rPh sb="3" eb="5">
      <t>ニシグチ</t>
    </rPh>
    <rPh sb="5" eb="7">
      <t>セイブ</t>
    </rPh>
    <rPh sb="11" eb="13">
      <t>イイダ</t>
    </rPh>
    <rPh sb="13" eb="15">
      <t>シンデン</t>
    </rPh>
    <rPh sb="15" eb="16">
      <t>エキ</t>
    </rPh>
    <rPh sb="17" eb="19">
      <t>ゲシャ</t>
    </rPh>
    <rPh sb="19" eb="21">
      <t>トホ</t>
    </rPh>
    <rPh sb="22" eb="23">
      <t>フン</t>
    </rPh>
    <phoneticPr fontId="2"/>
  </si>
  <si>
    <t>(福）南桜会</t>
    <rPh sb="1" eb="2">
      <t>フク</t>
    </rPh>
    <rPh sb="3" eb="4">
      <t>ミナミ</t>
    </rPh>
    <rPh sb="4" eb="5">
      <t>サクラ</t>
    </rPh>
    <rPh sb="5" eb="6">
      <t>カイ</t>
    </rPh>
    <phoneticPr fontId="2"/>
  </si>
  <si>
    <t>(福）埼玉福祉事業協会</t>
    <rPh sb="1" eb="2">
      <t>フク</t>
    </rPh>
    <phoneticPr fontId="2"/>
  </si>
  <si>
    <t>大宮駅西口西部バス　「飯田新田駅」下車徒歩８分
併設空床</t>
    <rPh sb="0" eb="2">
      <t>オオミヤ</t>
    </rPh>
    <rPh sb="2" eb="3">
      <t>エキ</t>
    </rPh>
    <rPh sb="3" eb="5">
      <t>ニシグチ</t>
    </rPh>
    <rPh sb="5" eb="7">
      <t>セイブ</t>
    </rPh>
    <rPh sb="11" eb="13">
      <t>イイダ</t>
    </rPh>
    <rPh sb="13" eb="15">
      <t>シンデン</t>
    </rPh>
    <rPh sb="15" eb="16">
      <t>エキ</t>
    </rPh>
    <rPh sb="17" eb="19">
      <t>ゲシャ</t>
    </rPh>
    <rPh sb="19" eb="21">
      <t>トホ</t>
    </rPh>
    <rPh sb="22" eb="23">
      <t>フン</t>
    </rPh>
    <rPh sb="24" eb="26">
      <t>ヘイセツ</t>
    </rPh>
    <rPh sb="26" eb="28">
      <t>クウショウ</t>
    </rPh>
    <phoneticPr fontId="2"/>
  </si>
  <si>
    <t>(福）さいたま市社会福祉事業団</t>
    <rPh sb="1" eb="2">
      <t>フク</t>
    </rPh>
    <rPh sb="7" eb="8">
      <t>シ</t>
    </rPh>
    <rPh sb="8" eb="10">
      <t>シャカイ</t>
    </rPh>
    <rPh sb="10" eb="12">
      <t>フクシ</t>
    </rPh>
    <rPh sb="12" eb="15">
      <t>ジギョウダン</t>
    </rPh>
    <phoneticPr fontId="5"/>
  </si>
  <si>
    <t>(株)カルディアコーポレーション</t>
    <rPh sb="1" eb="2">
      <t>カブ</t>
    </rPh>
    <phoneticPr fontId="2"/>
  </si>
  <si>
    <t>氷川町2126-6</t>
    <rPh sb="0" eb="2">
      <t>ヒカワ</t>
    </rPh>
    <rPh sb="2" eb="3">
      <t>マチ</t>
    </rPh>
    <phoneticPr fontId="2"/>
  </si>
  <si>
    <t>東部伊勢崎線草加駅西口から徒歩１分</t>
    <rPh sb="0" eb="2">
      <t>トウブ</t>
    </rPh>
    <rPh sb="2" eb="5">
      <t>イセサキ</t>
    </rPh>
    <rPh sb="5" eb="6">
      <t>セン</t>
    </rPh>
    <rPh sb="6" eb="9">
      <t>ソウカエキ</t>
    </rPh>
    <rPh sb="9" eb="11">
      <t>ニシグチ</t>
    </rPh>
    <rPh sb="13" eb="15">
      <t>トホ</t>
    </rPh>
    <rPh sb="16" eb="17">
      <t>フン</t>
    </rPh>
    <phoneticPr fontId="2"/>
  </si>
  <si>
    <t>カルディアそうか</t>
    <phoneticPr fontId="2"/>
  </si>
  <si>
    <t>048-954-4697</t>
    <phoneticPr fontId="2"/>
  </si>
  <si>
    <t>048-954-4698</t>
    <phoneticPr fontId="2"/>
  </si>
  <si>
    <t>(株)オフィスコトヨリ</t>
    <rPh sb="1" eb="2">
      <t>カブ</t>
    </rPh>
    <phoneticPr fontId="2"/>
  </si>
  <si>
    <t>かすかべカルディア</t>
    <phoneticPr fontId="2"/>
  </si>
  <si>
    <t>中央1-43-9</t>
    <rPh sb="0" eb="2">
      <t>チュウオウ</t>
    </rPh>
    <phoneticPr fontId="2"/>
  </si>
  <si>
    <t>048-796-0720</t>
    <phoneticPr fontId="2"/>
  </si>
  <si>
    <t>048-796-0806</t>
    <phoneticPr fontId="2"/>
  </si>
  <si>
    <t>東部伊勢崎線春日部駅西口から徒歩２分</t>
    <rPh sb="0" eb="2">
      <t>トウブ</t>
    </rPh>
    <rPh sb="2" eb="5">
      <t>イセサキ</t>
    </rPh>
    <rPh sb="5" eb="6">
      <t>セン</t>
    </rPh>
    <rPh sb="6" eb="9">
      <t>カスカベ</t>
    </rPh>
    <rPh sb="9" eb="10">
      <t>エキ</t>
    </rPh>
    <rPh sb="10" eb="12">
      <t>ニシグチ</t>
    </rPh>
    <rPh sb="14" eb="16">
      <t>トホ</t>
    </rPh>
    <rPh sb="17" eb="18">
      <t>フン</t>
    </rPh>
    <phoneticPr fontId="2"/>
  </si>
  <si>
    <t>（福)彩凜会</t>
    <rPh sb="1" eb="2">
      <t>フク</t>
    </rPh>
    <rPh sb="3" eb="4">
      <t>サイ</t>
    </rPh>
    <rPh sb="4" eb="5">
      <t>リン</t>
    </rPh>
    <rPh sb="5" eb="6">
      <t>カイ</t>
    </rPh>
    <phoneticPr fontId="2"/>
  </si>
  <si>
    <t>就労定着支援事業所ひだまり</t>
    <rPh sb="0" eb="2">
      <t>シュウロウ</t>
    </rPh>
    <rPh sb="2" eb="4">
      <t>テイチャク</t>
    </rPh>
    <rPh sb="4" eb="6">
      <t>シエン</t>
    </rPh>
    <rPh sb="6" eb="8">
      <t>ジギョウ</t>
    </rPh>
    <rPh sb="8" eb="9">
      <t>ショ</t>
    </rPh>
    <phoneticPr fontId="2"/>
  </si>
  <si>
    <t>342-0005</t>
    <phoneticPr fontId="2"/>
  </si>
  <si>
    <t>048-940-6241</t>
    <phoneticPr fontId="2"/>
  </si>
  <si>
    <t>048-999-6453</t>
    <phoneticPr fontId="2"/>
  </si>
  <si>
    <t>○</t>
    <phoneticPr fontId="2"/>
  </si>
  <si>
    <t>Fun Challenge</t>
  </si>
  <si>
    <t>山田町11-18</t>
    <rPh sb="0" eb="2">
      <t>ヤマダ</t>
    </rPh>
    <rPh sb="2" eb="3">
      <t>マチ</t>
    </rPh>
    <phoneticPr fontId="2"/>
  </si>
  <si>
    <t>350-0224</t>
  </si>
  <si>
    <t>049-282-7335</t>
  </si>
  <si>
    <t>049-272-7247</t>
  </si>
  <si>
    <t>東武東上線坂戸駅北口から徒歩15分</t>
    <rPh sb="0" eb="2">
      <t>トウブ</t>
    </rPh>
    <rPh sb="2" eb="5">
      <t>トウジョウセン</t>
    </rPh>
    <rPh sb="5" eb="7">
      <t>サカド</t>
    </rPh>
    <rPh sb="7" eb="8">
      <t>エキ</t>
    </rPh>
    <rPh sb="8" eb="10">
      <t>キタグチ</t>
    </rPh>
    <rPh sb="12" eb="14">
      <t>トホ</t>
    </rPh>
    <rPh sb="16" eb="17">
      <t>ブン</t>
    </rPh>
    <phoneticPr fontId="2"/>
  </si>
  <si>
    <t>くすのき台3-4-4
シムラビル3階</t>
    <rPh sb="4" eb="5">
      <t>ダイ</t>
    </rPh>
    <rPh sb="17" eb="18">
      <t>カイ</t>
    </rPh>
    <phoneticPr fontId="2"/>
  </si>
  <si>
    <t>359-0037</t>
  </si>
  <si>
    <t>042-937-4961</t>
  </si>
  <si>
    <t>042-937-4962</t>
  </si>
  <si>
    <t>西武鉄道所沢駅東口から徒歩4分</t>
    <rPh sb="0" eb="2">
      <t>セイブ</t>
    </rPh>
    <rPh sb="2" eb="4">
      <t>テツドウ</t>
    </rPh>
    <rPh sb="4" eb="6">
      <t>トコロザワ</t>
    </rPh>
    <rPh sb="6" eb="7">
      <t>エキ</t>
    </rPh>
    <rPh sb="7" eb="9">
      <t>ヒガシグチ</t>
    </rPh>
    <rPh sb="11" eb="13">
      <t>トホ</t>
    </rPh>
    <rPh sb="14" eb="15">
      <t>ブン</t>
    </rPh>
    <phoneticPr fontId="2"/>
  </si>
  <si>
    <t>一般財団法人　福祉教育支援協会</t>
    <rPh sb="0" eb="2">
      <t>イッパン</t>
    </rPh>
    <rPh sb="2" eb="4">
      <t>ザイダン</t>
    </rPh>
    <rPh sb="4" eb="6">
      <t>ホウジン</t>
    </rPh>
    <rPh sb="7" eb="9">
      <t>フクシ</t>
    </rPh>
    <rPh sb="9" eb="11">
      <t>キョウイク</t>
    </rPh>
    <rPh sb="11" eb="13">
      <t>シエン</t>
    </rPh>
    <rPh sb="13" eb="15">
      <t>キョウカイ</t>
    </rPh>
    <phoneticPr fontId="2"/>
  </si>
  <si>
    <t>シャローム和光</t>
    <rPh sb="5" eb="7">
      <t>ワコウ</t>
    </rPh>
    <phoneticPr fontId="2"/>
  </si>
  <si>
    <t>丸山台1-10-6志幸21ビル7階</t>
    <rPh sb="0" eb="3">
      <t>マルヤマダイ</t>
    </rPh>
    <rPh sb="9" eb="10">
      <t>シ</t>
    </rPh>
    <rPh sb="10" eb="11">
      <t>コウ</t>
    </rPh>
    <rPh sb="16" eb="17">
      <t>カイ</t>
    </rPh>
    <phoneticPr fontId="2"/>
  </si>
  <si>
    <t>東武東上線和光市駅南口から司徒歩3分</t>
    <rPh sb="0" eb="2">
      <t>トウブ</t>
    </rPh>
    <rPh sb="2" eb="4">
      <t>トウジョウ</t>
    </rPh>
    <rPh sb="4" eb="5">
      <t>セン</t>
    </rPh>
    <rPh sb="5" eb="7">
      <t>ワコウ</t>
    </rPh>
    <rPh sb="7" eb="8">
      <t>シ</t>
    </rPh>
    <rPh sb="8" eb="9">
      <t>エキ</t>
    </rPh>
    <rPh sb="9" eb="11">
      <t>ミナミグチ</t>
    </rPh>
    <rPh sb="13" eb="14">
      <t>ツカサ</t>
    </rPh>
    <rPh sb="14" eb="16">
      <t>トホ</t>
    </rPh>
    <rPh sb="17" eb="18">
      <t>プン</t>
    </rPh>
    <phoneticPr fontId="2"/>
  </si>
  <si>
    <t>デイサービスぷらいまる</t>
  </si>
  <si>
    <t>白子3-1-20　ヴィルヌーブ301号室、302号室</t>
    <rPh sb="0" eb="2">
      <t>シラコ</t>
    </rPh>
    <rPh sb="18" eb="20">
      <t>ゴウシツ</t>
    </rPh>
    <rPh sb="24" eb="26">
      <t>ゴウシツ</t>
    </rPh>
    <phoneticPr fontId="2"/>
  </si>
  <si>
    <t>351-0101</t>
  </si>
  <si>
    <t>048-450-6055</t>
  </si>
  <si>
    <t>048-450-6056</t>
  </si>
  <si>
    <t>クリード和光</t>
    <rPh sb="4" eb="6">
      <t>ワコウ</t>
    </rPh>
    <phoneticPr fontId="2"/>
  </si>
  <si>
    <t>丸山台3-11-16</t>
    <rPh sb="0" eb="1">
      <t>マル</t>
    </rPh>
    <rPh sb="1" eb="2">
      <t>ヤマ</t>
    </rPh>
    <rPh sb="2" eb="3">
      <t>ダイ</t>
    </rPh>
    <phoneticPr fontId="2"/>
  </si>
  <si>
    <t>351-0112</t>
  </si>
  <si>
    <t>048-460-3511</t>
  </si>
  <si>
    <t>048-460-3512</t>
  </si>
  <si>
    <t>東武東上線和光市駅下車徒歩15分
※共同生活援助との併設</t>
    <rPh sb="0" eb="5">
      <t>トウブトウジョウセン</t>
    </rPh>
    <rPh sb="5" eb="9">
      <t>ワコウシエキ</t>
    </rPh>
    <rPh sb="9" eb="11">
      <t>ゲシャ</t>
    </rPh>
    <rPh sb="11" eb="13">
      <t>トホ</t>
    </rPh>
    <rPh sb="15" eb="16">
      <t>フン</t>
    </rPh>
    <phoneticPr fontId="2"/>
  </si>
  <si>
    <t>ナーシングホーム和光</t>
    <rPh sb="8" eb="10">
      <t>ワコウ</t>
    </rPh>
    <phoneticPr fontId="2"/>
  </si>
  <si>
    <t>新倉8-23-1</t>
    <rPh sb="0" eb="2">
      <t>ニイクラ</t>
    </rPh>
    <phoneticPr fontId="2"/>
  </si>
  <si>
    <t>351-0115</t>
  </si>
  <si>
    <t>048-468-3355</t>
  </si>
  <si>
    <t>048-468-3377</t>
  </si>
  <si>
    <t>東武東上線和光市駅北口から和光高校循環「福祉の里入口」下車徒歩5分</t>
    <rPh sb="0" eb="2">
      <t>トウブ</t>
    </rPh>
    <rPh sb="2" eb="4">
      <t>トウジョウ</t>
    </rPh>
    <rPh sb="4" eb="5">
      <t>セン</t>
    </rPh>
    <rPh sb="5" eb="7">
      <t>ワコウ</t>
    </rPh>
    <rPh sb="7" eb="8">
      <t>シ</t>
    </rPh>
    <rPh sb="8" eb="9">
      <t>エキ</t>
    </rPh>
    <rPh sb="9" eb="10">
      <t>キタ</t>
    </rPh>
    <rPh sb="10" eb="11">
      <t>クチ</t>
    </rPh>
    <rPh sb="13" eb="15">
      <t>ワコウ</t>
    </rPh>
    <rPh sb="15" eb="17">
      <t>コウコウ</t>
    </rPh>
    <rPh sb="17" eb="19">
      <t>ジュンカン</t>
    </rPh>
    <rPh sb="20" eb="22">
      <t>フクシ</t>
    </rPh>
    <rPh sb="23" eb="24">
      <t>サト</t>
    </rPh>
    <rPh sb="24" eb="26">
      <t>イリグチ</t>
    </rPh>
    <rPh sb="27" eb="29">
      <t>ゲシャ</t>
    </rPh>
    <rPh sb="29" eb="31">
      <t>トホ</t>
    </rPh>
    <rPh sb="32" eb="33">
      <t>プン</t>
    </rPh>
    <phoneticPr fontId="2"/>
  </si>
  <si>
    <t>まんま村 そらの郷</t>
    <rPh sb="3" eb="4">
      <t>ムラ</t>
    </rPh>
    <rPh sb="8" eb="9">
      <t>サト</t>
    </rPh>
    <phoneticPr fontId="5"/>
  </si>
  <si>
    <t>緑区大間木１７０１－６</t>
    <phoneticPr fontId="2"/>
  </si>
  <si>
    <t>まんま荘</t>
    <rPh sb="3" eb="4">
      <t>ソウ</t>
    </rPh>
    <phoneticPr fontId="5"/>
  </si>
  <si>
    <t>緑区大間木1701-6</t>
    <phoneticPr fontId="2"/>
  </si>
  <si>
    <t>武蔵野線東浦和駅　徒歩10分</t>
    <rPh sb="0" eb="3">
      <t>ムサシノ</t>
    </rPh>
    <rPh sb="3" eb="4">
      <t>セン</t>
    </rPh>
    <rPh sb="4" eb="8">
      <t>ヒガシウラワエキ</t>
    </rPh>
    <rPh sb="9" eb="11">
      <t>トホ</t>
    </rPh>
    <rPh sb="13" eb="14">
      <t>フン</t>
    </rPh>
    <phoneticPr fontId="2"/>
  </si>
  <si>
    <t>ＳＡＫＵＲＡわらびセンター</t>
    <phoneticPr fontId="2" type="Hiragana"/>
  </si>
  <si>
    <t>川口市</t>
    <rPh sb="0" eb="3">
      <t>かわぐちし</t>
    </rPh>
    <phoneticPr fontId="2" type="Hiragana"/>
  </si>
  <si>
    <t>333-0851</t>
    <phoneticPr fontId="2" type="Hiragana"/>
  </si>
  <si>
    <t>048-260-3921</t>
    <phoneticPr fontId="2" type="Hiragana"/>
  </si>
  <si>
    <t>048-260-3922</t>
    <phoneticPr fontId="2" type="Hiragana"/>
  </si>
  <si>
    <t>Ｒ1.7.1</t>
    <phoneticPr fontId="2" type="Hiragana"/>
  </si>
  <si>
    <t>蕨駅東口から徒歩１分</t>
    <rPh sb="0" eb="2">
      <t>わらびえき</t>
    </rPh>
    <rPh sb="2" eb="3">
      <t>ひがし</t>
    </rPh>
    <rPh sb="3" eb="4">
      <t>ぐち</t>
    </rPh>
    <rPh sb="6" eb="8">
      <t>とほ</t>
    </rPh>
    <rPh sb="9" eb="10">
      <t>ふん</t>
    </rPh>
    <phoneticPr fontId="2" type="Hiragana"/>
  </si>
  <si>
    <t>芝新町4-6 YS TOWER 6階</t>
    <rPh sb="0" eb="3">
      <t>しばしんまち</t>
    </rPh>
    <rPh sb="17" eb="18">
      <t>かい</t>
    </rPh>
    <phoneticPr fontId="2" type="Hiragana"/>
  </si>
  <si>
    <t>048-583-7797</t>
    <phoneticPr fontId="2"/>
  </si>
  <si>
    <t>○</t>
    <phoneticPr fontId="2"/>
  </si>
  <si>
    <t>（株）ほがらか</t>
    <rPh sb="1" eb="2">
      <t>カブ</t>
    </rPh>
    <phoneticPr fontId="2"/>
  </si>
  <si>
    <t>335-0027</t>
    <phoneticPr fontId="2"/>
  </si>
  <si>
    <t>048-235-4808</t>
    <phoneticPr fontId="2"/>
  </si>
  <si>
    <t>0494-24-5553</t>
    <phoneticPr fontId="2"/>
  </si>
  <si>
    <t>0494-24-5598</t>
    <phoneticPr fontId="2"/>
  </si>
  <si>
    <t>志木彩の杜いろは</t>
    <rPh sb="0" eb="2">
      <t>シキ</t>
    </rPh>
    <rPh sb="2" eb="3">
      <t>イロドリ</t>
    </rPh>
    <rPh sb="4" eb="5">
      <t>モリ</t>
    </rPh>
    <phoneticPr fontId="2"/>
  </si>
  <si>
    <t>中宗岡1-1508-1</t>
    <rPh sb="0" eb="3">
      <t>ナカムネオカ</t>
    </rPh>
    <phoneticPr fontId="2"/>
  </si>
  <si>
    <t>048-423-2790</t>
    <phoneticPr fontId="2"/>
  </si>
  <si>
    <t>048-423-2759</t>
    <phoneticPr fontId="2"/>
  </si>
  <si>
    <t>○</t>
    <phoneticPr fontId="2"/>
  </si>
  <si>
    <t>東武東上線志木駅東口から浦和駅西口行バス「いろは坂」下車徒歩2分</t>
    <rPh sb="0" eb="5">
      <t>トウブトウジョウセン</t>
    </rPh>
    <rPh sb="5" eb="8">
      <t>シキエキ</t>
    </rPh>
    <rPh sb="8" eb="10">
      <t>ヒガシグチ</t>
    </rPh>
    <rPh sb="12" eb="15">
      <t>ウラワエキ</t>
    </rPh>
    <rPh sb="15" eb="17">
      <t>ニシグチ</t>
    </rPh>
    <rPh sb="17" eb="18">
      <t>ユ</t>
    </rPh>
    <rPh sb="24" eb="25">
      <t>サカ</t>
    </rPh>
    <rPh sb="26" eb="28">
      <t>ゲシャ</t>
    </rPh>
    <rPh sb="28" eb="30">
      <t>トホ</t>
    </rPh>
    <rPh sb="31" eb="32">
      <t>フン</t>
    </rPh>
    <phoneticPr fontId="2"/>
  </si>
  <si>
    <t>stara　越谷</t>
    <rPh sb="6" eb="8">
      <t>コシガヤ</t>
    </rPh>
    <phoneticPr fontId="2"/>
  </si>
  <si>
    <t>(株)stara</t>
    <rPh sb="0" eb="3">
      <t>カブ</t>
    </rPh>
    <phoneticPr fontId="2"/>
  </si>
  <si>
    <t>stara　新越谷</t>
    <rPh sb="6" eb="9">
      <t>シンコシガヤ</t>
    </rPh>
    <phoneticPr fontId="2"/>
  </si>
  <si>
    <t>stara　せんげん台</t>
    <rPh sb="10" eb="11">
      <t>ダイ</t>
    </rPh>
    <phoneticPr fontId="2"/>
  </si>
  <si>
    <t>南越谷1-20-6　高木ビル5階</t>
    <rPh sb="0" eb="3">
      <t>ミナミコシガヤ</t>
    </rPh>
    <rPh sb="10" eb="12">
      <t>タカギ</t>
    </rPh>
    <rPh sb="15" eb="16">
      <t>カイ</t>
    </rPh>
    <phoneticPr fontId="2"/>
  </si>
  <si>
    <t>048-971-7269</t>
    <phoneticPr fontId="2"/>
  </si>
  <si>
    <t>048-971-7279</t>
    <phoneticPr fontId="2"/>
  </si>
  <si>
    <t>ＪＲ武蔵野線南越谷駅・東武伊勢崎線新越谷駅から徒歩2分</t>
    <phoneticPr fontId="2"/>
  </si>
  <si>
    <t>○</t>
    <phoneticPr fontId="2"/>
  </si>
  <si>
    <t>フィットワーク</t>
    <phoneticPr fontId="2"/>
  </si>
  <si>
    <t>北越谷2-40-1</t>
    <rPh sb="0" eb="3">
      <t>キタコシガヤ</t>
    </rPh>
    <phoneticPr fontId="2"/>
  </si>
  <si>
    <t>048-973-7422</t>
    <phoneticPr fontId="2"/>
  </si>
  <si>
    <t>048-793-7423</t>
    <phoneticPr fontId="2"/>
  </si>
  <si>
    <t>東武伊勢崎線北越谷駅下車徒歩3分</t>
    <rPh sb="6" eb="7">
      <t>キタ</t>
    </rPh>
    <phoneticPr fontId="2"/>
  </si>
  <si>
    <t>くまのベイカーズ</t>
    <phoneticPr fontId="2"/>
  </si>
  <si>
    <t>諏訪町２２－１５</t>
    <rPh sb="0" eb="3">
      <t>スワマチ</t>
    </rPh>
    <phoneticPr fontId="2"/>
  </si>
  <si>
    <t>350-1147</t>
    <phoneticPr fontId="2"/>
  </si>
  <si>
    <t>049-248-4780</t>
    <phoneticPr fontId="2"/>
  </si>
  <si>
    <t>本町5-25-20　ムクロジュビル4階</t>
    <rPh sb="0" eb="2">
      <t>ホンチョウ</t>
    </rPh>
    <rPh sb="18" eb="19">
      <t>カイ</t>
    </rPh>
    <phoneticPr fontId="2"/>
  </si>
  <si>
    <t>048-471-4310</t>
  </si>
  <si>
    <t>048-471-9131</t>
  </si>
  <si>
    <t>048-471-9131</t>
    <phoneticPr fontId="2"/>
  </si>
  <si>
    <t>コレパク(株)</t>
    <rPh sb="5" eb="6">
      <t>カブ</t>
    </rPh>
    <phoneticPr fontId="2"/>
  </si>
  <si>
    <t>（一社）福祉ソリューションズ</t>
    <rPh sb="1" eb="2">
      <t>イチ</t>
    </rPh>
    <rPh sb="2" eb="3">
      <t>シャ</t>
    </rPh>
    <rPh sb="4" eb="6">
      <t>フクシ</t>
    </rPh>
    <phoneticPr fontId="2"/>
  </si>
  <si>
    <t>(福)平徳会</t>
    <rPh sb="1" eb="2">
      <t>フク</t>
    </rPh>
    <rPh sb="3" eb="4">
      <t>タイ</t>
    </rPh>
    <rPh sb="4" eb="5">
      <t>トク</t>
    </rPh>
    <rPh sb="5" eb="6">
      <t>カイ</t>
    </rPh>
    <phoneticPr fontId="2"/>
  </si>
  <si>
    <t>(一社)仁誠会</t>
    <rPh sb="1" eb="2">
      <t>イチ</t>
    </rPh>
    <rPh sb="2" eb="3">
      <t>シャ</t>
    </rPh>
    <rPh sb="4" eb="6">
      <t>ジンセイ</t>
    </rPh>
    <rPh sb="6" eb="7">
      <t>カイ</t>
    </rPh>
    <phoneticPr fontId="2"/>
  </si>
  <si>
    <t>339-0028</t>
    <phoneticPr fontId="2"/>
  </si>
  <si>
    <t>ウェルビー(株)</t>
    <rPh sb="5" eb="8">
      <t>かぶ</t>
    </rPh>
    <phoneticPr fontId="2" type="Hiragana"/>
  </si>
  <si>
    <t>(株)サンヴィレッジ</t>
    <rPh sb="0" eb="3">
      <t>かぶ</t>
    </rPh>
    <phoneticPr fontId="2" type="Hiragana"/>
  </si>
  <si>
    <t>（福）けやきの郷</t>
    <rPh sb="1" eb="2">
      <t>フク</t>
    </rPh>
    <rPh sb="3" eb="4">
      <t>シャフク</t>
    </rPh>
    <rPh sb="7" eb="8">
      <t>サト</t>
    </rPh>
    <phoneticPr fontId="2"/>
  </si>
  <si>
    <t>（特非）上福岡障害者支援センター２１</t>
    <rPh sb="1" eb="2">
      <t>トク</t>
    </rPh>
    <rPh sb="2" eb="3">
      <t>ヒ</t>
    </rPh>
    <rPh sb="4" eb="7">
      <t>カミフクオカ</t>
    </rPh>
    <rPh sb="7" eb="10">
      <t>ショウガイシャ</t>
    </rPh>
    <rPh sb="10" eb="12">
      <t>シエン</t>
    </rPh>
    <phoneticPr fontId="2"/>
  </si>
  <si>
    <t>(株)だんだんStation</t>
    <rPh sb="0" eb="3">
      <t>カブ</t>
    </rPh>
    <phoneticPr fontId="2"/>
  </si>
  <si>
    <t>トライフメッド(株)</t>
    <rPh sb="7" eb="10">
      <t>カブ</t>
    </rPh>
    <phoneticPr fontId="2"/>
  </si>
  <si>
    <t>（特非）つくし</t>
    <rPh sb="1" eb="2">
      <t>トク</t>
    </rPh>
    <rPh sb="2" eb="3">
      <t>ヒ</t>
    </rPh>
    <phoneticPr fontId="2"/>
  </si>
  <si>
    <t>（同）フィットワーク</t>
    <rPh sb="1" eb="2">
      <t>ドウ</t>
    </rPh>
    <phoneticPr fontId="2"/>
  </si>
  <si>
    <t>（特非）自立生活支援センター遊TOピア</t>
    <rPh sb="1" eb="2">
      <t>トク</t>
    </rPh>
    <rPh sb="2" eb="3">
      <t>ヒ</t>
    </rPh>
    <rPh sb="4" eb="6">
      <t>ジリツ</t>
    </rPh>
    <rPh sb="6" eb="8">
      <t>セイカツ</t>
    </rPh>
    <rPh sb="8" eb="10">
      <t>シエン</t>
    </rPh>
    <rPh sb="14" eb="15">
      <t>アソ</t>
    </rPh>
    <phoneticPr fontId="2"/>
  </si>
  <si>
    <t>スリール四季</t>
    <rPh sb="4" eb="6">
      <t>シキ</t>
    </rPh>
    <phoneticPr fontId="2"/>
  </si>
  <si>
    <t>350-1203</t>
    <phoneticPr fontId="2"/>
  </si>
  <si>
    <t>042-978-7615</t>
    <phoneticPr fontId="2"/>
  </si>
  <si>
    <t>042-978-7616</t>
    <phoneticPr fontId="2"/>
  </si>
  <si>
    <t>JR川越線武蔵高萩駅から車で5分</t>
    <rPh sb="2" eb="5">
      <t>カワゴエセン</t>
    </rPh>
    <rPh sb="5" eb="10">
      <t>ムサシタカハギエキ</t>
    </rPh>
    <rPh sb="12" eb="13">
      <t>クルマ</t>
    </rPh>
    <rPh sb="15" eb="16">
      <t>フン</t>
    </rPh>
    <phoneticPr fontId="2"/>
  </si>
  <si>
    <t>ウェルビー(株）</t>
    <rPh sb="6" eb="7">
      <t>カブ</t>
    </rPh>
    <phoneticPr fontId="2"/>
  </si>
  <si>
    <t>ウェルビー草加駅東口センター</t>
    <rPh sb="5" eb="7">
      <t>ソウカ</t>
    </rPh>
    <rPh sb="7" eb="8">
      <t>エキ</t>
    </rPh>
    <rPh sb="8" eb="9">
      <t>ヒガシ</t>
    </rPh>
    <rPh sb="9" eb="10">
      <t>クチ</t>
    </rPh>
    <phoneticPr fontId="2"/>
  </si>
  <si>
    <t>高砂2-10-18</t>
    <rPh sb="0" eb="2">
      <t>タカサゴ</t>
    </rPh>
    <phoneticPr fontId="2"/>
  </si>
  <si>
    <t>048-954-7803</t>
    <phoneticPr fontId="2"/>
  </si>
  <si>
    <t>048-954-7804</t>
    <phoneticPr fontId="2"/>
  </si>
  <si>
    <t>東部伊勢崎線草加駅東口から徒歩2分</t>
    <rPh sb="0" eb="2">
      <t>トウブ</t>
    </rPh>
    <rPh sb="2" eb="5">
      <t>イセサキ</t>
    </rPh>
    <rPh sb="5" eb="6">
      <t>セン</t>
    </rPh>
    <rPh sb="6" eb="9">
      <t>ソウカエキ</t>
    </rPh>
    <rPh sb="9" eb="10">
      <t>ヒガシ</t>
    </rPh>
    <rPh sb="10" eb="11">
      <t>クチ</t>
    </rPh>
    <rPh sb="13" eb="15">
      <t>トホ</t>
    </rPh>
    <rPh sb="16" eb="17">
      <t>フン</t>
    </rPh>
    <phoneticPr fontId="2"/>
  </si>
  <si>
    <t>(株)クオリティー</t>
    <rPh sb="1" eb="2">
      <t>カブ</t>
    </rPh>
    <phoneticPr fontId="2"/>
  </si>
  <si>
    <t>ディーキャリア　春日部オフィス</t>
    <rPh sb="8" eb="11">
      <t>カスカベ</t>
    </rPh>
    <phoneticPr fontId="2"/>
  </si>
  <si>
    <t>中央1-1-8
第６宝光ビル5F</t>
    <rPh sb="0" eb="2">
      <t>チュウオウ</t>
    </rPh>
    <rPh sb="8" eb="9">
      <t>ダイ</t>
    </rPh>
    <rPh sb="10" eb="11">
      <t>タカラ</t>
    </rPh>
    <rPh sb="11" eb="12">
      <t>ヒカリ</t>
    </rPh>
    <phoneticPr fontId="2"/>
  </si>
  <si>
    <t>340-0045</t>
    <phoneticPr fontId="2"/>
  </si>
  <si>
    <t>048-731-8235</t>
    <phoneticPr fontId="2"/>
  </si>
  <si>
    <t>東部アーバンパークライン／東部スカイツリーライン春日部駅西口徒歩2分</t>
    <rPh sb="0" eb="2">
      <t>トウブ</t>
    </rPh>
    <rPh sb="13" eb="15">
      <t>トウブ</t>
    </rPh>
    <rPh sb="24" eb="27">
      <t>カスカベ</t>
    </rPh>
    <rPh sb="27" eb="28">
      <t>エキ</t>
    </rPh>
    <rPh sb="28" eb="30">
      <t>ニシグチ</t>
    </rPh>
    <rPh sb="30" eb="32">
      <t>トホ</t>
    </rPh>
    <rPh sb="33" eb="34">
      <t>フン</t>
    </rPh>
    <phoneticPr fontId="2"/>
  </si>
  <si>
    <t>レモンカンパニー</t>
    <phoneticPr fontId="2"/>
  </si>
  <si>
    <t>○</t>
    <phoneticPr fontId="2"/>
  </si>
  <si>
    <t>ウーリー</t>
    <phoneticPr fontId="2"/>
  </si>
  <si>
    <t>048-715-0377</t>
    <phoneticPr fontId="2"/>
  </si>
  <si>
    <t>東部伊勢崎線春日部駅西口から徒歩3分</t>
    <rPh sb="0" eb="2">
      <t>トウブ</t>
    </rPh>
    <rPh sb="2" eb="5">
      <t>イセサキ</t>
    </rPh>
    <rPh sb="5" eb="6">
      <t>セン</t>
    </rPh>
    <rPh sb="6" eb="9">
      <t>カスカベ</t>
    </rPh>
    <rPh sb="9" eb="10">
      <t>エキ</t>
    </rPh>
    <rPh sb="10" eb="12">
      <t>ニシグチ</t>
    </rPh>
    <rPh sb="14" eb="16">
      <t>トホ</t>
    </rPh>
    <rPh sb="17" eb="18">
      <t>フン</t>
    </rPh>
    <phoneticPr fontId="2"/>
  </si>
  <si>
    <t>ふくふく　深作作業所</t>
    <rPh sb="5" eb="7">
      <t>フカサク</t>
    </rPh>
    <rPh sb="7" eb="9">
      <t>サギョウ</t>
    </rPh>
    <rPh sb="9" eb="10">
      <t>ショ</t>
    </rPh>
    <phoneticPr fontId="5"/>
  </si>
  <si>
    <t>見沼区深作３－２４－２</t>
    <phoneticPr fontId="2"/>
  </si>
  <si>
    <t>048-797-7271</t>
  </si>
  <si>
    <t>048-797-7291</t>
    <phoneticPr fontId="2"/>
  </si>
  <si>
    <t>ＪＲ東大宮駅　国際航業バス「深作３丁目」下車徒歩３分</t>
    <rPh sb="2" eb="3">
      <t>ヒガシ</t>
    </rPh>
    <rPh sb="3" eb="5">
      <t>オオミヤ</t>
    </rPh>
    <rPh sb="5" eb="6">
      <t>エキ</t>
    </rPh>
    <rPh sb="7" eb="9">
      <t>コクサイ</t>
    </rPh>
    <rPh sb="9" eb="11">
      <t>コウギョウ</t>
    </rPh>
    <rPh sb="14" eb="16">
      <t>フカサク</t>
    </rPh>
    <rPh sb="17" eb="19">
      <t>チョウメ</t>
    </rPh>
    <rPh sb="20" eb="22">
      <t>ゲシャ</t>
    </rPh>
    <rPh sb="22" eb="24">
      <t>トホ</t>
    </rPh>
    <rPh sb="25" eb="26">
      <t>フン</t>
    </rPh>
    <phoneticPr fontId="2"/>
  </si>
  <si>
    <t>337-0003</t>
    <phoneticPr fontId="2"/>
  </si>
  <si>
    <t>（一社）とまりぎ</t>
    <rPh sb="1" eb="2">
      <t>イチ</t>
    </rPh>
    <rPh sb="2" eb="3">
      <t>シャ</t>
    </rPh>
    <phoneticPr fontId="5"/>
  </si>
  <si>
    <t>ミラトレさいたま</t>
    <phoneticPr fontId="2"/>
  </si>
  <si>
    <t>○</t>
    <phoneticPr fontId="2"/>
  </si>
  <si>
    <t>fam table</t>
    <phoneticPr fontId="2"/>
  </si>
  <si>
    <t>049-265-6629</t>
    <phoneticPr fontId="2"/>
  </si>
  <si>
    <t>南大塚駅から徒歩４分</t>
    <rPh sb="0" eb="1">
      <t>ミナミ</t>
    </rPh>
    <rPh sb="1" eb="4">
      <t>オオツカエキ</t>
    </rPh>
    <rPh sb="6" eb="8">
      <t>トホ</t>
    </rPh>
    <rPh sb="9" eb="10">
      <t>フン</t>
    </rPh>
    <phoneticPr fontId="2"/>
  </si>
  <si>
    <t>○</t>
    <phoneticPr fontId="2"/>
  </si>
  <si>
    <t>ミラトレ川越</t>
    <rPh sb="4" eb="6">
      <t>カワゴエ</t>
    </rPh>
    <phoneticPr fontId="2"/>
  </si>
  <si>
    <t>350-1123</t>
    <phoneticPr fontId="2"/>
  </si>
  <si>
    <t>049-257-4283</t>
    <phoneticPr fontId="2"/>
  </si>
  <si>
    <t>049-257-4284</t>
    <phoneticPr fontId="2"/>
  </si>
  <si>
    <t>川越駅西口から徒歩２分</t>
    <rPh sb="0" eb="2">
      <t>カワゴエ</t>
    </rPh>
    <rPh sb="2" eb="3">
      <t>エキ</t>
    </rPh>
    <rPh sb="3" eb="5">
      <t>ニシグチ</t>
    </rPh>
    <rPh sb="7" eb="9">
      <t>トホ</t>
    </rPh>
    <rPh sb="10" eb="11">
      <t>フン</t>
    </rPh>
    <phoneticPr fontId="2"/>
  </si>
  <si>
    <t>（株）fam table</t>
    <rPh sb="1" eb="2">
      <t>カブ</t>
    </rPh>
    <phoneticPr fontId="2"/>
  </si>
  <si>
    <t>南台2-7-5</t>
    <rPh sb="0" eb="2">
      <t>ミナミダイ</t>
    </rPh>
    <phoneticPr fontId="2"/>
  </si>
  <si>
    <t>脇田本町11-1　川越シティービル5階</t>
    <rPh sb="0" eb="2">
      <t>ワキタ</t>
    </rPh>
    <rPh sb="2" eb="4">
      <t>ホンマチ</t>
    </rPh>
    <rPh sb="9" eb="11">
      <t>カワゴエ</t>
    </rPh>
    <rPh sb="18" eb="19">
      <t>カイ</t>
    </rPh>
    <phoneticPr fontId="2"/>
  </si>
  <si>
    <t>(有)来楽</t>
    <rPh sb="1" eb="2">
      <t>ア</t>
    </rPh>
    <rPh sb="3" eb="4">
      <t>ライ</t>
    </rPh>
    <rPh sb="4" eb="5">
      <t>ラク</t>
    </rPh>
    <phoneticPr fontId="5"/>
  </si>
  <si>
    <t>(株)ウィンブル</t>
    <rPh sb="0" eb="3">
      <t>カブ</t>
    </rPh>
    <phoneticPr fontId="5"/>
  </si>
  <si>
    <t>(株)ライフサービス</t>
    <rPh sb="1" eb="2">
      <t>カブ</t>
    </rPh>
    <phoneticPr fontId="5"/>
  </si>
  <si>
    <t>(株)手つなぎホーム</t>
    <rPh sb="0" eb="3">
      <t>カブ</t>
    </rPh>
    <rPh sb="3" eb="4">
      <t>テ</t>
    </rPh>
    <phoneticPr fontId="5"/>
  </si>
  <si>
    <t>(株)パザパ・エンターテイメント</t>
    <rPh sb="0" eb="3">
      <t>カブ</t>
    </rPh>
    <phoneticPr fontId="5"/>
  </si>
  <si>
    <t>(一社）プラスえがお</t>
    <rPh sb="1" eb="2">
      <t>イチ</t>
    </rPh>
    <rPh sb="2" eb="3">
      <t>シャ</t>
    </rPh>
    <phoneticPr fontId="2"/>
  </si>
  <si>
    <t>えがお工房</t>
    <rPh sb="3" eb="5">
      <t>コウボウ</t>
    </rPh>
    <phoneticPr fontId="2"/>
  </si>
  <si>
    <t>小島南2-5-11
竹内第二ビル2F</t>
    <rPh sb="0" eb="2">
      <t>コジマ</t>
    </rPh>
    <rPh sb="2" eb="3">
      <t>ミナミ</t>
    </rPh>
    <rPh sb="10" eb="12">
      <t>タケウチ</t>
    </rPh>
    <rPh sb="12" eb="13">
      <t>ダイ</t>
    </rPh>
    <rPh sb="13" eb="14">
      <t>２</t>
    </rPh>
    <phoneticPr fontId="2"/>
  </si>
  <si>
    <t>0495-24-6750</t>
    <phoneticPr fontId="2"/>
  </si>
  <si>
    <t>高崎線本庄駅南口から朝日バス神泉総合支所行き「小島南」下車徒歩2分</t>
    <rPh sb="0" eb="3">
      <t>タカサキセン</t>
    </rPh>
    <rPh sb="3" eb="5">
      <t>ホンジョウ</t>
    </rPh>
    <rPh sb="5" eb="6">
      <t>エキ</t>
    </rPh>
    <rPh sb="6" eb="8">
      <t>ミナミグチ</t>
    </rPh>
    <rPh sb="10" eb="12">
      <t>アサヒ</t>
    </rPh>
    <rPh sb="14" eb="15">
      <t>カミ</t>
    </rPh>
    <rPh sb="15" eb="16">
      <t>イズミ</t>
    </rPh>
    <rPh sb="16" eb="18">
      <t>ソウゴウ</t>
    </rPh>
    <rPh sb="18" eb="20">
      <t>シショ</t>
    </rPh>
    <rPh sb="20" eb="21">
      <t>イ</t>
    </rPh>
    <rPh sb="23" eb="25">
      <t>コジマ</t>
    </rPh>
    <rPh sb="25" eb="26">
      <t>ミナミ</t>
    </rPh>
    <rPh sb="27" eb="29">
      <t>ゲシャ</t>
    </rPh>
    <rPh sb="29" eb="31">
      <t>トホ</t>
    </rPh>
    <rPh sb="32" eb="33">
      <t>フン</t>
    </rPh>
    <phoneticPr fontId="2"/>
  </si>
  <si>
    <t>オリーブファーム</t>
    <phoneticPr fontId="2"/>
  </si>
  <si>
    <t>048-588-6118</t>
    <phoneticPr fontId="2"/>
  </si>
  <si>
    <t>048-588-8178</t>
    <phoneticPr fontId="2"/>
  </si>
  <si>
    <t>(株)ウェルフォレスト</t>
    <rPh sb="1" eb="2">
      <t>カブ</t>
    </rPh>
    <phoneticPr fontId="2"/>
  </si>
  <si>
    <t>高崎線熊谷駅下車朝日バス太田駅行き「妻沼川岸」下車徒歩13分</t>
    <rPh sb="0" eb="2">
      <t>タカサキ</t>
    </rPh>
    <rPh sb="2" eb="3">
      <t>セン</t>
    </rPh>
    <rPh sb="3" eb="5">
      <t>クマガヤ</t>
    </rPh>
    <rPh sb="5" eb="6">
      <t>エキ</t>
    </rPh>
    <rPh sb="6" eb="8">
      <t>ゲシャ</t>
    </rPh>
    <rPh sb="8" eb="10">
      <t>アサヒ</t>
    </rPh>
    <rPh sb="12" eb="15">
      <t>オオタエキ</t>
    </rPh>
    <rPh sb="15" eb="16">
      <t>イキ</t>
    </rPh>
    <rPh sb="18" eb="20">
      <t>メヌマ</t>
    </rPh>
    <rPh sb="20" eb="22">
      <t>カワギシ</t>
    </rPh>
    <rPh sb="23" eb="25">
      <t>ゲシャ</t>
    </rPh>
    <rPh sb="25" eb="27">
      <t>トホ</t>
    </rPh>
    <rPh sb="29" eb="30">
      <t>プン</t>
    </rPh>
    <phoneticPr fontId="2"/>
  </si>
  <si>
    <t>パーソルチャレンジ(株）</t>
    <rPh sb="10" eb="11">
      <t>かぶ</t>
    </rPh>
    <phoneticPr fontId="2" type="Hiragana"/>
  </si>
  <si>
    <t>WOOOLY（株）</t>
    <rPh sb="7" eb="8">
      <t>カブ</t>
    </rPh>
    <phoneticPr fontId="2"/>
  </si>
  <si>
    <t>ウェルビー（株）</t>
    <rPh sb="6" eb="7">
      <t>カブ</t>
    </rPh>
    <phoneticPr fontId="5"/>
  </si>
  <si>
    <t>(株)ライトハウス</t>
    <rPh sb="0" eb="3">
      <t>カブ</t>
    </rPh>
    <phoneticPr fontId="5"/>
  </si>
  <si>
    <t>（特非）生涯学習コーディネート協会</t>
    <rPh sb="1" eb="2">
      <t>トク</t>
    </rPh>
    <rPh sb="2" eb="3">
      <t>ヒ</t>
    </rPh>
    <rPh sb="4" eb="6">
      <t>ショウガイ</t>
    </rPh>
    <rPh sb="6" eb="8">
      <t>ガクシュウ</t>
    </rPh>
    <rPh sb="15" eb="17">
      <t>キョウカイ</t>
    </rPh>
    <phoneticPr fontId="5"/>
  </si>
  <si>
    <t>アイ・トライ（同）</t>
    <rPh sb="7" eb="8">
      <t>ドウ</t>
    </rPh>
    <phoneticPr fontId="5"/>
  </si>
  <si>
    <t>（福）ななくさ</t>
    <rPh sb="1" eb="2">
      <t>フク</t>
    </rPh>
    <phoneticPr fontId="5"/>
  </si>
  <si>
    <t>ハートバンク（株）</t>
    <rPh sb="7" eb="8">
      <t>カブ</t>
    </rPh>
    <phoneticPr fontId="2"/>
  </si>
  <si>
    <t>アイ・トライ（同）</t>
    <rPh sb="7" eb="8">
      <t>ドウ</t>
    </rPh>
    <phoneticPr fontId="2"/>
  </si>
  <si>
    <t>（福）けやきの郷</t>
    <rPh sb="1" eb="2">
      <t>フク</t>
    </rPh>
    <rPh sb="7" eb="8">
      <t>サト</t>
    </rPh>
    <phoneticPr fontId="2"/>
  </si>
  <si>
    <t>（福）和光福祉会</t>
    <rPh sb="1" eb="2">
      <t>フク</t>
    </rPh>
    <rPh sb="3" eb="5">
      <t>ワコウ</t>
    </rPh>
    <rPh sb="5" eb="7">
      <t>フクシ</t>
    </rPh>
    <rPh sb="7" eb="8">
      <t>カイ</t>
    </rPh>
    <phoneticPr fontId="2"/>
  </si>
  <si>
    <t>ＬＩＴＡＬＩＣＯワークス南越谷</t>
    <rPh sb="12" eb="15">
      <t>ミナミコシガヤ</t>
    </rPh>
    <phoneticPr fontId="2"/>
  </si>
  <si>
    <t>南越谷1-2875-2
南越谷ローヤルコーポ1Ｆ</t>
    <rPh sb="0" eb="3">
      <t>ミナミコシガヤ</t>
    </rPh>
    <rPh sb="12" eb="15">
      <t>ミナミコシガヤ</t>
    </rPh>
    <phoneticPr fontId="2"/>
  </si>
  <si>
    <t>048-961-6005</t>
    <phoneticPr fontId="2"/>
  </si>
  <si>
    <t>048-961-6006</t>
    <phoneticPr fontId="2"/>
  </si>
  <si>
    <t>ＪＲ武蔵野線南越谷駅徒歩5分</t>
    <rPh sb="2" eb="6">
      <t>ムサシノセン</t>
    </rPh>
    <rPh sb="6" eb="10">
      <t>ミナミコシガヤエキ</t>
    </rPh>
    <rPh sb="10" eb="12">
      <t>トホ</t>
    </rPh>
    <rPh sb="13" eb="14">
      <t>フン</t>
    </rPh>
    <phoneticPr fontId="2"/>
  </si>
  <si>
    <t>(株）ＬＩＴＡＬＩＣＯ</t>
    <rPh sb="1" eb="2">
      <t>カブ</t>
    </rPh>
    <phoneticPr fontId="2"/>
  </si>
  <si>
    <t>かつら</t>
    <phoneticPr fontId="2"/>
  </si>
  <si>
    <t>南町1-10-5</t>
    <rPh sb="0" eb="2">
      <t>ミナミチョウ</t>
    </rPh>
    <phoneticPr fontId="2"/>
  </si>
  <si>
    <t>343-0832</t>
    <phoneticPr fontId="2"/>
  </si>
  <si>
    <t>東武スカイツリーライン蒲生駅徒歩22分</t>
    <rPh sb="0" eb="2">
      <t>トウブ</t>
    </rPh>
    <rPh sb="11" eb="13">
      <t>ガモウ</t>
    </rPh>
    <rPh sb="13" eb="14">
      <t>エキ</t>
    </rPh>
    <rPh sb="14" eb="16">
      <t>トホ</t>
    </rPh>
    <rPh sb="18" eb="19">
      <t>フン</t>
    </rPh>
    <phoneticPr fontId="2"/>
  </si>
  <si>
    <t>のぞみリハビリテーション</t>
    <phoneticPr fontId="2"/>
  </si>
  <si>
    <t>336-0035</t>
  </si>
  <si>
    <t>048-711-2401</t>
  </si>
  <si>
    <t>048-711-2405</t>
  </si>
  <si>
    <t>20</t>
    <phoneticPr fontId="2"/>
  </si>
  <si>
    <t>ショートステイ　しらさぎ</t>
  </si>
  <si>
    <t>339-0032</t>
  </si>
  <si>
    <t>048-791-2528</t>
  </si>
  <si>
    <t>048-798-6811</t>
  </si>
  <si>
    <t>ＪＲ武蔵浦和駅から徒歩4分</t>
    <rPh sb="2" eb="6">
      <t>ムサシウラワ</t>
    </rPh>
    <rPh sb="6" eb="7">
      <t>エキ</t>
    </rPh>
    <rPh sb="9" eb="11">
      <t>トホ</t>
    </rPh>
    <rPh sb="12" eb="13">
      <t>フン</t>
    </rPh>
    <phoneticPr fontId="2"/>
  </si>
  <si>
    <t>(株)ウォントスタッフ</t>
    <rPh sb="0" eb="3">
      <t>カブ</t>
    </rPh>
    <phoneticPr fontId="3"/>
  </si>
  <si>
    <t>（福）城南会</t>
    <rPh sb="1" eb="2">
      <t>フク</t>
    </rPh>
    <rPh sb="3" eb="5">
      <t>ジョウナン</t>
    </rPh>
    <rPh sb="5" eb="6">
      <t>カイ</t>
    </rPh>
    <phoneticPr fontId="5"/>
  </si>
  <si>
    <t>南区四谷3－13－15　セントエルモ武蔵浦和１F</t>
    <rPh sb="0" eb="2">
      <t>ミナミク</t>
    </rPh>
    <rPh sb="2" eb="4">
      <t>ヨツヤ</t>
    </rPh>
    <rPh sb="18" eb="22">
      <t>ムサシウラワ</t>
    </rPh>
    <phoneticPr fontId="2"/>
  </si>
  <si>
    <t>南区白幡３－１０－１１　細淵ビル５Ｆ</t>
    <rPh sb="0" eb="2">
      <t>ミナミク</t>
    </rPh>
    <rPh sb="2" eb="4">
      <t>シラハタ</t>
    </rPh>
    <rPh sb="12" eb="14">
      <t>ホソブチ</t>
    </rPh>
    <phoneticPr fontId="5"/>
  </si>
  <si>
    <t>たんぽぽファーム</t>
  </si>
  <si>
    <t>048-872-7808</t>
  </si>
  <si>
    <t>大宮駅東口から国際興業バス「片柳郵便局」下車徒歩5分</t>
    <rPh sb="14" eb="16">
      <t>カタヤナギ</t>
    </rPh>
    <rPh sb="16" eb="19">
      <t>ユウビンキョク</t>
    </rPh>
    <phoneticPr fontId="2"/>
  </si>
  <si>
    <t>（株）たんぽぽ</t>
    <rPh sb="1" eb="2">
      <t>カブ</t>
    </rPh>
    <phoneticPr fontId="5"/>
  </si>
  <si>
    <t>(公社）やどかりの里</t>
    <rPh sb="1" eb="3">
      <t>コウシャ</t>
    </rPh>
    <rPh sb="9" eb="10">
      <t>サト</t>
    </rPh>
    <phoneticPr fontId="3"/>
  </si>
  <si>
    <t>大宮区土手町３－１６５－９　昌栄ＭＩビル１階</t>
    <rPh sb="0" eb="2">
      <t>オオミヤ</t>
    </rPh>
    <rPh sb="2" eb="3">
      <t>ク</t>
    </rPh>
    <rPh sb="3" eb="6">
      <t>ドテチョウ</t>
    </rPh>
    <rPh sb="14" eb="15">
      <t>アキラ</t>
    </rPh>
    <rPh sb="15" eb="16">
      <t>サカエ</t>
    </rPh>
    <rPh sb="21" eb="22">
      <t>カイ</t>
    </rPh>
    <phoneticPr fontId="5"/>
  </si>
  <si>
    <t>330-0801</t>
    <phoneticPr fontId="2"/>
  </si>
  <si>
    <t>334-0012</t>
    <phoneticPr fontId="2" type="Hiragana"/>
  </si>
  <si>
    <t>048-284-5803</t>
    <phoneticPr fontId="2" type="Hiragana"/>
  </si>
  <si>
    <t>048-284-5831</t>
    <phoneticPr fontId="2" type="Hiragana"/>
  </si>
  <si>
    <t>350-1222</t>
    <phoneticPr fontId="2"/>
  </si>
  <si>
    <t>042-978-5104</t>
    <phoneticPr fontId="2"/>
  </si>
  <si>
    <t>042-978-5114</t>
    <phoneticPr fontId="2"/>
  </si>
  <si>
    <t>○</t>
    <phoneticPr fontId="2"/>
  </si>
  <si>
    <t>(特非)颸埜扉</t>
    <phoneticPr fontId="2"/>
  </si>
  <si>
    <t>04-2926-5744</t>
    <phoneticPr fontId="2"/>
  </si>
  <si>
    <t>ぽかぽかハート・ヴィレッジ</t>
    <phoneticPr fontId="2"/>
  </si>
  <si>
    <t>357-0021</t>
    <phoneticPr fontId="2"/>
  </si>
  <si>
    <t>042-978-8638</t>
    <phoneticPr fontId="2"/>
  </si>
  <si>
    <t>048-978-6539</t>
  </si>
  <si>
    <t>吉川フレンドパーク</t>
    <phoneticPr fontId="2"/>
  </si>
  <si>
    <t>(医)満寿会</t>
    <rPh sb="3" eb="4">
      <t>ミチル</t>
    </rPh>
    <rPh sb="4" eb="5">
      <t>ジュ</t>
    </rPh>
    <rPh sb="5" eb="6">
      <t>カイ</t>
    </rPh>
    <phoneticPr fontId="2"/>
  </si>
  <si>
    <t>鶴ヶ島在宅医療診療所</t>
    <rPh sb="0" eb="2">
      <t>ツルガシマ</t>
    </rPh>
    <rPh sb="2" eb="4">
      <t>ザイタク</t>
    </rPh>
    <rPh sb="4" eb="6">
      <t>イリョウ</t>
    </rPh>
    <rPh sb="6" eb="9">
      <t>シンリョウジョ</t>
    </rPh>
    <phoneticPr fontId="2"/>
  </si>
  <si>
    <t>大字高倉字三ノ輪772-1</t>
    <rPh sb="0" eb="2">
      <t>オオアザ</t>
    </rPh>
    <rPh sb="2" eb="4">
      <t>タカクラ</t>
    </rPh>
    <rPh sb="4" eb="5">
      <t>アザ</t>
    </rPh>
    <rPh sb="5" eb="6">
      <t>ミ</t>
    </rPh>
    <rPh sb="7" eb="8">
      <t>ワ</t>
    </rPh>
    <phoneticPr fontId="2"/>
  </si>
  <si>
    <t>350-2223</t>
    <phoneticPr fontId="2"/>
  </si>
  <si>
    <t>049-287-6519</t>
    <phoneticPr fontId="2"/>
  </si>
  <si>
    <t>049-287-8471</t>
    <phoneticPr fontId="2"/>
  </si>
  <si>
    <t>西部</t>
  </si>
  <si>
    <t>樋籠627</t>
    <rPh sb="0" eb="1">
      <t>ヒ</t>
    </rPh>
    <rPh sb="1" eb="2">
      <t>カゴ</t>
    </rPh>
    <phoneticPr fontId="2"/>
  </si>
  <si>
    <t>048-752-7912</t>
    <phoneticPr fontId="2"/>
  </si>
  <si>
    <t>048-792-0348</t>
    <phoneticPr fontId="2"/>
  </si>
  <si>
    <t>○</t>
    <phoneticPr fontId="2"/>
  </si>
  <si>
    <t>さやか</t>
    <phoneticPr fontId="2"/>
  </si>
  <si>
    <t>(株)ココルポート</t>
    <rPh sb="0" eb="3">
      <t>カブ</t>
    </rPh>
    <phoneticPr fontId="2"/>
  </si>
  <si>
    <t>Cocorport 所沢Office</t>
    <rPh sb="10" eb="12">
      <t>トコロザワ</t>
    </rPh>
    <phoneticPr fontId="2"/>
  </si>
  <si>
    <t>(株）ココルポート</t>
    <rPh sb="1" eb="2">
      <t>カブ</t>
    </rPh>
    <phoneticPr fontId="2"/>
  </si>
  <si>
    <t>Cocorport 朝霞台Office</t>
    <rPh sb="10" eb="13">
      <t>アサカダイ</t>
    </rPh>
    <phoneticPr fontId="2"/>
  </si>
  <si>
    <t>(株）スターライン</t>
    <rPh sb="1" eb="2">
      <t>カブ</t>
    </rPh>
    <phoneticPr fontId="2"/>
  </si>
  <si>
    <t>さくらんぼ</t>
    <phoneticPr fontId="2"/>
  </si>
  <si>
    <t>箕田3916-7</t>
    <rPh sb="0" eb="2">
      <t>ミノダ</t>
    </rPh>
    <phoneticPr fontId="2"/>
  </si>
  <si>
    <t>048-595-0511</t>
    <phoneticPr fontId="2"/>
  </si>
  <si>
    <t>048-595-0512</t>
    <phoneticPr fontId="2"/>
  </si>
  <si>
    <t>高崎線鴻巣駅東口からフラワーバス中山道コース「二本木」下車徒歩2分</t>
    <rPh sb="0" eb="3">
      <t>タカサキセン</t>
    </rPh>
    <rPh sb="3" eb="6">
      <t>コウノスエキ</t>
    </rPh>
    <rPh sb="6" eb="8">
      <t>ヒガシグチ</t>
    </rPh>
    <rPh sb="16" eb="19">
      <t>ナカセンドウ</t>
    </rPh>
    <rPh sb="23" eb="26">
      <t>ニホンギ</t>
    </rPh>
    <rPh sb="27" eb="29">
      <t>ゲシャ</t>
    </rPh>
    <rPh sb="29" eb="31">
      <t>トホ</t>
    </rPh>
    <rPh sb="32" eb="33">
      <t>フン</t>
    </rPh>
    <phoneticPr fontId="2"/>
  </si>
  <si>
    <t>(一社）ラフィオ</t>
    <rPh sb="1" eb="3">
      <t>イチシャ</t>
    </rPh>
    <phoneticPr fontId="2"/>
  </si>
  <si>
    <t>ラフィオ熊谷</t>
    <rPh sb="4" eb="6">
      <t>クマガヤ</t>
    </rPh>
    <phoneticPr fontId="2"/>
  </si>
  <si>
    <t>銀座2-33熊谷クレセントビル2F</t>
    <rPh sb="0" eb="2">
      <t>ギンザ</t>
    </rPh>
    <rPh sb="6" eb="8">
      <t>クマガヤ</t>
    </rPh>
    <phoneticPr fontId="2"/>
  </si>
  <si>
    <t>360-0032</t>
    <phoneticPr fontId="2"/>
  </si>
  <si>
    <t>048-577-8631</t>
    <phoneticPr fontId="2"/>
  </si>
  <si>
    <t>048-577-8632</t>
    <phoneticPr fontId="2"/>
  </si>
  <si>
    <t>○</t>
    <phoneticPr fontId="2"/>
  </si>
  <si>
    <t>熊谷駅東口から徒歩2分</t>
    <rPh sb="0" eb="2">
      <t>クマガヤ</t>
    </rPh>
    <rPh sb="2" eb="3">
      <t>エキ</t>
    </rPh>
    <rPh sb="3" eb="5">
      <t>ヒガシグチ</t>
    </rPh>
    <rPh sb="7" eb="9">
      <t>トホ</t>
    </rPh>
    <rPh sb="10" eb="11">
      <t>フン</t>
    </rPh>
    <phoneticPr fontId="2"/>
  </si>
  <si>
    <t>オードリー</t>
    <phoneticPr fontId="2"/>
  </si>
  <si>
    <t>355-0075</t>
    <phoneticPr fontId="2"/>
  </si>
  <si>
    <t>0493-59-9671</t>
    <phoneticPr fontId="2"/>
  </si>
  <si>
    <t>0493-59-9672</t>
    <phoneticPr fontId="2"/>
  </si>
  <si>
    <t>○</t>
    <phoneticPr fontId="2"/>
  </si>
  <si>
    <t>シンフォニー</t>
    <phoneticPr fontId="2"/>
  </si>
  <si>
    <t>0493-59-9007</t>
    <phoneticPr fontId="2"/>
  </si>
  <si>
    <t>0493-59-9008</t>
    <phoneticPr fontId="2"/>
  </si>
  <si>
    <t>○</t>
    <phoneticPr fontId="2"/>
  </si>
  <si>
    <t>お菓子工房藁藁</t>
    <rPh sb="1" eb="3">
      <t>カシ</t>
    </rPh>
    <rPh sb="3" eb="5">
      <t>コウボウ</t>
    </rPh>
    <rPh sb="5" eb="6">
      <t>ワラ</t>
    </rPh>
    <rPh sb="6" eb="7">
      <t>ワラ</t>
    </rPh>
    <phoneticPr fontId="2"/>
  </si>
  <si>
    <t>大原1-6-21ふじみ野グリーンビル</t>
    <rPh sb="0" eb="2">
      <t>オオハラ</t>
    </rPh>
    <rPh sb="11" eb="12">
      <t>ノ</t>
    </rPh>
    <phoneticPr fontId="2"/>
  </si>
  <si>
    <t>356-0003</t>
    <phoneticPr fontId="2"/>
  </si>
  <si>
    <t>049-293-4257</t>
    <phoneticPr fontId="2"/>
  </si>
  <si>
    <t>049-293-4267</t>
    <phoneticPr fontId="2"/>
  </si>
  <si>
    <t>○</t>
    <phoneticPr fontId="2"/>
  </si>
  <si>
    <t>東武東上線上福岡駅から徒歩8分</t>
    <rPh sb="0" eb="2">
      <t>トウブ</t>
    </rPh>
    <rPh sb="2" eb="5">
      <t>トウジョウセン</t>
    </rPh>
    <rPh sb="5" eb="8">
      <t>カミフクオカ</t>
    </rPh>
    <rPh sb="8" eb="9">
      <t>エキ</t>
    </rPh>
    <rPh sb="11" eb="13">
      <t>トホ</t>
    </rPh>
    <rPh sb="14" eb="15">
      <t>プン</t>
    </rPh>
    <phoneticPr fontId="2"/>
  </si>
  <si>
    <t>(特非)jogo</t>
    <rPh sb="1" eb="2">
      <t>トク</t>
    </rPh>
    <rPh sb="2" eb="3">
      <t>ヒ</t>
    </rPh>
    <phoneticPr fontId="2"/>
  </si>
  <si>
    <t>多機能型事業所 FLEEK SQUAD</t>
    <rPh sb="0" eb="4">
      <t>タキノウガタ</t>
    </rPh>
    <rPh sb="4" eb="7">
      <t>ジギョウショ</t>
    </rPh>
    <phoneticPr fontId="2"/>
  </si>
  <si>
    <t>五領町1-27</t>
    <rPh sb="0" eb="1">
      <t>ゴ</t>
    </rPh>
    <rPh sb="1" eb="2">
      <t>リョウ</t>
    </rPh>
    <rPh sb="2" eb="3">
      <t>マチ</t>
    </rPh>
    <phoneticPr fontId="2"/>
  </si>
  <si>
    <t>355-0031</t>
    <phoneticPr fontId="2"/>
  </si>
  <si>
    <t>049-388-8144</t>
    <phoneticPr fontId="2"/>
  </si>
  <si>
    <t>049-388-8144</t>
  </si>
  <si>
    <t>東武東上線東松山駅からパークタウン五領線「市民文化センター」下車又は車で5分</t>
    <rPh sb="0" eb="5">
      <t>トウブトウジョウセン</t>
    </rPh>
    <rPh sb="5" eb="8">
      <t>ヒガシマツヤマ</t>
    </rPh>
    <rPh sb="8" eb="9">
      <t>エキ</t>
    </rPh>
    <rPh sb="17" eb="18">
      <t>ゴ</t>
    </rPh>
    <rPh sb="18" eb="19">
      <t>リョウ</t>
    </rPh>
    <rPh sb="19" eb="20">
      <t>セン</t>
    </rPh>
    <rPh sb="21" eb="23">
      <t>シミン</t>
    </rPh>
    <rPh sb="23" eb="25">
      <t>ブンカ</t>
    </rPh>
    <rPh sb="30" eb="32">
      <t>ゲシャ</t>
    </rPh>
    <rPh sb="32" eb="33">
      <t>マタ</t>
    </rPh>
    <rPh sb="34" eb="35">
      <t>クルマ</t>
    </rPh>
    <rPh sb="37" eb="38">
      <t>フン</t>
    </rPh>
    <phoneticPr fontId="2"/>
  </si>
  <si>
    <t>353-0001</t>
    <phoneticPr fontId="2"/>
  </si>
  <si>
    <t>048-473-6780</t>
    <phoneticPr fontId="2"/>
  </si>
  <si>
    <t>048-473-6771</t>
    <phoneticPr fontId="2"/>
  </si>
  <si>
    <t>○</t>
    <phoneticPr fontId="2"/>
  </si>
  <si>
    <t>Cocorport　南越谷駅前Office</t>
    <phoneticPr fontId="2"/>
  </si>
  <si>
    <t>（株）ココルポート</t>
    <rPh sb="1" eb="2">
      <t>カブ</t>
    </rPh>
    <phoneticPr fontId="2"/>
  </si>
  <si>
    <t>大宮区大門町３－１９７　星野第２ビル２階Ｃ</t>
    <phoneticPr fontId="2"/>
  </si>
  <si>
    <t>048-729-7390</t>
    <phoneticPr fontId="2"/>
  </si>
  <si>
    <t>048-729-7391</t>
  </si>
  <si>
    <t>ＪＲ大宮駅東口　徒歩６分</t>
    <rPh sb="2" eb="4">
      <t>オオミヤ</t>
    </rPh>
    <rPh sb="4" eb="5">
      <t>エキ</t>
    </rPh>
    <rPh sb="5" eb="7">
      <t>ヒガシグチ</t>
    </rPh>
    <rPh sb="8" eb="10">
      <t>トホ</t>
    </rPh>
    <rPh sb="11" eb="12">
      <t>フン</t>
    </rPh>
    <phoneticPr fontId="2"/>
  </si>
  <si>
    <t>アクセスジョブさいたま</t>
  </si>
  <si>
    <t>048-797-7920</t>
  </si>
  <si>
    <t>048-797-7940</t>
  </si>
  <si>
    <t>多機能型事業所ぱらだいすかふぇ</t>
    <rPh sb="0" eb="4">
      <t>タキノウガタ</t>
    </rPh>
    <rPh sb="4" eb="7">
      <t>ジギョウショ</t>
    </rPh>
    <phoneticPr fontId="5"/>
  </si>
  <si>
    <t>（一社）あるかでぃあ</t>
    <rPh sb="1" eb="2">
      <t>イチ</t>
    </rPh>
    <rPh sb="2" eb="3">
      <t>シャ</t>
    </rPh>
    <phoneticPr fontId="5"/>
  </si>
  <si>
    <t>Ｃｏｃｏｒｐｏｒｔ大宮Ｏｆｆｉｃｅ</t>
    <rPh sb="9" eb="11">
      <t>オオミヤ</t>
    </rPh>
    <phoneticPr fontId="5"/>
  </si>
  <si>
    <t>(株）ココルポート</t>
    <rPh sb="1" eb="2">
      <t>カブ</t>
    </rPh>
    <phoneticPr fontId="5"/>
  </si>
  <si>
    <t>Ｃｏｃｏｒｐｏｒｔ大宮第２Ｏｆｆｉｃｅ</t>
    <rPh sb="9" eb="11">
      <t>オオミヤ</t>
    </rPh>
    <rPh sb="11" eb="12">
      <t>ダイ</t>
    </rPh>
    <phoneticPr fontId="5"/>
  </si>
  <si>
    <t>（株）ココルポート</t>
    <rPh sb="1" eb="2">
      <t>カブ</t>
    </rPh>
    <phoneticPr fontId="5"/>
  </si>
  <si>
    <t>Ｃｏｃｏｒｐｏｒｔ武蔵浦和Ｏｆｆｉｃｅ</t>
    <rPh sb="9" eb="13">
      <t>ムサシウラワ</t>
    </rPh>
    <phoneticPr fontId="5"/>
  </si>
  <si>
    <t>東武東上線和光市駅下車徒歩18分
※共生型</t>
    <rPh sb="0" eb="5">
      <t>トウブトウジョウセン</t>
    </rPh>
    <rPh sb="5" eb="9">
      <t>ワコウシエキ</t>
    </rPh>
    <rPh sb="9" eb="11">
      <t>ゲシャ</t>
    </rPh>
    <rPh sb="11" eb="13">
      <t>トホ</t>
    </rPh>
    <rPh sb="15" eb="16">
      <t>フン</t>
    </rPh>
    <rPh sb="18" eb="21">
      <t>キョウセイガタ</t>
    </rPh>
    <phoneticPr fontId="2"/>
  </si>
  <si>
    <t>八高線折原駅徒歩3分
※共生型</t>
    <rPh sb="0" eb="3">
      <t>ハチコウセン</t>
    </rPh>
    <rPh sb="3" eb="6">
      <t>オリハラエキ</t>
    </rPh>
    <rPh sb="6" eb="8">
      <t>トホ</t>
    </rPh>
    <rPh sb="9" eb="10">
      <t>フン</t>
    </rPh>
    <rPh sb="12" eb="15">
      <t>キョウセイガタ</t>
    </rPh>
    <phoneticPr fontId="2"/>
  </si>
  <si>
    <t>高崎線深谷駅から徒歩15分
※共生型</t>
    <rPh sb="0" eb="3">
      <t>タカサキセン</t>
    </rPh>
    <rPh sb="3" eb="6">
      <t>フカヤエキ</t>
    </rPh>
    <rPh sb="8" eb="10">
      <t>トホ</t>
    </rPh>
    <rPh sb="12" eb="13">
      <t>フン</t>
    </rPh>
    <rPh sb="15" eb="18">
      <t>キョウセイガタ</t>
    </rPh>
    <phoneticPr fontId="2"/>
  </si>
  <si>
    <t>ＪＲ埼京線・武蔵野線　武蔵浦和駅より徒歩13分
※共生型</t>
    <rPh sb="2" eb="5">
      <t>サイキョウセン</t>
    </rPh>
    <rPh sb="6" eb="10">
      <t>ムサシノセン</t>
    </rPh>
    <rPh sb="11" eb="16">
      <t>ムサシウラワエキ</t>
    </rPh>
    <rPh sb="18" eb="20">
      <t>トホ</t>
    </rPh>
    <rPh sb="22" eb="23">
      <t>フン</t>
    </rPh>
    <rPh sb="25" eb="28">
      <t>キョウセイガタ</t>
    </rPh>
    <phoneticPr fontId="2"/>
  </si>
  <si>
    <t>桜木町1-7-9 武州熊谷駅前ビル3階</t>
    <rPh sb="0" eb="2">
      <t>サクラギ</t>
    </rPh>
    <rPh sb="2" eb="3">
      <t>マチ</t>
    </rPh>
    <rPh sb="9" eb="11">
      <t>ブシュウ</t>
    </rPh>
    <rPh sb="11" eb="13">
      <t>クマガヤ</t>
    </rPh>
    <rPh sb="13" eb="14">
      <t>エキ</t>
    </rPh>
    <rPh sb="14" eb="15">
      <t>マエ</t>
    </rPh>
    <rPh sb="18" eb="19">
      <t>カイ</t>
    </rPh>
    <phoneticPr fontId="2"/>
  </si>
  <si>
    <t>シャローム浦和</t>
    <rPh sb="4" eb="6">
      <t>ウラワ</t>
    </rPh>
    <phoneticPr fontId="5"/>
  </si>
  <si>
    <t>048-827-1700</t>
  </si>
  <si>
    <t>048-827-1701</t>
  </si>
  <si>
    <t>ＪＲ浦和駅　西口徒歩４分</t>
    <rPh sb="2" eb="5">
      <t>ウラワエキ</t>
    </rPh>
    <rPh sb="6" eb="8">
      <t>ニシグチ</t>
    </rPh>
    <rPh sb="8" eb="10">
      <t>トホ</t>
    </rPh>
    <rPh sb="11" eb="12">
      <t>フン</t>
    </rPh>
    <phoneticPr fontId="2"/>
  </si>
  <si>
    <t>ミライズ土呂</t>
    <rPh sb="3" eb="5">
      <t>トロ</t>
    </rPh>
    <phoneticPr fontId="5"/>
  </si>
  <si>
    <t>北区土呂町１－３９－４</t>
    <rPh sb="0" eb="1">
      <t>キタ</t>
    </rPh>
    <rPh sb="1" eb="3">
      <t>トロ</t>
    </rPh>
    <rPh sb="3" eb="4">
      <t>マチ</t>
    </rPh>
    <phoneticPr fontId="5"/>
  </si>
  <si>
    <t>331-0804</t>
  </si>
  <si>
    <t>048-871-8939</t>
  </si>
  <si>
    <t>ＪＲ土呂駅　西口徒歩5分</t>
    <rPh sb="2" eb="4">
      <t>トロ</t>
    </rPh>
    <rPh sb="4" eb="5">
      <t>エキ</t>
    </rPh>
    <rPh sb="6" eb="8">
      <t>ニシグチ</t>
    </rPh>
    <rPh sb="8" eb="10">
      <t>トホ</t>
    </rPh>
    <rPh sb="11" eb="12">
      <t>フン</t>
    </rPh>
    <phoneticPr fontId="2"/>
  </si>
  <si>
    <t>(株）ジェイド</t>
    <rPh sb="1" eb="2">
      <t>カブ</t>
    </rPh>
    <phoneticPr fontId="5"/>
  </si>
  <si>
    <t>048-812-4593</t>
  </si>
  <si>
    <t>048-812-4594</t>
  </si>
  <si>
    <t>ソーシャルインクルー(株）</t>
    <rPh sb="11" eb="12">
      <t>カブ</t>
    </rPh>
    <phoneticPr fontId="5"/>
  </si>
  <si>
    <t>Cocorport川越Office</t>
    <phoneticPr fontId="2"/>
  </si>
  <si>
    <t>（株）ココルポート</t>
    <phoneticPr fontId="2"/>
  </si>
  <si>
    <t>Cocorport　川越第２Office</t>
  </si>
  <si>
    <t>332-0031</t>
    <phoneticPr fontId="2" type="Hiragana"/>
  </si>
  <si>
    <t>332-0002</t>
    <phoneticPr fontId="2" type="Hiragana"/>
  </si>
  <si>
    <t>048-299-5192</t>
    <phoneticPr fontId="2" type="Hiragana"/>
  </si>
  <si>
    <t>048-299-5193</t>
    <phoneticPr fontId="2" type="Hiragana"/>
  </si>
  <si>
    <t>(一社）ア・ドマーニ</t>
    <rPh sb="1" eb="3">
      <t>イチシャ</t>
    </rPh>
    <phoneticPr fontId="2"/>
  </si>
  <si>
    <t>ア・ドマーニ春日部</t>
    <rPh sb="6" eb="9">
      <t>カスカベ</t>
    </rPh>
    <phoneticPr fontId="2"/>
  </si>
  <si>
    <t>中央1丁目11-1M3ビル3階</t>
    <rPh sb="0" eb="2">
      <t>チュウオウ</t>
    </rPh>
    <rPh sb="3" eb="5">
      <t>チョウメ</t>
    </rPh>
    <rPh sb="14" eb="15">
      <t>カイ</t>
    </rPh>
    <phoneticPr fontId="2"/>
  </si>
  <si>
    <t>344-0067</t>
    <phoneticPr fontId="2"/>
  </si>
  <si>
    <t>048-812-4073</t>
    <phoneticPr fontId="2"/>
  </si>
  <si>
    <t>048-812-4074</t>
    <phoneticPr fontId="2"/>
  </si>
  <si>
    <t>○</t>
    <phoneticPr fontId="2"/>
  </si>
  <si>
    <t>東武伊勢崎線、野田線春日部駅から徒歩１分半</t>
    <rPh sb="0" eb="2">
      <t>トウブ</t>
    </rPh>
    <rPh sb="2" eb="5">
      <t>イセサキ</t>
    </rPh>
    <rPh sb="5" eb="6">
      <t>セン</t>
    </rPh>
    <rPh sb="7" eb="10">
      <t>ノダセン</t>
    </rPh>
    <rPh sb="10" eb="13">
      <t>カスカベ</t>
    </rPh>
    <rPh sb="13" eb="14">
      <t>エキ</t>
    </rPh>
    <rPh sb="16" eb="18">
      <t>トホ</t>
    </rPh>
    <rPh sb="19" eb="20">
      <t>プン</t>
    </rPh>
    <rPh sb="20" eb="21">
      <t>ハン</t>
    </rPh>
    <phoneticPr fontId="2"/>
  </si>
  <si>
    <t>（株）リライブ</t>
    <rPh sb="1" eb="2">
      <t>カブ</t>
    </rPh>
    <phoneticPr fontId="2"/>
  </si>
  <si>
    <t>リライブ</t>
    <phoneticPr fontId="2"/>
  </si>
  <si>
    <t>中2丁目13番22号</t>
    <rPh sb="0" eb="1">
      <t>ナカ</t>
    </rPh>
    <rPh sb="2" eb="4">
      <t>チョウメ</t>
    </rPh>
    <rPh sb="6" eb="7">
      <t>バン</t>
    </rPh>
    <rPh sb="9" eb="10">
      <t>ゴウ</t>
    </rPh>
    <phoneticPr fontId="2"/>
  </si>
  <si>
    <t>340-0115</t>
    <phoneticPr fontId="2"/>
  </si>
  <si>
    <t>048-038-9132</t>
    <phoneticPr fontId="2"/>
  </si>
  <si>
    <t>幸手駅から徒歩5分</t>
    <rPh sb="0" eb="2">
      <t>サッテ</t>
    </rPh>
    <rPh sb="2" eb="3">
      <t>エキ</t>
    </rPh>
    <rPh sb="5" eb="7">
      <t>トホ</t>
    </rPh>
    <rPh sb="8" eb="9">
      <t>フン</t>
    </rPh>
    <phoneticPr fontId="2"/>
  </si>
  <si>
    <t>Cocorport春日部駅前Office</t>
    <rPh sb="9" eb="12">
      <t>カスカベ</t>
    </rPh>
    <rPh sb="12" eb="14">
      <t>エキマエ</t>
    </rPh>
    <phoneticPr fontId="2"/>
  </si>
  <si>
    <t>中央1-51-12ハルキヤビル3階</t>
    <rPh sb="0" eb="2">
      <t>チュウオウ</t>
    </rPh>
    <rPh sb="16" eb="17">
      <t>カイ</t>
    </rPh>
    <phoneticPr fontId="2"/>
  </si>
  <si>
    <t>048-812-4854</t>
    <phoneticPr fontId="2"/>
  </si>
  <si>
    <t>048-812-4864</t>
    <phoneticPr fontId="2"/>
  </si>
  <si>
    <t>東武伊勢崎線、東部野田線春日部駅から徒歩2分</t>
    <rPh sb="0" eb="2">
      <t>トウブ</t>
    </rPh>
    <rPh sb="2" eb="5">
      <t>イセサキ</t>
    </rPh>
    <rPh sb="5" eb="6">
      <t>セン</t>
    </rPh>
    <rPh sb="7" eb="9">
      <t>トウブ</t>
    </rPh>
    <rPh sb="9" eb="12">
      <t>ノダセン</t>
    </rPh>
    <rPh sb="12" eb="15">
      <t>カスカベ</t>
    </rPh>
    <rPh sb="15" eb="16">
      <t>エキ</t>
    </rPh>
    <rPh sb="18" eb="20">
      <t>トホ</t>
    </rPh>
    <rPh sb="21" eb="22">
      <t>フン</t>
    </rPh>
    <phoneticPr fontId="2"/>
  </si>
  <si>
    <t>（福）創和</t>
    <rPh sb="1" eb="2">
      <t>フク</t>
    </rPh>
    <rPh sb="3" eb="5">
      <t>ソウワ</t>
    </rPh>
    <phoneticPr fontId="2"/>
  </si>
  <si>
    <t>創和満天工房</t>
    <rPh sb="0" eb="1">
      <t>ハジメ</t>
    </rPh>
    <rPh sb="1" eb="2">
      <t>ワ</t>
    </rPh>
    <rPh sb="2" eb="3">
      <t>マン</t>
    </rPh>
    <rPh sb="3" eb="4">
      <t>テン</t>
    </rPh>
    <rPh sb="4" eb="6">
      <t>コウボウ</t>
    </rPh>
    <phoneticPr fontId="2"/>
  </si>
  <si>
    <t>東町1-10-3</t>
    <rPh sb="0" eb="2">
      <t>ヒガシチョウ</t>
    </rPh>
    <phoneticPr fontId="2"/>
  </si>
  <si>
    <t>04-2968-7341</t>
  </si>
  <si>
    <t>西武池袋線入間市駅から「ていーろーど」南コース武蔵藤沢駅行きバス「東町小学校」下車徒歩5分</t>
    <rPh sb="0" eb="2">
      <t>セイブ</t>
    </rPh>
    <rPh sb="2" eb="4">
      <t>イケブクロ</t>
    </rPh>
    <rPh sb="4" eb="5">
      <t>セン</t>
    </rPh>
    <rPh sb="5" eb="8">
      <t>イルマシ</t>
    </rPh>
    <rPh sb="8" eb="9">
      <t>エキ</t>
    </rPh>
    <rPh sb="19" eb="20">
      <t>ミナミ</t>
    </rPh>
    <rPh sb="23" eb="25">
      <t>ムサシ</t>
    </rPh>
    <rPh sb="25" eb="27">
      <t>フジサワ</t>
    </rPh>
    <rPh sb="27" eb="28">
      <t>エキ</t>
    </rPh>
    <rPh sb="28" eb="29">
      <t>イキ</t>
    </rPh>
    <rPh sb="33" eb="35">
      <t>ヒガシチョウ</t>
    </rPh>
    <rPh sb="35" eb="38">
      <t>ショウガッコウ</t>
    </rPh>
    <rPh sb="39" eb="41">
      <t>ゲシャ</t>
    </rPh>
    <rPh sb="41" eb="43">
      <t>トホ</t>
    </rPh>
    <rPh sb="44" eb="45">
      <t>プン</t>
    </rPh>
    <phoneticPr fontId="2"/>
  </si>
  <si>
    <t>（株）健生</t>
    <rPh sb="0" eb="3">
      <t>カブ</t>
    </rPh>
    <rPh sb="3" eb="5">
      <t>ケンセイ</t>
    </rPh>
    <phoneticPr fontId="2"/>
  </si>
  <si>
    <t>アグレ</t>
  </si>
  <si>
    <t>北原町866-17</t>
    <rPh sb="0" eb="3">
      <t>キタハラチョウ</t>
    </rPh>
    <phoneticPr fontId="2"/>
  </si>
  <si>
    <t>359-0004</t>
  </si>
  <si>
    <t>04-2998-0055</t>
  </si>
  <si>
    <t>04-2907-4302</t>
  </si>
  <si>
    <t>西武鉄道新宿線航空公園駅から西武バス「北原町中央」下車徒歩2分</t>
    <rPh sb="0" eb="2">
      <t>セイブ</t>
    </rPh>
    <rPh sb="2" eb="4">
      <t>テツドウ</t>
    </rPh>
    <rPh sb="4" eb="7">
      <t>シンジュクセン</t>
    </rPh>
    <rPh sb="7" eb="9">
      <t>コウクウ</t>
    </rPh>
    <rPh sb="9" eb="11">
      <t>コウエン</t>
    </rPh>
    <rPh sb="11" eb="12">
      <t>エキ</t>
    </rPh>
    <rPh sb="14" eb="16">
      <t>セイブ</t>
    </rPh>
    <rPh sb="19" eb="22">
      <t>キタハラチョウ</t>
    </rPh>
    <rPh sb="22" eb="24">
      <t>チュウオウ</t>
    </rPh>
    <rPh sb="25" eb="27">
      <t>ゲシャ</t>
    </rPh>
    <rPh sb="27" eb="29">
      <t>トホ</t>
    </rPh>
    <rPh sb="30" eb="31">
      <t>フン</t>
    </rPh>
    <phoneticPr fontId="2"/>
  </si>
  <si>
    <t>（株）みらいの窓口</t>
    <rPh sb="0" eb="3">
      <t>カブ</t>
    </rPh>
    <rPh sb="7" eb="9">
      <t>マドグチ</t>
    </rPh>
    <phoneticPr fontId="2"/>
  </si>
  <si>
    <t>みらいの窓口</t>
    <rPh sb="4" eb="6">
      <t>マドグチ</t>
    </rPh>
    <phoneticPr fontId="2"/>
  </si>
  <si>
    <t>東みずほ台1-2-8
セルテスみずほ203</t>
    <rPh sb="0" eb="1">
      <t>ヒガシ</t>
    </rPh>
    <rPh sb="4" eb="5">
      <t>ダイ</t>
    </rPh>
    <phoneticPr fontId="2"/>
  </si>
  <si>
    <t>354-0015</t>
  </si>
  <si>
    <t>049-265-3830</t>
  </si>
  <si>
    <t>049-293-8930</t>
  </si>
  <si>
    <t>東武東上線みずほ台駅から徒歩3分</t>
    <rPh sb="0" eb="2">
      <t>トウブ</t>
    </rPh>
    <rPh sb="2" eb="5">
      <t>トウジョウセン</t>
    </rPh>
    <rPh sb="8" eb="9">
      <t>ダイ</t>
    </rPh>
    <rPh sb="9" eb="10">
      <t>エキ</t>
    </rPh>
    <rPh sb="12" eb="14">
      <t>トホ</t>
    </rPh>
    <rPh sb="15" eb="16">
      <t>ブン</t>
    </rPh>
    <phoneticPr fontId="2"/>
  </si>
  <si>
    <t>朝霞市</t>
    <phoneticPr fontId="2"/>
  </si>
  <si>
    <t>048-487-7916</t>
    <phoneticPr fontId="2"/>
  </si>
  <si>
    <t>048-487-7918</t>
    <phoneticPr fontId="2"/>
  </si>
  <si>
    <t>○</t>
    <phoneticPr fontId="2"/>
  </si>
  <si>
    <t>（福）日和田会</t>
    <rPh sb="1" eb="2">
      <t>フク</t>
    </rPh>
    <rPh sb="3" eb="6">
      <t>ヒワダ</t>
    </rPh>
    <rPh sb="6" eb="7">
      <t>カイ</t>
    </rPh>
    <phoneticPr fontId="2"/>
  </si>
  <si>
    <t>第５かわせみ</t>
    <rPh sb="0" eb="1">
      <t>ダイ</t>
    </rPh>
    <phoneticPr fontId="2"/>
  </si>
  <si>
    <t>大字南平沢字四本木226-1</t>
    <rPh sb="0" eb="2">
      <t>オオアザ</t>
    </rPh>
    <rPh sb="2" eb="3">
      <t>ミナミ</t>
    </rPh>
    <rPh sb="3" eb="5">
      <t>ヒラサワ</t>
    </rPh>
    <rPh sb="5" eb="6">
      <t>アザ</t>
    </rPh>
    <rPh sb="6" eb="8">
      <t>ヨンホン</t>
    </rPh>
    <rPh sb="8" eb="9">
      <t>キ</t>
    </rPh>
    <phoneticPr fontId="2"/>
  </si>
  <si>
    <t>350-1206</t>
    <phoneticPr fontId="2"/>
  </si>
  <si>
    <t>042-980-7525</t>
    <phoneticPr fontId="2"/>
  </si>
  <si>
    <t>042-980-7526</t>
    <phoneticPr fontId="2"/>
  </si>
  <si>
    <t>ＪＲ八高線高麗川駅から埼玉医大行き国際興業バス「板仏」下車徒歩1分</t>
    <rPh sb="2" eb="5">
      <t>ハチコウセン</t>
    </rPh>
    <rPh sb="5" eb="9">
      <t>コマガワエキ</t>
    </rPh>
    <rPh sb="11" eb="13">
      <t>サイタマ</t>
    </rPh>
    <rPh sb="13" eb="15">
      <t>イダイ</t>
    </rPh>
    <rPh sb="15" eb="16">
      <t>イキ</t>
    </rPh>
    <rPh sb="17" eb="19">
      <t>コクサイ</t>
    </rPh>
    <rPh sb="19" eb="21">
      <t>コウギョウ</t>
    </rPh>
    <rPh sb="24" eb="25">
      <t>イタ</t>
    </rPh>
    <rPh sb="25" eb="26">
      <t>ホトケ</t>
    </rPh>
    <rPh sb="27" eb="29">
      <t>ゲシャ</t>
    </rPh>
    <rPh sb="29" eb="31">
      <t>トホ</t>
    </rPh>
    <rPh sb="32" eb="33">
      <t>ブン</t>
    </rPh>
    <phoneticPr fontId="2"/>
  </si>
  <si>
    <t>（一社）つむぎ</t>
    <rPh sb="1" eb="2">
      <t>イチ</t>
    </rPh>
    <rPh sb="2" eb="3">
      <t>シャ</t>
    </rPh>
    <phoneticPr fontId="2"/>
  </si>
  <si>
    <t>（株）ＬＩＴＡＬＩＣＯ</t>
    <rPh sb="1" eb="2">
      <t>カブ</t>
    </rPh>
    <phoneticPr fontId="5"/>
  </si>
  <si>
    <t>(医）春志会</t>
    <rPh sb="1" eb="2">
      <t>イ</t>
    </rPh>
    <rPh sb="3" eb="4">
      <t>シュン</t>
    </rPh>
    <rPh sb="4" eb="5">
      <t>シ</t>
    </rPh>
    <rPh sb="5" eb="6">
      <t>カイ</t>
    </rPh>
    <phoneticPr fontId="3"/>
  </si>
  <si>
    <t>（福）のびろ会</t>
    <rPh sb="1" eb="2">
      <t>フク</t>
    </rPh>
    <rPh sb="6" eb="7">
      <t>カイ</t>
    </rPh>
    <phoneticPr fontId="2"/>
  </si>
  <si>
    <t>のびろ作業所</t>
  </si>
  <si>
    <t>048-885-6163</t>
  </si>
  <si>
    <t>京浜東北線南浦和駅東口　国際興業バス細野循環蕨駅行「柳橋」下車徒歩２分</t>
    <rPh sb="12" eb="14">
      <t>コクサイ</t>
    </rPh>
    <rPh sb="14" eb="16">
      <t>コウギョウ</t>
    </rPh>
    <rPh sb="18" eb="20">
      <t>ホソノ</t>
    </rPh>
    <rPh sb="20" eb="22">
      <t>ジュンカン</t>
    </rPh>
    <rPh sb="22" eb="24">
      <t>ワラビエキ</t>
    </rPh>
    <rPh sb="24" eb="25">
      <t>イキ</t>
    </rPh>
    <rPh sb="26" eb="28">
      <t>ヤナギバシ</t>
    </rPh>
    <rPh sb="29" eb="31">
      <t>ゲシャ</t>
    </rPh>
    <rPh sb="31" eb="33">
      <t>トホ</t>
    </rPh>
    <rPh sb="34" eb="35">
      <t>フン</t>
    </rPh>
    <phoneticPr fontId="2"/>
  </si>
  <si>
    <t>生活介護事業所　みらいと</t>
    <rPh sb="0" eb="2">
      <t>セイカツ</t>
    </rPh>
    <rPh sb="2" eb="4">
      <t>カイゴ</t>
    </rPh>
    <rPh sb="4" eb="6">
      <t>ジギョウ</t>
    </rPh>
    <rPh sb="6" eb="7">
      <t>ショ</t>
    </rPh>
    <phoneticPr fontId="5"/>
  </si>
  <si>
    <t>さいたま市</t>
    <rPh sb="4" eb="5">
      <t>シ</t>
    </rPh>
    <phoneticPr fontId="3"/>
  </si>
  <si>
    <t>西区植田谷本４０２－２</t>
  </si>
  <si>
    <t>048-729-7330</t>
  </si>
  <si>
    <t>048-729-7331</t>
  </si>
  <si>
    <t>大宮駅西口から西武バス「賀茂川団地」行き20分
「賀茂川団地」停留所より徒歩5分</t>
    <rPh sb="0" eb="2">
      <t>オオミヤ</t>
    </rPh>
    <rPh sb="2" eb="3">
      <t>エキ</t>
    </rPh>
    <rPh sb="3" eb="5">
      <t>ニシグチ</t>
    </rPh>
    <rPh sb="7" eb="9">
      <t>セイブ</t>
    </rPh>
    <rPh sb="12" eb="15">
      <t>カモガワ</t>
    </rPh>
    <rPh sb="15" eb="17">
      <t>ダンチ</t>
    </rPh>
    <rPh sb="18" eb="19">
      <t>イ</t>
    </rPh>
    <rPh sb="22" eb="23">
      <t>プン</t>
    </rPh>
    <rPh sb="31" eb="34">
      <t>テイリュウジョ</t>
    </rPh>
    <rPh sb="36" eb="38">
      <t>トホ</t>
    </rPh>
    <rPh sb="39" eb="40">
      <t>フン</t>
    </rPh>
    <phoneticPr fontId="2"/>
  </si>
  <si>
    <t>(一社)みらいと福祉会</t>
    <rPh sb="1" eb="2">
      <t>イチ</t>
    </rPh>
    <rPh sb="2" eb="3">
      <t>シャ</t>
    </rPh>
    <rPh sb="8" eb="10">
      <t>フクシ</t>
    </rPh>
    <rPh sb="10" eb="11">
      <t>カイ</t>
    </rPh>
    <phoneticPr fontId="3"/>
  </si>
  <si>
    <t>336-0015</t>
    <phoneticPr fontId="2"/>
  </si>
  <si>
    <t>331-0053</t>
    <phoneticPr fontId="2"/>
  </si>
  <si>
    <t>らびっと</t>
    <phoneticPr fontId="2"/>
  </si>
  <si>
    <t>菅沢2-6-13</t>
    <rPh sb="0" eb="2">
      <t>スガサワ</t>
    </rPh>
    <phoneticPr fontId="2"/>
  </si>
  <si>
    <t>352-0017</t>
    <phoneticPr fontId="2"/>
  </si>
  <si>
    <t>048-423-6130</t>
    <phoneticPr fontId="2"/>
  </si>
  <si>
    <t>048-423-6133</t>
    <phoneticPr fontId="2"/>
  </si>
  <si>
    <t>JR武蔵野線新座駅南口から西武バス「中郷バス停」下車徒歩3分</t>
    <rPh sb="2" eb="6">
      <t>ムサシノセン</t>
    </rPh>
    <rPh sb="6" eb="8">
      <t>ニイザ</t>
    </rPh>
    <rPh sb="8" eb="9">
      <t>エキ</t>
    </rPh>
    <rPh sb="9" eb="11">
      <t>ミナミグチ</t>
    </rPh>
    <rPh sb="13" eb="15">
      <t>セイブ</t>
    </rPh>
    <rPh sb="18" eb="20">
      <t>ナカゴウ</t>
    </rPh>
    <rPh sb="22" eb="23">
      <t>テイ</t>
    </rPh>
    <rPh sb="24" eb="26">
      <t>ゲシャ</t>
    </rPh>
    <rPh sb="26" eb="28">
      <t>トホ</t>
    </rPh>
    <rPh sb="29" eb="30">
      <t>フン</t>
    </rPh>
    <phoneticPr fontId="2"/>
  </si>
  <si>
    <t>ＭＵＴ（株）</t>
    <rPh sb="4" eb="5">
      <t>カブ</t>
    </rPh>
    <phoneticPr fontId="2"/>
  </si>
  <si>
    <t>ラフロード</t>
    <phoneticPr fontId="2"/>
  </si>
  <si>
    <t>本郷394</t>
    <rPh sb="0" eb="2">
      <t>ホンゴウ</t>
    </rPh>
    <phoneticPr fontId="2"/>
  </si>
  <si>
    <t>0480-53-4539</t>
    <phoneticPr fontId="2"/>
  </si>
  <si>
    <t>○</t>
    <phoneticPr fontId="2"/>
  </si>
  <si>
    <t>北春日部駅から徒歩32分</t>
    <rPh sb="0" eb="4">
      <t>キタカスカベ</t>
    </rPh>
    <rPh sb="4" eb="5">
      <t>エキ</t>
    </rPh>
    <rPh sb="7" eb="9">
      <t>トホ</t>
    </rPh>
    <rPh sb="11" eb="12">
      <t>フン</t>
    </rPh>
    <phoneticPr fontId="2"/>
  </si>
  <si>
    <t>350‐0809</t>
    <phoneticPr fontId="2"/>
  </si>
  <si>
    <t>049‐298‐5934</t>
    <phoneticPr fontId="2"/>
  </si>
  <si>
    <t>049‐298‐5935</t>
    <phoneticPr fontId="2"/>
  </si>
  <si>
    <t>鶴ヶ島駅より徒歩１０分</t>
    <rPh sb="0" eb="3">
      <t>ツルガシマ</t>
    </rPh>
    <rPh sb="3" eb="4">
      <t>エキ</t>
    </rPh>
    <rPh sb="6" eb="8">
      <t>トホ</t>
    </rPh>
    <rPh sb="10" eb="11">
      <t>フン</t>
    </rPh>
    <phoneticPr fontId="2"/>
  </si>
  <si>
    <t>鯨井新田23-1</t>
    <rPh sb="0" eb="2">
      <t>クジライ</t>
    </rPh>
    <rPh sb="2" eb="4">
      <t>シンデン</t>
    </rPh>
    <phoneticPr fontId="2"/>
  </si>
  <si>
    <t>○</t>
    <phoneticPr fontId="2"/>
  </si>
  <si>
    <t>いちご</t>
    <phoneticPr fontId="2"/>
  </si>
  <si>
    <t>鶴ヶ曽根６０－１</t>
    <rPh sb="0" eb="1">
      <t>ツル</t>
    </rPh>
    <rPh sb="2" eb="4">
      <t>ソネ</t>
    </rPh>
    <phoneticPr fontId="2"/>
  </si>
  <si>
    <t>340-0802</t>
    <phoneticPr fontId="2"/>
  </si>
  <si>
    <t>048-994-2615</t>
    <phoneticPr fontId="2"/>
  </si>
  <si>
    <t>048-994-2616</t>
    <phoneticPr fontId="2"/>
  </si>
  <si>
    <t>○</t>
    <phoneticPr fontId="2"/>
  </si>
  <si>
    <t>草加駅東口から八潮団地行バス「鶴ヶ曽根北」下車徒歩５分
八潮駅北口から八潮駅北口巡回バス「鶴ヶ曽根北」下車徒歩５分</t>
    <rPh sb="0" eb="2">
      <t>ソウカ</t>
    </rPh>
    <rPh sb="2" eb="3">
      <t>エキ</t>
    </rPh>
    <rPh sb="3" eb="4">
      <t>ヒガシ</t>
    </rPh>
    <rPh sb="4" eb="5">
      <t>クチ</t>
    </rPh>
    <rPh sb="7" eb="9">
      <t>ヤシオ</t>
    </rPh>
    <rPh sb="9" eb="11">
      <t>ダンチ</t>
    </rPh>
    <rPh sb="11" eb="12">
      <t>イキ</t>
    </rPh>
    <rPh sb="15" eb="16">
      <t>ツル</t>
    </rPh>
    <rPh sb="17" eb="19">
      <t>ソネ</t>
    </rPh>
    <rPh sb="19" eb="20">
      <t>キタ</t>
    </rPh>
    <rPh sb="21" eb="23">
      <t>ゲシャ</t>
    </rPh>
    <rPh sb="23" eb="25">
      <t>トホ</t>
    </rPh>
    <rPh sb="26" eb="27">
      <t>フン</t>
    </rPh>
    <rPh sb="28" eb="30">
      <t>ヤシオ</t>
    </rPh>
    <rPh sb="30" eb="31">
      <t>エキ</t>
    </rPh>
    <rPh sb="31" eb="33">
      <t>キタグチ</t>
    </rPh>
    <rPh sb="35" eb="37">
      <t>ヤシオ</t>
    </rPh>
    <rPh sb="37" eb="38">
      <t>エキ</t>
    </rPh>
    <rPh sb="38" eb="39">
      <t>キタ</t>
    </rPh>
    <rPh sb="39" eb="40">
      <t>クチ</t>
    </rPh>
    <rPh sb="40" eb="42">
      <t>ジュンカイ</t>
    </rPh>
    <rPh sb="45" eb="46">
      <t>ツル</t>
    </rPh>
    <rPh sb="47" eb="49">
      <t>ソネ</t>
    </rPh>
    <rPh sb="49" eb="50">
      <t>キタ</t>
    </rPh>
    <rPh sb="51" eb="53">
      <t>ゲシャ</t>
    </rPh>
    <rPh sb="53" eb="55">
      <t>トホ</t>
    </rPh>
    <rPh sb="56" eb="57">
      <t>フン</t>
    </rPh>
    <phoneticPr fontId="2"/>
  </si>
  <si>
    <t>(特非)だいち</t>
    <rPh sb="1" eb="2">
      <t>トク</t>
    </rPh>
    <rPh sb="2" eb="3">
      <t>ヒ</t>
    </rPh>
    <phoneticPr fontId="2"/>
  </si>
  <si>
    <t>だいち</t>
    <phoneticPr fontId="2"/>
  </si>
  <si>
    <t>ふじみ野西3-14-4</t>
    <rPh sb="3" eb="4">
      <t>ノ</t>
    </rPh>
    <rPh sb="4" eb="5">
      <t>ニシ</t>
    </rPh>
    <phoneticPr fontId="2"/>
  </si>
  <si>
    <t>354-0035</t>
    <phoneticPr fontId="2"/>
  </si>
  <si>
    <t>049-262-7077</t>
    <phoneticPr fontId="2"/>
  </si>
  <si>
    <t>049-262-7075</t>
    <phoneticPr fontId="2"/>
  </si>
  <si>
    <t>東武東上線ふじみ野駅下車徒歩8分
※児童発達支援、放課後等デイサービスとの多機能</t>
    <rPh sb="8" eb="9">
      <t>ノ</t>
    </rPh>
    <rPh sb="18" eb="20">
      <t>ジドウ</t>
    </rPh>
    <rPh sb="20" eb="22">
      <t>ハッタツ</t>
    </rPh>
    <rPh sb="22" eb="24">
      <t>シエン</t>
    </rPh>
    <rPh sb="25" eb="28">
      <t>ホウカゴ</t>
    </rPh>
    <rPh sb="28" eb="29">
      <t>トウ</t>
    </rPh>
    <rPh sb="37" eb="40">
      <t>タキノウ</t>
    </rPh>
    <phoneticPr fontId="2"/>
  </si>
  <si>
    <t>(株)ヴェルペンファルマ</t>
    <rPh sb="0" eb="3">
      <t>カブ</t>
    </rPh>
    <phoneticPr fontId="2"/>
  </si>
  <si>
    <t>ビュッフェレストラン　WELPEN GRILL</t>
    <phoneticPr fontId="2"/>
  </si>
  <si>
    <t>中山319－4</t>
    <rPh sb="0" eb="2">
      <t>ナカヤマ</t>
    </rPh>
    <phoneticPr fontId="2"/>
  </si>
  <si>
    <t>042-983-8188</t>
    <phoneticPr fontId="2"/>
  </si>
  <si>
    <t>042-983-8201</t>
    <phoneticPr fontId="2"/>
  </si>
  <si>
    <t>西武池袋線東飯能駅徒歩15分</t>
    <rPh sb="0" eb="2">
      <t>セイブ</t>
    </rPh>
    <rPh sb="2" eb="4">
      <t>イケブクロ</t>
    </rPh>
    <rPh sb="4" eb="5">
      <t>セン</t>
    </rPh>
    <rPh sb="5" eb="8">
      <t>ヒガシハンノウ</t>
    </rPh>
    <rPh sb="8" eb="9">
      <t>エキ</t>
    </rPh>
    <rPh sb="9" eb="11">
      <t>トホ</t>
    </rPh>
    <rPh sb="13" eb="14">
      <t>プン</t>
    </rPh>
    <phoneticPr fontId="2"/>
  </si>
  <si>
    <t>医療型障害児入所施設　カリヨンの杜</t>
    <rPh sb="0" eb="2">
      <t>イリョウ</t>
    </rPh>
    <rPh sb="2" eb="3">
      <t>ガタ</t>
    </rPh>
    <rPh sb="3" eb="5">
      <t>ショウガイ</t>
    </rPh>
    <rPh sb="5" eb="6">
      <t>ジ</t>
    </rPh>
    <rPh sb="6" eb="8">
      <t>ニュウショ</t>
    </rPh>
    <rPh sb="8" eb="10">
      <t>シセツ</t>
    </rPh>
    <rPh sb="16" eb="17">
      <t>モリ</t>
    </rPh>
    <phoneticPr fontId="5"/>
  </si>
  <si>
    <t>岩槻区馬込２１００番地</t>
    <rPh sb="0" eb="2">
      <t>イワツキ</t>
    </rPh>
    <rPh sb="2" eb="3">
      <t>ク</t>
    </rPh>
    <rPh sb="3" eb="5">
      <t>マゴメ</t>
    </rPh>
    <rPh sb="9" eb="11">
      <t>バンチ</t>
    </rPh>
    <phoneticPr fontId="5"/>
  </si>
  <si>
    <t>339-0077</t>
  </si>
  <si>
    <t>048-797-6915</t>
  </si>
  <si>
    <t>048-797-6925</t>
  </si>
  <si>
    <t>JR蓮田駅から徒歩25分</t>
    <rPh sb="2" eb="5">
      <t>ハスダエキ</t>
    </rPh>
    <rPh sb="7" eb="9">
      <t>トホ</t>
    </rPh>
    <rPh sb="11" eb="12">
      <t>フン</t>
    </rPh>
    <phoneticPr fontId="2"/>
  </si>
  <si>
    <t>(福)桜楓会</t>
    <rPh sb="1" eb="2">
      <t>フク</t>
    </rPh>
    <rPh sb="3" eb="4">
      <t>オウ</t>
    </rPh>
    <rPh sb="4" eb="5">
      <t>フウ</t>
    </rPh>
    <rPh sb="5" eb="6">
      <t>カイ</t>
    </rPh>
    <phoneticPr fontId="5"/>
  </si>
  <si>
    <t>（有）エイミ</t>
    <rPh sb="1" eb="2">
      <t>ア</t>
    </rPh>
    <phoneticPr fontId="2"/>
  </si>
  <si>
    <t>デイリゾートMOMOYAオアフ</t>
    <phoneticPr fontId="2"/>
  </si>
  <si>
    <t>折之口234-5</t>
    <rPh sb="0" eb="1">
      <t>オリ</t>
    </rPh>
    <rPh sb="1" eb="2">
      <t>ノ</t>
    </rPh>
    <rPh sb="2" eb="3">
      <t>クチ</t>
    </rPh>
    <phoneticPr fontId="2"/>
  </si>
  <si>
    <t>366-0812</t>
    <phoneticPr fontId="2"/>
  </si>
  <si>
    <t>048-573-6752</t>
    <phoneticPr fontId="2"/>
  </si>
  <si>
    <t>048-573-6783</t>
    <phoneticPr fontId="2"/>
  </si>
  <si>
    <t>（株）エルサーブ</t>
    <rPh sb="0" eb="3">
      <t>カブ</t>
    </rPh>
    <phoneticPr fontId="2"/>
  </si>
  <si>
    <t>アイディアル就労移行支援</t>
    <rPh sb="6" eb="12">
      <t>シュウロウイコウシエン</t>
    </rPh>
    <phoneticPr fontId="2"/>
  </si>
  <si>
    <t>若宮2-33-4</t>
    <rPh sb="0" eb="2">
      <t>ワカミヤ</t>
    </rPh>
    <phoneticPr fontId="2"/>
  </si>
  <si>
    <t>048-783-3604</t>
    <phoneticPr fontId="2"/>
  </si>
  <si>
    <t>048-783-3826</t>
    <phoneticPr fontId="2"/>
  </si>
  <si>
    <t>JR高崎線桶川駅下車徒歩7分</t>
  </si>
  <si>
    <t>宇都宮線久喜駅から市循環バス東西連絡西行「皆代」下車徒歩1分</t>
    <phoneticPr fontId="2"/>
  </si>
  <si>
    <t>（同）ネクサスグリーン</t>
    <rPh sb="1" eb="2">
      <t>ドウ</t>
    </rPh>
    <phoneticPr fontId="2"/>
  </si>
  <si>
    <t>アグリ園</t>
    <rPh sb="3" eb="4">
      <t>エン</t>
    </rPh>
    <phoneticPr fontId="2"/>
  </si>
  <si>
    <t>吉羽5-12-9</t>
    <rPh sb="0" eb="2">
      <t>ヨシバ</t>
    </rPh>
    <phoneticPr fontId="2"/>
  </si>
  <si>
    <t>0480-47-0252</t>
    <phoneticPr fontId="2"/>
  </si>
  <si>
    <t>JR東北本線久喜駅から朝日バス「沼向公園入口」下車徒歩１分</t>
    <rPh sb="2" eb="4">
      <t>トウホク</t>
    </rPh>
    <rPh sb="4" eb="6">
      <t>ホンセン</t>
    </rPh>
    <rPh sb="6" eb="8">
      <t>クキ</t>
    </rPh>
    <rPh sb="8" eb="9">
      <t>エキ</t>
    </rPh>
    <rPh sb="11" eb="13">
      <t>アサヒ</t>
    </rPh>
    <rPh sb="16" eb="17">
      <t>ヌマ</t>
    </rPh>
    <rPh sb="17" eb="18">
      <t>ムカイ</t>
    </rPh>
    <rPh sb="18" eb="20">
      <t>コウエン</t>
    </rPh>
    <rPh sb="20" eb="22">
      <t>イリグチ</t>
    </rPh>
    <rPh sb="23" eb="25">
      <t>ゲシャ</t>
    </rPh>
    <rPh sb="25" eb="27">
      <t>トホ</t>
    </rPh>
    <rPh sb="28" eb="29">
      <t>フン</t>
    </rPh>
    <phoneticPr fontId="2"/>
  </si>
  <si>
    <t>ネリア</t>
    <phoneticPr fontId="2"/>
  </si>
  <si>
    <t>東3-4-6</t>
    <rPh sb="0" eb="1">
      <t>ヒガシ</t>
    </rPh>
    <phoneticPr fontId="2"/>
  </si>
  <si>
    <t>羽生駅東口から福祉バス（あいあいバス）「東３丁目」下車徒歩５分</t>
    <rPh sb="0" eb="2">
      <t>ハニュウ</t>
    </rPh>
    <rPh sb="2" eb="3">
      <t>エキ</t>
    </rPh>
    <rPh sb="3" eb="5">
      <t>ヒガシグチ</t>
    </rPh>
    <rPh sb="7" eb="9">
      <t>フクシ</t>
    </rPh>
    <rPh sb="20" eb="21">
      <t>ヒガシ</t>
    </rPh>
    <rPh sb="22" eb="24">
      <t>チョウメ</t>
    </rPh>
    <rPh sb="25" eb="27">
      <t>ゲシャ</t>
    </rPh>
    <rPh sb="27" eb="29">
      <t>トホ</t>
    </rPh>
    <rPh sb="30" eb="31">
      <t>フン</t>
    </rPh>
    <phoneticPr fontId="2"/>
  </si>
  <si>
    <t>多機能型デイサービスひだまり</t>
    <rPh sb="0" eb="4">
      <t>タキノウガタ</t>
    </rPh>
    <phoneticPr fontId="2"/>
  </si>
  <si>
    <t>赤山町3-158-1</t>
    <rPh sb="0" eb="3">
      <t>アカヤマチョウ</t>
    </rPh>
    <phoneticPr fontId="2"/>
  </si>
  <si>
    <t>343-8601</t>
    <phoneticPr fontId="2"/>
  </si>
  <si>
    <t>048-972-4742</t>
    <phoneticPr fontId="2"/>
  </si>
  <si>
    <t>048-972-4743</t>
    <phoneticPr fontId="2"/>
  </si>
  <si>
    <t>東武スカイツリーライン新越谷駅西口徒歩15分</t>
    <rPh sb="0" eb="2">
      <t>トウブ</t>
    </rPh>
    <rPh sb="11" eb="15">
      <t>シンコシガヤエキ</t>
    </rPh>
    <rPh sb="15" eb="17">
      <t>ニシグチ</t>
    </rPh>
    <rPh sb="17" eb="19">
      <t>トホ</t>
    </rPh>
    <rPh sb="21" eb="22">
      <t>フン</t>
    </rPh>
    <phoneticPr fontId="2"/>
  </si>
  <si>
    <t>331-0802</t>
  </si>
  <si>
    <t>秩父鉄道武川駅より徒歩35分
※共生型</t>
    <rPh sb="0" eb="2">
      <t>チチブ</t>
    </rPh>
    <rPh sb="2" eb="4">
      <t>テツドウ</t>
    </rPh>
    <rPh sb="4" eb="6">
      <t>ブカワ</t>
    </rPh>
    <rPh sb="6" eb="7">
      <t>エキ</t>
    </rPh>
    <rPh sb="9" eb="11">
      <t>トホ</t>
    </rPh>
    <rPh sb="13" eb="14">
      <t>フン</t>
    </rPh>
    <rPh sb="16" eb="19">
      <t>キョウセイガタ</t>
    </rPh>
    <phoneticPr fontId="2"/>
  </si>
  <si>
    <t>笹目7-7-11</t>
    <rPh sb="0" eb="2">
      <t>ササメ</t>
    </rPh>
    <phoneticPr fontId="2"/>
  </si>
  <si>
    <t>335-0034</t>
    <phoneticPr fontId="2"/>
  </si>
  <si>
    <t>048-455-8973</t>
    <phoneticPr fontId="2"/>
  </si>
  <si>
    <t>048-455-8978</t>
    <phoneticPr fontId="2"/>
  </si>
  <si>
    <t>平塚字荒井1629-3,4</t>
    <phoneticPr fontId="2"/>
  </si>
  <si>
    <t>048-783-3903</t>
    <phoneticPr fontId="2"/>
  </si>
  <si>
    <t>048-783-3904</t>
    <phoneticPr fontId="2"/>
  </si>
  <si>
    <t>志久駅から徒歩30分
※共同生活援助との併設</t>
    <rPh sb="0" eb="3">
      <t>シクエキ</t>
    </rPh>
    <rPh sb="5" eb="7">
      <t>トホ</t>
    </rPh>
    <rPh sb="9" eb="10">
      <t>フン</t>
    </rPh>
    <rPh sb="12" eb="18">
      <t>キョウドウセイカツエンジョ</t>
    </rPh>
    <rPh sb="20" eb="22">
      <t>ヘイセツ</t>
    </rPh>
    <phoneticPr fontId="2"/>
  </si>
  <si>
    <t>戸田駅からバス14分
※共同生活援助との併設</t>
    <rPh sb="0" eb="2">
      <t>トダ</t>
    </rPh>
    <rPh sb="2" eb="3">
      <t>エキ</t>
    </rPh>
    <rPh sb="9" eb="10">
      <t>フン</t>
    </rPh>
    <rPh sb="12" eb="18">
      <t>キョウドウセイカツエンジョ</t>
    </rPh>
    <rPh sb="20" eb="22">
      <t>ヘイセツ</t>
    </rPh>
    <phoneticPr fontId="2"/>
  </si>
  <si>
    <t>360-0022</t>
  </si>
  <si>
    <t>049-257-6401</t>
  </si>
  <si>
    <t>049-257-6402</t>
  </si>
  <si>
    <t>東武東上線上福岡駅より西武バス「福岡小学校」下車
※共同生活援助との併設</t>
    <rPh sb="0" eb="5">
      <t>トウブトウジョウセン</t>
    </rPh>
    <rPh sb="5" eb="8">
      <t>カミフクオカ</t>
    </rPh>
    <rPh sb="8" eb="9">
      <t>エキ</t>
    </rPh>
    <rPh sb="11" eb="13">
      <t>セイブ</t>
    </rPh>
    <rPh sb="16" eb="18">
      <t>フクオカ</t>
    </rPh>
    <rPh sb="18" eb="21">
      <t>ショウガッコウ</t>
    </rPh>
    <rPh sb="22" eb="24">
      <t>ゲシャ</t>
    </rPh>
    <rPh sb="26" eb="32">
      <t>キョウドウセイカツエンジョ</t>
    </rPh>
    <rPh sb="34" eb="36">
      <t>ヘイセツ</t>
    </rPh>
    <phoneticPr fontId="2"/>
  </si>
  <si>
    <t>野寺1-3-18</t>
    <rPh sb="0" eb="2">
      <t>ノデラ</t>
    </rPh>
    <phoneticPr fontId="6"/>
  </si>
  <si>
    <t>352-0034</t>
  </si>
  <si>
    <t>048-424-7208</t>
  </si>
  <si>
    <t>048-424-7202</t>
  </si>
  <si>
    <t>R1.11.1</t>
  </si>
  <si>
    <t>西武池袋線ひばりが丘駅北口から西武バス「貝沼」下車徒歩5分
※共同生活援助との併設</t>
    <rPh sb="0" eb="2">
      <t>セイブ</t>
    </rPh>
    <rPh sb="2" eb="4">
      <t>イケブクロ</t>
    </rPh>
    <rPh sb="4" eb="5">
      <t>セン</t>
    </rPh>
    <rPh sb="9" eb="10">
      <t>オカ</t>
    </rPh>
    <rPh sb="10" eb="11">
      <t>エキ</t>
    </rPh>
    <rPh sb="11" eb="13">
      <t>キタグチ</t>
    </rPh>
    <rPh sb="15" eb="17">
      <t>セイブ</t>
    </rPh>
    <rPh sb="20" eb="22">
      <t>カイヌマ</t>
    </rPh>
    <rPh sb="23" eb="25">
      <t>ゲシャ</t>
    </rPh>
    <rPh sb="25" eb="27">
      <t>トホ</t>
    </rPh>
    <rPh sb="28" eb="29">
      <t>フン</t>
    </rPh>
    <phoneticPr fontId="2"/>
  </si>
  <si>
    <t>クリード新座</t>
    <rPh sb="3" eb="5">
      <t>ニイザ</t>
    </rPh>
    <phoneticPr fontId="6"/>
  </si>
  <si>
    <t>(株）日本クリード</t>
    <rPh sb="1" eb="2">
      <t>カブ</t>
    </rPh>
    <rPh sb="3" eb="5">
      <t>ニホン</t>
    </rPh>
    <phoneticPr fontId="5"/>
  </si>
  <si>
    <t>菅沢2-6-15</t>
    <phoneticPr fontId="2"/>
  </si>
  <si>
    <t>352-0017</t>
  </si>
  <si>
    <t>048-423-6130</t>
  </si>
  <si>
    <t>048-423-6133</t>
  </si>
  <si>
    <t>ふじみ野市</t>
    <phoneticPr fontId="2"/>
  </si>
  <si>
    <t>長宮1－3－8</t>
    <rPh sb="0" eb="2">
      <t>ナガミヤ</t>
    </rPh>
    <phoneticPr fontId="6"/>
  </si>
  <si>
    <t>356-0022</t>
    <phoneticPr fontId="2"/>
  </si>
  <si>
    <t>049-293-3528</t>
  </si>
  <si>
    <t>049-293-3532</t>
  </si>
  <si>
    <t>R2.2.1</t>
  </si>
  <si>
    <t>東武東上線上福岡駅から西武バス「ふじみ野市役所」下車徒歩11分
※共同生活援助との併設</t>
    <rPh sb="0" eb="9">
      <t>トウブトウジョウセンカミフクオカエキ</t>
    </rPh>
    <rPh sb="11" eb="13">
      <t>セイブ</t>
    </rPh>
    <rPh sb="19" eb="20">
      <t>ノ</t>
    </rPh>
    <rPh sb="20" eb="21">
      <t>シ</t>
    </rPh>
    <rPh sb="21" eb="23">
      <t>ヤクショ</t>
    </rPh>
    <rPh sb="24" eb="25">
      <t>ゲ</t>
    </rPh>
    <rPh sb="25" eb="26">
      <t>クルマ</t>
    </rPh>
    <rPh sb="26" eb="28">
      <t>トホ</t>
    </rPh>
    <rPh sb="30" eb="31">
      <t>フン</t>
    </rPh>
    <phoneticPr fontId="2"/>
  </si>
  <si>
    <t>(有)ＺＥＲＯファーム</t>
    <phoneticPr fontId="2"/>
  </si>
  <si>
    <t>グラン・カッサ</t>
  </si>
  <si>
    <t>大字西本宿字松ノ木1696－1</t>
    <phoneticPr fontId="2"/>
  </si>
  <si>
    <t>0493-35-1010</t>
  </si>
  <si>
    <t>0493-35-1013</t>
  </si>
  <si>
    <t>355－0062</t>
  </si>
  <si>
    <t>東武東上線高坂駅から徒歩11分
※共同生活援助との併設</t>
    <rPh sb="0" eb="5">
      <t>トウブトウジョウセン</t>
    </rPh>
    <rPh sb="5" eb="7">
      <t>タカサカ</t>
    </rPh>
    <rPh sb="7" eb="8">
      <t>エキ</t>
    </rPh>
    <rPh sb="10" eb="12">
      <t>トホ</t>
    </rPh>
    <rPh sb="14" eb="15">
      <t>フン</t>
    </rPh>
    <phoneticPr fontId="2"/>
  </si>
  <si>
    <t>350-1313</t>
    <phoneticPr fontId="2"/>
  </si>
  <si>
    <t>04-2936-6251</t>
    <phoneticPr fontId="2"/>
  </si>
  <si>
    <t>04-2936-6352</t>
    <phoneticPr fontId="2"/>
  </si>
  <si>
    <t>西武新宿線新所沢駅新所沢駅から西武バス「上赤坂」下車徒歩6分
※共同生活援助との併設</t>
    <rPh sb="0" eb="2">
      <t>セイブ</t>
    </rPh>
    <rPh sb="2" eb="4">
      <t>シンジュク</t>
    </rPh>
    <rPh sb="4" eb="5">
      <t>セン</t>
    </rPh>
    <rPh sb="5" eb="9">
      <t>シントコロザワエキ</t>
    </rPh>
    <rPh sb="9" eb="13">
      <t>シントコロザワエキ</t>
    </rPh>
    <rPh sb="15" eb="17">
      <t>セイブ</t>
    </rPh>
    <rPh sb="20" eb="23">
      <t>カミアカサカ</t>
    </rPh>
    <rPh sb="24" eb="26">
      <t>ゲシャ</t>
    </rPh>
    <rPh sb="26" eb="28">
      <t>トホ</t>
    </rPh>
    <rPh sb="29" eb="30">
      <t>フン</t>
    </rPh>
    <phoneticPr fontId="2"/>
  </si>
  <si>
    <t>東町314</t>
    <rPh sb="0" eb="2">
      <t>アズマチョウ</t>
    </rPh>
    <phoneticPr fontId="2"/>
  </si>
  <si>
    <t>341-0036</t>
    <phoneticPr fontId="2"/>
  </si>
  <si>
    <t>048-954-7535</t>
    <phoneticPr fontId="2"/>
  </si>
  <si>
    <t>048-954-7536</t>
    <phoneticPr fontId="2"/>
  </si>
  <si>
    <t>京成線金町駅から東武バス「高須大入バス停」下車徒歩2分
※共同生活援助との併設</t>
    <rPh sb="0" eb="3">
      <t>ケイセイセン</t>
    </rPh>
    <rPh sb="3" eb="5">
      <t>カナマチ</t>
    </rPh>
    <rPh sb="5" eb="6">
      <t>エキ</t>
    </rPh>
    <rPh sb="8" eb="10">
      <t>トウブ</t>
    </rPh>
    <rPh sb="13" eb="15">
      <t>タカス</t>
    </rPh>
    <rPh sb="15" eb="17">
      <t>オオイリ</t>
    </rPh>
    <rPh sb="19" eb="20">
      <t>テイ</t>
    </rPh>
    <rPh sb="21" eb="23">
      <t>ゲシャ</t>
    </rPh>
    <rPh sb="23" eb="25">
      <t>トホ</t>
    </rPh>
    <rPh sb="26" eb="27">
      <t>フン</t>
    </rPh>
    <rPh sb="29" eb="31">
      <t>キョウドウ</t>
    </rPh>
    <rPh sb="31" eb="33">
      <t>セイカツ</t>
    </rPh>
    <rPh sb="33" eb="35">
      <t>エンジョ</t>
    </rPh>
    <rPh sb="37" eb="39">
      <t>ヘイセツ</t>
    </rPh>
    <phoneticPr fontId="2"/>
  </si>
  <si>
    <t>富士見町二丁目10-5、10-4</t>
    <rPh sb="0" eb="3">
      <t>フジミ</t>
    </rPh>
    <rPh sb="3" eb="4">
      <t>チョウ</t>
    </rPh>
    <rPh sb="4" eb="7">
      <t>ニチョウメ</t>
    </rPh>
    <phoneticPr fontId="2"/>
  </si>
  <si>
    <t>361-0021</t>
    <phoneticPr fontId="2"/>
  </si>
  <si>
    <t>048-579-5841</t>
    <phoneticPr fontId="2"/>
  </si>
  <si>
    <t>048-579-5842</t>
    <phoneticPr fontId="2"/>
  </si>
  <si>
    <t>ソーシャルインクルー（株）</t>
    <rPh sb="10" eb="11">
      <t>カブ</t>
    </rPh>
    <phoneticPr fontId="2"/>
  </si>
  <si>
    <t>備後西4丁目825-1、1210-3、1211-1</t>
    <rPh sb="0" eb="2">
      <t>ビンゴ</t>
    </rPh>
    <rPh sb="2" eb="3">
      <t>ニシ</t>
    </rPh>
    <rPh sb="4" eb="6">
      <t>チョウメ</t>
    </rPh>
    <phoneticPr fontId="2"/>
  </si>
  <si>
    <t>344-0033</t>
    <phoneticPr fontId="2"/>
  </si>
  <si>
    <t>048-797-7540</t>
    <phoneticPr fontId="2"/>
  </si>
  <si>
    <t>048-797-7545</t>
    <phoneticPr fontId="2"/>
  </si>
  <si>
    <t>東武伊勢崎線武里駅から徒歩11分
※共同生活援助の併設</t>
    <rPh sb="0" eb="2">
      <t>トウブ</t>
    </rPh>
    <rPh sb="2" eb="5">
      <t>イセサキ</t>
    </rPh>
    <rPh sb="5" eb="6">
      <t>セン</t>
    </rPh>
    <rPh sb="6" eb="7">
      <t>タケ</t>
    </rPh>
    <rPh sb="7" eb="8">
      <t>サト</t>
    </rPh>
    <rPh sb="8" eb="9">
      <t>エキ</t>
    </rPh>
    <rPh sb="11" eb="13">
      <t>トホ</t>
    </rPh>
    <rPh sb="15" eb="16">
      <t>フン</t>
    </rPh>
    <rPh sb="18" eb="20">
      <t>キョウドウ</t>
    </rPh>
    <rPh sb="20" eb="22">
      <t>セイカツ</t>
    </rPh>
    <rPh sb="22" eb="24">
      <t>エンジョ</t>
    </rPh>
    <rPh sb="25" eb="27">
      <t>ヘイセツ</t>
    </rPh>
    <phoneticPr fontId="2"/>
  </si>
  <si>
    <t>南中曽根633-1</t>
    <rPh sb="0" eb="4">
      <t>ミナミナカソネ</t>
    </rPh>
    <phoneticPr fontId="2"/>
  </si>
  <si>
    <t>344-0048</t>
    <phoneticPr fontId="2"/>
  </si>
  <si>
    <t>048-795-7137</t>
    <phoneticPr fontId="2"/>
  </si>
  <si>
    <t>東武野田線豊春駅から徒歩12分
※共同生活援助の併設</t>
    <rPh sb="0" eb="2">
      <t>トウブ</t>
    </rPh>
    <rPh sb="2" eb="5">
      <t>ノダセン</t>
    </rPh>
    <rPh sb="5" eb="7">
      <t>トヨハル</t>
    </rPh>
    <rPh sb="7" eb="8">
      <t>エキ</t>
    </rPh>
    <rPh sb="10" eb="12">
      <t>トホ</t>
    </rPh>
    <rPh sb="14" eb="15">
      <t>フン</t>
    </rPh>
    <rPh sb="17" eb="19">
      <t>キョウドウ</t>
    </rPh>
    <rPh sb="19" eb="21">
      <t>セイカツ</t>
    </rPh>
    <rPh sb="21" eb="23">
      <t>エンジョ</t>
    </rPh>
    <rPh sb="24" eb="26">
      <t>ヘイセツ</t>
    </rPh>
    <phoneticPr fontId="2"/>
  </si>
  <si>
    <t>グループホームさやか</t>
    <phoneticPr fontId="2"/>
  </si>
  <si>
    <t>大野原80-71</t>
    <rPh sb="0" eb="3">
      <t>オオノハラ</t>
    </rPh>
    <phoneticPr fontId="2"/>
  </si>
  <si>
    <t>368-0005</t>
    <phoneticPr fontId="2"/>
  </si>
  <si>
    <t>0494-25-0061</t>
    <phoneticPr fontId="2"/>
  </si>
  <si>
    <t>秩父鉄道大野原駅から車で6分
※共同生活援助の空床利用</t>
    <rPh sb="4" eb="7">
      <t>オオノハラ</t>
    </rPh>
    <rPh sb="7" eb="8">
      <t>エキ</t>
    </rPh>
    <rPh sb="10" eb="11">
      <t>クルマ</t>
    </rPh>
    <rPh sb="13" eb="14">
      <t>フン</t>
    </rPh>
    <rPh sb="16" eb="18">
      <t>キョウドウ</t>
    </rPh>
    <rPh sb="18" eb="20">
      <t>セイカツ</t>
    </rPh>
    <rPh sb="20" eb="22">
      <t>エンジョ</t>
    </rPh>
    <rPh sb="23" eb="24">
      <t>ソラ</t>
    </rPh>
    <rPh sb="24" eb="25">
      <t>ユカ</t>
    </rPh>
    <rPh sb="25" eb="27">
      <t>リヨウ</t>
    </rPh>
    <phoneticPr fontId="2"/>
  </si>
  <si>
    <t>ショートステイあじさい荘</t>
    <rPh sb="11" eb="12">
      <t>ソウ</t>
    </rPh>
    <phoneticPr fontId="2"/>
  </si>
  <si>
    <t>大瀬3-2-20</t>
    <rPh sb="0" eb="1">
      <t>オオ</t>
    </rPh>
    <rPh sb="1" eb="2">
      <t>セ</t>
    </rPh>
    <phoneticPr fontId="2"/>
  </si>
  <si>
    <t>340-0822</t>
    <phoneticPr fontId="2"/>
  </si>
  <si>
    <t>048-954-4536</t>
    <phoneticPr fontId="2"/>
  </si>
  <si>
    <t>048-954-4537</t>
    <phoneticPr fontId="2"/>
  </si>
  <si>
    <t>つくばエクスプレス八潮駅から徒歩7分
※共同生活援助との併設</t>
    <rPh sb="9" eb="11">
      <t>ヤシオ</t>
    </rPh>
    <rPh sb="11" eb="12">
      <t>エキ</t>
    </rPh>
    <rPh sb="14" eb="16">
      <t>トホ</t>
    </rPh>
    <rPh sb="17" eb="18">
      <t>フン</t>
    </rPh>
    <rPh sb="20" eb="22">
      <t>キョウドウ</t>
    </rPh>
    <rPh sb="22" eb="24">
      <t>セイカツ</t>
    </rPh>
    <rPh sb="24" eb="26">
      <t>エンジョ</t>
    </rPh>
    <rPh sb="28" eb="30">
      <t>ヘイセツ</t>
    </rPh>
    <phoneticPr fontId="2"/>
  </si>
  <si>
    <t>マイライフ工房</t>
    <rPh sb="5" eb="7">
      <t>コウボウ</t>
    </rPh>
    <phoneticPr fontId="2"/>
  </si>
  <si>
    <t>ふじみ野市</t>
    <rPh sb="3" eb="5">
      <t>ノシ</t>
    </rPh>
    <phoneticPr fontId="2"/>
  </si>
  <si>
    <t>西原2-3-35</t>
    <rPh sb="0" eb="2">
      <t>ニシハラ</t>
    </rPh>
    <phoneticPr fontId="2"/>
  </si>
  <si>
    <t>356-0028</t>
    <phoneticPr fontId="2"/>
  </si>
  <si>
    <t>049-293-2580</t>
    <phoneticPr fontId="2"/>
  </si>
  <si>
    <t>049-293-2580</t>
  </si>
  <si>
    <t>東武東上線上福岡駅から徒歩19分</t>
    <rPh sb="0" eb="5">
      <t>トウブトウジョウセン</t>
    </rPh>
    <rPh sb="5" eb="8">
      <t>カミフクオカ</t>
    </rPh>
    <rPh sb="8" eb="9">
      <t>エキ</t>
    </rPh>
    <rPh sb="11" eb="13">
      <t>トホ</t>
    </rPh>
    <rPh sb="15" eb="16">
      <t>フン</t>
    </rPh>
    <phoneticPr fontId="2"/>
  </si>
  <si>
    <t>（特非）あおい糸</t>
    <rPh sb="1" eb="2">
      <t>トク</t>
    </rPh>
    <rPh sb="2" eb="3">
      <t>ヒ</t>
    </rPh>
    <rPh sb="7" eb="8">
      <t>イト</t>
    </rPh>
    <phoneticPr fontId="2"/>
  </si>
  <si>
    <t>生活介護事業所てらす</t>
    <rPh sb="0" eb="7">
      <t>セイカツカイゴジギョウショ</t>
    </rPh>
    <phoneticPr fontId="2"/>
  </si>
  <si>
    <t>大字南畑新田字尻永682-3</t>
    <rPh sb="0" eb="2">
      <t>オオアザ</t>
    </rPh>
    <rPh sb="2" eb="3">
      <t>ミナミ</t>
    </rPh>
    <rPh sb="3" eb="4">
      <t>ハタケ</t>
    </rPh>
    <rPh sb="4" eb="6">
      <t>シンデン</t>
    </rPh>
    <rPh sb="6" eb="7">
      <t>アザ</t>
    </rPh>
    <rPh sb="7" eb="8">
      <t>シリ</t>
    </rPh>
    <rPh sb="8" eb="9">
      <t>ナガ</t>
    </rPh>
    <phoneticPr fontId="2"/>
  </si>
  <si>
    <t>049-265-5986</t>
  </si>
  <si>
    <t>東武東上線鶴瀬駅より市内循環バス（ふれあい号）「難波田城公園」下車徒歩15分</t>
    <rPh sb="0" eb="5">
      <t>トウブトウジョウセン</t>
    </rPh>
    <rPh sb="5" eb="8">
      <t>ツルセエキ</t>
    </rPh>
    <rPh sb="10" eb="12">
      <t>シナイ</t>
    </rPh>
    <rPh sb="12" eb="14">
      <t>ジュンカン</t>
    </rPh>
    <rPh sb="21" eb="22">
      <t>ゴウ</t>
    </rPh>
    <rPh sb="24" eb="26">
      <t>ナンバ</t>
    </rPh>
    <rPh sb="26" eb="27">
      <t>タ</t>
    </rPh>
    <rPh sb="27" eb="28">
      <t>シロ</t>
    </rPh>
    <rPh sb="28" eb="30">
      <t>コウエン</t>
    </rPh>
    <rPh sb="31" eb="33">
      <t>ゲシャ</t>
    </rPh>
    <rPh sb="33" eb="35">
      <t>トホ</t>
    </rPh>
    <rPh sb="37" eb="38">
      <t>フン</t>
    </rPh>
    <phoneticPr fontId="2"/>
  </si>
  <si>
    <t>(特非)ウェルハーモニー</t>
    <rPh sb="1" eb="2">
      <t>トク</t>
    </rPh>
    <rPh sb="2" eb="3">
      <t>ヒ</t>
    </rPh>
    <phoneticPr fontId="2"/>
  </si>
  <si>
    <t>ファームそら</t>
    <phoneticPr fontId="2"/>
  </si>
  <si>
    <t>大和田1-22-38</t>
    <rPh sb="0" eb="3">
      <t>オオワダ</t>
    </rPh>
    <phoneticPr fontId="2"/>
  </si>
  <si>
    <t>352-0004</t>
    <phoneticPr fontId="2"/>
  </si>
  <si>
    <t>048-483-4647</t>
    <phoneticPr fontId="2"/>
  </si>
  <si>
    <t>048-483-4648</t>
  </si>
  <si>
    <t>(特非)虹の郷</t>
    <rPh sb="1" eb="2">
      <t>トク</t>
    </rPh>
    <rPh sb="2" eb="3">
      <t>ヒ</t>
    </rPh>
    <rPh sb="4" eb="5">
      <t>ニジ</t>
    </rPh>
    <rPh sb="6" eb="7">
      <t>サト</t>
    </rPh>
    <phoneticPr fontId="2"/>
  </si>
  <si>
    <t>虹の郷福祉作業所</t>
    <rPh sb="0" eb="1">
      <t>ニジ</t>
    </rPh>
    <rPh sb="2" eb="3">
      <t>サト</t>
    </rPh>
    <rPh sb="3" eb="8">
      <t>フクシサギョウジョ</t>
    </rPh>
    <phoneticPr fontId="2"/>
  </si>
  <si>
    <t>高倉5-15-24</t>
    <rPh sb="0" eb="2">
      <t>タカクラ</t>
    </rPh>
    <phoneticPr fontId="2"/>
  </si>
  <si>
    <t>04-2936-8755</t>
    <phoneticPr fontId="2"/>
  </si>
  <si>
    <t>04-2936-8726</t>
    <phoneticPr fontId="2"/>
  </si>
  <si>
    <t>西武池袋線入間市駅より西武バス「扇町屋２丁目」下車徒歩17分</t>
    <rPh sb="0" eb="2">
      <t>セイブ</t>
    </rPh>
    <rPh sb="2" eb="4">
      <t>イケブクロ</t>
    </rPh>
    <rPh sb="4" eb="5">
      <t>セン</t>
    </rPh>
    <rPh sb="5" eb="8">
      <t>イルマシ</t>
    </rPh>
    <rPh sb="8" eb="9">
      <t>エキ</t>
    </rPh>
    <rPh sb="11" eb="13">
      <t>セイブ</t>
    </rPh>
    <rPh sb="16" eb="17">
      <t>オオギ</t>
    </rPh>
    <rPh sb="17" eb="18">
      <t>マチ</t>
    </rPh>
    <rPh sb="18" eb="19">
      <t>ヤ</t>
    </rPh>
    <rPh sb="20" eb="22">
      <t>チョウメ</t>
    </rPh>
    <rPh sb="23" eb="25">
      <t>ゲシャ</t>
    </rPh>
    <rPh sb="25" eb="27">
      <t>トホ</t>
    </rPh>
    <rPh sb="29" eb="30">
      <t>プン</t>
    </rPh>
    <phoneticPr fontId="2"/>
  </si>
  <si>
    <t>ルッカ</t>
    <phoneticPr fontId="2"/>
  </si>
  <si>
    <t>入間川2-6-22第2甲田ビル3階A・B号室</t>
    <rPh sb="0" eb="3">
      <t>イルマガワ</t>
    </rPh>
    <rPh sb="9" eb="10">
      <t>ダイ</t>
    </rPh>
    <rPh sb="11" eb="13">
      <t>コウダ</t>
    </rPh>
    <rPh sb="16" eb="17">
      <t>カイ</t>
    </rPh>
    <rPh sb="20" eb="22">
      <t>ゴウシツ</t>
    </rPh>
    <phoneticPr fontId="2"/>
  </si>
  <si>
    <t>04-2941-6422</t>
    <phoneticPr fontId="2"/>
  </si>
  <si>
    <t>04-2941-6422</t>
  </si>
  <si>
    <t>西武新宿線狭山市駅より徒歩4分</t>
    <rPh sb="0" eb="5">
      <t>セイブシンジュクセン</t>
    </rPh>
    <rPh sb="5" eb="7">
      <t>サヤマ</t>
    </rPh>
    <rPh sb="7" eb="8">
      <t>シ</t>
    </rPh>
    <rPh sb="8" eb="9">
      <t>エキ</t>
    </rPh>
    <rPh sb="11" eb="13">
      <t>トホ</t>
    </rPh>
    <rPh sb="14" eb="15">
      <t>フン</t>
    </rPh>
    <phoneticPr fontId="2"/>
  </si>
  <si>
    <t>（福）藤の実会</t>
    <rPh sb="1" eb="2">
      <t>フク</t>
    </rPh>
    <rPh sb="3" eb="4">
      <t>フジ</t>
    </rPh>
    <rPh sb="5" eb="6">
      <t>ミ</t>
    </rPh>
    <rPh sb="6" eb="7">
      <t>カイ</t>
    </rPh>
    <phoneticPr fontId="2"/>
  </si>
  <si>
    <t>指定障害福祉サービス事業所きらめき</t>
    <rPh sb="0" eb="6">
      <t>シテイショウガイフクシ</t>
    </rPh>
    <rPh sb="10" eb="13">
      <t>ジギョウショ</t>
    </rPh>
    <phoneticPr fontId="2"/>
  </si>
  <si>
    <t>大字下富字月見原626－1</t>
    <rPh sb="0" eb="2">
      <t>オオアザ</t>
    </rPh>
    <rPh sb="2" eb="4">
      <t>シモトミ</t>
    </rPh>
    <rPh sb="4" eb="5">
      <t>アザ</t>
    </rPh>
    <rPh sb="5" eb="8">
      <t>ツキミハラ</t>
    </rPh>
    <phoneticPr fontId="2"/>
  </si>
  <si>
    <t>359-0001</t>
    <phoneticPr fontId="2"/>
  </si>
  <si>
    <t>04-2941-2666</t>
    <phoneticPr fontId="2"/>
  </si>
  <si>
    <t>04-2941-5959</t>
    <phoneticPr fontId="2"/>
  </si>
  <si>
    <t>西武新宿線新所沢駅東口よりところバス「JA富岡支店前」下車徒歩1分</t>
    <rPh sb="0" eb="2">
      <t>セイブ</t>
    </rPh>
    <rPh sb="2" eb="5">
      <t>シンジュクセン</t>
    </rPh>
    <rPh sb="5" eb="6">
      <t>シン</t>
    </rPh>
    <rPh sb="6" eb="8">
      <t>トコロザワ</t>
    </rPh>
    <rPh sb="8" eb="9">
      <t>エキ</t>
    </rPh>
    <rPh sb="9" eb="11">
      <t>ヒガシグチ</t>
    </rPh>
    <rPh sb="21" eb="23">
      <t>トミオカ</t>
    </rPh>
    <rPh sb="23" eb="25">
      <t>シテン</t>
    </rPh>
    <rPh sb="25" eb="26">
      <t>マエ</t>
    </rPh>
    <rPh sb="27" eb="29">
      <t>ゲシャ</t>
    </rPh>
    <rPh sb="29" eb="31">
      <t>トホ</t>
    </rPh>
    <rPh sb="32" eb="33">
      <t>フン</t>
    </rPh>
    <phoneticPr fontId="2"/>
  </si>
  <si>
    <t>（株）モードファイブ</t>
    <rPh sb="0" eb="3">
      <t>カブ</t>
    </rPh>
    <phoneticPr fontId="2"/>
  </si>
  <si>
    <t>aloha入間</t>
    <rPh sb="5" eb="7">
      <t>イルマ</t>
    </rPh>
    <phoneticPr fontId="2"/>
  </si>
  <si>
    <t>358-0008</t>
    <phoneticPr fontId="2"/>
  </si>
  <si>
    <t>04-2968-6317</t>
    <phoneticPr fontId="2"/>
  </si>
  <si>
    <t>04-2968-6355</t>
    <phoneticPr fontId="2"/>
  </si>
  <si>
    <t>西武鉄道池袋線入間市駅より徒歩1分</t>
    <rPh sb="0" eb="2">
      <t>セイブ</t>
    </rPh>
    <rPh sb="2" eb="4">
      <t>テツドウ</t>
    </rPh>
    <rPh sb="4" eb="6">
      <t>イケブクロ</t>
    </rPh>
    <rPh sb="6" eb="7">
      <t>セン</t>
    </rPh>
    <rPh sb="7" eb="10">
      <t>イルマシ</t>
    </rPh>
    <rPh sb="10" eb="11">
      <t>エキ</t>
    </rPh>
    <rPh sb="13" eb="15">
      <t>トホ</t>
    </rPh>
    <rPh sb="16" eb="17">
      <t>フン</t>
    </rPh>
    <phoneticPr fontId="2"/>
  </si>
  <si>
    <t>就労移行支援つばさ</t>
    <rPh sb="0" eb="6">
      <t>シュウロウイコウシエン</t>
    </rPh>
    <phoneticPr fontId="2"/>
  </si>
  <si>
    <t>豊岡1-3-22
エルドール入間403</t>
    <rPh sb="0" eb="2">
      <t>トヨオカ</t>
    </rPh>
    <rPh sb="14" eb="16">
      <t>イルマ</t>
    </rPh>
    <phoneticPr fontId="2"/>
  </si>
  <si>
    <t>04-2941-5150</t>
    <phoneticPr fontId="2"/>
  </si>
  <si>
    <t>042-2909-9043</t>
    <phoneticPr fontId="2"/>
  </si>
  <si>
    <t>西武鉄道池袋線入間市駅より徒歩6分</t>
    <rPh sb="0" eb="2">
      <t>セイブ</t>
    </rPh>
    <rPh sb="2" eb="4">
      <t>テツドウ</t>
    </rPh>
    <rPh sb="4" eb="6">
      <t>イケブクロ</t>
    </rPh>
    <rPh sb="6" eb="7">
      <t>セン</t>
    </rPh>
    <rPh sb="7" eb="10">
      <t>イルマシ</t>
    </rPh>
    <rPh sb="10" eb="11">
      <t>エキ</t>
    </rPh>
    <rPh sb="13" eb="15">
      <t>トホ</t>
    </rPh>
    <rPh sb="16" eb="17">
      <t>フン</t>
    </rPh>
    <phoneticPr fontId="2"/>
  </si>
  <si>
    <t>ＪＲ武蔵野線東所沢駅からところバス「やなせ荘入口」下車徒歩5分</t>
    <rPh sb="2" eb="6">
      <t>ムサシノセン</t>
    </rPh>
    <rPh sb="6" eb="9">
      <t>ヒガシトコロザワ</t>
    </rPh>
    <rPh sb="9" eb="10">
      <t>エキ</t>
    </rPh>
    <rPh sb="21" eb="22">
      <t>ソウ</t>
    </rPh>
    <rPh sb="22" eb="24">
      <t>イリグチ</t>
    </rPh>
    <rPh sb="25" eb="27">
      <t>ゲシャ</t>
    </rPh>
    <rPh sb="27" eb="29">
      <t>トホ</t>
    </rPh>
    <rPh sb="30" eb="31">
      <t>フン</t>
    </rPh>
    <phoneticPr fontId="2"/>
  </si>
  <si>
    <t>大字上赤坂471－23</t>
    <rPh sb="0" eb="2">
      <t>オオアザ</t>
    </rPh>
    <rPh sb="2" eb="5">
      <t>カミアカサカ</t>
    </rPh>
    <phoneticPr fontId="1"/>
  </si>
  <si>
    <t>(福)秀和会</t>
    <rPh sb="1" eb="2">
      <t>フク</t>
    </rPh>
    <rPh sb="3" eb="5">
      <t>シュウワ</t>
    </rPh>
    <rPh sb="5" eb="6">
      <t>カイ</t>
    </rPh>
    <phoneticPr fontId="2"/>
  </si>
  <si>
    <t>就労継続支援Ｂ型事業所
れんげの郷ところざわ</t>
    <rPh sb="0" eb="6">
      <t>シュウロウケイゾクシエン</t>
    </rPh>
    <rPh sb="7" eb="11">
      <t>ガタジギョウショ</t>
    </rPh>
    <rPh sb="16" eb="17">
      <t>サト</t>
    </rPh>
    <phoneticPr fontId="2"/>
  </si>
  <si>
    <t>東所沢3-38-11</t>
    <rPh sb="0" eb="3">
      <t>ヒガシトコロザワ</t>
    </rPh>
    <phoneticPr fontId="2"/>
  </si>
  <si>
    <t>04-2968-8230</t>
    <phoneticPr fontId="2"/>
  </si>
  <si>
    <t>04-2968-8230</t>
  </si>
  <si>
    <t>ＪＲ武蔵野線東所沢駅より徒歩20分</t>
    <rPh sb="2" eb="6">
      <t>ムサシノセン</t>
    </rPh>
    <rPh sb="6" eb="9">
      <t>ヒガシトコロザワ</t>
    </rPh>
    <rPh sb="9" eb="10">
      <t>エキ</t>
    </rPh>
    <rPh sb="12" eb="14">
      <t>トホ</t>
    </rPh>
    <rPh sb="16" eb="17">
      <t>フン</t>
    </rPh>
    <phoneticPr fontId="2"/>
  </si>
  <si>
    <t>（医）式場会</t>
    <rPh sb="1" eb="2">
      <t>イ</t>
    </rPh>
    <rPh sb="3" eb="5">
      <t>シキバ</t>
    </rPh>
    <rPh sb="5" eb="6">
      <t>カイ</t>
    </rPh>
    <phoneticPr fontId="2"/>
  </si>
  <si>
    <t>ｗａｃｃａ</t>
    <phoneticPr fontId="2"/>
  </si>
  <si>
    <t>栄町3-3-3-5</t>
    <rPh sb="0" eb="2">
      <t>サカエマチ</t>
    </rPh>
    <phoneticPr fontId="2"/>
  </si>
  <si>
    <t>048-954-5155</t>
    <phoneticPr fontId="2"/>
  </si>
  <si>
    <t>048-954-5156</t>
    <phoneticPr fontId="2"/>
  </si>
  <si>
    <t>東部スカイツリーライン獨協大学前駅東口下車徒歩3分</t>
    <rPh sb="0" eb="2">
      <t>トウブ</t>
    </rPh>
    <rPh sb="11" eb="15">
      <t>ドッキョウダイガク</t>
    </rPh>
    <rPh sb="15" eb="16">
      <t>マエ</t>
    </rPh>
    <rPh sb="16" eb="17">
      <t>エキ</t>
    </rPh>
    <rPh sb="17" eb="18">
      <t>ヒガシ</t>
    </rPh>
    <rPh sb="18" eb="19">
      <t>クチ</t>
    </rPh>
    <rPh sb="19" eb="21">
      <t>ゲシャ</t>
    </rPh>
    <rPh sb="21" eb="23">
      <t>トホ</t>
    </rPh>
    <rPh sb="24" eb="25">
      <t>フン</t>
    </rPh>
    <phoneticPr fontId="2"/>
  </si>
  <si>
    <t>（株）Ａｌｌｚ</t>
    <rPh sb="1" eb="2">
      <t>カブ</t>
    </rPh>
    <phoneticPr fontId="2"/>
  </si>
  <si>
    <t>ＯＮＥ＆ＯＮＬＹ</t>
    <phoneticPr fontId="2"/>
  </si>
  <si>
    <t>木曽根324-3
オータムヴィレッジⅡ</t>
    <rPh sb="0" eb="3">
      <t>キソネ</t>
    </rPh>
    <phoneticPr fontId="2"/>
  </si>
  <si>
    <t>340-0813</t>
    <phoneticPr fontId="2"/>
  </si>
  <si>
    <t>048-953-9085</t>
    <phoneticPr fontId="2"/>
  </si>
  <si>
    <t>048-953-9086</t>
    <phoneticPr fontId="2"/>
  </si>
  <si>
    <t>八潮駅から徒歩8分</t>
    <rPh sb="0" eb="2">
      <t>ヤシオ</t>
    </rPh>
    <rPh sb="2" eb="3">
      <t>エキ</t>
    </rPh>
    <rPh sb="5" eb="7">
      <t>トホ</t>
    </rPh>
    <rPh sb="8" eb="9">
      <t>フン</t>
    </rPh>
    <phoneticPr fontId="2"/>
  </si>
  <si>
    <t>(福)たいむ共生会</t>
    <rPh sb="1" eb="2">
      <t>フク</t>
    </rPh>
    <rPh sb="6" eb="8">
      <t>キョウセイ</t>
    </rPh>
    <rPh sb="8" eb="9">
      <t>カイ</t>
    </rPh>
    <phoneticPr fontId="2"/>
  </si>
  <si>
    <t>きらり</t>
    <phoneticPr fontId="2"/>
  </si>
  <si>
    <t>秩父市上影森762-1</t>
    <rPh sb="0" eb="3">
      <t>チチブシ</t>
    </rPh>
    <rPh sb="3" eb="4">
      <t>ウエ</t>
    </rPh>
    <rPh sb="4" eb="5">
      <t>カゲ</t>
    </rPh>
    <rPh sb="5" eb="6">
      <t>モリ</t>
    </rPh>
    <phoneticPr fontId="2"/>
  </si>
  <si>
    <t>0494-26-6689</t>
    <phoneticPr fontId="2"/>
  </si>
  <si>
    <t xml:space="preserve">秩父鉄道影森駅下車車5～8分 </t>
    <rPh sb="0" eb="2">
      <t>チチブ</t>
    </rPh>
    <rPh sb="2" eb="4">
      <t>テツドウ</t>
    </rPh>
    <rPh sb="4" eb="5">
      <t>カゲ</t>
    </rPh>
    <rPh sb="5" eb="6">
      <t>モリ</t>
    </rPh>
    <rPh sb="6" eb="7">
      <t>エキ</t>
    </rPh>
    <rPh sb="7" eb="9">
      <t>ゲシャ</t>
    </rPh>
    <rPh sb="9" eb="10">
      <t>クルマ</t>
    </rPh>
    <rPh sb="13" eb="14">
      <t>フン</t>
    </rPh>
    <phoneticPr fontId="2"/>
  </si>
  <si>
    <t>障害者活動センターキックオフ巴川</t>
    <rPh sb="0" eb="5">
      <t>ショウガイシャカツドウ</t>
    </rPh>
    <rPh sb="14" eb="15">
      <t>トモエ</t>
    </rPh>
    <rPh sb="15" eb="16">
      <t>カワ</t>
    </rPh>
    <phoneticPr fontId="2"/>
  </si>
  <si>
    <t>灯</t>
    <rPh sb="0" eb="1">
      <t>アカリ</t>
    </rPh>
    <phoneticPr fontId="2"/>
  </si>
  <si>
    <t>内ケ島725-1</t>
    <rPh sb="0" eb="3">
      <t>ウチガシマ</t>
    </rPh>
    <phoneticPr fontId="2"/>
  </si>
  <si>
    <t>366-0831</t>
    <phoneticPr fontId="2"/>
  </si>
  <si>
    <t>048-501-6667</t>
    <phoneticPr fontId="2"/>
  </si>
  <si>
    <t>048-501-2868</t>
    <phoneticPr fontId="2"/>
  </si>
  <si>
    <t>（特非）埼玉介護福祉協会・シリウス</t>
    <rPh sb="1" eb="2">
      <t>トク</t>
    </rPh>
    <rPh sb="2" eb="3">
      <t>ヒ</t>
    </rPh>
    <rPh sb="4" eb="6">
      <t>サイタマ</t>
    </rPh>
    <rPh sb="6" eb="8">
      <t>カイゴ</t>
    </rPh>
    <rPh sb="8" eb="10">
      <t>フクシ</t>
    </rPh>
    <rPh sb="10" eb="12">
      <t>キョウカイ</t>
    </rPh>
    <phoneticPr fontId="2"/>
  </si>
  <si>
    <t>埼玉敬愛学園・シリウス</t>
    <rPh sb="0" eb="2">
      <t>サイタマ</t>
    </rPh>
    <rPh sb="2" eb="4">
      <t>ケイアイ</t>
    </rPh>
    <rPh sb="4" eb="6">
      <t>ガクエン</t>
    </rPh>
    <phoneticPr fontId="2"/>
  </si>
  <si>
    <t>北根617</t>
    <rPh sb="0" eb="2">
      <t>キタネ</t>
    </rPh>
    <phoneticPr fontId="2"/>
  </si>
  <si>
    <t>365-0003</t>
    <phoneticPr fontId="2"/>
  </si>
  <si>
    <t>048-594-9150</t>
    <phoneticPr fontId="2"/>
  </si>
  <si>
    <t>048-594-9152</t>
    <phoneticPr fontId="2"/>
  </si>
  <si>
    <t>(特非）みのり</t>
    <rPh sb="1" eb="2">
      <t>トク</t>
    </rPh>
    <rPh sb="2" eb="3">
      <t>ヒ</t>
    </rPh>
    <phoneticPr fontId="2"/>
  </si>
  <si>
    <t>領家グリーンゲイブルズ</t>
    <rPh sb="0" eb="2">
      <t>リョウケ</t>
    </rPh>
    <phoneticPr fontId="2"/>
  </si>
  <si>
    <t>大字領家401-1</t>
    <rPh sb="0" eb="2">
      <t>オオアザ</t>
    </rPh>
    <rPh sb="2" eb="4">
      <t>リョウケ</t>
    </rPh>
    <phoneticPr fontId="2"/>
  </si>
  <si>
    <t>362-0066</t>
    <phoneticPr fontId="2"/>
  </si>
  <si>
    <t>048-729-8264</t>
    <phoneticPr fontId="2"/>
  </si>
  <si>
    <t>048-729-8265</t>
    <phoneticPr fontId="2"/>
  </si>
  <si>
    <t>上尾市内循環バス「恵和園」から徒歩1分</t>
    <rPh sb="0" eb="4">
      <t>アゲオシナイ</t>
    </rPh>
    <rPh sb="4" eb="6">
      <t>ジュンカン</t>
    </rPh>
    <rPh sb="9" eb="10">
      <t>メグミ</t>
    </rPh>
    <rPh sb="10" eb="11">
      <t>ワ</t>
    </rPh>
    <rPh sb="11" eb="12">
      <t>エン</t>
    </rPh>
    <rPh sb="15" eb="17">
      <t>トホ</t>
    </rPh>
    <rPh sb="18" eb="19">
      <t>フン</t>
    </rPh>
    <phoneticPr fontId="2"/>
  </si>
  <si>
    <t>深谷駅から国際十王バス「深谷商前」下車徒歩10分</t>
    <rPh sb="0" eb="2">
      <t>フカヤ</t>
    </rPh>
    <rPh sb="2" eb="3">
      <t>エキ</t>
    </rPh>
    <rPh sb="5" eb="7">
      <t>コクサイ</t>
    </rPh>
    <rPh sb="7" eb="8">
      <t>ジュウ</t>
    </rPh>
    <rPh sb="8" eb="9">
      <t>オウ</t>
    </rPh>
    <rPh sb="12" eb="14">
      <t>フカヤ</t>
    </rPh>
    <rPh sb="14" eb="15">
      <t>ショウ</t>
    </rPh>
    <rPh sb="15" eb="16">
      <t>マエ</t>
    </rPh>
    <rPh sb="17" eb="19">
      <t>ゲシャ</t>
    </rPh>
    <rPh sb="19" eb="21">
      <t>トホ</t>
    </rPh>
    <rPh sb="23" eb="24">
      <t>フン</t>
    </rPh>
    <phoneticPr fontId="2"/>
  </si>
  <si>
    <t>（福）ルピナス会</t>
    <rPh sb="1" eb="2">
      <t>フク</t>
    </rPh>
    <rPh sb="7" eb="8">
      <t>カイ</t>
    </rPh>
    <phoneticPr fontId="2"/>
  </si>
  <si>
    <t>かみさとデイサービスセンター</t>
    <phoneticPr fontId="2"/>
  </si>
  <si>
    <t>堤487-1</t>
    <rPh sb="0" eb="1">
      <t>ツツミ</t>
    </rPh>
    <phoneticPr fontId="2"/>
  </si>
  <si>
    <t>369-0313</t>
    <phoneticPr fontId="2"/>
  </si>
  <si>
    <t>0495-34-1471</t>
    <phoneticPr fontId="2"/>
  </si>
  <si>
    <t>0495-71-5524</t>
    <phoneticPr fontId="2"/>
  </si>
  <si>
    <t>（株）きさらぎ</t>
    <rPh sb="1" eb="2">
      <t>カブ</t>
    </rPh>
    <phoneticPr fontId="2"/>
  </si>
  <si>
    <t>デイサービスにこにこ</t>
    <phoneticPr fontId="2"/>
  </si>
  <si>
    <t>江原66-1</t>
    <rPh sb="0" eb="2">
      <t>エハラ</t>
    </rPh>
    <phoneticPr fontId="2"/>
  </si>
  <si>
    <t>366-0012</t>
    <phoneticPr fontId="2"/>
  </si>
  <si>
    <t>048-501-8865</t>
    <phoneticPr fontId="2"/>
  </si>
  <si>
    <t>048-501-8385</t>
    <phoneticPr fontId="2"/>
  </si>
  <si>
    <t>栗崎147-3</t>
    <rPh sb="0" eb="1">
      <t>クリ</t>
    </rPh>
    <rPh sb="1" eb="2">
      <t>サキ</t>
    </rPh>
    <phoneticPr fontId="2"/>
  </si>
  <si>
    <t>367-0032</t>
    <phoneticPr fontId="2"/>
  </si>
  <si>
    <t>本庄早稲田駅から徒歩18分</t>
    <rPh sb="0" eb="6">
      <t>ホンジョウワセダエキ</t>
    </rPh>
    <rPh sb="8" eb="10">
      <t>トホ</t>
    </rPh>
    <rPh sb="12" eb="13">
      <t>フン</t>
    </rPh>
    <phoneticPr fontId="2"/>
  </si>
  <si>
    <t>Bon Bon Terrasse</t>
    <phoneticPr fontId="2"/>
  </si>
  <si>
    <t>平方987-1</t>
    <rPh sb="0" eb="2">
      <t>ヒラカタ</t>
    </rPh>
    <phoneticPr fontId="2"/>
  </si>
  <si>
    <t>343-0002</t>
    <phoneticPr fontId="2"/>
  </si>
  <si>
    <t>048-973-7344</t>
    <phoneticPr fontId="2"/>
  </si>
  <si>
    <t>048-973-7345</t>
    <phoneticPr fontId="2"/>
  </si>
  <si>
    <t>東武スカイツリーラインせんげん台駅東口徒歩30分</t>
    <rPh sb="0" eb="2">
      <t>トウブ</t>
    </rPh>
    <rPh sb="15" eb="17">
      <t>ダイエキ</t>
    </rPh>
    <rPh sb="17" eb="19">
      <t>ヒガシグチ</t>
    </rPh>
    <rPh sb="19" eb="21">
      <t>トホ</t>
    </rPh>
    <rPh sb="23" eb="24">
      <t>フン</t>
    </rPh>
    <phoneticPr fontId="2"/>
  </si>
  <si>
    <t>生活介護事業所あおい空</t>
    <rPh sb="0" eb="2">
      <t>セイカツ</t>
    </rPh>
    <rPh sb="2" eb="4">
      <t>カイゴ</t>
    </rPh>
    <rPh sb="4" eb="7">
      <t>ジギョウショ</t>
    </rPh>
    <rPh sb="10" eb="11">
      <t>ソラ</t>
    </rPh>
    <phoneticPr fontId="2"/>
  </si>
  <si>
    <t>343-0021</t>
    <phoneticPr fontId="2"/>
  </si>
  <si>
    <t>048-971-0577</t>
    <phoneticPr fontId="2"/>
  </si>
  <si>
    <t>048-971-0071</t>
    <phoneticPr fontId="2"/>
  </si>
  <si>
    <t>東武スカイツリーライン北越谷駅東口徒歩25分</t>
    <rPh sb="0" eb="2">
      <t>トウブ</t>
    </rPh>
    <rPh sb="11" eb="14">
      <t>キタコシガヤ</t>
    </rPh>
    <rPh sb="14" eb="15">
      <t>エキ</t>
    </rPh>
    <rPh sb="15" eb="17">
      <t>ヒガシグチ</t>
    </rPh>
    <rPh sb="17" eb="19">
      <t>トホ</t>
    </rPh>
    <rPh sb="21" eb="22">
      <t>フン</t>
    </rPh>
    <phoneticPr fontId="2"/>
  </si>
  <si>
    <t>リズム南荻島</t>
    <rPh sb="3" eb="6">
      <t>ミナミオギシマ</t>
    </rPh>
    <phoneticPr fontId="2"/>
  </si>
  <si>
    <t>南荻島1023-1</t>
    <rPh sb="0" eb="3">
      <t>ミナミオギシマ</t>
    </rPh>
    <phoneticPr fontId="2"/>
  </si>
  <si>
    <t>343-0804</t>
    <phoneticPr fontId="2"/>
  </si>
  <si>
    <t>048-999-6668</t>
    <phoneticPr fontId="2"/>
  </si>
  <si>
    <t>048-999-6754</t>
    <phoneticPr fontId="2"/>
  </si>
  <si>
    <t>東武スカイツリーライン北越谷駅西口徒歩19分</t>
    <rPh sb="0" eb="2">
      <t>トウブ</t>
    </rPh>
    <rPh sb="11" eb="14">
      <t>キタコシガヤ</t>
    </rPh>
    <rPh sb="14" eb="15">
      <t>エキ</t>
    </rPh>
    <rPh sb="15" eb="17">
      <t>ニシグチ</t>
    </rPh>
    <rPh sb="17" eb="19">
      <t>トホ</t>
    </rPh>
    <rPh sb="21" eb="22">
      <t>フン</t>
    </rPh>
    <phoneticPr fontId="2"/>
  </si>
  <si>
    <t>重症者生活介護あすなろ</t>
    <rPh sb="0" eb="2">
      <t>ジュウショウ</t>
    </rPh>
    <rPh sb="2" eb="3">
      <t>シャ</t>
    </rPh>
    <rPh sb="3" eb="5">
      <t>セイカツ</t>
    </rPh>
    <rPh sb="5" eb="7">
      <t>カイゴ</t>
    </rPh>
    <phoneticPr fontId="2"/>
  </si>
  <si>
    <t>恩間新田280-4</t>
    <rPh sb="0" eb="4">
      <t>オンマシンデン</t>
    </rPh>
    <phoneticPr fontId="2"/>
  </si>
  <si>
    <t>048-971-9126</t>
    <phoneticPr fontId="2"/>
  </si>
  <si>
    <t>東武スカイツリーラインせんげん台駅西口徒歩24分</t>
    <rPh sb="0" eb="2">
      <t>トウブ</t>
    </rPh>
    <rPh sb="15" eb="16">
      <t>ダイ</t>
    </rPh>
    <rPh sb="16" eb="17">
      <t>エキ</t>
    </rPh>
    <rPh sb="17" eb="19">
      <t>ニシグチ</t>
    </rPh>
    <rPh sb="19" eb="21">
      <t>トホ</t>
    </rPh>
    <rPh sb="23" eb="24">
      <t>フン</t>
    </rPh>
    <phoneticPr fontId="2"/>
  </si>
  <si>
    <t>どっぽジョブセンター</t>
  </si>
  <si>
    <t>北区日進町二丁目１７６８番地３</t>
    <rPh sb="0" eb="2">
      <t>キタク</t>
    </rPh>
    <rPh sb="2" eb="5">
      <t>ニッシンチョウ</t>
    </rPh>
    <rPh sb="5" eb="6">
      <t>ニ</t>
    </rPh>
    <rPh sb="6" eb="8">
      <t>チョウメ</t>
    </rPh>
    <rPh sb="12" eb="14">
      <t>バンチ</t>
    </rPh>
    <phoneticPr fontId="5"/>
  </si>
  <si>
    <t>331-0823</t>
  </si>
  <si>
    <t>048-788-1222</t>
  </si>
  <si>
    <t>048-788-1161</t>
  </si>
  <si>
    <t>西区大字指扇字向1395-1</t>
  </si>
  <si>
    <t>331-0047</t>
  </si>
  <si>
    <t>西大宮駅徒歩15分</t>
  </si>
  <si>
    <t>藤間１０８９－１</t>
    <rPh sb="0" eb="2">
      <t>フジマ</t>
    </rPh>
    <phoneticPr fontId="2"/>
  </si>
  <si>
    <t>350-1142</t>
    <phoneticPr fontId="2"/>
  </si>
  <si>
    <t>新河岸駅から徒歩２６分</t>
    <rPh sb="0" eb="3">
      <t>シンガシ</t>
    </rPh>
    <rPh sb="3" eb="4">
      <t>エキ</t>
    </rPh>
    <rPh sb="6" eb="8">
      <t>トホ</t>
    </rPh>
    <rPh sb="10" eb="11">
      <t>フン</t>
    </rPh>
    <phoneticPr fontId="2"/>
  </si>
  <si>
    <t>生活介護　ゆかりの木</t>
    <rPh sb="0" eb="2">
      <t>セイカツ</t>
    </rPh>
    <rPh sb="2" eb="4">
      <t>カイゴ</t>
    </rPh>
    <rPh sb="9" eb="10">
      <t>キ</t>
    </rPh>
    <phoneticPr fontId="2"/>
  </si>
  <si>
    <t>下赤坂５５８－５</t>
    <rPh sb="0" eb="1">
      <t>シモ</t>
    </rPh>
    <rPh sb="1" eb="3">
      <t>アカサカ</t>
    </rPh>
    <phoneticPr fontId="2"/>
  </si>
  <si>
    <t>350-1155</t>
    <phoneticPr fontId="2"/>
  </si>
  <si>
    <t>090-6716-1029</t>
    <phoneticPr fontId="2"/>
  </si>
  <si>
    <t>049-231-0651</t>
    <phoneticPr fontId="2"/>
  </si>
  <si>
    <t>西武バス「八丁」バス停より徒歩５分</t>
    <rPh sb="0" eb="2">
      <t>セイブ</t>
    </rPh>
    <rPh sb="5" eb="7">
      <t>ハッチョウ</t>
    </rPh>
    <rPh sb="10" eb="11">
      <t>テイ</t>
    </rPh>
    <rPh sb="13" eb="15">
      <t>トホ</t>
    </rPh>
    <rPh sb="16" eb="17">
      <t>フン</t>
    </rPh>
    <phoneticPr fontId="2"/>
  </si>
  <si>
    <t>デイサービスセンターみどりのまち親愛</t>
    <rPh sb="16" eb="18">
      <t>シンアイ</t>
    </rPh>
    <phoneticPr fontId="2"/>
  </si>
  <si>
    <t>中台南２－１５－１０</t>
    <rPh sb="0" eb="2">
      <t>ナカダイ</t>
    </rPh>
    <rPh sb="2" eb="3">
      <t>ミナミ</t>
    </rPh>
    <phoneticPr fontId="2"/>
  </si>
  <si>
    <t>049-246-5617</t>
    <phoneticPr fontId="2"/>
  </si>
  <si>
    <t>049-246-5618</t>
    <phoneticPr fontId="2"/>
  </si>
  <si>
    <t>デイサービスLinoこまち</t>
    <phoneticPr fontId="2"/>
  </si>
  <si>
    <t>小室４７８－１</t>
    <rPh sb="0" eb="2">
      <t>コムロ</t>
    </rPh>
    <phoneticPr fontId="2"/>
  </si>
  <si>
    <t>350-1106</t>
    <phoneticPr fontId="2"/>
  </si>
  <si>
    <t>049-265-3221</t>
    <phoneticPr fontId="2"/>
  </si>
  <si>
    <t>049-247-8870</t>
    <phoneticPr fontId="2"/>
  </si>
  <si>
    <t>西川越駅から徒歩８分。
※共生型生活介護</t>
    <rPh sb="0" eb="1">
      <t>ニシ</t>
    </rPh>
    <rPh sb="1" eb="3">
      <t>カワゴエ</t>
    </rPh>
    <rPh sb="3" eb="4">
      <t>エキ</t>
    </rPh>
    <rPh sb="6" eb="8">
      <t>トホ</t>
    </rPh>
    <rPh sb="9" eb="10">
      <t>フン</t>
    </rPh>
    <rPh sb="13" eb="16">
      <t>キョウセイガタ</t>
    </rPh>
    <rPh sb="16" eb="18">
      <t>セイカツ</t>
    </rPh>
    <rPh sb="18" eb="20">
      <t>カイゴ</t>
    </rPh>
    <phoneticPr fontId="2"/>
  </si>
  <si>
    <t>リズム南鳩ヶ谷</t>
    <rPh sb="3" eb="4">
      <t>みなみ</t>
    </rPh>
    <rPh sb="4" eb="7">
      <t>はとがや</t>
    </rPh>
    <phoneticPr fontId="2" type="Hiragana"/>
  </si>
  <si>
    <t>南鳩ヶ谷２－１７－４</t>
    <rPh sb="0" eb="1">
      <t>みなみ</t>
    </rPh>
    <rPh sb="1" eb="4">
      <t>はとがや</t>
    </rPh>
    <phoneticPr fontId="2" type="Hiragana"/>
  </si>
  <si>
    <t>334-0013</t>
    <phoneticPr fontId="2" type="Hiragana"/>
  </si>
  <si>
    <t>048-229-3512</t>
    <phoneticPr fontId="2" type="Hiragana"/>
  </si>
  <si>
    <t>048-229-3513</t>
    <phoneticPr fontId="2" type="Hiragana"/>
  </si>
  <si>
    <t>埼玉高速鉄道「南鳩ヶ谷駅」より国際興業バス「サンテピア行き」南鳩ヶ谷二丁目バス停より徒歩３分</t>
    <rPh sb="7" eb="8">
      <t>みなみ</t>
    </rPh>
    <rPh sb="8" eb="11">
      <t>はとがや</t>
    </rPh>
    <rPh sb="30" eb="31">
      <t>みなみ</t>
    </rPh>
    <rPh sb="31" eb="34">
      <t>はとがや</t>
    </rPh>
    <rPh sb="34" eb="37">
      <t>２ちょうめ</t>
    </rPh>
    <phoneticPr fontId="2" type="Hiragana"/>
  </si>
  <si>
    <t>さいたま市与野本町デイサービスセンター</t>
    <rPh sb="4" eb="5">
      <t>シ</t>
    </rPh>
    <rPh sb="5" eb="9">
      <t>ヨノホンマチ</t>
    </rPh>
    <phoneticPr fontId="5"/>
  </si>
  <si>
    <t>中央区本町東4-7-20</t>
  </si>
  <si>
    <t>338-0003</t>
  </si>
  <si>
    <t>048-853-5000</t>
  </si>
  <si>
    <t>048-853-5010</t>
  </si>
  <si>
    <t>共生型（定員は合計数）
ＪＲ与野本町駅徒歩８分</t>
    <rPh sb="0" eb="2">
      <t>キョウセイ</t>
    </rPh>
    <rPh sb="2" eb="3">
      <t>ガタ</t>
    </rPh>
    <rPh sb="4" eb="6">
      <t>テイイン</t>
    </rPh>
    <rPh sb="7" eb="9">
      <t>ゴウケイ</t>
    </rPh>
    <rPh sb="9" eb="10">
      <t>スウ</t>
    </rPh>
    <rPh sb="14" eb="18">
      <t>ヨノホンマチ</t>
    </rPh>
    <rPh sb="18" eb="19">
      <t>エキ</t>
    </rPh>
    <rPh sb="19" eb="21">
      <t>トホ</t>
    </rPh>
    <rPh sb="22" eb="23">
      <t>フン</t>
    </rPh>
    <phoneticPr fontId="2"/>
  </si>
  <si>
    <t>障害福祉サービス事業所てとて</t>
    <rPh sb="0" eb="2">
      <t>ショウガイ</t>
    </rPh>
    <rPh sb="2" eb="4">
      <t>フクシ</t>
    </rPh>
    <rPh sb="8" eb="11">
      <t>ジギョウショ</t>
    </rPh>
    <phoneticPr fontId="5"/>
  </si>
  <si>
    <t>336-0911</t>
  </si>
  <si>
    <t>京浜東北線北浦和駅東口から市立病院行バス「教育センター前」下車徒歩3分　</t>
    <rPh sb="0" eb="2">
      <t>ケイヒン</t>
    </rPh>
    <rPh sb="2" eb="4">
      <t>トウホク</t>
    </rPh>
    <rPh sb="4" eb="5">
      <t>セン</t>
    </rPh>
    <rPh sb="5" eb="8">
      <t>キタウラワ</t>
    </rPh>
    <rPh sb="8" eb="9">
      <t>エキ</t>
    </rPh>
    <rPh sb="9" eb="11">
      <t>ヒガシグチ</t>
    </rPh>
    <rPh sb="13" eb="15">
      <t>シリツ</t>
    </rPh>
    <rPh sb="15" eb="17">
      <t>ビョウイン</t>
    </rPh>
    <rPh sb="17" eb="18">
      <t>イ</t>
    </rPh>
    <rPh sb="21" eb="23">
      <t>キョウイク</t>
    </rPh>
    <rPh sb="27" eb="28">
      <t>マエ</t>
    </rPh>
    <rPh sb="29" eb="31">
      <t>ゲシャ</t>
    </rPh>
    <rPh sb="31" eb="33">
      <t>トホ</t>
    </rPh>
    <rPh sb="34" eb="35">
      <t>プン</t>
    </rPh>
    <phoneticPr fontId="2"/>
  </si>
  <si>
    <t>プリムローズⅡ</t>
  </si>
  <si>
    <t>西区西大宮４－２－３</t>
    <phoneticPr fontId="2"/>
  </si>
  <si>
    <t>331-0078</t>
  </si>
  <si>
    <t>ＪＲ西大宮駅　東武バス「清河寺バス停」徒歩３分</t>
    <rPh sb="2" eb="3">
      <t>ニシ</t>
    </rPh>
    <rPh sb="3" eb="5">
      <t>オオミヤ</t>
    </rPh>
    <rPh sb="5" eb="6">
      <t>エキ</t>
    </rPh>
    <rPh sb="7" eb="9">
      <t>トウブ</t>
    </rPh>
    <rPh sb="12" eb="15">
      <t>セイガンジ</t>
    </rPh>
    <rPh sb="17" eb="18">
      <t>テイ</t>
    </rPh>
    <rPh sb="19" eb="21">
      <t>トホ</t>
    </rPh>
    <rPh sb="22" eb="23">
      <t>フン</t>
    </rPh>
    <phoneticPr fontId="2"/>
  </si>
  <si>
    <t>ことぶきハウス</t>
  </si>
  <si>
    <t>南区白幡３－２－７　オリオンビル１Ｆ</t>
    <rPh sb="0" eb="2">
      <t>ミナミク</t>
    </rPh>
    <rPh sb="2" eb="4">
      <t>シラハタ</t>
    </rPh>
    <phoneticPr fontId="2"/>
  </si>
  <si>
    <t>048-829-9598</t>
  </si>
  <si>
    <t>048-829-9198</t>
  </si>
  <si>
    <t>共生型（定員は合計数）
ＪＲ武蔵浦和駅徒歩８分</t>
    <rPh sb="0" eb="2">
      <t>キョウセイ</t>
    </rPh>
    <rPh sb="2" eb="3">
      <t>ガタ</t>
    </rPh>
    <rPh sb="4" eb="6">
      <t>テイイン</t>
    </rPh>
    <rPh sb="7" eb="9">
      <t>ゴウケイ</t>
    </rPh>
    <rPh sb="9" eb="10">
      <t>スウ</t>
    </rPh>
    <rPh sb="14" eb="19">
      <t>ムサシウラワエキ</t>
    </rPh>
    <rPh sb="19" eb="21">
      <t>トホ</t>
    </rPh>
    <rPh sb="22" eb="23">
      <t>フン</t>
    </rPh>
    <phoneticPr fontId="2"/>
  </si>
  <si>
    <t>デイセンターかりん</t>
  </si>
  <si>
    <t>南区大字大谷口１５８４－１</t>
    <rPh sb="0" eb="2">
      <t>ミナミク</t>
    </rPh>
    <rPh sb="2" eb="4">
      <t>オオアザ</t>
    </rPh>
    <rPh sb="4" eb="7">
      <t>オオヤグチ</t>
    </rPh>
    <phoneticPr fontId="5"/>
  </si>
  <si>
    <t>048-813-5262</t>
  </si>
  <si>
    <t>048-813-5263</t>
  </si>
  <si>
    <t>ＪＲ南浦和駅より国際興業バス「太田窪５丁目」停留所より徒歩8分</t>
  </si>
  <si>
    <t>和光市・(福)和光市社会福祉協議会</t>
    <rPh sb="0" eb="3">
      <t>ワコウシ</t>
    </rPh>
    <rPh sb="5" eb="6">
      <t>フク</t>
    </rPh>
    <rPh sb="7" eb="10">
      <t>ワコウシ</t>
    </rPh>
    <rPh sb="10" eb="12">
      <t>シャカイ</t>
    </rPh>
    <rPh sb="12" eb="14">
      <t>フクシ</t>
    </rPh>
    <rPh sb="14" eb="17">
      <t>キョウギカイ</t>
    </rPh>
    <phoneticPr fontId="31"/>
  </si>
  <si>
    <t>和光市就労継続支援Ｂ型施設　すまいる工房</t>
    <rPh sb="0" eb="3">
      <t>ワコウシ</t>
    </rPh>
    <rPh sb="3" eb="5">
      <t>シュウロウ</t>
    </rPh>
    <rPh sb="5" eb="7">
      <t>ケイゾク</t>
    </rPh>
    <rPh sb="7" eb="9">
      <t>シエン</t>
    </rPh>
    <rPh sb="10" eb="11">
      <t>ガタ</t>
    </rPh>
    <rPh sb="11" eb="13">
      <t>シセツ</t>
    </rPh>
    <rPh sb="18" eb="20">
      <t>コウボウ</t>
    </rPh>
    <phoneticPr fontId="31"/>
  </si>
  <si>
    <t>南1-23-1総合福祉会館内</t>
    <rPh sb="7" eb="11">
      <t>ソウゴウフクシ</t>
    </rPh>
    <rPh sb="11" eb="14">
      <t>カイカンナイ</t>
    </rPh>
    <phoneticPr fontId="31"/>
  </si>
  <si>
    <t>048-452-7102</t>
  </si>
  <si>
    <t>048-452-7103</t>
  </si>
  <si>
    <t>東武東上線和光市駅南口から司法研修所循環バス「司法研修所前」下車徒歩3分</t>
    <rPh sb="0" eb="2">
      <t>トウブ</t>
    </rPh>
    <rPh sb="2" eb="4">
      <t>トウジョウ</t>
    </rPh>
    <rPh sb="4" eb="5">
      <t>セン</t>
    </rPh>
    <rPh sb="5" eb="7">
      <t>ワコウ</t>
    </rPh>
    <rPh sb="7" eb="8">
      <t>シ</t>
    </rPh>
    <rPh sb="8" eb="9">
      <t>エキ</t>
    </rPh>
    <rPh sb="9" eb="11">
      <t>ミナミグチ</t>
    </rPh>
    <rPh sb="13" eb="15">
      <t>シホウ</t>
    </rPh>
    <rPh sb="15" eb="18">
      <t>ケンシュウジョ</t>
    </rPh>
    <rPh sb="18" eb="20">
      <t>ジュンカン</t>
    </rPh>
    <rPh sb="23" eb="25">
      <t>シホウ</t>
    </rPh>
    <rPh sb="25" eb="28">
      <t>ケンシュウジョ</t>
    </rPh>
    <rPh sb="28" eb="29">
      <t>マエ</t>
    </rPh>
    <rPh sb="30" eb="32">
      <t>ゲシャ</t>
    </rPh>
    <rPh sb="32" eb="34">
      <t>トホ</t>
    </rPh>
    <rPh sb="35" eb="36">
      <t>プン</t>
    </rPh>
    <phoneticPr fontId="31"/>
  </si>
  <si>
    <t>和光市生活介護施設　ゆめちか</t>
    <rPh sb="0" eb="3">
      <t>ワコウシ</t>
    </rPh>
    <rPh sb="3" eb="5">
      <t>セイカツ</t>
    </rPh>
    <rPh sb="5" eb="7">
      <t>カイゴ</t>
    </rPh>
    <rPh sb="7" eb="9">
      <t>シセツ</t>
    </rPh>
    <phoneticPr fontId="31"/>
  </si>
  <si>
    <t>048-452-7100</t>
  </si>
  <si>
    <t>048-452-7101</t>
  </si>
  <si>
    <t>アトリエ・アンノウン</t>
    <phoneticPr fontId="2"/>
  </si>
  <si>
    <t>南荻島1023-1　1階</t>
    <rPh sb="0" eb="3">
      <t>ミナミオギシマ</t>
    </rPh>
    <rPh sb="11" eb="12">
      <t>カイ</t>
    </rPh>
    <phoneticPr fontId="2"/>
  </si>
  <si>
    <t>048-940-7318</t>
    <phoneticPr fontId="2"/>
  </si>
  <si>
    <t>048-940-7319</t>
    <phoneticPr fontId="2"/>
  </si>
  <si>
    <t>東武スカイツリーライン北越谷駅西口徒歩20分</t>
    <rPh sb="0" eb="2">
      <t>トウブ</t>
    </rPh>
    <rPh sb="11" eb="14">
      <t>キタコシガヤ</t>
    </rPh>
    <rPh sb="14" eb="15">
      <t>エキ</t>
    </rPh>
    <rPh sb="15" eb="17">
      <t>ニシグチ</t>
    </rPh>
    <rPh sb="17" eb="19">
      <t>トホ</t>
    </rPh>
    <rPh sb="21" eb="22">
      <t>フン</t>
    </rPh>
    <phoneticPr fontId="2"/>
  </si>
  <si>
    <t>049-266-2917</t>
    <phoneticPr fontId="2"/>
  </si>
  <si>
    <t>048-999-6853</t>
    <phoneticPr fontId="2"/>
  </si>
  <si>
    <t>上樋遣川3893-1</t>
    <rPh sb="0" eb="1">
      <t>ウエ</t>
    </rPh>
    <rPh sb="1" eb="4">
      <t>ヒヤリカワ</t>
    </rPh>
    <phoneticPr fontId="2"/>
  </si>
  <si>
    <t>0480-53-9773</t>
    <phoneticPr fontId="2"/>
  </si>
  <si>
    <t>0480-53-9766</t>
    <phoneticPr fontId="2"/>
  </si>
  <si>
    <t>04-2935-4799</t>
    <phoneticPr fontId="2"/>
  </si>
  <si>
    <t>(特非)あい</t>
    <phoneticPr fontId="2"/>
  </si>
  <si>
    <t>多機能型事業所ぐっじょぶ</t>
    <rPh sb="0" eb="4">
      <t>タキノウガタ</t>
    </rPh>
    <rPh sb="4" eb="7">
      <t>ジギョウショ</t>
    </rPh>
    <phoneticPr fontId="2"/>
  </si>
  <si>
    <t>北足立郡伊奈町</t>
    <rPh sb="0" eb="1">
      <t>キタ</t>
    </rPh>
    <rPh sb="1" eb="3">
      <t>アダチ</t>
    </rPh>
    <rPh sb="3" eb="4">
      <t>グン</t>
    </rPh>
    <rPh sb="4" eb="7">
      <t>イナマチ</t>
    </rPh>
    <phoneticPr fontId="2"/>
  </si>
  <si>
    <t>小針新宿733-1</t>
    <rPh sb="0" eb="2">
      <t>コバリ</t>
    </rPh>
    <rPh sb="2" eb="4">
      <t>シンジュク</t>
    </rPh>
    <phoneticPr fontId="2"/>
  </si>
  <si>
    <t>362-0808</t>
    <phoneticPr fontId="2"/>
  </si>
  <si>
    <t>048-729-8278</t>
    <phoneticPr fontId="2"/>
  </si>
  <si>
    <t>048-729-8279</t>
    <phoneticPr fontId="2"/>
  </si>
  <si>
    <t>埼玉都市交通伊奈線（ニューシャトル）内宿駅から徒歩10分</t>
    <rPh sb="0" eb="2">
      <t>サイタマ</t>
    </rPh>
    <rPh sb="2" eb="4">
      <t>トシ</t>
    </rPh>
    <rPh sb="4" eb="6">
      <t>コウツウ</t>
    </rPh>
    <rPh sb="6" eb="8">
      <t>イナ</t>
    </rPh>
    <rPh sb="8" eb="9">
      <t>セン</t>
    </rPh>
    <rPh sb="18" eb="19">
      <t>ウチ</t>
    </rPh>
    <rPh sb="19" eb="20">
      <t>シュク</t>
    </rPh>
    <rPh sb="20" eb="21">
      <t>エキ</t>
    </rPh>
    <rPh sb="23" eb="25">
      <t>トホ</t>
    </rPh>
    <rPh sb="27" eb="28">
      <t>フン</t>
    </rPh>
    <phoneticPr fontId="2"/>
  </si>
  <si>
    <t>（株）トーマス</t>
    <rPh sb="0" eb="3">
      <t>カブ</t>
    </rPh>
    <phoneticPr fontId="2"/>
  </si>
  <si>
    <t>東所沢和田2-23-5-102</t>
    <rPh sb="0" eb="3">
      <t>ヒガシトコロザワ</t>
    </rPh>
    <rPh sb="3" eb="5">
      <t>ワダ</t>
    </rPh>
    <phoneticPr fontId="2"/>
  </si>
  <si>
    <t>04-2946-8431</t>
    <phoneticPr fontId="2"/>
  </si>
  <si>
    <t>ＪＲ武蔵野線東所沢駅より徒歩10分</t>
    <rPh sb="2" eb="6">
      <t>ムサシノセン</t>
    </rPh>
    <rPh sb="6" eb="9">
      <t>ヒガシトコロザワ</t>
    </rPh>
    <rPh sb="9" eb="10">
      <t>エキ</t>
    </rPh>
    <rPh sb="12" eb="14">
      <t>トホ</t>
    </rPh>
    <rPh sb="16" eb="17">
      <t>フン</t>
    </rPh>
    <phoneticPr fontId="2"/>
  </si>
  <si>
    <t>（株）ココルポート</t>
    <rPh sb="0" eb="3">
      <t>カブ</t>
    </rPh>
    <phoneticPr fontId="2"/>
  </si>
  <si>
    <t>Cocorport北朝霞Office</t>
    <rPh sb="9" eb="12">
      <t>キタアサカ</t>
    </rPh>
    <phoneticPr fontId="2"/>
  </si>
  <si>
    <t>351-0034</t>
    <phoneticPr fontId="2"/>
  </si>
  <si>
    <t>048-424-7342</t>
    <phoneticPr fontId="2"/>
  </si>
  <si>
    <t>048-424-7343</t>
  </si>
  <si>
    <t>ＪＲ武蔵野線北朝霞駅より徒歩3分</t>
    <rPh sb="2" eb="6">
      <t>ムサシノセン</t>
    </rPh>
    <rPh sb="6" eb="9">
      <t>キタアサカ</t>
    </rPh>
    <rPh sb="9" eb="10">
      <t>エキ</t>
    </rPh>
    <rPh sb="12" eb="14">
      <t>トホ</t>
    </rPh>
    <rPh sb="15" eb="16">
      <t>フン</t>
    </rPh>
    <phoneticPr fontId="2"/>
  </si>
  <si>
    <t>大字高倉108-1</t>
    <rPh sb="0" eb="2">
      <t>オオアザ</t>
    </rPh>
    <rPh sb="2" eb="4">
      <t>タカクラ</t>
    </rPh>
    <phoneticPr fontId="2"/>
  </si>
  <si>
    <t>東武東上線若葉駅から鶴ヶ島市コミュニティバス「農業交流センター」下車徒歩3分</t>
    <rPh sb="0" eb="2">
      <t>トウブ</t>
    </rPh>
    <rPh sb="2" eb="4">
      <t>トウジョウ</t>
    </rPh>
    <rPh sb="4" eb="5">
      <t>セン</t>
    </rPh>
    <rPh sb="5" eb="7">
      <t>ワカバ</t>
    </rPh>
    <rPh sb="7" eb="8">
      <t>エキ</t>
    </rPh>
    <rPh sb="10" eb="14">
      <t>ツルガシマシ</t>
    </rPh>
    <rPh sb="23" eb="25">
      <t>ノウギョウ</t>
    </rPh>
    <rPh sb="25" eb="27">
      <t>コウリュウ</t>
    </rPh>
    <rPh sb="32" eb="34">
      <t>ゲシャ</t>
    </rPh>
    <rPh sb="34" eb="36">
      <t>トホ</t>
    </rPh>
    <rPh sb="37" eb="38">
      <t>プン</t>
    </rPh>
    <phoneticPr fontId="2"/>
  </si>
  <si>
    <t>グループホームなないろ</t>
    <phoneticPr fontId="2"/>
  </si>
  <si>
    <t>藤塚1245-1</t>
    <rPh sb="0" eb="2">
      <t>フジツカ</t>
    </rPh>
    <phoneticPr fontId="2"/>
  </si>
  <si>
    <t>048-797-8112</t>
    <phoneticPr fontId="2"/>
  </si>
  <si>
    <t>048-797-8113</t>
    <phoneticPr fontId="2"/>
  </si>
  <si>
    <t>東部アーバンパークライン藤の牛島駅下車　徒歩10～15分</t>
    <rPh sb="0" eb="2">
      <t>トウブ</t>
    </rPh>
    <rPh sb="12" eb="13">
      <t>フジ</t>
    </rPh>
    <rPh sb="14" eb="16">
      <t>ウシジマ</t>
    </rPh>
    <rPh sb="16" eb="17">
      <t>エキ</t>
    </rPh>
    <rPh sb="17" eb="19">
      <t>ゲシャ</t>
    </rPh>
    <rPh sb="20" eb="22">
      <t>トホ</t>
    </rPh>
    <rPh sb="27" eb="28">
      <t>フン</t>
    </rPh>
    <phoneticPr fontId="2"/>
  </si>
  <si>
    <t>ディーキャリア　大宮第二オフィス</t>
    <rPh sb="8" eb="10">
      <t>オオミヤ</t>
    </rPh>
    <rPh sb="10" eb="11">
      <t>ダイ</t>
    </rPh>
    <rPh sb="11" eb="12">
      <t>２</t>
    </rPh>
    <phoneticPr fontId="5"/>
  </si>
  <si>
    <t>大宮区桜木町４－２０９　グランディ桜木ビル３階</t>
    <rPh sb="0" eb="2">
      <t>オオミヤ</t>
    </rPh>
    <rPh sb="2" eb="3">
      <t>ク</t>
    </rPh>
    <rPh sb="3" eb="6">
      <t>サクラギチョウ</t>
    </rPh>
    <rPh sb="17" eb="19">
      <t>サクラギ</t>
    </rPh>
    <rPh sb="22" eb="23">
      <t>カイ</t>
    </rPh>
    <phoneticPr fontId="5"/>
  </si>
  <si>
    <t>330-0854</t>
  </si>
  <si>
    <t>048-729-7755</t>
  </si>
  <si>
    <t>048-729-7757</t>
  </si>
  <si>
    <t>JR大宮駅から徒歩7分</t>
    <rPh sb="2" eb="5">
      <t>オオミヤエキ</t>
    </rPh>
    <rPh sb="7" eb="9">
      <t>トホ</t>
    </rPh>
    <rPh sb="10" eb="11">
      <t>フン</t>
    </rPh>
    <phoneticPr fontId="2"/>
  </si>
  <si>
    <t>331-0812</t>
  </si>
  <si>
    <t>048-729-7729</t>
  </si>
  <si>
    <t>048-729-7727</t>
  </si>
  <si>
    <t>埼玉新都市交通ニューシャトル加茂宮駅から徒歩9分</t>
    <rPh sb="14" eb="18">
      <t>カモノミヤエキ</t>
    </rPh>
    <rPh sb="20" eb="22">
      <t>トホ</t>
    </rPh>
    <rPh sb="23" eb="24">
      <t>フン</t>
    </rPh>
    <phoneticPr fontId="2"/>
  </si>
  <si>
    <t>ありがとう生活介護事業所</t>
    <rPh sb="5" eb="12">
      <t>セイカツカイゴジギョウショ</t>
    </rPh>
    <phoneticPr fontId="5"/>
  </si>
  <si>
    <t>西区指扇１７１１－１　ガレリア西大宮</t>
    <rPh sb="0" eb="2">
      <t>ニシク</t>
    </rPh>
    <rPh sb="2" eb="4">
      <t>サシオウギ</t>
    </rPh>
    <rPh sb="15" eb="16">
      <t>ニシ</t>
    </rPh>
    <rPh sb="16" eb="18">
      <t>オオミヤ</t>
    </rPh>
    <phoneticPr fontId="5"/>
  </si>
  <si>
    <t>048-729-7981</t>
  </si>
  <si>
    <t>048-729-7982</t>
  </si>
  <si>
    <t>JR西大宮駅から徒歩4分</t>
    <rPh sb="2" eb="3">
      <t>ニシ</t>
    </rPh>
    <rPh sb="3" eb="6">
      <t>オオミヤエキ</t>
    </rPh>
    <rPh sb="8" eb="10">
      <t>トホ</t>
    </rPh>
    <rPh sb="11" eb="12">
      <t>フン</t>
    </rPh>
    <phoneticPr fontId="2"/>
  </si>
  <si>
    <t>オフィスキュア</t>
  </si>
  <si>
    <t>大宮区大成町３－５１３　セブンビル３Ｆ</t>
    <rPh sb="0" eb="2">
      <t>オオミヤ</t>
    </rPh>
    <rPh sb="2" eb="3">
      <t>ク</t>
    </rPh>
    <rPh sb="3" eb="6">
      <t>オオナリチョウ</t>
    </rPh>
    <phoneticPr fontId="5"/>
  </si>
  <si>
    <t>ニューシャトル鉄道博物館駅から徒歩5分</t>
    <rPh sb="7" eb="12">
      <t>テツドウハクブツカン</t>
    </rPh>
    <rPh sb="12" eb="13">
      <t>エキ</t>
    </rPh>
    <rPh sb="15" eb="17">
      <t>トホ</t>
    </rPh>
    <rPh sb="18" eb="19">
      <t>フン</t>
    </rPh>
    <phoneticPr fontId="2"/>
  </si>
  <si>
    <t>サポートステーションやどかり</t>
  </si>
  <si>
    <t>337-0043</t>
  </si>
  <si>
    <t>048-687-2834</t>
  </si>
  <si>
    <t>048-686-9812</t>
  </si>
  <si>
    <t>和光市・(福)和光市社会福祉協議会</t>
    <rPh sb="0" eb="3">
      <t>ワコウシ</t>
    </rPh>
    <rPh sb="5" eb="6">
      <t>フク</t>
    </rPh>
    <rPh sb="7" eb="10">
      <t>ワコウシ</t>
    </rPh>
    <rPh sb="10" eb="12">
      <t>シャカイ</t>
    </rPh>
    <rPh sb="12" eb="14">
      <t>フクシ</t>
    </rPh>
    <rPh sb="14" eb="17">
      <t>キョウギカイ</t>
    </rPh>
    <phoneticPr fontId="32"/>
  </si>
  <si>
    <t>さつき苑</t>
    <rPh sb="3" eb="4">
      <t>エン</t>
    </rPh>
    <phoneticPr fontId="32"/>
  </si>
  <si>
    <t>下新倉1-3-5</t>
    <rPh sb="0" eb="3">
      <t>シモニイクラ</t>
    </rPh>
    <phoneticPr fontId="32"/>
  </si>
  <si>
    <t>048-466-3457</t>
  </si>
  <si>
    <t>048-467-8281</t>
  </si>
  <si>
    <t>東武東上線和光市駅北口下車徒歩3分</t>
  </si>
  <si>
    <t>このまんま</t>
    <phoneticPr fontId="2" type="Hiragana"/>
  </si>
  <si>
    <t>333-0854</t>
    <phoneticPr fontId="2" type="Hiragana"/>
  </si>
  <si>
    <t>048-423-5180</t>
    <phoneticPr fontId="2" type="Hiragana"/>
  </si>
  <si>
    <t>048-423-5181</t>
    <phoneticPr fontId="2" type="Hiragana"/>
  </si>
  <si>
    <t>Ｒ2.5.1</t>
    <phoneticPr fontId="2" type="Hiragana"/>
  </si>
  <si>
    <t>Colourful Design Works</t>
    <phoneticPr fontId="2" type="Hiragana"/>
  </si>
  <si>
    <t>鳩ヶ谷緑町二丁目２０番地の１５</t>
    <phoneticPr fontId="2" type="Hiragana"/>
  </si>
  <si>
    <t>334-0015</t>
    <phoneticPr fontId="2" type="Hiragana"/>
  </si>
  <si>
    <t>048-299-6271</t>
    <phoneticPr fontId="2" type="Hiragana"/>
  </si>
  <si>
    <t>埼玉高速鉄道「南鳩ヶ谷駅」より徒歩10分</t>
    <rPh sb="0" eb="2">
      <t>さいたま</t>
    </rPh>
    <rPh sb="2" eb="4">
      <t>こうそく</t>
    </rPh>
    <rPh sb="4" eb="6">
      <t>てつどう</t>
    </rPh>
    <rPh sb="7" eb="8">
      <t>みなみ</t>
    </rPh>
    <rPh sb="8" eb="11">
      <t>はとがや</t>
    </rPh>
    <rPh sb="11" eb="12">
      <t>えき</t>
    </rPh>
    <rPh sb="15" eb="17">
      <t>とほ</t>
    </rPh>
    <rPh sb="19" eb="20">
      <t>ふん</t>
    </rPh>
    <phoneticPr fontId="2" type="Hiragana"/>
  </si>
  <si>
    <t>359-1123</t>
  </si>
  <si>
    <t>359-1123</t>
    <phoneticPr fontId="2"/>
  </si>
  <si>
    <t>溝端町3-3</t>
    <rPh sb="0" eb="3">
      <t>ミゾバタマチ</t>
    </rPh>
    <phoneticPr fontId="1"/>
  </si>
  <si>
    <t>350-0274</t>
    <phoneticPr fontId="2"/>
  </si>
  <si>
    <t>049-298-5823</t>
    <phoneticPr fontId="2"/>
  </si>
  <si>
    <t>049-298-5824</t>
  </si>
  <si>
    <t>東武東上線北坂戸駅から徒歩1分
※共同生活援助との併設</t>
    <rPh sb="0" eb="5">
      <t>トウブトウジョウセン</t>
    </rPh>
    <rPh sb="5" eb="8">
      <t>キタサカド</t>
    </rPh>
    <rPh sb="8" eb="9">
      <t>エキ</t>
    </rPh>
    <rPh sb="11" eb="13">
      <t>トホ</t>
    </rPh>
    <rPh sb="14" eb="15">
      <t>フン</t>
    </rPh>
    <phoneticPr fontId="2"/>
  </si>
  <si>
    <t>（特非）糸ぐるま</t>
    <rPh sb="1" eb="2">
      <t>トク</t>
    </rPh>
    <rPh sb="2" eb="3">
      <t>ヒ</t>
    </rPh>
    <rPh sb="4" eb="5">
      <t>イト</t>
    </rPh>
    <phoneticPr fontId="2"/>
  </si>
  <si>
    <t>つむぎ</t>
    <phoneticPr fontId="2"/>
  </si>
  <si>
    <t>北町2-9-23</t>
    <rPh sb="0" eb="2">
      <t>キタマチ</t>
    </rPh>
    <phoneticPr fontId="2"/>
  </si>
  <si>
    <t>048-430-7552</t>
    <phoneticPr fontId="2"/>
  </si>
  <si>
    <t>蕨駅から徒歩15分</t>
    <rPh sb="0" eb="1">
      <t>ワラビ</t>
    </rPh>
    <rPh sb="1" eb="2">
      <t>エキ</t>
    </rPh>
    <rPh sb="4" eb="6">
      <t>トホ</t>
    </rPh>
    <rPh sb="8" eb="9">
      <t>フン</t>
    </rPh>
    <phoneticPr fontId="2"/>
  </si>
  <si>
    <t>（一社）ねむの木の丘</t>
    <rPh sb="1" eb="3">
      <t>イッシャ</t>
    </rPh>
    <rPh sb="7" eb="8">
      <t>キ</t>
    </rPh>
    <rPh sb="9" eb="10">
      <t>オカ</t>
    </rPh>
    <phoneticPr fontId="2"/>
  </si>
  <si>
    <t>デイサービス比企の丘</t>
    <rPh sb="6" eb="8">
      <t>ヒキ</t>
    </rPh>
    <rPh sb="9" eb="10">
      <t>オカ</t>
    </rPh>
    <phoneticPr fontId="2"/>
  </si>
  <si>
    <t>楊井1615-6</t>
    <rPh sb="0" eb="2">
      <t>ヤギイ</t>
    </rPh>
    <phoneticPr fontId="2"/>
  </si>
  <si>
    <t>048-579-5846</t>
    <phoneticPr fontId="2"/>
  </si>
  <si>
    <t>048-579-5847</t>
    <phoneticPr fontId="2"/>
  </si>
  <si>
    <t>熊谷駅南口から国際十王交通バス立正大学行き「平塚バス停」下車徒歩約13分</t>
    <rPh sb="0" eb="2">
      <t>クマガヤ</t>
    </rPh>
    <rPh sb="2" eb="3">
      <t>エキ</t>
    </rPh>
    <rPh sb="3" eb="5">
      <t>ミナミグチ</t>
    </rPh>
    <rPh sb="7" eb="9">
      <t>コクサイ</t>
    </rPh>
    <rPh sb="9" eb="11">
      <t>ジュウオウ</t>
    </rPh>
    <rPh sb="11" eb="13">
      <t>コウツウ</t>
    </rPh>
    <rPh sb="15" eb="17">
      <t>リッショウ</t>
    </rPh>
    <rPh sb="17" eb="19">
      <t>ダイガク</t>
    </rPh>
    <rPh sb="19" eb="20">
      <t>ユ</t>
    </rPh>
    <rPh sb="22" eb="24">
      <t>ヒラツカ</t>
    </rPh>
    <rPh sb="26" eb="27">
      <t>テイ</t>
    </rPh>
    <rPh sb="28" eb="30">
      <t>ゲシャ</t>
    </rPh>
    <rPh sb="30" eb="32">
      <t>トホ</t>
    </rPh>
    <rPh sb="32" eb="33">
      <t>ヤク</t>
    </rPh>
    <rPh sb="35" eb="36">
      <t>フン</t>
    </rPh>
    <phoneticPr fontId="2"/>
  </si>
  <si>
    <t>（特非）合</t>
    <rPh sb="1" eb="2">
      <t>トク</t>
    </rPh>
    <rPh sb="2" eb="3">
      <t>ヒ</t>
    </rPh>
    <rPh sb="4" eb="5">
      <t>ゴウ</t>
    </rPh>
    <phoneticPr fontId="2"/>
  </si>
  <si>
    <t>重症児者デイサービスyes</t>
    <rPh sb="0" eb="2">
      <t>ジュウショウ</t>
    </rPh>
    <rPh sb="2" eb="3">
      <t>ジ</t>
    </rPh>
    <rPh sb="3" eb="4">
      <t>シャ</t>
    </rPh>
    <phoneticPr fontId="2"/>
  </si>
  <si>
    <t>ぽたら</t>
    <phoneticPr fontId="2"/>
  </si>
  <si>
    <t>東町5-245-3</t>
    <rPh sb="0" eb="2">
      <t>アズマチョウ</t>
    </rPh>
    <phoneticPr fontId="2"/>
  </si>
  <si>
    <t>343-0826</t>
    <phoneticPr fontId="2"/>
  </si>
  <si>
    <t>048-940-0302</t>
    <phoneticPr fontId="2"/>
  </si>
  <si>
    <t>ＪＲ武蔵野線越谷レイクタウン駅南口徒歩30分</t>
    <rPh sb="2" eb="6">
      <t>ムサシノセン</t>
    </rPh>
    <rPh sb="6" eb="8">
      <t>コシガヤ</t>
    </rPh>
    <rPh sb="14" eb="15">
      <t>エキ</t>
    </rPh>
    <rPh sb="15" eb="17">
      <t>ミナミグチ</t>
    </rPh>
    <rPh sb="17" eb="19">
      <t>トホ</t>
    </rPh>
    <rPh sb="21" eb="22">
      <t>フン</t>
    </rPh>
    <phoneticPr fontId="2"/>
  </si>
  <si>
    <t>南越谷4-13-20
JOYSUMU第二ビル4階</t>
    <rPh sb="0" eb="3">
      <t>ミナミコシガヤ</t>
    </rPh>
    <phoneticPr fontId="2"/>
  </si>
  <si>
    <t>千間台西5-3-15</t>
    <rPh sb="0" eb="3">
      <t>センゲンダイ</t>
    </rPh>
    <rPh sb="3" eb="4">
      <t>ニシ</t>
    </rPh>
    <phoneticPr fontId="2"/>
  </si>
  <si>
    <t>東武スカイツリーラインせんげん台駅西口徒歩13分</t>
    <rPh sb="0" eb="2">
      <t>トウブ</t>
    </rPh>
    <rPh sb="15" eb="16">
      <t>ダイ</t>
    </rPh>
    <rPh sb="16" eb="17">
      <t>エキ</t>
    </rPh>
    <rPh sb="17" eb="19">
      <t>ニシグチ</t>
    </rPh>
    <rPh sb="19" eb="21">
      <t>トホ</t>
    </rPh>
    <rPh sb="23" eb="24">
      <t>フン</t>
    </rPh>
    <phoneticPr fontId="2"/>
  </si>
  <si>
    <t>風見鶏</t>
    <phoneticPr fontId="2"/>
  </si>
  <si>
    <t>080-7639-5963</t>
    <phoneticPr fontId="2"/>
  </si>
  <si>
    <t>（合）ラボリ</t>
    <rPh sb="1" eb="2">
      <t>ゴウ</t>
    </rPh>
    <phoneticPr fontId="2"/>
  </si>
  <si>
    <t>グループホームラボリ暖</t>
    <rPh sb="10" eb="11">
      <t>ダン</t>
    </rPh>
    <phoneticPr fontId="2"/>
  </si>
  <si>
    <t>関間4-4-6</t>
    <rPh sb="0" eb="1">
      <t>セキ</t>
    </rPh>
    <rPh sb="1" eb="2">
      <t>カン</t>
    </rPh>
    <phoneticPr fontId="2"/>
  </si>
  <si>
    <t>049-272-7894</t>
    <phoneticPr fontId="2"/>
  </si>
  <si>
    <t>東武東上線若葉駅から徒歩10分
※共同生活援助の空床利用</t>
    <rPh sb="0" eb="5">
      <t>トウブトウジョウセン</t>
    </rPh>
    <rPh sb="5" eb="8">
      <t>ワカバエキ</t>
    </rPh>
    <rPh sb="10" eb="12">
      <t>トホ</t>
    </rPh>
    <rPh sb="14" eb="15">
      <t>フン</t>
    </rPh>
    <rPh sb="17" eb="23">
      <t>キョウドウセイカツエンジョ</t>
    </rPh>
    <rPh sb="24" eb="26">
      <t>クウショウ</t>
    </rPh>
    <rPh sb="26" eb="28">
      <t>リヨウ</t>
    </rPh>
    <phoneticPr fontId="2"/>
  </si>
  <si>
    <t>048-622-6316</t>
    <phoneticPr fontId="2"/>
  </si>
  <si>
    <t>048-788-2661</t>
  </si>
  <si>
    <t>048-788-2170</t>
  </si>
  <si>
    <t>048-782-8357</t>
  </si>
  <si>
    <t>048-872-7808</t>
    <phoneticPr fontId="2"/>
  </si>
  <si>
    <t>東浦和駅から徒歩７分</t>
    <phoneticPr fontId="2"/>
  </si>
  <si>
    <t>048-884-8787</t>
  </si>
  <si>
    <t>330-0055</t>
  </si>
  <si>
    <t>あさひ元気村</t>
    <rPh sb="3" eb="5">
      <t>ゲンキ</t>
    </rPh>
    <rPh sb="5" eb="6">
      <t>ムラ</t>
    </rPh>
    <phoneticPr fontId="5"/>
  </si>
  <si>
    <t>南区辻2-1-16</t>
    <phoneticPr fontId="2"/>
  </si>
  <si>
    <t>048-782-6368</t>
  </si>
  <si>
    <t>048-762-6627</t>
  </si>
  <si>
    <t>インクルード（株）</t>
    <rPh sb="6" eb="9">
      <t>カブ</t>
    </rPh>
    <phoneticPr fontId="5"/>
  </si>
  <si>
    <t>（福）久美愛園</t>
    <rPh sb="1" eb="2">
      <t>フク</t>
    </rPh>
    <rPh sb="3" eb="5">
      <t>クミ</t>
    </rPh>
    <rPh sb="5" eb="6">
      <t>アイ</t>
    </rPh>
    <rPh sb="6" eb="7">
      <t>エン</t>
    </rPh>
    <phoneticPr fontId="5"/>
  </si>
  <si>
    <t>048-829-9422</t>
  </si>
  <si>
    <t>048-829-9488</t>
  </si>
  <si>
    <t>（福）シナプス</t>
    <rPh sb="1" eb="2">
      <t>フク</t>
    </rPh>
    <phoneticPr fontId="5"/>
  </si>
  <si>
    <t>ＫＴＢＩ（福）</t>
    <rPh sb="5" eb="6">
      <t>フク</t>
    </rPh>
    <phoneticPr fontId="2"/>
  </si>
  <si>
    <t>（株）ライフサービス</t>
    <rPh sb="1" eb="2">
      <t>カブ</t>
    </rPh>
    <phoneticPr fontId="5"/>
  </si>
  <si>
    <t>（一社）地域支援協会</t>
    <rPh sb="1" eb="3">
      <t>イッシャ</t>
    </rPh>
    <rPh sb="4" eb="6">
      <t>チイキ</t>
    </rPh>
    <rPh sb="6" eb="8">
      <t>シエン</t>
    </rPh>
    <rPh sb="8" eb="10">
      <t>キョウカイ</t>
    </rPh>
    <phoneticPr fontId="5"/>
  </si>
  <si>
    <t>（株）ヒューマンキュア</t>
    <rPh sb="1" eb="2">
      <t>カブ</t>
    </rPh>
    <phoneticPr fontId="5"/>
  </si>
  <si>
    <t>048-729-6348</t>
  </si>
  <si>
    <t>048-729-6349</t>
  </si>
  <si>
    <t>048-878-3721</t>
  </si>
  <si>
    <t>048-878-3720</t>
  </si>
  <si>
    <t>岩槻区黒谷1135-2（岩槻区大字黒谷1282-1）</t>
    <rPh sb="12" eb="15">
      <t>イワツキク</t>
    </rPh>
    <rPh sb="15" eb="17">
      <t>オオアザ</t>
    </rPh>
    <rPh sb="17" eb="19">
      <t>クロヤ</t>
    </rPh>
    <phoneticPr fontId="2"/>
  </si>
  <si>
    <t>048-797-0851</t>
  </si>
  <si>
    <t>生活介護事業いーはとーぶ</t>
  </si>
  <si>
    <t>048-864-9666</t>
  </si>
  <si>
    <t>048-864-9687</t>
  </si>
  <si>
    <t>338-0005</t>
    <phoneticPr fontId="2"/>
  </si>
  <si>
    <t>048-854-4854</t>
  </si>
  <si>
    <t>さいたま新都心駅西口から北浦和駅西口行国際興業バス「内道」下車徒歩6分</t>
  </si>
  <si>
    <t>048-851-9373</t>
    <phoneticPr fontId="2"/>
  </si>
  <si>
    <t>048-816-4323</t>
  </si>
  <si>
    <t>北区植竹町2-4-14</t>
    <rPh sb="0" eb="2">
      <t>キタク</t>
    </rPh>
    <rPh sb="2" eb="5">
      <t>ウエタケチョウ</t>
    </rPh>
    <phoneticPr fontId="2"/>
  </si>
  <si>
    <t>331-0813</t>
    <phoneticPr fontId="2"/>
  </si>
  <si>
    <t>048-652-1388</t>
  </si>
  <si>
    <t>048-652-1463</t>
  </si>
  <si>
    <t>フレンズＮＥＴ</t>
  </si>
  <si>
    <t>048-838-6863</t>
  </si>
  <si>
    <t>048-675-7750</t>
    <phoneticPr fontId="2"/>
  </si>
  <si>
    <t>048-675-7755</t>
    <phoneticPr fontId="2"/>
  </si>
  <si>
    <t>宇都宮線東大宮駅下車徒歩5分</t>
  </si>
  <si>
    <t>048-757-8923</t>
  </si>
  <si>
    <t>338-0007</t>
  </si>
  <si>
    <t>048-853-3911</t>
  </si>
  <si>
    <t>048-854-6942</t>
  </si>
  <si>
    <t>337-0026</t>
  </si>
  <si>
    <t>048-684-1101</t>
  </si>
  <si>
    <t>048-684-1019</t>
  </si>
  <si>
    <t>048-684-1632</t>
  </si>
  <si>
    <t>048-684-1753</t>
  </si>
  <si>
    <t>さいたま市生活介護春光園うえみず</t>
    <rPh sb="4" eb="5">
      <t>シ</t>
    </rPh>
    <phoneticPr fontId="2"/>
  </si>
  <si>
    <t>048-620-2589</t>
  </si>
  <si>
    <t>岩槻区南下新井1538-7</t>
    <rPh sb="0" eb="2">
      <t>イワツキ</t>
    </rPh>
    <rPh sb="2" eb="3">
      <t>ク</t>
    </rPh>
    <rPh sb="3" eb="7">
      <t>ミナミシモアライ</t>
    </rPh>
    <phoneticPr fontId="5"/>
  </si>
  <si>
    <t>（医）若杉会</t>
    <rPh sb="1" eb="2">
      <t>イ</t>
    </rPh>
    <rPh sb="3" eb="5">
      <t>ワカスギ</t>
    </rPh>
    <rPh sb="5" eb="6">
      <t>カイ</t>
    </rPh>
    <phoneticPr fontId="2"/>
  </si>
  <si>
    <t>医療型短期入所施設　南平野クリニック</t>
    <rPh sb="0" eb="2">
      <t>イリョウ</t>
    </rPh>
    <rPh sb="2" eb="3">
      <t>ガタ</t>
    </rPh>
    <rPh sb="3" eb="5">
      <t>タンキ</t>
    </rPh>
    <rPh sb="5" eb="7">
      <t>ニュウショ</t>
    </rPh>
    <rPh sb="7" eb="9">
      <t>シセツ</t>
    </rPh>
    <rPh sb="10" eb="13">
      <t>ミナミヒラノ</t>
    </rPh>
    <phoneticPr fontId="2"/>
  </si>
  <si>
    <t>岩槻区南平野３－３２－５</t>
    <phoneticPr fontId="2"/>
  </si>
  <si>
    <t>048-812-7701</t>
    <phoneticPr fontId="2"/>
  </si>
  <si>
    <t>岩槻駅から朝日自動車「富士見町」停留所下車後徒歩15分</t>
    <rPh sb="0" eb="2">
      <t>イワツキ</t>
    </rPh>
    <rPh sb="2" eb="3">
      <t>エキ</t>
    </rPh>
    <rPh sb="5" eb="7">
      <t>アサヒ</t>
    </rPh>
    <rPh sb="7" eb="10">
      <t>ジドウシャ</t>
    </rPh>
    <rPh sb="11" eb="14">
      <t>フジミ</t>
    </rPh>
    <rPh sb="14" eb="15">
      <t>マチ</t>
    </rPh>
    <rPh sb="16" eb="19">
      <t>テイリュウジョ</t>
    </rPh>
    <rPh sb="19" eb="21">
      <t>ゲシャ</t>
    </rPh>
    <rPh sb="21" eb="22">
      <t>ゴ</t>
    </rPh>
    <rPh sb="22" eb="24">
      <t>トホ</t>
    </rPh>
    <rPh sb="26" eb="27">
      <t>フン</t>
    </rPh>
    <phoneticPr fontId="2"/>
  </si>
  <si>
    <t>（福）桜楓会</t>
    <rPh sb="1" eb="2">
      <t>フク</t>
    </rPh>
    <rPh sb="3" eb="4">
      <t>オウ</t>
    </rPh>
    <rPh sb="4" eb="5">
      <t>フウ</t>
    </rPh>
    <rPh sb="5" eb="6">
      <t>カイ</t>
    </rPh>
    <phoneticPr fontId="4"/>
  </si>
  <si>
    <t>医療型障害児入所施設　カリヨンの杜</t>
    <rPh sb="0" eb="2">
      <t>イリョウ</t>
    </rPh>
    <rPh sb="2" eb="3">
      <t>ガタ</t>
    </rPh>
    <rPh sb="3" eb="5">
      <t>ショウガイ</t>
    </rPh>
    <rPh sb="5" eb="6">
      <t>ジ</t>
    </rPh>
    <rPh sb="6" eb="8">
      <t>ニュウショ</t>
    </rPh>
    <rPh sb="8" eb="10">
      <t>シセツ</t>
    </rPh>
    <rPh sb="16" eb="17">
      <t>モリ</t>
    </rPh>
    <phoneticPr fontId="4"/>
  </si>
  <si>
    <t>蓮田駅から国際興業バス「のくぼ通り南」停留所下車後徒歩10分</t>
    <rPh sb="5" eb="7">
      <t>コクサイ</t>
    </rPh>
    <rPh sb="7" eb="9">
      <t>コウギョウ</t>
    </rPh>
    <rPh sb="19" eb="22">
      <t>テイリュウジョ</t>
    </rPh>
    <rPh sb="22" eb="24">
      <t>ゲシャ</t>
    </rPh>
    <rPh sb="24" eb="25">
      <t>ゴ</t>
    </rPh>
    <rPh sb="25" eb="27">
      <t>トホ</t>
    </rPh>
    <rPh sb="29" eb="30">
      <t>フン</t>
    </rPh>
    <phoneticPr fontId="2"/>
  </si>
  <si>
    <t>（福）鴻沼福祉会</t>
    <rPh sb="1" eb="2">
      <t>フク</t>
    </rPh>
    <rPh sb="3" eb="4">
      <t>コウ</t>
    </rPh>
    <rPh sb="4" eb="5">
      <t>ヌマ</t>
    </rPh>
    <rPh sb="5" eb="7">
      <t>フクシ</t>
    </rPh>
    <rPh sb="7" eb="8">
      <t>カイ</t>
    </rPh>
    <phoneticPr fontId="4"/>
  </si>
  <si>
    <t>西区植田谷本８３２－１</t>
    <rPh sb="0" eb="2">
      <t>ニシク</t>
    </rPh>
    <rPh sb="2" eb="6">
      <t>ウエタヤホン</t>
    </rPh>
    <phoneticPr fontId="4"/>
  </si>
  <si>
    <t>331-0053</t>
  </si>
  <si>
    <t>大宮駅から西武バス「植田谷」停留所下車後徒歩1分</t>
    <rPh sb="5" eb="7">
      <t>セイブ</t>
    </rPh>
    <rPh sb="10" eb="12">
      <t>ウエダ</t>
    </rPh>
    <rPh sb="12" eb="13">
      <t>ヤ</t>
    </rPh>
    <rPh sb="14" eb="17">
      <t>テイリュウジョ</t>
    </rPh>
    <rPh sb="17" eb="19">
      <t>ゲシャ</t>
    </rPh>
    <rPh sb="19" eb="20">
      <t>ゴ</t>
    </rPh>
    <rPh sb="20" eb="22">
      <t>トホ</t>
    </rPh>
    <rPh sb="23" eb="24">
      <t>フン</t>
    </rPh>
    <phoneticPr fontId="2"/>
  </si>
  <si>
    <t>（福）北友会</t>
    <rPh sb="1" eb="2">
      <t>フク</t>
    </rPh>
    <rPh sb="2" eb="3">
      <t>シャフク</t>
    </rPh>
    <rPh sb="3" eb="5">
      <t>ホクユウ</t>
    </rPh>
    <rPh sb="5" eb="6">
      <t>カイ</t>
    </rPh>
    <phoneticPr fontId="5"/>
  </si>
  <si>
    <t>障害福祉サービス事業所　フロス岩槻</t>
    <rPh sb="0" eb="2">
      <t>ショウガイ</t>
    </rPh>
    <rPh sb="2" eb="4">
      <t>フクシ</t>
    </rPh>
    <rPh sb="8" eb="11">
      <t>ジギョウショ</t>
    </rPh>
    <rPh sb="15" eb="17">
      <t>イワツキ</t>
    </rPh>
    <phoneticPr fontId="5"/>
  </si>
  <si>
    <t>岩槻区加倉２８５－１</t>
    <rPh sb="0" eb="2">
      <t>イワツキ</t>
    </rPh>
    <rPh sb="2" eb="3">
      <t>ク</t>
    </rPh>
    <rPh sb="3" eb="5">
      <t>カクラ</t>
    </rPh>
    <phoneticPr fontId="5"/>
  </si>
  <si>
    <t>339-0056</t>
  </si>
  <si>
    <t>048-748-5428</t>
  </si>
  <si>
    <t>048-748-5429</t>
  </si>
  <si>
    <t>岩槻駅から東武バス「大橋」停留所下車後徒歩12分</t>
    <rPh sb="0" eb="2">
      <t>イワツキ</t>
    </rPh>
    <rPh sb="2" eb="3">
      <t>エキ</t>
    </rPh>
    <rPh sb="5" eb="7">
      <t>トウブ</t>
    </rPh>
    <rPh sb="10" eb="12">
      <t>オオハシ</t>
    </rPh>
    <rPh sb="13" eb="16">
      <t>テイリュウジョ</t>
    </rPh>
    <rPh sb="16" eb="18">
      <t>ゲシャ</t>
    </rPh>
    <rPh sb="18" eb="19">
      <t>ゴ</t>
    </rPh>
    <rPh sb="19" eb="21">
      <t>トホ</t>
    </rPh>
    <rPh sb="23" eb="24">
      <t>フン</t>
    </rPh>
    <phoneticPr fontId="2"/>
  </si>
  <si>
    <t>（福）フルホープ</t>
    <rPh sb="1" eb="2">
      <t>フク</t>
    </rPh>
    <rPh sb="2" eb="3">
      <t>シャフク</t>
    </rPh>
    <phoneticPr fontId="8"/>
  </si>
  <si>
    <t>共同生活援助事業所イリス指扇</t>
    <rPh sb="0" eb="2">
      <t>キョウドウ</t>
    </rPh>
    <rPh sb="2" eb="4">
      <t>セイカツ</t>
    </rPh>
    <rPh sb="4" eb="6">
      <t>エンジョ</t>
    </rPh>
    <rPh sb="6" eb="9">
      <t>ジギョウショ</t>
    </rPh>
    <rPh sb="12" eb="14">
      <t>サシオウギ</t>
    </rPh>
    <phoneticPr fontId="8"/>
  </si>
  <si>
    <t>西区指扇１３６９</t>
    <rPh sb="0" eb="2">
      <t>ニシク</t>
    </rPh>
    <rPh sb="2" eb="4">
      <t>サシオウギ</t>
    </rPh>
    <phoneticPr fontId="8"/>
  </si>
  <si>
    <t>048-657-8656</t>
  </si>
  <si>
    <t>048-657-8688</t>
  </si>
  <si>
    <t>ＪＲ西大宮駅徒歩１５分</t>
    <phoneticPr fontId="2"/>
  </si>
  <si>
    <t>（特非）かわぐち健康福祉サービス振興会</t>
    <rPh sb="1" eb="2">
      <t>とく</t>
    </rPh>
    <rPh sb="2" eb="3">
      <t>ひ</t>
    </rPh>
    <rPh sb="8" eb="10">
      <t>けんこう</t>
    </rPh>
    <rPh sb="10" eb="12">
      <t>ふくし</t>
    </rPh>
    <rPh sb="16" eb="19">
      <t>しんこうかい</t>
    </rPh>
    <phoneticPr fontId="2" type="Hiragana"/>
  </si>
  <si>
    <t>多機能型　ひまわりの友</t>
    <rPh sb="0" eb="4">
      <t>たきのうがた</t>
    </rPh>
    <rPh sb="10" eb="11">
      <t>とも</t>
    </rPh>
    <phoneticPr fontId="2" type="Hiragana"/>
  </si>
  <si>
    <t>赤山８３１－６</t>
    <rPh sb="0" eb="2">
      <t>あかやま</t>
    </rPh>
    <phoneticPr fontId="2" type="Hiragana"/>
  </si>
  <si>
    <t>333-0825</t>
    <phoneticPr fontId="2" type="Hiragana"/>
  </si>
  <si>
    <t>048-287-9254</t>
    <phoneticPr fontId="2" type="Hiragana"/>
  </si>
  <si>
    <t>048-290-3003</t>
    <phoneticPr fontId="2" type="Hiragana"/>
  </si>
  <si>
    <t>京浜東北線西川口駅から鳩ヶ谷車庫行バス「石神下」下車徒歩５分</t>
    <rPh sb="0" eb="2">
      <t>けいひん</t>
    </rPh>
    <rPh sb="2" eb="5">
      <t>とうほくせん</t>
    </rPh>
    <rPh sb="5" eb="9">
      <t>にしかわぐちえき</t>
    </rPh>
    <rPh sb="11" eb="14">
      <t>はとがや</t>
    </rPh>
    <rPh sb="14" eb="16">
      <t>しゃこ</t>
    </rPh>
    <rPh sb="16" eb="17">
      <t>ゆき</t>
    </rPh>
    <rPh sb="20" eb="22">
      <t>いしかみ</t>
    </rPh>
    <rPh sb="22" eb="23">
      <t>した</t>
    </rPh>
    <rPh sb="24" eb="26">
      <t>げしゃ</t>
    </rPh>
    <rPh sb="26" eb="28">
      <t>とほ</t>
    </rPh>
    <rPh sb="29" eb="30">
      <t>ふん</t>
    </rPh>
    <phoneticPr fontId="2" type="Hiragana"/>
  </si>
  <si>
    <t>（特非）地域福祉研究会</t>
    <rPh sb="1" eb="2">
      <t>とく</t>
    </rPh>
    <rPh sb="2" eb="3">
      <t>ひ</t>
    </rPh>
    <rPh sb="4" eb="6">
      <t>ちいき</t>
    </rPh>
    <rPh sb="6" eb="8">
      <t>ふくし</t>
    </rPh>
    <rPh sb="8" eb="11">
      <t>けんきゅうかい</t>
    </rPh>
    <phoneticPr fontId="2" type="Hiragana"/>
  </si>
  <si>
    <t>さんさんさくら</t>
    <phoneticPr fontId="2" type="Hiragana"/>
  </si>
  <si>
    <t>峯１２９８－１５</t>
    <rPh sb="0" eb="1">
      <t>みね</t>
    </rPh>
    <phoneticPr fontId="2" type="Hiragana"/>
  </si>
  <si>
    <t>334-0056</t>
    <phoneticPr fontId="2" type="Hiragana"/>
  </si>
  <si>
    <t>048-291-5312</t>
    <phoneticPr fontId="2" type="Hiragana"/>
  </si>
  <si>
    <t>048-291-5320</t>
    <phoneticPr fontId="2" type="Hiragana"/>
  </si>
  <si>
    <t>京浜東北線川口駅から東口から峯八幡宮行バス「峯後」下車徒歩１分</t>
    <rPh sb="0" eb="2">
      <t>けいひん</t>
    </rPh>
    <rPh sb="2" eb="5">
      <t>とうほくせん</t>
    </rPh>
    <rPh sb="5" eb="8">
      <t>かわぐちえき</t>
    </rPh>
    <rPh sb="10" eb="12">
      <t>ひがしぐち</t>
    </rPh>
    <rPh sb="14" eb="15">
      <t>みね</t>
    </rPh>
    <rPh sb="15" eb="18">
      <t>はちまんぐう</t>
    </rPh>
    <rPh sb="18" eb="19">
      <t>ゆ</t>
    </rPh>
    <rPh sb="22" eb="23">
      <t>みね</t>
    </rPh>
    <rPh sb="23" eb="24">
      <t>ご</t>
    </rPh>
    <rPh sb="25" eb="27">
      <t>げしゃ</t>
    </rPh>
    <rPh sb="27" eb="29">
      <t>とほ</t>
    </rPh>
    <rPh sb="30" eb="31">
      <t>ふん</t>
    </rPh>
    <phoneticPr fontId="2" type="Hiragana"/>
  </si>
  <si>
    <t>ピュアハーモニー</t>
    <phoneticPr fontId="2" type="Hiragana"/>
  </si>
  <si>
    <t>048-299-9277</t>
    <phoneticPr fontId="2" type="Hiragana"/>
  </si>
  <si>
    <t>048-299-9278</t>
    <phoneticPr fontId="2" type="Hiragana"/>
  </si>
  <si>
    <t>TETETARITO（株）</t>
    <rPh sb="10" eb="13">
      <t>かぶ</t>
    </rPh>
    <phoneticPr fontId="2" type="Hiragana"/>
  </si>
  <si>
    <t>上青木西５－２５－８</t>
    <rPh sb="0" eb="3">
      <t>かみあおき</t>
    </rPh>
    <rPh sb="3" eb="4">
      <t>にし</t>
    </rPh>
    <phoneticPr fontId="2" type="Hiragana"/>
  </si>
  <si>
    <t>048-243-3878</t>
    <phoneticPr fontId="2" type="Hiragana"/>
  </si>
  <si>
    <t>048-423-4859</t>
    <phoneticPr fontId="2" type="Hiragana"/>
  </si>
  <si>
    <t>（バス）川口駅東口から鳩ヶ谷公団住宅行き「上青木交番」下車、徒歩２分</t>
    <rPh sb="4" eb="7">
      <t>かわぐちえき</t>
    </rPh>
    <rPh sb="7" eb="9">
      <t>ひがしぐち</t>
    </rPh>
    <rPh sb="11" eb="14">
      <t>はとがや</t>
    </rPh>
    <rPh sb="14" eb="16">
      <t>こうだん</t>
    </rPh>
    <rPh sb="16" eb="18">
      <t>じゅうたく</t>
    </rPh>
    <rPh sb="18" eb="19">
      <t>いき</t>
    </rPh>
    <rPh sb="21" eb="24">
      <t>かみあおき</t>
    </rPh>
    <rPh sb="24" eb="26">
      <t>こうばん</t>
    </rPh>
    <rPh sb="27" eb="29">
      <t>げしゃ</t>
    </rPh>
    <rPh sb="30" eb="32">
      <t>とほ</t>
    </rPh>
    <rPh sb="33" eb="34">
      <t>ふん</t>
    </rPh>
    <phoneticPr fontId="2" type="Hiragana"/>
  </si>
  <si>
    <t>ミラトレ川口</t>
    <rPh sb="4" eb="6">
      <t>かわぐち</t>
    </rPh>
    <phoneticPr fontId="2" type="Hiragana"/>
  </si>
  <si>
    <t>本町４－１－８　川口センタービル</t>
    <rPh sb="0" eb="2">
      <t>ほんまち</t>
    </rPh>
    <rPh sb="8" eb="10">
      <t>かわぐち</t>
    </rPh>
    <phoneticPr fontId="2" type="Hiragana"/>
  </si>
  <si>
    <t>048-227-3401</t>
    <phoneticPr fontId="2" type="Hiragana"/>
  </si>
  <si>
    <t>048-222-1878</t>
    <phoneticPr fontId="2" type="Hiragana"/>
  </si>
  <si>
    <t>京浜東北線川口駅下車徒歩2分</t>
    <rPh sb="0" eb="2">
      <t>けいひん</t>
    </rPh>
    <rPh sb="2" eb="5">
      <t>とうほくせん</t>
    </rPh>
    <rPh sb="5" eb="8">
      <t>かわぐちえき</t>
    </rPh>
    <rPh sb="8" eb="10">
      <t>げしゃ</t>
    </rPh>
    <rPh sb="10" eb="12">
      <t>とほ</t>
    </rPh>
    <rPh sb="13" eb="14">
      <t>ふん</t>
    </rPh>
    <phoneticPr fontId="2" type="Hiragana"/>
  </si>
  <si>
    <t>川口駅東口から徒歩４分</t>
    <rPh sb="0" eb="3">
      <t>かわぐちえき</t>
    </rPh>
    <rPh sb="3" eb="5">
      <t>ひがしぐち</t>
    </rPh>
    <rPh sb="7" eb="9">
      <t>とほ</t>
    </rPh>
    <rPh sb="10" eb="11">
      <t>ふん</t>
    </rPh>
    <phoneticPr fontId="2" type="Hiragana"/>
  </si>
  <si>
    <t>柳根町６－３２</t>
    <phoneticPr fontId="2" type="Hiragana"/>
  </si>
  <si>
    <t>東浦和駅より徒歩６分</t>
    <rPh sb="0" eb="4">
      <t>ひがしうらわえき</t>
    </rPh>
    <rPh sb="6" eb="8">
      <t>とほ</t>
    </rPh>
    <rPh sb="9" eb="10">
      <t>ふん</t>
    </rPh>
    <phoneticPr fontId="2" type="Hiragana"/>
  </si>
  <si>
    <t>049-239-3389</t>
  </si>
  <si>
    <t>中台南2-17-15</t>
    <rPh sb="0" eb="2">
      <t>ナカダイ</t>
    </rPh>
    <rPh sb="2" eb="3">
      <t>ミナミ</t>
    </rPh>
    <phoneticPr fontId="2"/>
  </si>
  <si>
    <t>049-241-3323</t>
  </si>
  <si>
    <t>脇田本町9-16　ＹＫビル2階</t>
    <rPh sb="0" eb="4">
      <t>ワキタホンチョウ</t>
    </rPh>
    <rPh sb="14" eb="15">
      <t>カイ</t>
    </rPh>
    <phoneticPr fontId="2"/>
  </si>
  <si>
    <t>049-265-6266</t>
  </si>
  <si>
    <t>049-265-6299</t>
  </si>
  <si>
    <t>肢</t>
    <rPh sb="0" eb="1">
      <t>シ</t>
    </rPh>
    <phoneticPr fontId="2"/>
  </si>
  <si>
    <t>視</t>
    <rPh sb="0" eb="1">
      <t>シ</t>
    </rPh>
    <phoneticPr fontId="2"/>
  </si>
  <si>
    <t>児</t>
    <rPh sb="0" eb="1">
      <t>ジ</t>
    </rPh>
    <phoneticPr fontId="2"/>
  </si>
  <si>
    <t>身</t>
    <rPh sb="0" eb="1">
      <t>シン</t>
    </rPh>
    <phoneticPr fontId="2"/>
  </si>
  <si>
    <t>知</t>
    <rPh sb="0" eb="1">
      <t>チ</t>
    </rPh>
    <phoneticPr fontId="2"/>
  </si>
  <si>
    <t>精</t>
    <rPh sb="0" eb="1">
      <t>セイ</t>
    </rPh>
    <phoneticPr fontId="2"/>
  </si>
  <si>
    <t>難</t>
    <rPh sb="0" eb="1">
      <t>ナン</t>
    </rPh>
    <phoneticPr fontId="2"/>
  </si>
  <si>
    <t>049-293-3494</t>
  </si>
  <si>
    <t>049-293-3495</t>
  </si>
  <si>
    <t>350-0066</t>
  </si>
  <si>
    <t>350-1101</t>
  </si>
  <si>
    <t>049-239-3930</t>
  </si>
  <si>
    <t>049-239-3931</t>
  </si>
  <si>
    <t>脇田本町14-29　杉田ビル2階</t>
    <rPh sb="0" eb="2">
      <t>ワキタ</t>
    </rPh>
    <rPh sb="2" eb="4">
      <t>ホンマチ</t>
    </rPh>
    <rPh sb="10" eb="12">
      <t>スギタ</t>
    </rPh>
    <rPh sb="15" eb="16">
      <t>カイ</t>
    </rPh>
    <phoneticPr fontId="2"/>
  </si>
  <si>
    <t>049-293-2529</t>
  </si>
  <si>
    <t>INSPIRE（株）</t>
    <rPh sb="7" eb="10">
      <t>カブ</t>
    </rPh>
    <phoneticPr fontId="2"/>
  </si>
  <si>
    <t>Be happiness川越とおり町</t>
    <rPh sb="12" eb="14">
      <t>カワゴエ</t>
    </rPh>
    <rPh sb="17" eb="18">
      <t>マチ</t>
    </rPh>
    <phoneticPr fontId="2"/>
  </si>
  <si>
    <t>350-0044</t>
    <phoneticPr fontId="2"/>
  </si>
  <si>
    <t>049-277-5644</t>
    <phoneticPr fontId="2"/>
  </si>
  <si>
    <t>049-277-5645</t>
    <phoneticPr fontId="2"/>
  </si>
  <si>
    <t>西武新宿線本川越駅から徒歩5分</t>
    <rPh sb="0" eb="5">
      <t>セイブシンジュクセン</t>
    </rPh>
    <rPh sb="5" eb="6">
      <t>ホン</t>
    </rPh>
    <rPh sb="6" eb="8">
      <t>カワゴエ</t>
    </rPh>
    <rPh sb="8" eb="9">
      <t>エキ</t>
    </rPh>
    <rPh sb="11" eb="13">
      <t>トホ</t>
    </rPh>
    <rPh sb="14" eb="15">
      <t>プン</t>
    </rPh>
    <phoneticPr fontId="2"/>
  </si>
  <si>
    <t>049-293-7482</t>
  </si>
  <si>
    <t>049-293-7483</t>
  </si>
  <si>
    <t>肢</t>
    <rPh sb="0" eb="1">
      <t>アシ</t>
    </rPh>
    <phoneticPr fontId="2"/>
  </si>
  <si>
    <t>聴</t>
    <rPh sb="0" eb="1">
      <t>チョウ</t>
    </rPh>
    <phoneticPr fontId="2"/>
  </si>
  <si>
    <t>内</t>
    <rPh sb="0" eb="1">
      <t>ウチ</t>
    </rPh>
    <phoneticPr fontId="2"/>
  </si>
  <si>
    <t>048-973-7541</t>
    <phoneticPr fontId="2"/>
  </si>
  <si>
    <t>048-973-7542</t>
    <phoneticPr fontId="2"/>
  </si>
  <si>
    <t>048-999-6515</t>
    <phoneticPr fontId="2"/>
  </si>
  <si>
    <t>048-940-6302</t>
    <phoneticPr fontId="2"/>
  </si>
  <si>
    <t>048-940-6309</t>
    <phoneticPr fontId="2"/>
  </si>
  <si>
    <t>あいの家</t>
    <rPh sb="3" eb="4">
      <t>イエ</t>
    </rPh>
    <phoneticPr fontId="2"/>
  </si>
  <si>
    <t>大泊549-1</t>
    <rPh sb="0" eb="2">
      <t>オオドマリ</t>
    </rPh>
    <phoneticPr fontId="2"/>
  </si>
  <si>
    <t>048-978-5355</t>
    <phoneticPr fontId="2"/>
  </si>
  <si>
    <t>東武スカイツリーラインせんげん台駅徒歩25分
※共同生活援助併設</t>
    <rPh sb="0" eb="2">
      <t>トウブ</t>
    </rPh>
    <rPh sb="15" eb="16">
      <t>ダイ</t>
    </rPh>
    <rPh sb="16" eb="17">
      <t>エキ</t>
    </rPh>
    <rPh sb="17" eb="19">
      <t>トホ</t>
    </rPh>
    <rPh sb="21" eb="22">
      <t>フン</t>
    </rPh>
    <phoneticPr fontId="2"/>
  </si>
  <si>
    <t>就労定着支援事業所　ウェルビー新越谷駅前センター</t>
    <rPh sb="0" eb="2">
      <t>シュウロウ</t>
    </rPh>
    <rPh sb="2" eb="4">
      <t>テイチャク</t>
    </rPh>
    <rPh sb="4" eb="6">
      <t>シエン</t>
    </rPh>
    <rPh sb="6" eb="9">
      <t>ジギョウショ</t>
    </rPh>
    <rPh sb="15" eb="18">
      <t>シンコシガヤ</t>
    </rPh>
    <rPh sb="18" eb="19">
      <t>エキ</t>
    </rPh>
    <rPh sb="19" eb="20">
      <t>マエ</t>
    </rPh>
    <phoneticPr fontId="2"/>
  </si>
  <si>
    <t>南越谷4-11-4　セントエルモ新越谷４階</t>
    <rPh sb="0" eb="3">
      <t>ミナミコシガヤ</t>
    </rPh>
    <rPh sb="16" eb="19">
      <t>シンコシガヤ</t>
    </rPh>
    <rPh sb="20" eb="21">
      <t>カイ</t>
    </rPh>
    <phoneticPr fontId="2"/>
  </si>
  <si>
    <t>048-990-5656</t>
    <phoneticPr fontId="2"/>
  </si>
  <si>
    <t>東武スカイツリーライン新越谷駅徒歩1分、JR武蔵野線南越谷駅下車徒歩2分</t>
    <rPh sb="0" eb="2">
      <t>トウブ</t>
    </rPh>
    <rPh sb="11" eb="15">
      <t>シンコシガヤエキ</t>
    </rPh>
    <rPh sb="15" eb="17">
      <t>トホ</t>
    </rPh>
    <rPh sb="18" eb="19">
      <t>フン</t>
    </rPh>
    <rPh sb="22" eb="26">
      <t>ムサシノセン</t>
    </rPh>
    <rPh sb="26" eb="30">
      <t>ミナミコシガヤエキ</t>
    </rPh>
    <rPh sb="30" eb="32">
      <t>ゲシャ</t>
    </rPh>
    <rPh sb="32" eb="34">
      <t>トホ</t>
    </rPh>
    <rPh sb="35" eb="36">
      <t>フン</t>
    </rPh>
    <phoneticPr fontId="2"/>
  </si>
  <si>
    <t>就労定着支援事業所「世一緒」</t>
    <rPh sb="0" eb="2">
      <t>シュウロウ</t>
    </rPh>
    <rPh sb="2" eb="4">
      <t>テイチャク</t>
    </rPh>
    <rPh sb="4" eb="6">
      <t>シエン</t>
    </rPh>
    <rPh sb="6" eb="9">
      <t>ジギョウショ</t>
    </rPh>
    <rPh sb="10" eb="11">
      <t>ヨ</t>
    </rPh>
    <rPh sb="11" eb="13">
      <t>イッショ</t>
    </rPh>
    <phoneticPr fontId="2"/>
  </si>
  <si>
    <t>東浦和駅から徒歩２０分
※短期入所事業所番号 1110202734</t>
    <rPh sb="1" eb="3">
      <t>ウラワ</t>
    </rPh>
    <phoneticPr fontId="2"/>
  </si>
  <si>
    <t>八高線毛呂駅から徒歩8分
※短期入所事業所番号 1152433353　医療型短期入所</t>
    <phoneticPr fontId="2"/>
  </si>
  <si>
    <t>熊谷駅から熊谷市営バスひまわり号｢太陽の園入口｣下車
※短期入所事業所番号 1153100019　医療型短期入所</t>
    <phoneticPr fontId="2"/>
  </si>
  <si>
    <t>熊谷駅から小川町行バス「古里」下車徒歩15分
※短期入所事業所番号 1113214330</t>
    <rPh sb="0" eb="2">
      <t>クマガヤ</t>
    </rPh>
    <rPh sb="2" eb="3">
      <t>エキ</t>
    </rPh>
    <rPh sb="5" eb="7">
      <t>オガワ</t>
    </rPh>
    <rPh sb="7" eb="8">
      <t>マチ</t>
    </rPh>
    <rPh sb="8" eb="9">
      <t>イ</t>
    </rPh>
    <rPh sb="12" eb="14">
      <t>コリ</t>
    </rPh>
    <rPh sb="15" eb="17">
      <t>ゲシャ</t>
    </rPh>
    <rPh sb="17" eb="19">
      <t>トホ</t>
    </rPh>
    <rPh sb="21" eb="22">
      <t>フン</t>
    </rPh>
    <phoneticPr fontId="2"/>
  </si>
  <si>
    <t>熊谷駅から小川町行バス「古里」下車徒歩15分
※短期入所事業所番号 1113214330　医療型短期入所</t>
    <rPh sb="0" eb="2">
      <t>クマガヤ</t>
    </rPh>
    <rPh sb="2" eb="3">
      <t>エキ</t>
    </rPh>
    <rPh sb="5" eb="7">
      <t>オガワ</t>
    </rPh>
    <rPh sb="7" eb="8">
      <t>マチ</t>
    </rPh>
    <rPh sb="8" eb="9">
      <t>イ</t>
    </rPh>
    <rPh sb="12" eb="14">
      <t>コリ</t>
    </rPh>
    <rPh sb="15" eb="17">
      <t>ゲシャ</t>
    </rPh>
    <rPh sb="17" eb="19">
      <t>トホ</t>
    </rPh>
    <rPh sb="21" eb="22">
      <t>フン</t>
    </rPh>
    <phoneticPr fontId="2"/>
  </si>
  <si>
    <r>
      <t>高崎線本庄駅から寄居行バス「小茂田」下車徒歩10分　※短期入所事業所番号 1114200023</t>
    </r>
    <r>
      <rPr>
        <sz val="11"/>
        <rFont val="ＭＳ Ｐゴシック"/>
        <family val="3"/>
        <charset val="128"/>
      </rPr>
      <t/>
    </r>
    <phoneticPr fontId="2"/>
  </si>
  <si>
    <t>寄居駅下車徒歩20分
※短期入所事業所番号 1154550014　医療型短期入所</t>
    <rPh sb="0" eb="2">
      <t>ヨリイ</t>
    </rPh>
    <rPh sb="2" eb="3">
      <t>エキ</t>
    </rPh>
    <rPh sb="3" eb="5">
      <t>ゲシャ</t>
    </rPh>
    <rPh sb="5" eb="7">
      <t>トホ</t>
    </rPh>
    <rPh sb="9" eb="10">
      <t>フン</t>
    </rPh>
    <phoneticPr fontId="2"/>
  </si>
  <si>
    <t>東武東上線坂戸駅南口から車で8分  
※診療所の空床利用　医療型短期入所</t>
    <rPh sb="2" eb="4">
      <t>トウジョウ</t>
    </rPh>
    <rPh sb="4" eb="5">
      <t>セン</t>
    </rPh>
    <rPh sb="5" eb="7">
      <t>サカド</t>
    </rPh>
    <rPh sb="8" eb="10">
      <t>ミナミグチ</t>
    </rPh>
    <rPh sb="12" eb="13">
      <t>クルマ</t>
    </rPh>
    <rPh sb="20" eb="23">
      <t>シンリョウジョ</t>
    </rPh>
    <rPh sb="24" eb="25">
      <t>ア</t>
    </rPh>
    <rPh sb="25" eb="26">
      <t>ユカ</t>
    </rPh>
    <rPh sb="26" eb="28">
      <t>リヨウ</t>
    </rPh>
    <phoneticPr fontId="2"/>
  </si>
  <si>
    <t>さいたま市大崎むつみの里第１事業所</t>
    <rPh sb="12" eb="13">
      <t>ダイ</t>
    </rPh>
    <rPh sb="14" eb="17">
      <t>ジギョウショ</t>
    </rPh>
    <phoneticPr fontId="2"/>
  </si>
  <si>
    <t>大宮駅西口から所沢駅東口行バス「飯田新田」下車徒歩7分　※短期入所事業所番号 1116501501</t>
    <rPh sb="0" eb="2">
      <t>オオミヤ</t>
    </rPh>
    <rPh sb="2" eb="3">
      <t>エキ</t>
    </rPh>
    <rPh sb="3" eb="5">
      <t>ニシグチ</t>
    </rPh>
    <rPh sb="7" eb="9">
      <t>トコロザワ</t>
    </rPh>
    <rPh sb="9" eb="10">
      <t>エキ</t>
    </rPh>
    <rPh sb="10" eb="12">
      <t>ヒガシグチ</t>
    </rPh>
    <rPh sb="12" eb="13">
      <t>イ</t>
    </rPh>
    <rPh sb="16" eb="18">
      <t>イイダ</t>
    </rPh>
    <rPh sb="18" eb="20">
      <t>シンデン</t>
    </rPh>
    <rPh sb="21" eb="23">
      <t>ゲシャ</t>
    </rPh>
    <rPh sb="23" eb="25">
      <t>トホ</t>
    </rPh>
    <rPh sb="26" eb="27">
      <t>フン</t>
    </rPh>
    <phoneticPr fontId="2"/>
  </si>
  <si>
    <t>Ｈ29.4.1～移行休止中
宮原駅西口から徒歩5分</t>
    <phoneticPr fontId="2"/>
  </si>
  <si>
    <t>大宮区下町1-42-2 ＴＳ－５ＢＬＤＧ５Ｆ</t>
    <phoneticPr fontId="2"/>
  </si>
  <si>
    <t>京浜東北線北浦和駅東口から市立病院行バス「教育センター前」下車徒歩3分　※短期入所事業所番号 1116501527</t>
    <rPh sb="0" eb="2">
      <t>ケイヒン</t>
    </rPh>
    <rPh sb="2" eb="4">
      <t>トウホク</t>
    </rPh>
    <rPh sb="4" eb="5">
      <t>セン</t>
    </rPh>
    <rPh sb="5" eb="8">
      <t>キタウラワ</t>
    </rPh>
    <rPh sb="8" eb="9">
      <t>エキ</t>
    </rPh>
    <rPh sb="9" eb="11">
      <t>ヒガシグチ</t>
    </rPh>
    <rPh sb="13" eb="15">
      <t>シリツ</t>
    </rPh>
    <rPh sb="15" eb="17">
      <t>ビョウイン</t>
    </rPh>
    <rPh sb="17" eb="18">
      <t>イ</t>
    </rPh>
    <rPh sb="21" eb="23">
      <t>キョウイク</t>
    </rPh>
    <rPh sb="27" eb="28">
      <t>マエ</t>
    </rPh>
    <rPh sb="29" eb="31">
      <t>ゲシャ</t>
    </rPh>
    <rPh sb="31" eb="33">
      <t>トホ</t>
    </rPh>
    <rPh sb="34" eb="35">
      <t>プン</t>
    </rPh>
    <phoneticPr fontId="2"/>
  </si>
  <si>
    <t>浦和駅から志木駅行バス「櫃沼」下車徒歩10分　
※短期入所事業所番号 1116501493</t>
    <rPh sb="0" eb="2">
      <t>ウラワ</t>
    </rPh>
    <rPh sb="2" eb="3">
      <t>エキ</t>
    </rPh>
    <rPh sb="5" eb="7">
      <t>シキ</t>
    </rPh>
    <rPh sb="7" eb="8">
      <t>エキ</t>
    </rPh>
    <rPh sb="8" eb="9">
      <t>イ</t>
    </rPh>
    <rPh sb="13" eb="14">
      <t>ヌマ</t>
    </rPh>
    <rPh sb="15" eb="17">
      <t>ゲシャ</t>
    </rPh>
    <rPh sb="17" eb="19">
      <t>トホ</t>
    </rPh>
    <rPh sb="21" eb="22">
      <t>フン</t>
    </rPh>
    <phoneticPr fontId="2"/>
  </si>
  <si>
    <t>京浜東北線北浦和駅東口から市立病院行バス「教育センター前」下車徒歩3分　※短期入所事業所番号 1116501543</t>
    <phoneticPr fontId="2"/>
  </si>
  <si>
    <t>東武野田線東岩槻駅下車タクシー10分
※短期入所事業所番号 1116501535</t>
    <rPh sb="0" eb="2">
      <t>トウブ</t>
    </rPh>
    <rPh sb="2" eb="4">
      <t>ノダ</t>
    </rPh>
    <rPh sb="4" eb="5">
      <t>セン</t>
    </rPh>
    <rPh sb="5" eb="8">
      <t>ヒガシイワツキ</t>
    </rPh>
    <rPh sb="8" eb="9">
      <t>エキ</t>
    </rPh>
    <rPh sb="9" eb="11">
      <t>ゲシャ</t>
    </rPh>
    <rPh sb="17" eb="18">
      <t>フン</t>
    </rPh>
    <phoneticPr fontId="2"/>
  </si>
  <si>
    <t>岩槻駅から東川口駅北口行バス「和土郵便局前」下車
※短期入所事業所番号 1116501550</t>
    <rPh sb="0" eb="2">
      <t>イワツキ</t>
    </rPh>
    <rPh sb="2" eb="3">
      <t>エキ</t>
    </rPh>
    <rPh sb="5" eb="8">
      <t>ヒガシカワグチ</t>
    </rPh>
    <rPh sb="8" eb="9">
      <t>エキ</t>
    </rPh>
    <rPh sb="9" eb="11">
      <t>キタグチ</t>
    </rPh>
    <rPh sb="11" eb="12">
      <t>イ</t>
    </rPh>
    <rPh sb="15" eb="16">
      <t>ワ</t>
    </rPh>
    <rPh sb="16" eb="17">
      <t>ド</t>
    </rPh>
    <rPh sb="17" eb="20">
      <t>ユウビンキョク</t>
    </rPh>
    <rPh sb="20" eb="21">
      <t>マエ</t>
    </rPh>
    <rPh sb="22" eb="24">
      <t>ゲシャ</t>
    </rPh>
    <phoneticPr fontId="2"/>
  </si>
  <si>
    <t>京浜東北線西川口駅西口下車徒歩8分
※病院の空床利用　医療型短期入所</t>
    <rPh sb="11" eb="13">
      <t>ゲシャ</t>
    </rPh>
    <rPh sb="19" eb="21">
      <t>ビョウイン</t>
    </rPh>
    <rPh sb="27" eb="29">
      <t>イリョウ</t>
    </rPh>
    <rPh sb="29" eb="30">
      <t>ガタ</t>
    </rPh>
    <rPh sb="30" eb="32">
      <t>タンキ</t>
    </rPh>
    <rPh sb="32" eb="34">
      <t>ニュウショ</t>
    </rPh>
    <phoneticPr fontId="2"/>
  </si>
  <si>
    <t>川越駅・本川越駅から上尾駅西口・平方・埼玉医大・川越運動公園行きバス「埼玉医大」下車　※障害児入所施設（医療型）との併設　医療型短期入所</t>
    <rPh sb="0" eb="2">
      <t>カワゴエ</t>
    </rPh>
    <rPh sb="2" eb="3">
      <t>エキ</t>
    </rPh>
    <rPh sb="4" eb="5">
      <t>ホン</t>
    </rPh>
    <rPh sb="5" eb="7">
      <t>カワゴエ</t>
    </rPh>
    <rPh sb="7" eb="8">
      <t>エキ</t>
    </rPh>
    <rPh sb="10" eb="13">
      <t>アゲオエキ</t>
    </rPh>
    <rPh sb="13" eb="15">
      <t>ニシグチ</t>
    </rPh>
    <rPh sb="16" eb="18">
      <t>ヒラカタ</t>
    </rPh>
    <rPh sb="19" eb="21">
      <t>サイタマ</t>
    </rPh>
    <rPh sb="21" eb="23">
      <t>イダイ</t>
    </rPh>
    <rPh sb="24" eb="26">
      <t>カワゴエ</t>
    </rPh>
    <rPh sb="26" eb="28">
      <t>ウンドウ</t>
    </rPh>
    <rPh sb="28" eb="30">
      <t>コウエン</t>
    </rPh>
    <rPh sb="30" eb="31">
      <t>イ</t>
    </rPh>
    <rPh sb="35" eb="37">
      <t>サイタマ</t>
    </rPh>
    <rPh sb="37" eb="39">
      <t>イダイ</t>
    </rPh>
    <rPh sb="40" eb="42">
      <t>ゲシャ</t>
    </rPh>
    <rPh sb="44" eb="47">
      <t>ショウガイジ</t>
    </rPh>
    <rPh sb="47" eb="49">
      <t>ニュウショ</t>
    </rPh>
    <rPh sb="49" eb="51">
      <t>シセツ</t>
    </rPh>
    <rPh sb="52" eb="54">
      <t>イリョウ</t>
    </rPh>
    <rPh sb="54" eb="55">
      <t>ガタ</t>
    </rPh>
    <rPh sb="58" eb="60">
      <t>ヘイセツ</t>
    </rPh>
    <phoneticPr fontId="2"/>
  </si>
  <si>
    <t>春日部駅から朝日バス豊野工業団地行き「消防署前」下車徒歩2分
※介護老人保健施設の空床利用　医療型短期入所</t>
    <rPh sb="0" eb="3">
      <t>カスカベ</t>
    </rPh>
    <rPh sb="3" eb="4">
      <t>エキ</t>
    </rPh>
    <rPh sb="6" eb="8">
      <t>アサヒ</t>
    </rPh>
    <rPh sb="10" eb="12">
      <t>トヨノ</t>
    </rPh>
    <rPh sb="12" eb="14">
      <t>コウギョウ</t>
    </rPh>
    <rPh sb="14" eb="16">
      <t>ダンチ</t>
    </rPh>
    <rPh sb="16" eb="17">
      <t>イ</t>
    </rPh>
    <rPh sb="18" eb="19">
      <t>クチユキ</t>
    </rPh>
    <rPh sb="19" eb="22">
      <t>ショウボウショ</t>
    </rPh>
    <rPh sb="22" eb="23">
      <t>マエ</t>
    </rPh>
    <rPh sb="24" eb="26">
      <t>ゲシャ</t>
    </rPh>
    <rPh sb="26" eb="28">
      <t>トホ</t>
    </rPh>
    <rPh sb="29" eb="30">
      <t>フン</t>
    </rPh>
    <phoneticPr fontId="2"/>
  </si>
  <si>
    <t>宇都宮線久喜駅から徒歩5分
※病院の空床利用　医療型短期入所</t>
    <rPh sb="0" eb="3">
      <t>ウツノミヤ</t>
    </rPh>
    <rPh sb="3" eb="4">
      <t>セン</t>
    </rPh>
    <rPh sb="4" eb="6">
      <t>クキ</t>
    </rPh>
    <rPh sb="9" eb="11">
      <t>トホ</t>
    </rPh>
    <rPh sb="15" eb="17">
      <t>ビョウイン</t>
    </rPh>
    <rPh sb="23" eb="25">
      <t>イリョウ</t>
    </rPh>
    <rPh sb="25" eb="26">
      <t>ガタ</t>
    </rPh>
    <rPh sb="26" eb="28">
      <t>タンキ</t>
    </rPh>
    <rPh sb="28" eb="30">
      <t>ニュウショ</t>
    </rPh>
    <phoneticPr fontId="2"/>
  </si>
  <si>
    <t>戸田公園東口下車徒歩4分
※病院の空床利用　医療型短期入所</t>
    <rPh sb="0" eb="2">
      <t>トダ</t>
    </rPh>
    <rPh sb="2" eb="4">
      <t>コウエン</t>
    </rPh>
    <rPh sb="4" eb="6">
      <t>ヒガシグチ</t>
    </rPh>
    <rPh sb="6" eb="8">
      <t>ゲシャ</t>
    </rPh>
    <rPh sb="8" eb="10">
      <t>トホ</t>
    </rPh>
    <rPh sb="11" eb="12">
      <t>フン</t>
    </rPh>
    <rPh sb="14" eb="16">
      <t>ビョウイン</t>
    </rPh>
    <rPh sb="22" eb="24">
      <t>イリョウ</t>
    </rPh>
    <rPh sb="24" eb="25">
      <t>ガタ</t>
    </rPh>
    <rPh sb="25" eb="27">
      <t>タンキ</t>
    </rPh>
    <rPh sb="27" eb="29">
      <t>ニュウショ</t>
    </rPh>
    <phoneticPr fontId="2"/>
  </si>
  <si>
    <t>東武東上線上福岡駅南口から東武バス「ビバモール前」下車徒歩7分
※介護老人保健施設の空床利用　医療型短期入所</t>
    <rPh sb="0" eb="5">
      <t>トウブトウジョウセン</t>
    </rPh>
    <rPh sb="5" eb="8">
      <t>カミフクオカ</t>
    </rPh>
    <rPh sb="8" eb="9">
      <t>エキ</t>
    </rPh>
    <rPh sb="9" eb="11">
      <t>ミナミグチ</t>
    </rPh>
    <rPh sb="13" eb="15">
      <t>トウブ</t>
    </rPh>
    <rPh sb="23" eb="24">
      <t>マエ</t>
    </rPh>
    <rPh sb="25" eb="27">
      <t>ゲシャ</t>
    </rPh>
    <rPh sb="27" eb="29">
      <t>トホ</t>
    </rPh>
    <rPh sb="30" eb="31">
      <t>フン</t>
    </rPh>
    <phoneticPr fontId="2"/>
  </si>
  <si>
    <t>坂戸駅南口から車で8分
※介護老人保健施設の空床利用　医療型短期入所</t>
    <rPh sb="0" eb="2">
      <t>サカド</t>
    </rPh>
    <rPh sb="7" eb="8">
      <t>クルマ</t>
    </rPh>
    <rPh sb="10" eb="11">
      <t>フン</t>
    </rPh>
    <rPh sb="13" eb="15">
      <t>カイゴ</t>
    </rPh>
    <rPh sb="15" eb="17">
      <t>ロウジン</t>
    </rPh>
    <rPh sb="17" eb="19">
      <t>ホケン</t>
    </rPh>
    <rPh sb="19" eb="21">
      <t>シセツ</t>
    </rPh>
    <phoneticPr fontId="2"/>
  </si>
  <si>
    <t>大宮駅西口から馬宮団地・所沢駅西口行きバス「治水橋堤防」下車徒歩１分　※介護老人保健施設の空床利用　医療型短期入所</t>
    <rPh sb="36" eb="38">
      <t>カイゴ</t>
    </rPh>
    <rPh sb="38" eb="40">
      <t>ロウジン</t>
    </rPh>
    <rPh sb="40" eb="42">
      <t>ホケン</t>
    </rPh>
    <rPh sb="42" eb="44">
      <t>シセツ</t>
    </rPh>
    <rPh sb="45" eb="46">
      <t>ア</t>
    </rPh>
    <rPh sb="46" eb="47">
      <t>ユカ</t>
    </rPh>
    <rPh sb="47" eb="49">
      <t>リヨウ</t>
    </rPh>
    <phoneticPr fontId="2"/>
  </si>
  <si>
    <t>大宮駅西口から平方・リハビリセンター・西上尾車庫行きバス「清河寺」下車すぐ　※介護老人保健施設の空床利用　医療型短期入所</t>
    <phoneticPr fontId="2"/>
  </si>
  <si>
    <t>大宮駅西口から西武バスさいたま市民医療センター行き終点下車
※医療機関の空床利用  医療型短期入所</t>
    <rPh sb="25" eb="27">
      <t>シュウテン</t>
    </rPh>
    <rPh sb="27" eb="29">
      <t>ゲシャ</t>
    </rPh>
    <rPh sb="31" eb="33">
      <t>イリョウ</t>
    </rPh>
    <rPh sb="33" eb="35">
      <t>キカン</t>
    </rPh>
    <rPh sb="36" eb="38">
      <t>クウショウ</t>
    </rPh>
    <rPh sb="38" eb="40">
      <t>リヨウ</t>
    </rPh>
    <phoneticPr fontId="2"/>
  </si>
  <si>
    <t>ルミエ</t>
    <phoneticPr fontId="2"/>
  </si>
  <si>
    <t>東所沢和田2-10-1　アイシン和田1階</t>
    <rPh sb="0" eb="3">
      <t>ヒガシトコロザワ</t>
    </rPh>
    <rPh sb="3" eb="5">
      <t>ワダ</t>
    </rPh>
    <rPh sb="16" eb="18">
      <t>ワダ</t>
    </rPh>
    <rPh sb="19" eb="20">
      <t>カイ</t>
    </rPh>
    <phoneticPr fontId="2"/>
  </si>
  <si>
    <t>042-937-5031</t>
    <phoneticPr fontId="2"/>
  </si>
  <si>
    <t>042-937-5038</t>
    <phoneticPr fontId="2"/>
  </si>
  <si>
    <t>JR武蔵野線東所沢駅から徒歩3分</t>
    <rPh sb="2" eb="6">
      <t>ムサシノセン</t>
    </rPh>
    <rPh sb="6" eb="9">
      <t>ヒガシトコロザワ</t>
    </rPh>
    <rPh sb="9" eb="10">
      <t>エキ</t>
    </rPh>
    <rPh sb="12" eb="14">
      <t>トホ</t>
    </rPh>
    <rPh sb="15" eb="16">
      <t>フン</t>
    </rPh>
    <phoneticPr fontId="2"/>
  </si>
  <si>
    <t>三ケ島1-795-4</t>
    <rPh sb="0" eb="3">
      <t>ミカジマ</t>
    </rPh>
    <phoneticPr fontId="1"/>
  </si>
  <si>
    <t>04-2946-9572</t>
    <phoneticPr fontId="2"/>
  </si>
  <si>
    <t>04-2946-9574</t>
    <phoneticPr fontId="2"/>
  </si>
  <si>
    <t>西武鉄道池袋線小手指駅から西武バス「大日堂」下車徒歩3分
※共同生活援助との併設</t>
    <rPh sb="0" eb="2">
      <t>セイブ</t>
    </rPh>
    <rPh sb="2" eb="4">
      <t>テツドウ</t>
    </rPh>
    <rPh sb="4" eb="6">
      <t>イケブクロ</t>
    </rPh>
    <rPh sb="6" eb="7">
      <t>セン</t>
    </rPh>
    <rPh sb="7" eb="10">
      <t>コテサシ</t>
    </rPh>
    <rPh sb="10" eb="11">
      <t>エキ</t>
    </rPh>
    <rPh sb="13" eb="15">
      <t>セイブ</t>
    </rPh>
    <rPh sb="18" eb="21">
      <t>ダイニチドウ</t>
    </rPh>
    <rPh sb="22" eb="24">
      <t>ゲシャ</t>
    </rPh>
    <rPh sb="24" eb="26">
      <t>トホ</t>
    </rPh>
    <rPh sb="27" eb="28">
      <t>フン</t>
    </rPh>
    <phoneticPr fontId="2"/>
  </si>
  <si>
    <t>今井字南本郷２３１－１</t>
    <rPh sb="0" eb="2">
      <t>イマイ</t>
    </rPh>
    <rPh sb="2" eb="3">
      <t>アザ</t>
    </rPh>
    <rPh sb="3" eb="4">
      <t>ミナミ</t>
    </rPh>
    <rPh sb="4" eb="6">
      <t>ホンゴウ</t>
    </rPh>
    <phoneticPr fontId="2"/>
  </si>
  <si>
    <t>熊谷駅から犬塚行国際十王バス「彩華園前」下車徒歩3分</t>
    <rPh sb="0" eb="2">
      <t>クマガヤ</t>
    </rPh>
    <rPh sb="2" eb="3">
      <t>エキ</t>
    </rPh>
    <rPh sb="5" eb="7">
      <t>イヌツカ</t>
    </rPh>
    <rPh sb="7" eb="8">
      <t>イ</t>
    </rPh>
    <rPh sb="8" eb="10">
      <t>コクサイ</t>
    </rPh>
    <rPh sb="10" eb="12">
      <t>ジュウオウ</t>
    </rPh>
    <rPh sb="15" eb="16">
      <t>サイ</t>
    </rPh>
    <rPh sb="16" eb="17">
      <t>カ</t>
    </rPh>
    <rPh sb="17" eb="18">
      <t>エン</t>
    </rPh>
    <rPh sb="18" eb="19">
      <t>マエ</t>
    </rPh>
    <rPh sb="20" eb="22">
      <t>ゲシャ</t>
    </rPh>
    <rPh sb="22" eb="24">
      <t>トホ</t>
    </rPh>
    <rPh sb="25" eb="26">
      <t>プン</t>
    </rPh>
    <phoneticPr fontId="2"/>
  </si>
  <si>
    <t>こむぎ</t>
    <phoneticPr fontId="2"/>
  </si>
  <si>
    <t>梅田本町1-2-14</t>
    <rPh sb="0" eb="2">
      <t>ウメダ</t>
    </rPh>
    <rPh sb="2" eb="4">
      <t>ホンチョウ</t>
    </rPh>
    <phoneticPr fontId="2"/>
  </si>
  <si>
    <t>048-872-6378</t>
    <phoneticPr fontId="2"/>
  </si>
  <si>
    <t>048-872-6379</t>
    <phoneticPr fontId="2"/>
  </si>
  <si>
    <t>東武スカイツリーライン北春日部駅から徒歩6分</t>
    <rPh sb="0" eb="2">
      <t>トウブ</t>
    </rPh>
    <rPh sb="11" eb="15">
      <t>キタカスカベ</t>
    </rPh>
    <rPh sb="15" eb="16">
      <t>エキ</t>
    </rPh>
    <rPh sb="18" eb="20">
      <t>トホ</t>
    </rPh>
    <rPh sb="21" eb="22">
      <t>フン</t>
    </rPh>
    <phoneticPr fontId="2"/>
  </si>
  <si>
    <t>大沼2-60-2　鎌倉第一ビル1階</t>
    <rPh sb="0" eb="2">
      <t>オオヌマ</t>
    </rPh>
    <rPh sb="9" eb="11">
      <t>カマクラ</t>
    </rPh>
    <rPh sb="11" eb="13">
      <t>ダイイチ</t>
    </rPh>
    <rPh sb="16" eb="17">
      <t>カイ</t>
    </rPh>
    <phoneticPr fontId="2"/>
  </si>
  <si>
    <t>344-0038</t>
    <phoneticPr fontId="2"/>
  </si>
  <si>
    <t>東武スカイツリーライン春日部駅西口から朝日バス「地方庁舎前」下車徒歩30秒</t>
    <rPh sb="0" eb="2">
      <t>トウブ</t>
    </rPh>
    <rPh sb="11" eb="15">
      <t>カスカベエキ</t>
    </rPh>
    <rPh sb="15" eb="17">
      <t>ニシグチ</t>
    </rPh>
    <rPh sb="19" eb="21">
      <t>アサヒ</t>
    </rPh>
    <rPh sb="24" eb="26">
      <t>チホウ</t>
    </rPh>
    <rPh sb="26" eb="28">
      <t>チョウシャ</t>
    </rPh>
    <rPh sb="28" eb="29">
      <t>マエ</t>
    </rPh>
    <rPh sb="30" eb="32">
      <t>ゲシャ</t>
    </rPh>
    <rPh sb="32" eb="34">
      <t>トホ</t>
    </rPh>
    <rPh sb="36" eb="37">
      <t>ビョウ</t>
    </rPh>
    <phoneticPr fontId="2"/>
  </si>
  <si>
    <t>Ｃｏｃｏｒｐｏｒｔ大宮第２Ｏｆｆｉｃｅ</t>
    <rPh sb="9" eb="11">
      <t>オオミヤ</t>
    </rPh>
    <rPh sb="11" eb="12">
      <t>ダイ</t>
    </rPh>
    <phoneticPr fontId="2"/>
  </si>
  <si>
    <t>大宮区宮町１－８６－１
大宮イーストビル5階</t>
    <rPh sb="0" eb="3">
      <t>オオミヤク</t>
    </rPh>
    <rPh sb="3" eb="5">
      <t>ミヤマチ</t>
    </rPh>
    <rPh sb="12" eb="14">
      <t>オオミヤ</t>
    </rPh>
    <rPh sb="21" eb="22">
      <t>カイ</t>
    </rPh>
    <phoneticPr fontId="5"/>
  </si>
  <si>
    <t>JR大宮駅東口から徒歩5分</t>
    <rPh sb="2" eb="4">
      <t>オオミヤ</t>
    </rPh>
    <rPh sb="4" eb="5">
      <t>エキ</t>
    </rPh>
    <rPh sb="5" eb="7">
      <t>ヒガシグチ</t>
    </rPh>
    <rPh sb="9" eb="11">
      <t>トホ</t>
    </rPh>
    <rPh sb="12" eb="13">
      <t>フン</t>
    </rPh>
    <phoneticPr fontId="2"/>
  </si>
  <si>
    <t>生活介護事業所　ゆいまーる</t>
    <rPh sb="0" eb="2">
      <t>セイカツ</t>
    </rPh>
    <rPh sb="2" eb="4">
      <t>カイゴ</t>
    </rPh>
    <rPh sb="4" eb="7">
      <t>ジギョウショ</t>
    </rPh>
    <phoneticPr fontId="5"/>
  </si>
  <si>
    <t>西区西大宮１－３２－８</t>
    <rPh sb="0" eb="2">
      <t>ニシク</t>
    </rPh>
    <rPh sb="2" eb="3">
      <t>ニシ</t>
    </rPh>
    <rPh sb="3" eb="5">
      <t>オオミヤ</t>
    </rPh>
    <phoneticPr fontId="5"/>
  </si>
  <si>
    <t>048-728-4613</t>
  </si>
  <si>
    <t>048-728-5409</t>
  </si>
  <si>
    <t>JR西大宮駅より徒歩5分</t>
    <rPh sb="2" eb="3">
      <t>ニシ</t>
    </rPh>
    <rPh sb="3" eb="5">
      <t>オオミヤ</t>
    </rPh>
    <rPh sb="5" eb="6">
      <t>エキ</t>
    </rPh>
    <rPh sb="8" eb="10">
      <t>トホ</t>
    </rPh>
    <rPh sb="11" eb="12">
      <t>フン</t>
    </rPh>
    <phoneticPr fontId="2"/>
  </si>
  <si>
    <t>ウーリー南越谷</t>
    <phoneticPr fontId="2"/>
  </si>
  <si>
    <t>南越谷3-7-18</t>
    <phoneticPr fontId="2"/>
  </si>
  <si>
    <t>048-918-4271</t>
    <phoneticPr fontId="2"/>
  </si>
  <si>
    <t>ＪＲ武蔵野線南越谷駅北口／東武スカイツリーライン新越谷駅西口から徒歩８分</t>
    <rPh sb="2" eb="6">
      <t>ムサシノセン</t>
    </rPh>
    <rPh sb="6" eb="10">
      <t>ミナミコシガヤエキ</t>
    </rPh>
    <rPh sb="10" eb="12">
      <t>キタグチ</t>
    </rPh>
    <rPh sb="13" eb="15">
      <t>トウブ</t>
    </rPh>
    <rPh sb="24" eb="28">
      <t>シンコシガヤエキ</t>
    </rPh>
    <rPh sb="28" eb="30">
      <t>ニシグチ</t>
    </rPh>
    <rPh sb="32" eb="34">
      <t>トホ</t>
    </rPh>
    <rPh sb="35" eb="36">
      <t>フン</t>
    </rPh>
    <phoneticPr fontId="2"/>
  </si>
  <si>
    <t>短期入所　越谷花田</t>
    <phoneticPr fontId="2"/>
  </si>
  <si>
    <t>花田4-12-12</t>
    <phoneticPr fontId="2"/>
  </si>
  <si>
    <t>048-971-6905</t>
    <phoneticPr fontId="2"/>
  </si>
  <si>
    <t>048-971-6909</t>
    <phoneticPr fontId="2"/>
  </si>
  <si>
    <t>東武スカイツリーライン越谷駅東口から朝日自動車「花田第四公園入口」下車徒歩５分　※共同生活援助併設</t>
    <rPh sb="0" eb="2">
      <t>トウブ</t>
    </rPh>
    <rPh sb="11" eb="13">
      <t>コシガヤ</t>
    </rPh>
    <rPh sb="13" eb="14">
      <t>エキ</t>
    </rPh>
    <rPh sb="14" eb="16">
      <t>ヒガシグチ</t>
    </rPh>
    <rPh sb="18" eb="20">
      <t>アサヒ</t>
    </rPh>
    <rPh sb="20" eb="23">
      <t>ジドウシャ</t>
    </rPh>
    <rPh sb="24" eb="26">
      <t>ハナタ</t>
    </rPh>
    <rPh sb="26" eb="27">
      <t>ダイ</t>
    </rPh>
    <rPh sb="27" eb="28">
      <t>４</t>
    </rPh>
    <rPh sb="28" eb="30">
      <t>コウエン</t>
    </rPh>
    <rPh sb="30" eb="32">
      <t>イリグチ</t>
    </rPh>
    <rPh sb="33" eb="35">
      <t>ゲシャ</t>
    </rPh>
    <rPh sb="35" eb="37">
      <t>トホ</t>
    </rPh>
    <rPh sb="38" eb="39">
      <t>フン</t>
    </rPh>
    <rPh sb="41" eb="43">
      <t>キョウドウ</t>
    </rPh>
    <rPh sb="43" eb="45">
      <t>セイカツ</t>
    </rPh>
    <rPh sb="45" eb="47">
      <t>エンジョ</t>
    </rPh>
    <rPh sb="47" eb="49">
      <t>ヘイセツ</t>
    </rPh>
    <phoneticPr fontId="2"/>
  </si>
  <si>
    <t>(株)グースサポート</t>
    <rPh sb="1" eb="2">
      <t>カブ</t>
    </rPh>
    <phoneticPr fontId="2"/>
  </si>
  <si>
    <t>(福)はぐくむ会</t>
    <rPh sb="1" eb="2">
      <t>フク</t>
    </rPh>
    <rPh sb="7" eb="8">
      <t>カイ</t>
    </rPh>
    <phoneticPr fontId="2"/>
  </si>
  <si>
    <t>介護老人保健施設　逍遙の郷</t>
    <rPh sb="9" eb="11">
      <t>ショウヨウ</t>
    </rPh>
    <rPh sb="12" eb="13">
      <t>サト</t>
    </rPh>
    <phoneticPr fontId="2"/>
  </si>
  <si>
    <t>大字折原字灰田原2482</t>
    <rPh sb="0" eb="2">
      <t>オオアザ</t>
    </rPh>
    <rPh sb="2" eb="4">
      <t>オリハラ</t>
    </rPh>
    <rPh sb="4" eb="5">
      <t>アザ</t>
    </rPh>
    <rPh sb="5" eb="7">
      <t>ハイダ</t>
    </rPh>
    <rPh sb="7" eb="8">
      <t>ハラ</t>
    </rPh>
    <phoneticPr fontId="2"/>
  </si>
  <si>
    <t>369-1234</t>
    <phoneticPr fontId="2"/>
  </si>
  <si>
    <t>048-581-8855</t>
    <phoneticPr fontId="2"/>
  </si>
  <si>
    <t>048-581-8861</t>
    <phoneticPr fontId="2"/>
  </si>
  <si>
    <t>寄居駅から車で7分
※介護老人保健施設の空床利用　医療型短期入所</t>
    <rPh sb="0" eb="3">
      <t>ヨリイエキ</t>
    </rPh>
    <rPh sb="5" eb="6">
      <t>クルマ</t>
    </rPh>
    <rPh sb="8" eb="9">
      <t>フン</t>
    </rPh>
    <rPh sb="11" eb="13">
      <t>カイゴ</t>
    </rPh>
    <rPh sb="13" eb="15">
      <t>ロウジン</t>
    </rPh>
    <rPh sb="15" eb="17">
      <t>ホケン</t>
    </rPh>
    <rPh sb="17" eb="19">
      <t>シセツ</t>
    </rPh>
    <rPh sb="20" eb="22">
      <t>クウショウ</t>
    </rPh>
    <rPh sb="22" eb="24">
      <t>リヨウ</t>
    </rPh>
    <rPh sb="25" eb="27">
      <t>イリョウ</t>
    </rPh>
    <rPh sb="27" eb="28">
      <t>ガタ</t>
    </rPh>
    <rPh sb="28" eb="30">
      <t>タンキ</t>
    </rPh>
    <rPh sb="30" eb="32">
      <t>ニュウショ</t>
    </rPh>
    <phoneticPr fontId="2"/>
  </si>
  <si>
    <t>（同）花みずき</t>
    <rPh sb="1" eb="2">
      <t>ドウ</t>
    </rPh>
    <rPh sb="3" eb="4">
      <t>ハナ</t>
    </rPh>
    <phoneticPr fontId="2"/>
  </si>
  <si>
    <t>楓</t>
    <rPh sb="0" eb="1">
      <t>カエデ</t>
    </rPh>
    <phoneticPr fontId="2"/>
  </si>
  <si>
    <t>屈巣字舟塚136-1</t>
    <rPh sb="0" eb="1">
      <t>クツ</t>
    </rPh>
    <rPh sb="1" eb="2">
      <t>ス</t>
    </rPh>
    <rPh sb="2" eb="3">
      <t>アザ</t>
    </rPh>
    <rPh sb="3" eb="5">
      <t>フナヅカ</t>
    </rPh>
    <phoneticPr fontId="2"/>
  </si>
  <si>
    <t>048-501-8897</t>
    <phoneticPr fontId="2"/>
  </si>
  <si>
    <t>鴻巣駅東口から鴻巣市コミュニティバス「フラワー号」笠原コース 上谷総合公園行「安養寺」下車徒歩5分</t>
    <rPh sb="0" eb="2">
      <t>コウノス</t>
    </rPh>
    <rPh sb="2" eb="3">
      <t>エキ</t>
    </rPh>
    <rPh sb="3" eb="4">
      <t>ヒガシ</t>
    </rPh>
    <rPh sb="4" eb="5">
      <t>クチ</t>
    </rPh>
    <rPh sb="7" eb="10">
      <t>コウノスシ</t>
    </rPh>
    <rPh sb="23" eb="24">
      <t>ゴウ</t>
    </rPh>
    <rPh sb="25" eb="27">
      <t>カサハラ</t>
    </rPh>
    <rPh sb="31" eb="33">
      <t>カミヤ</t>
    </rPh>
    <rPh sb="33" eb="35">
      <t>ソウゴウ</t>
    </rPh>
    <rPh sb="35" eb="37">
      <t>コウエン</t>
    </rPh>
    <rPh sb="37" eb="38">
      <t>イ</t>
    </rPh>
    <rPh sb="39" eb="40">
      <t>アン</t>
    </rPh>
    <rPh sb="40" eb="41">
      <t>ヨウ</t>
    </rPh>
    <rPh sb="41" eb="42">
      <t>テラ</t>
    </rPh>
    <rPh sb="43" eb="45">
      <t>ゲシャ</t>
    </rPh>
    <rPh sb="45" eb="47">
      <t>トホ</t>
    </rPh>
    <rPh sb="48" eb="49">
      <t>フン</t>
    </rPh>
    <phoneticPr fontId="2"/>
  </si>
  <si>
    <t>(福)秩父市社会福祉事業団</t>
    <rPh sb="1" eb="2">
      <t>フク</t>
    </rPh>
    <rPh sb="3" eb="6">
      <t>チチブシ</t>
    </rPh>
    <rPh sb="6" eb="8">
      <t>シャカイ</t>
    </rPh>
    <rPh sb="8" eb="10">
      <t>フクシ</t>
    </rPh>
    <rPh sb="10" eb="13">
      <t>ジギョウダン</t>
    </rPh>
    <phoneticPr fontId="2"/>
  </si>
  <si>
    <t>ふぁいん・ユー</t>
    <phoneticPr fontId="2"/>
  </si>
  <si>
    <t>寺尾720</t>
    <rPh sb="0" eb="2">
      <t>テラオ</t>
    </rPh>
    <phoneticPr fontId="2"/>
  </si>
  <si>
    <t>368-0056</t>
    <phoneticPr fontId="2"/>
  </si>
  <si>
    <t>0494-26-7616</t>
    <phoneticPr fontId="2"/>
  </si>
  <si>
    <t>0494-26-6124</t>
    <phoneticPr fontId="2"/>
  </si>
  <si>
    <t>秩父鉄道和銅黒谷駅から車で4分</t>
    <rPh sb="0" eb="2">
      <t>チチブ</t>
    </rPh>
    <rPh sb="2" eb="4">
      <t>テツドウ</t>
    </rPh>
    <rPh sb="4" eb="6">
      <t>ワドウ</t>
    </rPh>
    <rPh sb="6" eb="8">
      <t>クロヤ</t>
    </rPh>
    <rPh sb="8" eb="9">
      <t>エキ</t>
    </rPh>
    <rPh sb="11" eb="12">
      <t>クルマ</t>
    </rPh>
    <rPh sb="14" eb="15">
      <t>フン</t>
    </rPh>
    <phoneticPr fontId="2"/>
  </si>
  <si>
    <t>(一社)市一舎</t>
    <rPh sb="1" eb="3">
      <t>イッシャ</t>
    </rPh>
    <rPh sb="4" eb="5">
      <t>イチ</t>
    </rPh>
    <rPh sb="5" eb="6">
      <t>イチ</t>
    </rPh>
    <rPh sb="6" eb="7">
      <t>シャ</t>
    </rPh>
    <phoneticPr fontId="2"/>
  </si>
  <si>
    <t>生活介護事業所　はる</t>
    <rPh sb="0" eb="2">
      <t>セイカツ</t>
    </rPh>
    <rPh sb="2" eb="4">
      <t>カイゴ</t>
    </rPh>
    <rPh sb="4" eb="7">
      <t>ジギョウショ</t>
    </rPh>
    <phoneticPr fontId="2"/>
  </si>
  <si>
    <t>学園台1-12-1</t>
    <rPh sb="0" eb="2">
      <t>ガクエン</t>
    </rPh>
    <rPh sb="2" eb="3">
      <t>ダイ</t>
    </rPh>
    <phoneticPr fontId="2"/>
  </si>
  <si>
    <t>345-0826</t>
    <phoneticPr fontId="2"/>
  </si>
  <si>
    <t>東武動物公園駅から徒歩17分</t>
    <rPh sb="0" eb="7">
      <t>トウブドウブツコウエンエキ</t>
    </rPh>
    <rPh sb="9" eb="11">
      <t>トホ</t>
    </rPh>
    <rPh sb="13" eb="14">
      <t>フン</t>
    </rPh>
    <phoneticPr fontId="2"/>
  </si>
  <si>
    <t>353-0002</t>
  </si>
  <si>
    <t>048-839-3910</t>
  </si>
  <si>
    <t>048-845-7600</t>
  </si>
  <si>
    <t>JR浦和駅から国際興業バスに乗り「いろは橋」下車徒歩2分</t>
    <rPh sb="2" eb="5">
      <t>ウラワエキ</t>
    </rPh>
    <rPh sb="7" eb="11">
      <t>コクサイコウギョウ</t>
    </rPh>
    <rPh sb="14" eb="15">
      <t>ノ</t>
    </rPh>
    <rPh sb="20" eb="21">
      <t>バシ</t>
    </rPh>
    <rPh sb="22" eb="24">
      <t>ゲシャ</t>
    </rPh>
    <rPh sb="24" eb="26">
      <t>トホ</t>
    </rPh>
    <rPh sb="27" eb="28">
      <t>フン</t>
    </rPh>
    <phoneticPr fontId="2"/>
  </si>
  <si>
    <t>しびらきハウス桜新開</t>
    <rPh sb="7" eb="8">
      <t>サクラ</t>
    </rPh>
    <rPh sb="8" eb="10">
      <t>シビラキ</t>
    </rPh>
    <phoneticPr fontId="5"/>
  </si>
  <si>
    <t>桜区新開１－５－１</t>
    <rPh sb="0" eb="1">
      <t>サクラ</t>
    </rPh>
    <rPh sb="1" eb="2">
      <t>ク</t>
    </rPh>
    <rPh sb="2" eb="4">
      <t>シビラキ</t>
    </rPh>
    <phoneticPr fontId="2"/>
  </si>
  <si>
    <t>JR西浦和駅から徒歩20分</t>
    <rPh sb="2" eb="6">
      <t>ニシウラワエキ</t>
    </rPh>
    <rPh sb="8" eb="10">
      <t>トホ</t>
    </rPh>
    <rPh sb="12" eb="13">
      <t>フン</t>
    </rPh>
    <phoneticPr fontId="2"/>
  </si>
  <si>
    <t>（株）日本クリード</t>
    <rPh sb="0" eb="3">
      <t>カブ</t>
    </rPh>
    <rPh sb="3" eb="5">
      <t>ニホン</t>
    </rPh>
    <phoneticPr fontId="2"/>
  </si>
  <si>
    <t>的場422-5</t>
    <rPh sb="0" eb="2">
      <t>マトバ</t>
    </rPh>
    <phoneticPr fontId="2"/>
  </si>
  <si>
    <t>的場駅下車徒歩11分</t>
    <rPh sb="0" eb="2">
      <t>マトバ</t>
    </rPh>
    <rPh sb="2" eb="3">
      <t>エキ</t>
    </rPh>
    <rPh sb="3" eb="5">
      <t>ゲシャ</t>
    </rPh>
    <rPh sb="5" eb="7">
      <t>トホ</t>
    </rPh>
    <rPh sb="9" eb="10">
      <t>プン</t>
    </rPh>
    <phoneticPr fontId="2"/>
  </si>
  <si>
    <t>合計</t>
  </si>
  <si>
    <t>04-2968-3242</t>
    <phoneticPr fontId="2"/>
  </si>
  <si>
    <t>ベストクロス（同）</t>
    <rPh sb="7" eb="8">
      <t>ドウ</t>
    </rPh>
    <phoneticPr fontId="2"/>
  </si>
  <si>
    <t>(一社)ＳＯｉＬ</t>
    <rPh sb="1" eb="3">
      <t>イッシャ</t>
    </rPh>
    <phoneticPr fontId="2"/>
  </si>
  <si>
    <t>就労継続支援B型事業所LEAFS</t>
    <rPh sb="0" eb="6">
      <t>シュウロウケイゾクシエン</t>
    </rPh>
    <rPh sb="7" eb="11">
      <t>ガタジギョウショ</t>
    </rPh>
    <phoneticPr fontId="2"/>
  </si>
  <si>
    <t>関沢3-23-20</t>
    <rPh sb="0" eb="2">
      <t>セキサワ</t>
    </rPh>
    <phoneticPr fontId="2"/>
  </si>
  <si>
    <t>049-290-0147</t>
    <phoneticPr fontId="2"/>
  </si>
  <si>
    <t>東武鉄道東上線みずほ台駅から徒歩15分</t>
    <rPh sb="0" eb="2">
      <t>トウブ</t>
    </rPh>
    <rPh sb="2" eb="4">
      <t>テツドウ</t>
    </rPh>
    <rPh sb="4" eb="6">
      <t>トウジョウ</t>
    </rPh>
    <rPh sb="10" eb="11">
      <t>ダイ</t>
    </rPh>
    <rPh sb="11" eb="12">
      <t>エキ</t>
    </rPh>
    <rPh sb="14" eb="16">
      <t>トホ</t>
    </rPh>
    <rPh sb="18" eb="19">
      <t>フン</t>
    </rPh>
    <phoneticPr fontId="2"/>
  </si>
  <si>
    <t>鶴馬1-7-32</t>
    <rPh sb="0" eb="2">
      <t>ツルマ</t>
    </rPh>
    <phoneticPr fontId="2"/>
  </si>
  <si>
    <t>354-0021</t>
    <phoneticPr fontId="2"/>
  </si>
  <si>
    <t>049-293-9273</t>
    <phoneticPr fontId="2"/>
  </si>
  <si>
    <t>049-293-9274</t>
    <phoneticPr fontId="2"/>
  </si>
  <si>
    <t>東武鉄道東上線鶴瀬駅から徒歩9分
※共同生活援助との併設</t>
    <rPh sb="0" eb="2">
      <t>トウブ</t>
    </rPh>
    <rPh sb="2" eb="4">
      <t>テツドウ</t>
    </rPh>
    <rPh sb="4" eb="6">
      <t>トウジョウ</t>
    </rPh>
    <rPh sb="6" eb="7">
      <t>セン</t>
    </rPh>
    <rPh sb="7" eb="9">
      <t>ツルセ</t>
    </rPh>
    <rPh sb="9" eb="10">
      <t>エキ</t>
    </rPh>
    <rPh sb="12" eb="14">
      <t>トホ</t>
    </rPh>
    <rPh sb="15" eb="16">
      <t>フン</t>
    </rPh>
    <phoneticPr fontId="2"/>
  </si>
  <si>
    <t>(株)リスコット</t>
    <rPh sb="0" eb="3">
      <t>カブ</t>
    </rPh>
    <phoneticPr fontId="2"/>
  </si>
  <si>
    <t>緑生の丘</t>
    <rPh sb="0" eb="2">
      <t>リョクセイ</t>
    </rPh>
    <rPh sb="3" eb="4">
      <t>オカ</t>
    </rPh>
    <phoneticPr fontId="2"/>
  </si>
  <si>
    <t>袋667-6</t>
    <rPh sb="0" eb="1">
      <t>フクロ</t>
    </rPh>
    <phoneticPr fontId="2"/>
  </si>
  <si>
    <t>048-579-5207</t>
    <phoneticPr fontId="2"/>
  </si>
  <si>
    <t>JR高崎線北鴻巣駅から徒歩20分
※共同生活援助の空床利用</t>
    <rPh sb="2" eb="5">
      <t>タカサキセン</t>
    </rPh>
    <rPh sb="5" eb="9">
      <t>キタコウノスエキ</t>
    </rPh>
    <rPh sb="11" eb="13">
      <t>トホ</t>
    </rPh>
    <rPh sb="15" eb="16">
      <t>フン</t>
    </rPh>
    <rPh sb="18" eb="20">
      <t>キョウドウ</t>
    </rPh>
    <rPh sb="20" eb="22">
      <t>セイカツ</t>
    </rPh>
    <rPh sb="22" eb="24">
      <t>エンジョ</t>
    </rPh>
    <rPh sb="25" eb="26">
      <t>クウ</t>
    </rPh>
    <rPh sb="26" eb="27">
      <t>ショウ</t>
    </rPh>
    <rPh sb="27" eb="29">
      <t>リヨウ</t>
    </rPh>
    <phoneticPr fontId="2"/>
  </si>
  <si>
    <t>(一社)きずな</t>
    <rPh sb="1" eb="3">
      <t>イッシャ</t>
    </rPh>
    <phoneticPr fontId="2"/>
  </si>
  <si>
    <t>はちはうす</t>
    <phoneticPr fontId="2"/>
  </si>
  <si>
    <t>大字南川崎96-2</t>
    <rPh sb="0" eb="2">
      <t>オオアザ</t>
    </rPh>
    <rPh sb="2" eb="5">
      <t>ミナミカワサキ</t>
    </rPh>
    <phoneticPr fontId="2"/>
  </si>
  <si>
    <t>048-951-2397</t>
    <phoneticPr fontId="2"/>
  </si>
  <si>
    <t>048-951-2398</t>
    <phoneticPr fontId="2"/>
  </si>
  <si>
    <t>（一社）正和会</t>
    <rPh sb="1" eb="3">
      <t>イッシャ</t>
    </rPh>
    <rPh sb="4" eb="6">
      <t>セイワ</t>
    </rPh>
    <rPh sb="6" eb="7">
      <t>カイ</t>
    </rPh>
    <phoneticPr fontId="2"/>
  </si>
  <si>
    <t>自立訓練施設ペンタス</t>
    <rPh sb="0" eb="2">
      <t>ジリツ</t>
    </rPh>
    <rPh sb="2" eb="4">
      <t>クンレン</t>
    </rPh>
    <rPh sb="4" eb="6">
      <t>シセツ</t>
    </rPh>
    <phoneticPr fontId="2"/>
  </si>
  <si>
    <t>藤塚250-58</t>
    <rPh sb="0" eb="2">
      <t>フジツカ</t>
    </rPh>
    <phoneticPr fontId="2"/>
  </si>
  <si>
    <t>048-738-0701</t>
    <phoneticPr fontId="2"/>
  </si>
  <si>
    <t>一ノ割駅より朝日バス「集会所前」下車徒歩2分</t>
    <rPh sb="0" eb="1">
      <t>イチ</t>
    </rPh>
    <rPh sb="2" eb="3">
      <t>ワリ</t>
    </rPh>
    <rPh sb="3" eb="4">
      <t>エキ</t>
    </rPh>
    <rPh sb="6" eb="8">
      <t>アサヒ</t>
    </rPh>
    <rPh sb="11" eb="13">
      <t>シュウカイ</t>
    </rPh>
    <rPh sb="13" eb="14">
      <t>ジョ</t>
    </rPh>
    <rPh sb="14" eb="15">
      <t>マエ</t>
    </rPh>
    <rPh sb="16" eb="18">
      <t>ゲシャ</t>
    </rPh>
    <rPh sb="18" eb="20">
      <t>トホ</t>
    </rPh>
    <rPh sb="21" eb="22">
      <t>フン</t>
    </rPh>
    <phoneticPr fontId="2"/>
  </si>
  <si>
    <t>（株）日本クリード</t>
    <rPh sb="1" eb="2">
      <t>カブ</t>
    </rPh>
    <rPh sb="3" eb="5">
      <t>ニホン</t>
    </rPh>
    <phoneticPr fontId="2"/>
  </si>
  <si>
    <t>クリード川越ショートステイ</t>
    <rPh sb="4" eb="6">
      <t>カワゴエ</t>
    </rPh>
    <phoneticPr fontId="2"/>
  </si>
  <si>
    <t>049-239-3930</t>
    <phoneticPr fontId="2"/>
  </si>
  <si>
    <t>049-239-3931</t>
    <phoneticPr fontId="2"/>
  </si>
  <si>
    <t>的場駅から徒歩約10分
※共同生活援助との併設</t>
    <rPh sb="0" eb="2">
      <t>マトバ</t>
    </rPh>
    <rPh sb="2" eb="3">
      <t>エキ</t>
    </rPh>
    <rPh sb="5" eb="7">
      <t>トホ</t>
    </rPh>
    <rPh sb="7" eb="8">
      <t>ヤク</t>
    </rPh>
    <rPh sb="10" eb="11">
      <t>フン</t>
    </rPh>
    <rPh sb="13" eb="15">
      <t>キョウドウ</t>
    </rPh>
    <rPh sb="15" eb="17">
      <t>セイカツ</t>
    </rPh>
    <rPh sb="17" eb="19">
      <t>エンジョ</t>
    </rPh>
    <rPh sb="21" eb="23">
      <t>ヘイセツ</t>
    </rPh>
    <phoneticPr fontId="2"/>
  </si>
  <si>
    <t>朗真堂</t>
    <rPh sb="0" eb="1">
      <t>ロウ</t>
    </rPh>
    <rPh sb="1" eb="2">
      <t>シン</t>
    </rPh>
    <rPh sb="2" eb="3">
      <t>ドウ</t>
    </rPh>
    <phoneticPr fontId="5"/>
  </si>
  <si>
    <t>北区大成町４－３５－４　大宮鉄博２F</t>
    <rPh sb="0" eb="1">
      <t>キタ</t>
    </rPh>
    <rPh sb="1" eb="2">
      <t>ク</t>
    </rPh>
    <rPh sb="2" eb="5">
      <t>オオナリチョウ</t>
    </rPh>
    <rPh sb="12" eb="14">
      <t>オオミヤ</t>
    </rPh>
    <rPh sb="14" eb="15">
      <t>テツ</t>
    </rPh>
    <rPh sb="15" eb="16">
      <t>ハク</t>
    </rPh>
    <phoneticPr fontId="5"/>
  </si>
  <si>
    <t>331-0815</t>
  </si>
  <si>
    <t>048-782-9003</t>
  </si>
  <si>
    <t>020-4664-2929</t>
  </si>
  <si>
    <t>R2.9.1就労移行新規指定
埼玉新都市交通伊奈線「鉄道博物館」駅から徒歩3分</t>
    <rPh sb="6" eb="8">
      <t>シュウロウ</t>
    </rPh>
    <rPh sb="8" eb="10">
      <t>イコウ</t>
    </rPh>
    <rPh sb="10" eb="12">
      <t>シンキ</t>
    </rPh>
    <rPh sb="12" eb="14">
      <t>シテイ</t>
    </rPh>
    <phoneticPr fontId="2"/>
  </si>
  <si>
    <t>朗真堂カラーズ</t>
    <rPh sb="0" eb="1">
      <t>ロウ</t>
    </rPh>
    <rPh sb="1" eb="2">
      <t>シン</t>
    </rPh>
    <rPh sb="2" eb="3">
      <t>ドウ</t>
    </rPh>
    <phoneticPr fontId="5"/>
  </si>
  <si>
    <t>北区大成町４－７６－１－１０１</t>
    <rPh sb="0" eb="1">
      <t>キタ</t>
    </rPh>
    <rPh sb="1" eb="2">
      <t>ク</t>
    </rPh>
    <rPh sb="2" eb="5">
      <t>オオナリチョウ</t>
    </rPh>
    <phoneticPr fontId="5"/>
  </si>
  <si>
    <t>埼玉新都市交通伊奈線「鉄道博物館」駅から徒歩3分</t>
    <rPh sb="11" eb="16">
      <t>テツドウハクブツカン</t>
    </rPh>
    <rPh sb="17" eb="18">
      <t>エキ</t>
    </rPh>
    <rPh sb="20" eb="22">
      <t>トホ</t>
    </rPh>
    <rPh sb="23" eb="24">
      <t>フン</t>
    </rPh>
    <phoneticPr fontId="2"/>
  </si>
  <si>
    <t>あすもショートステイ川口</t>
    <rPh sb="10" eb="12">
      <t>かわぐち</t>
    </rPh>
    <phoneticPr fontId="2" type="Hiragana"/>
  </si>
  <si>
    <t>埼玉高速鉄道川口元郷駅より国際興業バス「舎人団地・舎人駅行き」弥平町バス停より徒歩２分</t>
    <phoneticPr fontId="2" type="Hiragana"/>
  </si>
  <si>
    <t>048-299-5192</t>
    <phoneticPr fontId="2"/>
  </si>
  <si>
    <t>048-299-5193</t>
    <phoneticPr fontId="2"/>
  </si>
  <si>
    <t>未来サポート</t>
    <rPh sb="0" eb="2">
      <t>みらい</t>
    </rPh>
    <phoneticPr fontId="2" type="Hiragana"/>
  </si>
  <si>
    <t>332-0034</t>
  </si>
  <si>
    <t>048-487-8166</t>
    <phoneticPr fontId="2" type="Hiragana"/>
  </si>
  <si>
    <t>048-487-8162</t>
    <phoneticPr fontId="2" type="Hiragana"/>
  </si>
  <si>
    <t>東浦和駅から国際興業バス「西川口駅東口行」網代橋バス停より徒歩３分</t>
    <rPh sb="0" eb="4">
      <t>ひがしうらわえき</t>
    </rPh>
    <rPh sb="6" eb="8">
      <t>こくさい</t>
    </rPh>
    <rPh sb="8" eb="10">
      <t>こうぎょう</t>
    </rPh>
    <rPh sb="13" eb="16">
      <t>にしかわぐち</t>
    </rPh>
    <rPh sb="16" eb="17">
      <t>えき</t>
    </rPh>
    <rPh sb="17" eb="19">
      <t>ひがしぐち</t>
    </rPh>
    <rPh sb="19" eb="20">
      <t>ゆ</t>
    </rPh>
    <rPh sb="21" eb="23">
      <t>あみしろ</t>
    </rPh>
    <rPh sb="23" eb="24">
      <t>ばし</t>
    </rPh>
    <rPh sb="26" eb="27">
      <t>てい</t>
    </rPh>
    <rPh sb="29" eb="31">
      <t>とほ</t>
    </rPh>
    <rPh sb="32" eb="33">
      <t>ふん</t>
    </rPh>
    <phoneticPr fontId="2" type="Hiragana"/>
  </si>
  <si>
    <t>(福)入間東部福祉会</t>
    <rPh sb="1" eb="2">
      <t>フク</t>
    </rPh>
    <rPh sb="3" eb="5">
      <t>イルマ</t>
    </rPh>
    <rPh sb="4" eb="6">
      <t>トウブ</t>
    </rPh>
    <rPh sb="6" eb="8">
      <t>フクシ</t>
    </rPh>
    <rPh sb="8" eb="9">
      <t>カイ</t>
    </rPh>
    <phoneticPr fontId="1"/>
  </si>
  <si>
    <t>グループホームふじみ野かがやき</t>
    <rPh sb="10" eb="11">
      <t>ノ</t>
    </rPh>
    <phoneticPr fontId="2"/>
  </si>
  <si>
    <t>長宮1－1－7</t>
    <rPh sb="0" eb="2">
      <t>ナガミヤ</t>
    </rPh>
    <phoneticPr fontId="1"/>
  </si>
  <si>
    <t>仲町2-2-44
パールウィング9階A</t>
    <rPh sb="0" eb="2">
      <t>ナカチョウ</t>
    </rPh>
    <rPh sb="17" eb="18">
      <t>カイ</t>
    </rPh>
    <phoneticPr fontId="2"/>
  </si>
  <si>
    <t>049-483-4790</t>
    <phoneticPr fontId="2"/>
  </si>
  <si>
    <t>048-483-4764</t>
    <phoneticPr fontId="2"/>
  </si>
  <si>
    <t>東武鉄道東上線朝霞駅から徒歩1分</t>
    <rPh sb="0" eb="2">
      <t>トウブ</t>
    </rPh>
    <rPh sb="2" eb="4">
      <t>テツドウ</t>
    </rPh>
    <rPh sb="4" eb="6">
      <t>トウジョウ</t>
    </rPh>
    <rPh sb="7" eb="9">
      <t>アサカ</t>
    </rPh>
    <rPh sb="9" eb="10">
      <t>エキ</t>
    </rPh>
    <rPh sb="12" eb="14">
      <t>トホ</t>
    </rPh>
    <rPh sb="15" eb="16">
      <t>フン</t>
    </rPh>
    <phoneticPr fontId="2"/>
  </si>
  <si>
    <t>(株) Happy Place</t>
    <rPh sb="1" eb="2">
      <t>カブ</t>
    </rPh>
    <phoneticPr fontId="2"/>
  </si>
  <si>
    <t>Sunny</t>
    <phoneticPr fontId="2"/>
  </si>
  <si>
    <t>048-954-8643</t>
    <phoneticPr fontId="2"/>
  </si>
  <si>
    <t>048-954-8653</t>
    <phoneticPr fontId="2"/>
  </si>
  <si>
    <t>白岡市</t>
    <rPh sb="0" eb="3">
      <t>シラオカシ</t>
    </rPh>
    <phoneticPr fontId="2"/>
  </si>
  <si>
    <t>(福)聖徳会</t>
    <rPh sb="3" eb="4">
      <t>セイ</t>
    </rPh>
    <rPh sb="4" eb="5">
      <t>トク</t>
    </rPh>
    <rPh sb="5" eb="6">
      <t>カイ</t>
    </rPh>
    <phoneticPr fontId="2"/>
  </si>
  <si>
    <t>ルーチェ</t>
    <phoneticPr fontId="5"/>
  </si>
  <si>
    <t>長野1-14-26</t>
    <rPh sb="0" eb="2">
      <t>ナガノ</t>
    </rPh>
    <phoneticPr fontId="2"/>
  </si>
  <si>
    <t>361-0023</t>
    <phoneticPr fontId="2"/>
  </si>
  <si>
    <t>048-598-7071</t>
    <phoneticPr fontId="2"/>
  </si>
  <si>
    <t>秩父鉄道東行田駅から徒歩7分
※共同生活援助との併設</t>
    <rPh sb="0" eb="2">
      <t>チチブ</t>
    </rPh>
    <rPh sb="2" eb="4">
      <t>テツドウ</t>
    </rPh>
    <rPh sb="4" eb="7">
      <t>ヒガシギョウダ</t>
    </rPh>
    <rPh sb="7" eb="8">
      <t>エキ</t>
    </rPh>
    <rPh sb="10" eb="12">
      <t>トホ</t>
    </rPh>
    <rPh sb="13" eb="14">
      <t>フン</t>
    </rPh>
    <phoneticPr fontId="2"/>
  </si>
  <si>
    <t>(一社)ゆぃまぁる</t>
    <rPh sb="1" eb="3">
      <t>イッシャ</t>
    </rPh>
    <phoneticPr fontId="2"/>
  </si>
  <si>
    <t>ＹＵＩ　ＷＯＲＫ</t>
    <phoneticPr fontId="2"/>
  </si>
  <si>
    <t>神明1-7-12
浜谷マンション1階</t>
    <rPh sb="0" eb="2">
      <t>シンメイ</t>
    </rPh>
    <rPh sb="9" eb="11">
      <t>ハマヤ</t>
    </rPh>
    <rPh sb="17" eb="18">
      <t>カイ</t>
    </rPh>
    <phoneticPr fontId="2"/>
  </si>
  <si>
    <t>340-0012</t>
    <phoneticPr fontId="2"/>
  </si>
  <si>
    <t>048-941-5597</t>
    <phoneticPr fontId="2"/>
  </si>
  <si>
    <t>東武スカイツリーライン草加駅から徒歩10分</t>
    <rPh sb="0" eb="2">
      <t>トウブ</t>
    </rPh>
    <rPh sb="11" eb="14">
      <t>ソウカエキ</t>
    </rPh>
    <rPh sb="16" eb="18">
      <t>トホ</t>
    </rPh>
    <rPh sb="20" eb="21">
      <t>フン</t>
    </rPh>
    <phoneticPr fontId="2"/>
  </si>
  <si>
    <t>東武スカイツリーライン新越谷駅徒歩5分</t>
    <rPh sb="0" eb="2">
      <t>トウブ</t>
    </rPh>
    <rPh sb="11" eb="14">
      <t>シンコシガヤ</t>
    </rPh>
    <rPh sb="14" eb="15">
      <t>エキ</t>
    </rPh>
    <rPh sb="15" eb="17">
      <t>トホ</t>
    </rPh>
    <rPh sb="18" eb="19">
      <t>フン</t>
    </rPh>
    <phoneticPr fontId="2"/>
  </si>
  <si>
    <t>LITALICOワークス南越谷（定着支援）</t>
    <rPh sb="12" eb="13">
      <t>ミナミ</t>
    </rPh>
    <rPh sb="13" eb="15">
      <t>コシガヤ</t>
    </rPh>
    <rPh sb="16" eb="18">
      <t>テイチャク</t>
    </rPh>
    <rPh sb="18" eb="20">
      <t>シエン</t>
    </rPh>
    <phoneticPr fontId="2"/>
  </si>
  <si>
    <t>南越谷1-2875-2
南越谷ローヤルコーポ1F</t>
    <rPh sb="0" eb="1">
      <t>ミナミ</t>
    </rPh>
    <rPh sb="1" eb="3">
      <t>コシガヤ</t>
    </rPh>
    <rPh sb="12" eb="15">
      <t>ミナミコシガヤ</t>
    </rPh>
    <phoneticPr fontId="2"/>
  </si>
  <si>
    <t>R2.10,1</t>
    <phoneticPr fontId="2"/>
  </si>
  <si>
    <t>東武スカイツリーライン新越谷駅・ＪＲ武蔵野線南越谷駅徒歩5分</t>
    <rPh sb="0" eb="2">
      <t>トウブ</t>
    </rPh>
    <rPh sb="11" eb="14">
      <t>シンコシガヤ</t>
    </rPh>
    <rPh sb="14" eb="15">
      <t>エキ</t>
    </rPh>
    <rPh sb="18" eb="22">
      <t>ムサシノセン</t>
    </rPh>
    <rPh sb="22" eb="26">
      <t>ミナミコシガヤエキ</t>
    </rPh>
    <rPh sb="26" eb="28">
      <t>トホ</t>
    </rPh>
    <rPh sb="29" eb="30">
      <t>フン</t>
    </rPh>
    <phoneticPr fontId="2"/>
  </si>
  <si>
    <t>049-257-5780</t>
  </si>
  <si>
    <t>川越市駅下車徒歩15分</t>
    <rPh sb="0" eb="3">
      <t>カワゴエシ</t>
    </rPh>
    <rPh sb="3" eb="4">
      <t>エキ</t>
    </rPh>
    <rPh sb="4" eb="6">
      <t>ゲシャ</t>
    </rPh>
    <rPh sb="6" eb="8">
      <t>トホ</t>
    </rPh>
    <rPh sb="10" eb="11">
      <t>フン</t>
    </rPh>
    <phoneticPr fontId="2"/>
  </si>
  <si>
    <t>デイサービス山桜＠東本郷</t>
    <rPh sb="6" eb="8">
      <t>やまざくら</t>
    </rPh>
    <rPh sb="9" eb="10">
      <t>ひがし</t>
    </rPh>
    <rPh sb="10" eb="12">
      <t>ほんごう</t>
    </rPh>
    <phoneticPr fontId="2" type="Hiragana"/>
  </si>
  <si>
    <t>334-0063</t>
    <phoneticPr fontId="2" type="Hiragana"/>
  </si>
  <si>
    <t>048-430-7541</t>
    <phoneticPr fontId="2" type="Hiragana"/>
  </si>
  <si>
    <t>JR川口駅東口よりバス（11,12乗り場）峯八幡宮行き、新郷農協前下車　徒歩３分　地域密着型通所介護と併設(共生型)</t>
    <rPh sb="2" eb="5">
      <t>かわぐちえき</t>
    </rPh>
    <rPh sb="5" eb="7">
      <t>ひがしぐち</t>
    </rPh>
    <rPh sb="17" eb="18">
      <t>の</t>
    </rPh>
    <rPh sb="19" eb="20">
      <t>ば</t>
    </rPh>
    <rPh sb="21" eb="22">
      <t>みね</t>
    </rPh>
    <rPh sb="22" eb="25">
      <t>はちまんぐう</t>
    </rPh>
    <rPh sb="25" eb="26">
      <t>いき</t>
    </rPh>
    <rPh sb="28" eb="30">
      <t>しんごう</t>
    </rPh>
    <rPh sb="30" eb="32">
      <t>のうきょう</t>
    </rPh>
    <rPh sb="32" eb="33">
      <t>まえ</t>
    </rPh>
    <rPh sb="33" eb="35">
      <t>げしゃ</t>
    </rPh>
    <rPh sb="36" eb="38">
      <t>とほ</t>
    </rPh>
    <rPh sb="39" eb="40">
      <t>ふん</t>
    </rPh>
    <rPh sb="41" eb="43">
      <t>ちいき</t>
    </rPh>
    <rPh sb="43" eb="46">
      <t>みっちゃくがた</t>
    </rPh>
    <rPh sb="46" eb="48">
      <t>つうしょ</t>
    </rPh>
    <rPh sb="48" eb="50">
      <t>かいご</t>
    </rPh>
    <rPh sb="51" eb="53">
      <t>へいせつ</t>
    </rPh>
    <rPh sb="54" eb="57">
      <t>きょうせいがた</t>
    </rPh>
    <phoneticPr fontId="2" type="Hiragana"/>
  </si>
  <si>
    <t>工房ポルトス</t>
    <rPh sb="0" eb="2">
      <t>コウボウ</t>
    </rPh>
    <phoneticPr fontId="3"/>
  </si>
  <si>
    <t>岩槻区仲町１－１２－１６</t>
    <rPh sb="0" eb="3">
      <t>イワツキク</t>
    </rPh>
    <rPh sb="3" eb="5">
      <t>ナカマチ</t>
    </rPh>
    <phoneticPr fontId="2"/>
  </si>
  <si>
    <t>339-0054</t>
    <phoneticPr fontId="2"/>
  </si>
  <si>
    <t>048-749-5178</t>
  </si>
  <si>
    <t>岩槻駅から徒歩15分</t>
    <rPh sb="0" eb="2">
      <t>イワツキ</t>
    </rPh>
    <rPh sb="2" eb="3">
      <t>エキ</t>
    </rPh>
    <rPh sb="5" eb="7">
      <t>トホ</t>
    </rPh>
    <rPh sb="9" eb="10">
      <t>フン</t>
    </rPh>
    <phoneticPr fontId="2"/>
  </si>
  <si>
    <t>048-829-9558</t>
  </si>
  <si>
    <t>048-829-9559</t>
  </si>
  <si>
    <t>西武新宿線所沢駅西口徒歩4分</t>
    <rPh sb="0" eb="2">
      <t>セイブ</t>
    </rPh>
    <rPh sb="2" eb="5">
      <t>シンジュクセン</t>
    </rPh>
    <rPh sb="5" eb="7">
      <t>トコロザワ</t>
    </rPh>
    <rPh sb="7" eb="8">
      <t>エキ</t>
    </rPh>
    <rPh sb="8" eb="10">
      <t>ニシグチ</t>
    </rPh>
    <rPh sb="10" eb="12">
      <t>トホ</t>
    </rPh>
    <rPh sb="13" eb="14">
      <t>フン</t>
    </rPh>
    <phoneticPr fontId="2"/>
  </si>
  <si>
    <t>(株）ヴェスタ</t>
    <rPh sb="1" eb="2">
      <t>カブ</t>
    </rPh>
    <phoneticPr fontId="2"/>
  </si>
  <si>
    <t>粕壁2-4-17
石津ビル3F</t>
    <rPh sb="0" eb="1">
      <t>カス</t>
    </rPh>
    <rPh sb="1" eb="2">
      <t>カベ</t>
    </rPh>
    <rPh sb="9" eb="11">
      <t>イシヅ</t>
    </rPh>
    <phoneticPr fontId="2"/>
  </si>
  <si>
    <t>（株）チャレジョブ</t>
    <rPh sb="1" eb="2">
      <t>カブ</t>
    </rPh>
    <phoneticPr fontId="2"/>
  </si>
  <si>
    <t>チャレジョブセンター鴻巣</t>
    <rPh sb="10" eb="12">
      <t>コウノス</t>
    </rPh>
    <phoneticPr fontId="2"/>
  </si>
  <si>
    <t>本町4丁目3-3
東口第一ビル2階</t>
    <rPh sb="0" eb="2">
      <t>ホンチョウ</t>
    </rPh>
    <rPh sb="3" eb="5">
      <t>チョウメ</t>
    </rPh>
    <rPh sb="9" eb="11">
      <t>ヒガシグチ</t>
    </rPh>
    <rPh sb="11" eb="13">
      <t>ダイイチ</t>
    </rPh>
    <rPh sb="16" eb="17">
      <t>カイ</t>
    </rPh>
    <phoneticPr fontId="2"/>
  </si>
  <si>
    <t>048-578-8782</t>
    <phoneticPr fontId="2"/>
  </si>
  <si>
    <t>048-578-8783</t>
    <phoneticPr fontId="2"/>
  </si>
  <si>
    <t>鴻巣駅から徒歩2分</t>
    <rPh sb="0" eb="2">
      <t>コウノス</t>
    </rPh>
    <rPh sb="2" eb="3">
      <t>エキ</t>
    </rPh>
    <rPh sb="5" eb="7">
      <t>トホ</t>
    </rPh>
    <rPh sb="8" eb="9">
      <t>フン</t>
    </rPh>
    <phoneticPr fontId="2"/>
  </si>
  <si>
    <t>サムズアップワークス</t>
    <phoneticPr fontId="2"/>
  </si>
  <si>
    <t>越ヶ谷1-11-36
TOHO36ビル3F</t>
    <rPh sb="0" eb="1">
      <t>コシ</t>
    </rPh>
    <rPh sb="2" eb="3">
      <t>タニ</t>
    </rPh>
    <phoneticPr fontId="2"/>
  </si>
  <si>
    <t>343-0813</t>
    <phoneticPr fontId="2"/>
  </si>
  <si>
    <t>048-940-6232</t>
    <phoneticPr fontId="2"/>
  </si>
  <si>
    <t>048-999-6348</t>
    <phoneticPr fontId="2"/>
  </si>
  <si>
    <t>タルト</t>
    <phoneticPr fontId="2"/>
  </si>
  <si>
    <t>越ヶ谷1-13-2</t>
    <rPh sb="0" eb="1">
      <t>コシ</t>
    </rPh>
    <rPh sb="2" eb="3">
      <t>タニ</t>
    </rPh>
    <phoneticPr fontId="2"/>
  </si>
  <si>
    <t>048-999-6834</t>
    <phoneticPr fontId="2"/>
  </si>
  <si>
    <t>048-999-6894</t>
    <phoneticPr fontId="2"/>
  </si>
  <si>
    <t>東武スカイツリーライン越谷駅徒歩5分</t>
    <rPh sb="0" eb="2">
      <t>トウブ</t>
    </rPh>
    <rPh sb="11" eb="13">
      <t>コシガヤ</t>
    </rPh>
    <rPh sb="13" eb="14">
      <t>エキ</t>
    </rPh>
    <rPh sb="14" eb="16">
      <t>トホ</t>
    </rPh>
    <rPh sb="17" eb="18">
      <t>フン</t>
    </rPh>
    <phoneticPr fontId="2"/>
  </si>
  <si>
    <t>H26.10.1</t>
    <phoneticPr fontId="2"/>
  </si>
  <si>
    <t>浦和駅から徒歩7分</t>
    <rPh sb="0" eb="3">
      <t>ウラワエキ</t>
    </rPh>
    <rPh sb="5" eb="7">
      <t>トホ</t>
    </rPh>
    <rPh sb="8" eb="9">
      <t>フン</t>
    </rPh>
    <phoneticPr fontId="2"/>
  </si>
  <si>
    <t>ウーリー三郷</t>
    <rPh sb="4" eb="6">
      <t>ミサト</t>
    </rPh>
    <phoneticPr fontId="2"/>
  </si>
  <si>
    <t>三郷2-1-5
ウインズ・ビル301号室</t>
    <rPh sb="0" eb="2">
      <t>ミサト</t>
    </rPh>
    <rPh sb="18" eb="20">
      <t>ゴウシツ</t>
    </rPh>
    <phoneticPr fontId="2"/>
  </si>
  <si>
    <t>048-916-9954</t>
    <phoneticPr fontId="2"/>
  </si>
  <si>
    <t>JR三郷駅から徒歩1分</t>
    <rPh sb="2" eb="4">
      <t>ミサト</t>
    </rPh>
    <rPh sb="4" eb="5">
      <t>エキ</t>
    </rPh>
    <rPh sb="7" eb="9">
      <t>トホ</t>
    </rPh>
    <rPh sb="10" eb="11">
      <t>フン</t>
    </rPh>
    <phoneticPr fontId="2"/>
  </si>
  <si>
    <t>344-0041</t>
    <phoneticPr fontId="2"/>
  </si>
  <si>
    <t>千佳（株）</t>
    <rPh sb="0" eb="2">
      <t>チカ</t>
    </rPh>
    <rPh sb="2" eb="5">
      <t>カブ</t>
    </rPh>
    <phoneticPr fontId="5"/>
  </si>
  <si>
    <t>大字東三ツ木351-15</t>
    <rPh sb="0" eb="2">
      <t>オオアザ</t>
    </rPh>
    <rPh sb="2" eb="3">
      <t>ヒガシ</t>
    </rPh>
    <rPh sb="3" eb="4">
      <t>ミ</t>
    </rPh>
    <rPh sb="5" eb="6">
      <t>ギ</t>
    </rPh>
    <phoneticPr fontId="2"/>
  </si>
  <si>
    <t>350-1302</t>
    <phoneticPr fontId="2"/>
  </si>
  <si>
    <t>042-935-3287</t>
    <phoneticPr fontId="2"/>
  </si>
  <si>
    <t>042-935-3387</t>
    <phoneticPr fontId="2"/>
  </si>
  <si>
    <t>西武新宿線新狭山駅から徒歩6分
※単独型事業所の短期入所</t>
    <rPh sb="0" eb="2">
      <t>セイブ</t>
    </rPh>
    <rPh sb="2" eb="5">
      <t>シンジュクセン</t>
    </rPh>
    <rPh sb="5" eb="6">
      <t>シン</t>
    </rPh>
    <rPh sb="6" eb="8">
      <t>サヤマ</t>
    </rPh>
    <rPh sb="8" eb="9">
      <t>エキ</t>
    </rPh>
    <rPh sb="11" eb="13">
      <t>トホ</t>
    </rPh>
    <rPh sb="14" eb="15">
      <t>フン</t>
    </rPh>
    <phoneticPr fontId="2"/>
  </si>
  <si>
    <t>（福）東雲会</t>
    <rPh sb="1" eb="2">
      <t>フク</t>
    </rPh>
    <rPh sb="3" eb="5">
      <t>シノノメ</t>
    </rPh>
    <rPh sb="5" eb="6">
      <t>カイ</t>
    </rPh>
    <phoneticPr fontId="5"/>
  </si>
  <si>
    <t>しののめ</t>
    <phoneticPr fontId="5"/>
  </si>
  <si>
    <t>加佐志139-1</t>
    <rPh sb="0" eb="3">
      <t>カザシ</t>
    </rPh>
    <phoneticPr fontId="2"/>
  </si>
  <si>
    <t>350-1314</t>
    <phoneticPr fontId="2"/>
  </si>
  <si>
    <t>04-2968-6680</t>
    <phoneticPr fontId="2"/>
  </si>
  <si>
    <t>04-2941-4898</t>
    <phoneticPr fontId="2"/>
  </si>
  <si>
    <t>西武新宿線新狭山駅から徒歩10分</t>
    <rPh sb="0" eb="2">
      <t>セイブ</t>
    </rPh>
    <rPh sb="2" eb="5">
      <t>シンジュクセン</t>
    </rPh>
    <rPh sb="5" eb="6">
      <t>シン</t>
    </rPh>
    <rPh sb="6" eb="8">
      <t>サヤマ</t>
    </rPh>
    <rPh sb="8" eb="9">
      <t>エキ</t>
    </rPh>
    <rPh sb="11" eb="13">
      <t>トホ</t>
    </rPh>
    <rPh sb="15" eb="16">
      <t>フン</t>
    </rPh>
    <phoneticPr fontId="2"/>
  </si>
  <si>
    <t>（株）SANN</t>
    <rPh sb="0" eb="3">
      <t>カブ</t>
    </rPh>
    <phoneticPr fontId="2"/>
  </si>
  <si>
    <t>ディーキャリア所沢オフィス</t>
    <rPh sb="7" eb="9">
      <t>トコロザワ</t>
    </rPh>
    <phoneticPr fontId="2"/>
  </si>
  <si>
    <t>くすのき台3-18-10
新明ビル 南館</t>
    <rPh sb="4" eb="5">
      <t>ダイ</t>
    </rPh>
    <rPh sb="13" eb="15">
      <t>シンメイ</t>
    </rPh>
    <rPh sb="18" eb="19">
      <t>ミナミ</t>
    </rPh>
    <rPh sb="19" eb="20">
      <t>カン</t>
    </rPh>
    <phoneticPr fontId="2"/>
  </si>
  <si>
    <t>04-2946-8578</t>
    <phoneticPr fontId="2"/>
  </si>
  <si>
    <t>04-2946-8589</t>
    <phoneticPr fontId="2"/>
  </si>
  <si>
    <t>西武池袋線所沢駅よ東口り徒歩4分</t>
    <rPh sb="0" eb="2">
      <t>セイブ</t>
    </rPh>
    <rPh sb="2" eb="4">
      <t>イケブクロ</t>
    </rPh>
    <rPh sb="4" eb="5">
      <t>セン</t>
    </rPh>
    <rPh sb="5" eb="7">
      <t>トコロザワ</t>
    </rPh>
    <rPh sb="7" eb="8">
      <t>エキ</t>
    </rPh>
    <rPh sb="9" eb="11">
      <t>ヒガシグチ</t>
    </rPh>
    <rPh sb="12" eb="14">
      <t>トホ</t>
    </rPh>
    <rPh sb="15" eb="16">
      <t>フン</t>
    </rPh>
    <phoneticPr fontId="2"/>
  </si>
  <si>
    <t>就労定着支援事業所わかばの家</t>
    <rPh sb="0" eb="2">
      <t>シュウロウ</t>
    </rPh>
    <rPh sb="2" eb="4">
      <t>テイチャク</t>
    </rPh>
    <rPh sb="4" eb="6">
      <t>シエン</t>
    </rPh>
    <rPh sb="6" eb="9">
      <t>ジギョウショ</t>
    </rPh>
    <rPh sb="13" eb="14">
      <t>イエ</t>
    </rPh>
    <phoneticPr fontId="2"/>
  </si>
  <si>
    <t>042-974-5836</t>
  </si>
  <si>
    <t>0480-44-9056</t>
    <phoneticPr fontId="2"/>
  </si>
  <si>
    <t>神保原駅から徒歩18分
※共生型</t>
    <rPh sb="13" eb="16">
      <t>キョウセイガタ</t>
    </rPh>
    <phoneticPr fontId="2"/>
  </si>
  <si>
    <t>深谷駅から車20分
※共生型</t>
    <rPh sb="0" eb="2">
      <t>フカヤ</t>
    </rPh>
    <rPh sb="2" eb="3">
      <t>エキ</t>
    </rPh>
    <rPh sb="5" eb="6">
      <t>クルマ</t>
    </rPh>
    <rPh sb="8" eb="9">
      <t>フン</t>
    </rPh>
    <phoneticPr fontId="2"/>
  </si>
  <si>
    <t>中央一丁目93</t>
    <rPh sb="0" eb="2">
      <t>チュウオウ</t>
    </rPh>
    <rPh sb="2" eb="5">
      <t>イッチョウメ</t>
    </rPh>
    <phoneticPr fontId="2"/>
  </si>
  <si>
    <t>362-0809</t>
    <phoneticPr fontId="2"/>
  </si>
  <si>
    <t>aloha新狭山</t>
    <rPh sb="5" eb="6">
      <t>シン</t>
    </rPh>
    <rPh sb="6" eb="8">
      <t>サヤマ</t>
    </rPh>
    <phoneticPr fontId="2"/>
  </si>
  <si>
    <t>新狭山2-14-2
レクセル新狭山111</t>
    <rPh sb="0" eb="1">
      <t>シン</t>
    </rPh>
    <rPh sb="1" eb="3">
      <t>サヤマ</t>
    </rPh>
    <rPh sb="14" eb="15">
      <t>シン</t>
    </rPh>
    <rPh sb="15" eb="17">
      <t>サヤマ</t>
    </rPh>
    <phoneticPr fontId="2"/>
  </si>
  <si>
    <t>350-1331</t>
    <phoneticPr fontId="2"/>
  </si>
  <si>
    <t>04-2937-5937</t>
    <phoneticPr fontId="2"/>
  </si>
  <si>
    <t>04-2937-5938</t>
  </si>
  <si>
    <t>西武鉄道新宿線新狭山駅より徒歩2分</t>
    <rPh sb="0" eb="2">
      <t>セイブ</t>
    </rPh>
    <rPh sb="2" eb="4">
      <t>テツドウ</t>
    </rPh>
    <rPh sb="4" eb="6">
      <t>シンジュク</t>
    </rPh>
    <rPh sb="6" eb="7">
      <t>セン</t>
    </rPh>
    <rPh sb="7" eb="8">
      <t>シン</t>
    </rPh>
    <rPh sb="8" eb="10">
      <t>サヤマ</t>
    </rPh>
    <rPh sb="10" eb="11">
      <t>エキ</t>
    </rPh>
    <rPh sb="13" eb="15">
      <t>トホ</t>
    </rPh>
    <rPh sb="16" eb="17">
      <t>フン</t>
    </rPh>
    <phoneticPr fontId="2"/>
  </si>
  <si>
    <t>ＡＨＣグループ（株）</t>
    <rPh sb="7" eb="10">
      <t>カブ</t>
    </rPh>
    <phoneticPr fontId="2"/>
  </si>
  <si>
    <t>生活介護事業所アプリケアワークス鶴瀬駅西口</t>
    <rPh sb="0" eb="7">
      <t>セイカツカイゴジギョウショ</t>
    </rPh>
    <rPh sb="16" eb="21">
      <t>ツルセエキニシグチ</t>
    </rPh>
    <phoneticPr fontId="2"/>
  </si>
  <si>
    <t>大字鶴馬2612-13
グランドゥール1階</t>
    <rPh sb="0" eb="2">
      <t>オオアザ</t>
    </rPh>
    <rPh sb="2" eb="4">
      <t>ツルマ</t>
    </rPh>
    <rPh sb="20" eb="21">
      <t>カイ</t>
    </rPh>
    <phoneticPr fontId="2"/>
  </si>
  <si>
    <t>049-236-9175</t>
    <phoneticPr fontId="2"/>
  </si>
  <si>
    <t>049-236-9176</t>
  </si>
  <si>
    <t>東武東上線鶴瀬駅西口より徒歩3分</t>
    <rPh sb="0" eb="5">
      <t>トウブトウジョウセン</t>
    </rPh>
    <rPh sb="5" eb="8">
      <t>ツルセエキ</t>
    </rPh>
    <rPh sb="8" eb="10">
      <t>ニシグチ</t>
    </rPh>
    <rPh sb="12" eb="14">
      <t>トホ</t>
    </rPh>
    <rPh sb="15" eb="16">
      <t>フン</t>
    </rPh>
    <phoneticPr fontId="2"/>
  </si>
  <si>
    <t>ＮＥＸＴ　CLASS</t>
  </si>
  <si>
    <t>見沼区東大宮４－８－４　東大宮駅前ビル１F</t>
    <rPh sb="0" eb="3">
      <t>ミヌマク</t>
    </rPh>
    <rPh sb="3" eb="4">
      <t>ヒガシ</t>
    </rPh>
    <rPh sb="4" eb="6">
      <t>オオミヤ</t>
    </rPh>
    <rPh sb="12" eb="13">
      <t>ヒガシ</t>
    </rPh>
    <rPh sb="13" eb="15">
      <t>オオミヤ</t>
    </rPh>
    <rPh sb="15" eb="16">
      <t>エキ</t>
    </rPh>
    <rPh sb="16" eb="17">
      <t>マエ</t>
    </rPh>
    <phoneticPr fontId="5"/>
  </si>
  <si>
    <t>048-788-4315</t>
  </si>
  <si>
    <t>048-788-4316</t>
  </si>
  <si>
    <t>JR東大宮駅西口から徒歩2分</t>
    <rPh sb="2" eb="3">
      <t>ヒガシ</t>
    </rPh>
    <rPh sb="3" eb="5">
      <t>オオミヤ</t>
    </rPh>
    <rPh sb="5" eb="6">
      <t>エキ</t>
    </rPh>
    <rPh sb="6" eb="8">
      <t>ニシグチ</t>
    </rPh>
    <rPh sb="10" eb="12">
      <t>トホ</t>
    </rPh>
    <rPh sb="13" eb="14">
      <t>フン</t>
    </rPh>
    <phoneticPr fontId="2"/>
  </si>
  <si>
    <t>331-0052</t>
  </si>
  <si>
    <t>25</t>
    <phoneticPr fontId="2"/>
  </si>
  <si>
    <t>（福）　永寿荘</t>
    <rPh sb="1" eb="2">
      <t>フク</t>
    </rPh>
    <rPh sb="4" eb="6">
      <t>エイジュ</t>
    </rPh>
    <rPh sb="6" eb="7">
      <t>ソウ</t>
    </rPh>
    <phoneticPr fontId="2"/>
  </si>
  <si>
    <t>QUONチョコレート小江戸川越店</t>
    <rPh sb="10" eb="13">
      <t>コエド</t>
    </rPh>
    <rPh sb="13" eb="15">
      <t>カワゴエ</t>
    </rPh>
    <rPh sb="15" eb="16">
      <t>テン</t>
    </rPh>
    <phoneticPr fontId="2"/>
  </si>
  <si>
    <t>連雀町9-1</t>
    <rPh sb="0" eb="3">
      <t>レンジャクチョウ</t>
    </rPh>
    <phoneticPr fontId="2"/>
  </si>
  <si>
    <t>049-272-7875</t>
  </si>
  <si>
    <t>049-272-7865</t>
  </si>
  <si>
    <t>本川越駅下車徒歩8分</t>
    <rPh sb="0" eb="1">
      <t>ホン</t>
    </rPh>
    <rPh sb="1" eb="3">
      <t>カワゴエ</t>
    </rPh>
    <rPh sb="3" eb="4">
      <t>エキ</t>
    </rPh>
    <rPh sb="4" eb="6">
      <t>ゲシャ</t>
    </rPh>
    <rPh sb="6" eb="8">
      <t>トホ</t>
    </rPh>
    <rPh sb="9" eb="10">
      <t>フン</t>
    </rPh>
    <phoneticPr fontId="2"/>
  </si>
  <si>
    <t>（株）ココルポート</t>
    <phoneticPr fontId="2"/>
  </si>
  <si>
    <t>Cocorport　川越第３Office</t>
    <phoneticPr fontId="2"/>
  </si>
  <si>
    <t>脇田本町16-20森田ビル2階</t>
    <rPh sb="0" eb="2">
      <t>ワキタ</t>
    </rPh>
    <rPh sb="2" eb="4">
      <t>ホンマチ</t>
    </rPh>
    <rPh sb="9" eb="11">
      <t>モリタ</t>
    </rPh>
    <rPh sb="14" eb="15">
      <t>カイ</t>
    </rPh>
    <phoneticPr fontId="2"/>
  </si>
  <si>
    <t>350-1123</t>
    <phoneticPr fontId="2"/>
  </si>
  <si>
    <t>049-265-3648</t>
    <phoneticPr fontId="2"/>
  </si>
  <si>
    <t>049-265-3649</t>
    <phoneticPr fontId="2"/>
  </si>
  <si>
    <t>川越駅西口より徒歩3分</t>
    <rPh sb="0" eb="2">
      <t>カワゴエ</t>
    </rPh>
    <rPh sb="2" eb="3">
      <t>エキ</t>
    </rPh>
    <rPh sb="3" eb="5">
      <t>ニシグチ</t>
    </rPh>
    <rPh sb="7" eb="9">
      <t>トホ</t>
    </rPh>
    <rPh sb="10" eb="11">
      <t>フン</t>
    </rPh>
    <phoneticPr fontId="2"/>
  </si>
  <si>
    <t>サンヴィレッジ川口センター</t>
    <phoneticPr fontId="2"/>
  </si>
  <si>
    <t>332-0016</t>
    <phoneticPr fontId="2"/>
  </si>
  <si>
    <t>048-446-6278</t>
    <phoneticPr fontId="2"/>
  </si>
  <si>
    <t>048-446-6279</t>
    <phoneticPr fontId="2"/>
  </si>
  <si>
    <t>JR川口駅徒歩7分</t>
    <rPh sb="2" eb="5">
      <t>かわぐちえき</t>
    </rPh>
    <rPh sb="5" eb="7">
      <t>とほ</t>
    </rPh>
    <rPh sb="8" eb="9">
      <t>ふん</t>
    </rPh>
    <phoneticPr fontId="2" type="Hiragana"/>
  </si>
  <si>
    <t>ウェルビー西川口　第2センター</t>
    <rPh sb="5" eb="8">
      <t>ニシカワグチ</t>
    </rPh>
    <rPh sb="9" eb="10">
      <t>ダイ</t>
    </rPh>
    <phoneticPr fontId="2"/>
  </si>
  <si>
    <t>048-287-9647</t>
    <phoneticPr fontId="2"/>
  </si>
  <si>
    <t>048-287-9648</t>
    <phoneticPr fontId="2"/>
  </si>
  <si>
    <t>JR西川口駅徒歩２分</t>
    <rPh sb="2" eb="6">
      <t>にしかわぐちえき</t>
    </rPh>
    <rPh sb="6" eb="8">
      <t>とほ</t>
    </rPh>
    <rPh sb="9" eb="10">
      <t>ふん</t>
    </rPh>
    <phoneticPr fontId="2" type="Hiragana"/>
  </si>
  <si>
    <t>西川口1-9-8スカイコート西川口第５　２０３号</t>
    <rPh sb="0" eb="1">
      <t>ニシ</t>
    </rPh>
    <rPh sb="1" eb="2">
      <t>カワニシ</t>
    </rPh>
    <rPh sb="14" eb="17">
      <t>ニシカワグチ</t>
    </rPh>
    <rPh sb="17" eb="18">
      <t>ダイ</t>
    </rPh>
    <rPh sb="23" eb="24">
      <t>ゴウ</t>
    </rPh>
    <phoneticPr fontId="2"/>
  </si>
  <si>
    <t>東本郷1152-1　第一寿マンション１F</t>
    <phoneticPr fontId="2" type="Hiragana"/>
  </si>
  <si>
    <t>（特非）はぴねす</t>
    <rPh sb="1" eb="2">
      <t>トク</t>
    </rPh>
    <rPh sb="2" eb="3">
      <t>ヒ</t>
    </rPh>
    <phoneticPr fontId="2"/>
  </si>
  <si>
    <t>自立支援工房はぴねす秩父</t>
    <rPh sb="0" eb="2">
      <t>ジリツ</t>
    </rPh>
    <rPh sb="2" eb="4">
      <t>シエン</t>
    </rPh>
    <rPh sb="4" eb="6">
      <t>コウボウ</t>
    </rPh>
    <rPh sb="10" eb="12">
      <t>チチブ</t>
    </rPh>
    <phoneticPr fontId="2"/>
  </si>
  <si>
    <t>荒川上田野646-11</t>
    <rPh sb="0" eb="2">
      <t>アラカワ</t>
    </rPh>
    <rPh sb="2" eb="4">
      <t>ウエタ</t>
    </rPh>
    <rPh sb="4" eb="5">
      <t>ノ</t>
    </rPh>
    <phoneticPr fontId="2"/>
  </si>
  <si>
    <t>369-1802</t>
    <phoneticPr fontId="2"/>
  </si>
  <si>
    <t>0494-26-6967</t>
    <phoneticPr fontId="2"/>
  </si>
  <si>
    <t>0494-26-6968</t>
    <phoneticPr fontId="2"/>
  </si>
  <si>
    <t>◯</t>
    <phoneticPr fontId="2"/>
  </si>
  <si>
    <t>秩父鉄道武州中川駅から徒歩12分</t>
    <rPh sb="0" eb="2">
      <t>チチブ</t>
    </rPh>
    <rPh sb="2" eb="4">
      <t>テツドウ</t>
    </rPh>
    <rPh sb="4" eb="6">
      <t>ブシュウ</t>
    </rPh>
    <rPh sb="6" eb="9">
      <t>ナカガワエキ</t>
    </rPh>
    <rPh sb="11" eb="13">
      <t>トホ</t>
    </rPh>
    <rPh sb="15" eb="16">
      <t>フン</t>
    </rPh>
    <phoneticPr fontId="2"/>
  </si>
  <si>
    <t>（特非）ひまわり</t>
    <rPh sb="1" eb="2">
      <t>トク</t>
    </rPh>
    <rPh sb="2" eb="3">
      <t>ヒ</t>
    </rPh>
    <phoneticPr fontId="2"/>
  </si>
  <si>
    <t>南4-1-5</t>
    <rPh sb="0" eb="1">
      <t>ミナミ</t>
    </rPh>
    <phoneticPr fontId="2"/>
  </si>
  <si>
    <t>048-577-5596</t>
    <phoneticPr fontId="2"/>
  </si>
  <si>
    <t>048-577-5672</t>
    <phoneticPr fontId="2"/>
  </si>
  <si>
    <t>東武伊勢崎線・秩父鉄道　羽生駅から徒歩5分</t>
    <rPh sb="0" eb="2">
      <t>トウブ</t>
    </rPh>
    <rPh sb="2" eb="5">
      <t>イセサキ</t>
    </rPh>
    <rPh sb="5" eb="6">
      <t>セン</t>
    </rPh>
    <rPh sb="7" eb="9">
      <t>チチブ</t>
    </rPh>
    <rPh sb="9" eb="11">
      <t>テツドウ</t>
    </rPh>
    <rPh sb="12" eb="14">
      <t>ハニュウ</t>
    </rPh>
    <rPh sb="14" eb="15">
      <t>エキ</t>
    </rPh>
    <rPh sb="17" eb="19">
      <t>トホ</t>
    </rPh>
    <rPh sb="20" eb="21">
      <t>フン</t>
    </rPh>
    <phoneticPr fontId="2"/>
  </si>
  <si>
    <t>0495-71-9520</t>
    <phoneticPr fontId="2"/>
  </si>
  <si>
    <t>くれいん</t>
    <phoneticPr fontId="2"/>
  </si>
  <si>
    <t>浜崎656-2</t>
    <rPh sb="0" eb="2">
      <t>ハマサキ</t>
    </rPh>
    <phoneticPr fontId="2"/>
  </si>
  <si>
    <t>048-486-1231</t>
    <phoneticPr fontId="2"/>
  </si>
  <si>
    <t>048-486-1232</t>
  </si>
  <si>
    <t>JR武蔵野線北朝霞駅及び東武東上線朝霞台駅より徒歩5分</t>
    <rPh sb="2" eb="6">
      <t>ムサシノセン</t>
    </rPh>
    <rPh sb="6" eb="9">
      <t>キタアサカ</t>
    </rPh>
    <rPh sb="9" eb="10">
      <t>エキ</t>
    </rPh>
    <rPh sb="10" eb="11">
      <t>オヨ</t>
    </rPh>
    <rPh sb="12" eb="17">
      <t>トウブトウジョウセン</t>
    </rPh>
    <rPh sb="17" eb="19">
      <t>アサカ</t>
    </rPh>
    <rPh sb="19" eb="20">
      <t>ダイ</t>
    </rPh>
    <rPh sb="20" eb="21">
      <t>エキ</t>
    </rPh>
    <rPh sb="23" eb="25">
      <t>トホ</t>
    </rPh>
    <rPh sb="26" eb="27">
      <t>フン</t>
    </rPh>
    <phoneticPr fontId="2"/>
  </si>
  <si>
    <t>クリード朝霞ショートステイ</t>
    <rPh sb="4" eb="6">
      <t>アサカ</t>
    </rPh>
    <phoneticPr fontId="5"/>
  </si>
  <si>
    <t>浜崎656-1</t>
    <rPh sb="0" eb="2">
      <t>ハマサキ</t>
    </rPh>
    <phoneticPr fontId="1"/>
  </si>
  <si>
    <t>351-0033</t>
  </si>
  <si>
    <t>048-486-1231</t>
  </si>
  <si>
    <t>JR武蔵野線北朝霞駅及び東武東上線朝霞台駅より徒歩5分
※共同生活援助との併設</t>
    <rPh sb="2" eb="6">
      <t>ムサシノセン</t>
    </rPh>
    <rPh sb="6" eb="9">
      <t>キタアサカ</t>
    </rPh>
    <rPh sb="9" eb="10">
      <t>エキ</t>
    </rPh>
    <rPh sb="10" eb="11">
      <t>オヨ</t>
    </rPh>
    <rPh sb="12" eb="17">
      <t>トウブトウジョウセン</t>
    </rPh>
    <rPh sb="17" eb="19">
      <t>アサカ</t>
    </rPh>
    <rPh sb="19" eb="20">
      <t>ダイ</t>
    </rPh>
    <rPh sb="20" eb="21">
      <t>エキ</t>
    </rPh>
    <rPh sb="23" eb="25">
      <t>トホ</t>
    </rPh>
    <rPh sb="26" eb="27">
      <t>フン</t>
    </rPh>
    <rPh sb="29" eb="35">
      <t>キョウドウセイカツエンジョ</t>
    </rPh>
    <rPh sb="37" eb="39">
      <t>ヘイセツ</t>
    </rPh>
    <phoneticPr fontId="2"/>
  </si>
  <si>
    <t>(福)川島町社会福祉協議会</t>
    <rPh sb="1" eb="2">
      <t>フク</t>
    </rPh>
    <rPh sb="3" eb="6">
      <t>カワジママチ</t>
    </rPh>
    <rPh sb="6" eb="8">
      <t>シャカイ</t>
    </rPh>
    <rPh sb="8" eb="10">
      <t>フクシ</t>
    </rPh>
    <rPh sb="10" eb="13">
      <t>キョウギカイ</t>
    </rPh>
    <phoneticPr fontId="2"/>
  </si>
  <si>
    <t>比企郡川島町</t>
    <rPh sb="0" eb="6">
      <t>ヒキグンカワジママチ</t>
    </rPh>
    <phoneticPr fontId="2"/>
  </si>
  <si>
    <t>大字曲師402-1</t>
    <rPh sb="0" eb="2">
      <t>オオアザ</t>
    </rPh>
    <rPh sb="2" eb="3">
      <t>マガリ</t>
    </rPh>
    <rPh sb="3" eb="4">
      <t>シ</t>
    </rPh>
    <phoneticPr fontId="2"/>
  </si>
  <si>
    <t>350-0146</t>
    <phoneticPr fontId="2"/>
  </si>
  <si>
    <t>049-299-8417</t>
    <phoneticPr fontId="2"/>
  </si>
  <si>
    <t>049-299-6730</t>
    <phoneticPr fontId="2"/>
  </si>
  <si>
    <t>◯</t>
  </si>
  <si>
    <t>川越駅から東武バス「釘無」下車徒歩20分
※共生型</t>
    <rPh sb="0" eb="2">
      <t>カワゴエ</t>
    </rPh>
    <rPh sb="2" eb="3">
      <t>エキ</t>
    </rPh>
    <rPh sb="5" eb="7">
      <t>トウブ</t>
    </rPh>
    <rPh sb="10" eb="11">
      <t>クギ</t>
    </rPh>
    <rPh sb="11" eb="12">
      <t>ナ</t>
    </rPh>
    <rPh sb="13" eb="15">
      <t>ゲシャ</t>
    </rPh>
    <rPh sb="15" eb="17">
      <t>トホ</t>
    </rPh>
    <rPh sb="19" eb="20">
      <t>フン</t>
    </rPh>
    <rPh sb="22" eb="25">
      <t>キョウセイガタ</t>
    </rPh>
    <phoneticPr fontId="2"/>
  </si>
  <si>
    <t>(株)ふくふく</t>
    <rPh sb="0" eb="3">
      <t>カブシキガイシャ</t>
    </rPh>
    <phoneticPr fontId="2"/>
  </si>
  <si>
    <t>くろーばー</t>
    <phoneticPr fontId="2"/>
  </si>
  <si>
    <t>原郷414-2</t>
    <rPh sb="0" eb="2">
      <t>ハラゴウ</t>
    </rPh>
    <phoneticPr fontId="2"/>
  </si>
  <si>
    <t>(福)けやきの郷</t>
    <rPh sb="7" eb="8">
      <t>サト</t>
    </rPh>
    <phoneticPr fontId="2"/>
  </si>
  <si>
    <t>やまびこ製作所</t>
    <rPh sb="4" eb="7">
      <t>セイサクショ</t>
    </rPh>
    <phoneticPr fontId="2"/>
  </si>
  <si>
    <t>049-232-3869</t>
    <phoneticPr fontId="2"/>
  </si>
  <si>
    <t>049-234-6522</t>
    <phoneticPr fontId="2"/>
  </si>
  <si>
    <t>川越駅から若葉駅行バス「東洋クォリティワン入口」下車徒歩10分</t>
    <rPh sb="0" eb="2">
      <t>カワゴエ</t>
    </rPh>
    <rPh sb="2" eb="3">
      <t>エキ</t>
    </rPh>
    <rPh sb="5" eb="7">
      <t>ワカバ</t>
    </rPh>
    <rPh sb="7" eb="8">
      <t>エキ</t>
    </rPh>
    <rPh sb="8" eb="9">
      <t>イ</t>
    </rPh>
    <rPh sb="24" eb="26">
      <t>ゲシャ</t>
    </rPh>
    <rPh sb="26" eb="28">
      <t>トホ</t>
    </rPh>
    <rPh sb="30" eb="31">
      <t>プン</t>
    </rPh>
    <phoneticPr fontId="2"/>
  </si>
  <si>
    <t>(特非)エヌピーオー事業協議会</t>
    <rPh sb="10" eb="12">
      <t>ジギョウ</t>
    </rPh>
    <rPh sb="12" eb="15">
      <t>キョウギカイ</t>
    </rPh>
    <phoneticPr fontId="2"/>
  </si>
  <si>
    <t>就労支援Ｊａｓｔ</t>
    <rPh sb="0" eb="2">
      <t>シュウロウ</t>
    </rPh>
    <rPh sb="2" eb="4">
      <t>シエン</t>
    </rPh>
    <phoneticPr fontId="2"/>
  </si>
  <si>
    <t>山田1431-1</t>
    <rPh sb="0" eb="2">
      <t>ヤマダ</t>
    </rPh>
    <phoneticPr fontId="2"/>
  </si>
  <si>
    <t>049-298-3303</t>
    <phoneticPr fontId="2"/>
  </si>
  <si>
    <t>049-298-3305</t>
    <phoneticPr fontId="2"/>
  </si>
  <si>
    <t>川越駅から東松山駅行東武バス「浄国寺」下車徒歩1分</t>
    <rPh sb="0" eb="2">
      <t>カワゴエ</t>
    </rPh>
    <rPh sb="2" eb="3">
      <t>エキ</t>
    </rPh>
    <rPh sb="5" eb="8">
      <t>ヒガシマツヤマ</t>
    </rPh>
    <rPh sb="8" eb="9">
      <t>エキ</t>
    </rPh>
    <rPh sb="9" eb="10">
      <t>イ</t>
    </rPh>
    <rPh sb="10" eb="12">
      <t>トウブ</t>
    </rPh>
    <rPh sb="15" eb="16">
      <t>ジョウ</t>
    </rPh>
    <rPh sb="16" eb="17">
      <t>コク</t>
    </rPh>
    <rPh sb="17" eb="18">
      <t>ジ</t>
    </rPh>
    <rPh sb="19" eb="21">
      <t>ゲシャ</t>
    </rPh>
    <rPh sb="21" eb="23">
      <t>トホ</t>
    </rPh>
    <rPh sb="24" eb="25">
      <t>プン</t>
    </rPh>
    <phoneticPr fontId="2"/>
  </si>
  <si>
    <t>平塚新田164-1</t>
    <rPh sb="0" eb="2">
      <t>ヒラツカ</t>
    </rPh>
    <rPh sb="2" eb="4">
      <t>シンデン</t>
    </rPh>
    <phoneticPr fontId="2"/>
  </si>
  <si>
    <t>コスモ重心型生活介護　ヴィヴ</t>
    <rPh sb="3" eb="10">
      <t>ジュウシンガタセイカツカイゴ</t>
    </rPh>
    <phoneticPr fontId="2"/>
  </si>
  <si>
    <t>西方2-10-12</t>
    <rPh sb="0" eb="2">
      <t>ニシカタ</t>
    </rPh>
    <phoneticPr fontId="2"/>
  </si>
  <si>
    <t>048-940-8652</t>
    <phoneticPr fontId="2"/>
  </si>
  <si>
    <t>東武スカイツリーライン新越谷駅・ＪＲ武蔵野線南越谷駅徒歩20分</t>
    <rPh sb="0" eb="2">
      <t>トウブ</t>
    </rPh>
    <rPh sb="11" eb="12">
      <t>シン</t>
    </rPh>
    <rPh sb="12" eb="14">
      <t>コシガヤ</t>
    </rPh>
    <rPh sb="14" eb="15">
      <t>エキ</t>
    </rPh>
    <rPh sb="18" eb="22">
      <t>ムサシノセン</t>
    </rPh>
    <rPh sb="22" eb="26">
      <t>ミナミコシガヤエキ</t>
    </rPh>
    <rPh sb="26" eb="28">
      <t>トホ</t>
    </rPh>
    <rPh sb="30" eb="31">
      <t>フン</t>
    </rPh>
    <phoneticPr fontId="2"/>
  </si>
  <si>
    <t>まろん</t>
    <phoneticPr fontId="2"/>
  </si>
  <si>
    <t>大道165</t>
    <rPh sb="0" eb="2">
      <t>オオミチ</t>
    </rPh>
    <phoneticPr fontId="2"/>
  </si>
  <si>
    <t>343-0035</t>
    <phoneticPr fontId="2"/>
  </si>
  <si>
    <t>048-940-0765</t>
    <phoneticPr fontId="2"/>
  </si>
  <si>
    <t>048-940-0768</t>
    <phoneticPr fontId="2"/>
  </si>
  <si>
    <t>東武スカイツリーライン大袋駅徒歩20分</t>
    <rPh sb="0" eb="2">
      <t>トウブ</t>
    </rPh>
    <rPh sb="11" eb="13">
      <t>オオブクロ</t>
    </rPh>
    <rPh sb="13" eb="14">
      <t>エキ</t>
    </rPh>
    <rPh sb="14" eb="16">
      <t>トホ</t>
    </rPh>
    <rPh sb="18" eb="19">
      <t>フン</t>
    </rPh>
    <phoneticPr fontId="2"/>
  </si>
  <si>
    <t>榮光の家</t>
    <rPh sb="0" eb="1">
      <t>エイ</t>
    </rPh>
    <rPh sb="1" eb="2">
      <t>ヒカリ</t>
    </rPh>
    <rPh sb="3" eb="4">
      <t>イエ</t>
    </rPh>
    <phoneticPr fontId="2"/>
  </si>
  <si>
    <t>谷塚町1932-1</t>
    <rPh sb="0" eb="3">
      <t>ヤツカチョウ</t>
    </rPh>
    <phoneticPr fontId="2"/>
  </si>
  <si>
    <t>340-0023</t>
    <phoneticPr fontId="2"/>
  </si>
  <si>
    <t>048-927-1121</t>
    <phoneticPr fontId="2"/>
  </si>
  <si>
    <t>東武スカイツリーライン（日比谷線）谷塚駅下車徒歩15分</t>
    <rPh sb="0" eb="2">
      <t>トウブ</t>
    </rPh>
    <rPh sb="12" eb="16">
      <t>ヒビヤセン</t>
    </rPh>
    <rPh sb="17" eb="20">
      <t>ヤツカエキ</t>
    </rPh>
    <rPh sb="20" eb="22">
      <t>ゲシャ</t>
    </rPh>
    <rPh sb="22" eb="24">
      <t>トホ</t>
    </rPh>
    <rPh sb="26" eb="27">
      <t>フン</t>
    </rPh>
    <phoneticPr fontId="2"/>
  </si>
  <si>
    <t>（株）Pine</t>
    <rPh sb="0" eb="3">
      <t>カブ</t>
    </rPh>
    <phoneticPr fontId="2"/>
  </si>
  <si>
    <t>シュガーパイン</t>
    <phoneticPr fontId="2"/>
  </si>
  <si>
    <t>048-793-4597</t>
    <phoneticPr fontId="2"/>
  </si>
  <si>
    <t>048-793-4598</t>
    <phoneticPr fontId="2"/>
  </si>
  <si>
    <t>（同）そよかぜ</t>
    <rPh sb="1" eb="2">
      <t>ドウ</t>
    </rPh>
    <phoneticPr fontId="2"/>
  </si>
  <si>
    <t>そよかぜ</t>
    <phoneticPr fontId="2"/>
  </si>
  <si>
    <t>早稲田1-3-10
KTT6ビル3F</t>
    <rPh sb="0" eb="3">
      <t>ワセダ</t>
    </rPh>
    <phoneticPr fontId="2"/>
  </si>
  <si>
    <t>048-954-8463</t>
    <phoneticPr fontId="2"/>
  </si>
  <si>
    <t>048-954-7847</t>
    <phoneticPr fontId="2"/>
  </si>
  <si>
    <t>JR武蔵野線三郷駅北口より徒歩1分</t>
    <rPh sb="2" eb="6">
      <t>ムサシノセン</t>
    </rPh>
    <rPh sb="6" eb="8">
      <t>ミサト</t>
    </rPh>
    <rPh sb="8" eb="9">
      <t>エキ</t>
    </rPh>
    <rPh sb="9" eb="11">
      <t>キタグチ</t>
    </rPh>
    <rPh sb="13" eb="15">
      <t>トホ</t>
    </rPh>
    <rPh sb="16" eb="17">
      <t>フン</t>
    </rPh>
    <phoneticPr fontId="2"/>
  </si>
  <si>
    <t>（株）恵</t>
    <rPh sb="1" eb="2">
      <t>カブ</t>
    </rPh>
    <rPh sb="3" eb="4">
      <t>メグミ</t>
    </rPh>
    <phoneticPr fontId="2"/>
  </si>
  <si>
    <t>グループホームふわふわ本庄</t>
    <rPh sb="11" eb="13">
      <t>ホンジョウ</t>
    </rPh>
    <phoneticPr fontId="2"/>
  </si>
  <si>
    <t>北堀1866-2</t>
    <rPh sb="0" eb="2">
      <t>キタホリ</t>
    </rPh>
    <phoneticPr fontId="2"/>
  </si>
  <si>
    <t>367-0031</t>
    <phoneticPr fontId="2"/>
  </si>
  <si>
    <t>0495-71-9794</t>
    <phoneticPr fontId="2"/>
  </si>
  <si>
    <t>0495-71-9795</t>
    <phoneticPr fontId="2"/>
  </si>
  <si>
    <t>本庄早稲田駅から車7分
※共同生活援助との併設</t>
    <rPh sb="0" eb="2">
      <t>ホンジョウ</t>
    </rPh>
    <rPh sb="2" eb="5">
      <t>ワセダ</t>
    </rPh>
    <rPh sb="5" eb="6">
      <t>エキ</t>
    </rPh>
    <rPh sb="8" eb="9">
      <t>クルマ</t>
    </rPh>
    <rPh sb="10" eb="11">
      <t>フン</t>
    </rPh>
    <phoneticPr fontId="2"/>
  </si>
  <si>
    <t>本住町8-30</t>
    <rPh sb="0" eb="1">
      <t>ホン</t>
    </rPh>
    <rPh sb="1" eb="2">
      <t>スミ</t>
    </rPh>
    <rPh sb="2" eb="3">
      <t>マチ</t>
    </rPh>
    <phoneticPr fontId="2"/>
  </si>
  <si>
    <t>366-0823</t>
    <phoneticPr fontId="2"/>
  </si>
  <si>
    <t>048-598-7531</t>
    <phoneticPr fontId="2"/>
  </si>
  <si>
    <t>048-598-7532</t>
    <phoneticPr fontId="2"/>
  </si>
  <si>
    <t>（一社）カルミア</t>
    <rPh sb="1" eb="3">
      <t>イッシャ</t>
    </rPh>
    <rPh sb="2" eb="3">
      <t>シャ</t>
    </rPh>
    <phoneticPr fontId="2"/>
  </si>
  <si>
    <t>（医）健秀会</t>
    <rPh sb="1" eb="2">
      <t>メイ</t>
    </rPh>
    <rPh sb="2" eb="3">
      <t>ケン</t>
    </rPh>
    <rPh sb="3" eb="4">
      <t>シュウ</t>
    </rPh>
    <rPh sb="4" eb="5">
      <t>カイ</t>
    </rPh>
    <phoneticPr fontId="2"/>
  </si>
  <si>
    <t>介護老人保健施設なでしこ</t>
    <rPh sb="0" eb="1">
      <t>カイゴ</t>
    </rPh>
    <rPh sb="1" eb="3">
      <t>ロウジン</t>
    </rPh>
    <rPh sb="3" eb="5">
      <t>ホケン</t>
    </rPh>
    <rPh sb="5" eb="7">
      <t>シセツ</t>
    </rPh>
    <phoneticPr fontId="2"/>
  </si>
  <si>
    <t>秩父郡横瀬町</t>
    <rPh sb="0" eb="2">
      <t>チチブ</t>
    </rPh>
    <rPh sb="2" eb="3">
      <t>グン</t>
    </rPh>
    <rPh sb="3" eb="6">
      <t>ヨコゼマチ</t>
    </rPh>
    <phoneticPr fontId="2"/>
  </si>
  <si>
    <t>横瀬5850</t>
    <rPh sb="0" eb="2">
      <t>ヨコゼ</t>
    </rPh>
    <phoneticPr fontId="2"/>
  </si>
  <si>
    <t>368-0072</t>
    <phoneticPr fontId="2"/>
  </si>
  <si>
    <t>0494-25-7200</t>
    <phoneticPr fontId="2"/>
  </si>
  <si>
    <t>0494-25-7201</t>
    <phoneticPr fontId="2"/>
  </si>
  <si>
    <t>西武秩父駅から車で8分
※介護老人保健施設の空床利用　医療型短期入所</t>
    <rPh sb="0" eb="5">
      <t>セイブチチブエキ</t>
    </rPh>
    <rPh sb="7" eb="8">
      <t>クルマ</t>
    </rPh>
    <rPh sb="10" eb="11">
      <t>フン</t>
    </rPh>
    <phoneticPr fontId="2"/>
  </si>
  <si>
    <t>（同）エコーズガーデン</t>
    <rPh sb="1" eb="2">
      <t>ドウ</t>
    </rPh>
    <phoneticPr fontId="2"/>
  </si>
  <si>
    <t>エコーズガーデン</t>
    <phoneticPr fontId="2"/>
  </si>
  <si>
    <t>肥塚641-1</t>
    <rPh sb="0" eb="2">
      <t>コエヅカ</t>
    </rPh>
    <phoneticPr fontId="2"/>
  </si>
  <si>
    <t>360-0015</t>
    <phoneticPr fontId="2"/>
  </si>
  <si>
    <t>048-527-3729</t>
    <phoneticPr fontId="2"/>
  </si>
  <si>
    <t>熊谷駅から国際十王交通くまがやドーム行、葛和田行バス「北肥塚バス停」下車後徒歩4分</t>
    <rPh sb="0" eb="2">
      <t>クマガヤ</t>
    </rPh>
    <rPh sb="2" eb="3">
      <t>エキ</t>
    </rPh>
    <rPh sb="5" eb="7">
      <t>コクサイ</t>
    </rPh>
    <rPh sb="7" eb="9">
      <t>ジュウオウ</t>
    </rPh>
    <rPh sb="9" eb="11">
      <t>コウツウ</t>
    </rPh>
    <rPh sb="18" eb="19">
      <t>ユ</t>
    </rPh>
    <rPh sb="20" eb="23">
      <t>クズワダ</t>
    </rPh>
    <rPh sb="23" eb="24">
      <t>ギョウ</t>
    </rPh>
    <rPh sb="27" eb="28">
      <t>キタ</t>
    </rPh>
    <rPh sb="28" eb="30">
      <t>コエヅカ</t>
    </rPh>
    <rPh sb="32" eb="33">
      <t>テイ</t>
    </rPh>
    <rPh sb="34" eb="36">
      <t>ゲシャ</t>
    </rPh>
    <rPh sb="36" eb="37">
      <t>ゴ</t>
    </rPh>
    <rPh sb="37" eb="39">
      <t>トホ</t>
    </rPh>
    <rPh sb="40" eb="41">
      <t>フン</t>
    </rPh>
    <phoneticPr fontId="2"/>
  </si>
  <si>
    <t>谷津２－１－３７
ミキビル３Ｆ</t>
    <rPh sb="0" eb="2">
      <t>ヤツ</t>
    </rPh>
    <phoneticPr fontId="2"/>
  </si>
  <si>
    <t>362-0042</t>
    <phoneticPr fontId="2"/>
  </si>
  <si>
    <t>048-788-4770</t>
    <phoneticPr fontId="2"/>
  </si>
  <si>
    <t>048-788-4711</t>
    <phoneticPr fontId="2"/>
  </si>
  <si>
    <t>上尾駅西口から徒歩2分</t>
    <rPh sb="0" eb="3">
      <t>アゲオエキ</t>
    </rPh>
    <rPh sb="3" eb="5">
      <t>ニシグチ</t>
    </rPh>
    <rPh sb="7" eb="9">
      <t>トホ</t>
    </rPh>
    <rPh sb="10" eb="11">
      <t>フン</t>
    </rPh>
    <phoneticPr fontId="2"/>
  </si>
  <si>
    <t>ライフベースさやま</t>
    <phoneticPr fontId="2"/>
  </si>
  <si>
    <t>大字上藤沢542-4</t>
    <rPh sb="0" eb="2">
      <t>オオアザ</t>
    </rPh>
    <rPh sb="2" eb="5">
      <t>カミフジサワ</t>
    </rPh>
    <phoneticPr fontId="1"/>
  </si>
  <si>
    <t>358-0013</t>
    <phoneticPr fontId="2"/>
  </si>
  <si>
    <t>04-2968-9035</t>
    <phoneticPr fontId="2"/>
  </si>
  <si>
    <t>04-2968-9039</t>
    <phoneticPr fontId="2"/>
  </si>
  <si>
    <t>西武鉄道池袋線武蔵藤沢駅から「てぃーろーど」南コース入間市役所行きバス「健康福祉センター」下車徒歩4分　※共同生活援助との併設</t>
    <rPh sb="0" eb="2">
      <t>セイブ</t>
    </rPh>
    <rPh sb="2" eb="4">
      <t>テツドウ</t>
    </rPh>
    <rPh sb="4" eb="6">
      <t>イケブクロ</t>
    </rPh>
    <rPh sb="6" eb="7">
      <t>セン</t>
    </rPh>
    <rPh sb="7" eb="11">
      <t>ムサシフジサワ</t>
    </rPh>
    <rPh sb="11" eb="12">
      <t>エキ</t>
    </rPh>
    <rPh sb="26" eb="29">
      <t>イルマシ</t>
    </rPh>
    <rPh sb="29" eb="31">
      <t>ヤクショ</t>
    </rPh>
    <rPh sb="36" eb="38">
      <t>ケンコウ</t>
    </rPh>
    <rPh sb="38" eb="40">
      <t>フクシ</t>
    </rPh>
    <phoneticPr fontId="2"/>
  </si>
  <si>
    <t>ＬＩＴＡＬＩＣＯワークス和光</t>
    <rPh sb="12" eb="14">
      <t>ワコウ</t>
    </rPh>
    <phoneticPr fontId="33"/>
  </si>
  <si>
    <t>和光市</t>
    <rPh sb="0" eb="3">
      <t>ワコウシ</t>
    </rPh>
    <phoneticPr fontId="33"/>
  </si>
  <si>
    <t>本町1-17　斎藤ビル3F</t>
    <rPh sb="0" eb="2">
      <t>ホンチョウ</t>
    </rPh>
    <rPh sb="7" eb="9">
      <t>サイトウ</t>
    </rPh>
    <phoneticPr fontId="33"/>
  </si>
  <si>
    <t>351-0114</t>
  </si>
  <si>
    <t>048-450-7220</t>
  </si>
  <si>
    <t>048-450-7221</t>
  </si>
  <si>
    <t>東武東上線和光市駅南口下車徒歩2分</t>
    <rPh sb="9" eb="10">
      <t>ミナミ</t>
    </rPh>
    <phoneticPr fontId="33"/>
  </si>
  <si>
    <t>（有）風原</t>
    <rPh sb="1" eb="2">
      <t>ユウ</t>
    </rPh>
    <rPh sb="3" eb="5">
      <t>カザハラ</t>
    </rPh>
    <phoneticPr fontId="2"/>
  </si>
  <si>
    <t>織の花</t>
    <rPh sb="0" eb="1">
      <t>オリ</t>
    </rPh>
    <rPh sb="2" eb="3">
      <t>ハナ</t>
    </rPh>
    <phoneticPr fontId="2"/>
  </si>
  <si>
    <t>番場町3-4
小泉ビル5F</t>
    <rPh sb="0" eb="3">
      <t>バンバチョウ</t>
    </rPh>
    <rPh sb="7" eb="9">
      <t>コイズミ</t>
    </rPh>
    <phoneticPr fontId="2"/>
  </si>
  <si>
    <t>368-0041</t>
    <phoneticPr fontId="2"/>
  </si>
  <si>
    <t>0494-26-5655</t>
    <phoneticPr fontId="2"/>
  </si>
  <si>
    <t>0494-26-5654</t>
    <phoneticPr fontId="2"/>
  </si>
  <si>
    <t>秩父鉄道秩父駅から徒歩5分</t>
    <rPh sb="0" eb="2">
      <t>チチブ</t>
    </rPh>
    <rPh sb="2" eb="4">
      <t>テツドウ</t>
    </rPh>
    <rPh sb="4" eb="6">
      <t>チチブ</t>
    </rPh>
    <rPh sb="6" eb="7">
      <t>エキ</t>
    </rPh>
    <rPh sb="9" eb="11">
      <t>トホ</t>
    </rPh>
    <rPh sb="12" eb="13">
      <t>フン</t>
    </rPh>
    <phoneticPr fontId="2"/>
  </si>
  <si>
    <t>0480-21-5528</t>
    <phoneticPr fontId="2"/>
  </si>
  <si>
    <t>(株)きぼうファクトリー</t>
    <rPh sb="1" eb="2">
      <t>カブ</t>
    </rPh>
    <phoneticPr fontId="2"/>
  </si>
  <si>
    <t>緑丘二丁目2-11</t>
    <rPh sb="0" eb="2">
      <t>ミドリガオカ</t>
    </rPh>
    <rPh sb="2" eb="5">
      <t>ニチョウメ</t>
    </rPh>
    <phoneticPr fontId="2"/>
  </si>
  <si>
    <t>（株）日本クリード</t>
    <rPh sb="1" eb="2">
      <t>カブ</t>
    </rPh>
    <rPh sb="3" eb="5">
      <t>ニホン</t>
    </rPh>
    <phoneticPr fontId="5"/>
  </si>
  <si>
    <t>048-486-1232</t>
    <phoneticPr fontId="2"/>
  </si>
  <si>
    <t>赤山本町8-14　第1JMビル2階</t>
    <rPh sb="0" eb="4">
      <t>アカヤマホンチョウ</t>
    </rPh>
    <rPh sb="9" eb="10">
      <t>ダイ</t>
    </rPh>
    <rPh sb="16" eb="17">
      <t>カイ</t>
    </rPh>
    <phoneticPr fontId="2"/>
  </si>
  <si>
    <t>東武スカイツリーライン越谷駅徒歩1分</t>
    <rPh sb="0" eb="2">
      <t>トウブ</t>
    </rPh>
    <rPh sb="11" eb="13">
      <t>コシガヤ</t>
    </rPh>
    <rPh sb="13" eb="14">
      <t>エキ</t>
    </rPh>
    <rPh sb="14" eb="16">
      <t>トホ</t>
    </rPh>
    <rPh sb="17" eb="18">
      <t>フン</t>
    </rPh>
    <phoneticPr fontId="2"/>
  </si>
  <si>
    <t>就労継続支援Ｂ型事業所　クローバー</t>
    <rPh sb="0" eb="6">
      <t>シュウロウケイゾクシエン</t>
    </rPh>
    <rPh sb="7" eb="8">
      <t>ガタ</t>
    </rPh>
    <rPh sb="8" eb="11">
      <t>ジギョウショ</t>
    </rPh>
    <phoneticPr fontId="2"/>
  </si>
  <si>
    <t>赤山町1-48　小澤ビル2階</t>
    <rPh sb="0" eb="3">
      <t>アカヤマチョウ</t>
    </rPh>
    <rPh sb="8" eb="10">
      <t>オザワ</t>
    </rPh>
    <rPh sb="13" eb="14">
      <t>カイ</t>
    </rPh>
    <phoneticPr fontId="2"/>
  </si>
  <si>
    <t>343-0807</t>
    <phoneticPr fontId="2"/>
  </si>
  <si>
    <t>048-967-5645</t>
    <phoneticPr fontId="2"/>
  </si>
  <si>
    <t>048-967-5646</t>
  </si>
  <si>
    <t>東武スカイツリーライン越谷駅徒歩3分</t>
    <rPh sb="0" eb="2">
      <t>トウブ</t>
    </rPh>
    <rPh sb="11" eb="13">
      <t>コシガヤ</t>
    </rPh>
    <rPh sb="13" eb="14">
      <t>エキ</t>
    </rPh>
    <rPh sb="14" eb="16">
      <t>トホ</t>
    </rPh>
    <rPh sb="17" eb="18">
      <t>フン</t>
    </rPh>
    <phoneticPr fontId="2"/>
  </si>
  <si>
    <t>payforward</t>
    <phoneticPr fontId="2"/>
  </si>
  <si>
    <t>北越谷4-14-2</t>
    <rPh sb="0" eb="3">
      <t>キタコシガヤ</t>
    </rPh>
    <phoneticPr fontId="2"/>
  </si>
  <si>
    <t>048-967-5520</t>
    <phoneticPr fontId="2"/>
  </si>
  <si>
    <t>東武スカイツリーライン北越谷駅徒歩3分</t>
    <rPh sb="0" eb="2">
      <t>トウブ</t>
    </rPh>
    <rPh sb="11" eb="12">
      <t>キタ</t>
    </rPh>
    <rPh sb="12" eb="14">
      <t>コシガヤ</t>
    </rPh>
    <rPh sb="14" eb="15">
      <t>エキ</t>
    </rPh>
    <rPh sb="15" eb="17">
      <t>トホ</t>
    </rPh>
    <rPh sb="18" eb="19">
      <t>フン</t>
    </rPh>
    <phoneticPr fontId="2"/>
  </si>
  <si>
    <t>日本デイテラス（株)</t>
    <rPh sb="0" eb="2">
      <t>ニホン</t>
    </rPh>
    <rPh sb="8" eb="9">
      <t>カブ</t>
    </rPh>
    <phoneticPr fontId="2"/>
  </si>
  <si>
    <t>共生型デイサービス　デイテラス所沢</t>
    <rPh sb="0" eb="3">
      <t>キョウセイガタ</t>
    </rPh>
    <rPh sb="15" eb="17">
      <t>トコロザワ</t>
    </rPh>
    <phoneticPr fontId="2"/>
  </si>
  <si>
    <t>上新井1-23-1
Ｋプラザ101</t>
    <rPh sb="0" eb="1">
      <t>カミ</t>
    </rPh>
    <rPh sb="1" eb="3">
      <t>アライ</t>
    </rPh>
    <phoneticPr fontId="2"/>
  </si>
  <si>
    <t>04-2946-8419</t>
    <phoneticPr fontId="2"/>
  </si>
  <si>
    <t>04-2946-8439</t>
    <phoneticPr fontId="2"/>
  </si>
  <si>
    <t>西武鉄道西所沢駅から徒歩9分
※共生型</t>
    <rPh sb="0" eb="2">
      <t>セイブ</t>
    </rPh>
    <rPh sb="2" eb="4">
      <t>テツドウ</t>
    </rPh>
    <rPh sb="4" eb="7">
      <t>ニシトコロザワ</t>
    </rPh>
    <rPh sb="7" eb="8">
      <t>エキ</t>
    </rPh>
    <rPh sb="10" eb="12">
      <t>トホ</t>
    </rPh>
    <rPh sb="13" eb="14">
      <t>フン</t>
    </rPh>
    <rPh sb="16" eb="19">
      <t>キョウセイガタ</t>
    </rPh>
    <phoneticPr fontId="2"/>
  </si>
  <si>
    <t>(福)オルオル</t>
    <rPh sb="1" eb="2">
      <t>フク</t>
    </rPh>
    <phoneticPr fontId="2"/>
  </si>
  <si>
    <t>大字羽尾字堀ノ内2121-1</t>
    <rPh sb="0" eb="2">
      <t>オオアザ</t>
    </rPh>
    <rPh sb="2" eb="3">
      <t>ハネ</t>
    </rPh>
    <rPh sb="3" eb="4">
      <t>オ</t>
    </rPh>
    <rPh sb="4" eb="5">
      <t>アザ</t>
    </rPh>
    <rPh sb="5" eb="6">
      <t>ホリ</t>
    </rPh>
    <rPh sb="7" eb="8">
      <t>ウチ</t>
    </rPh>
    <phoneticPr fontId="2"/>
  </si>
  <si>
    <t>355-0811</t>
    <phoneticPr fontId="2"/>
  </si>
  <si>
    <t>東武東上線森林公園駅北口から国際十王バス（熊谷駅・立正大学行き）「森林公園南口入口」下車徒歩5分</t>
    <rPh sb="0" eb="2">
      <t>トウブ</t>
    </rPh>
    <rPh sb="2" eb="4">
      <t>トウジョウ</t>
    </rPh>
    <rPh sb="4" eb="5">
      <t>セン</t>
    </rPh>
    <rPh sb="5" eb="7">
      <t>シンリン</t>
    </rPh>
    <rPh sb="7" eb="9">
      <t>コウエン</t>
    </rPh>
    <rPh sb="9" eb="10">
      <t>エキ</t>
    </rPh>
    <rPh sb="10" eb="12">
      <t>キタグチ</t>
    </rPh>
    <rPh sb="14" eb="16">
      <t>コクサイ</t>
    </rPh>
    <rPh sb="16" eb="17">
      <t>ジュウ</t>
    </rPh>
    <rPh sb="17" eb="18">
      <t>オウ</t>
    </rPh>
    <rPh sb="21" eb="23">
      <t>クマガヤ</t>
    </rPh>
    <rPh sb="23" eb="24">
      <t>エキ</t>
    </rPh>
    <rPh sb="25" eb="27">
      <t>リッショウ</t>
    </rPh>
    <rPh sb="27" eb="29">
      <t>ダイガク</t>
    </rPh>
    <rPh sb="29" eb="30">
      <t>イキ</t>
    </rPh>
    <rPh sb="33" eb="35">
      <t>シンリン</t>
    </rPh>
    <rPh sb="35" eb="37">
      <t>コウエン</t>
    </rPh>
    <rPh sb="37" eb="39">
      <t>ミナミグチ</t>
    </rPh>
    <rPh sb="39" eb="41">
      <t>イリグチ</t>
    </rPh>
    <rPh sb="42" eb="44">
      <t>ゲシャ</t>
    </rPh>
    <rPh sb="44" eb="46">
      <t>トホ</t>
    </rPh>
    <rPh sb="47" eb="48">
      <t>フン</t>
    </rPh>
    <phoneticPr fontId="2"/>
  </si>
  <si>
    <t>（株）くみちゃんち</t>
    <rPh sb="0" eb="3">
      <t>カブ</t>
    </rPh>
    <phoneticPr fontId="2"/>
  </si>
  <si>
    <t>くみワーク</t>
    <phoneticPr fontId="2"/>
  </si>
  <si>
    <t>大字木蓮寺字登戸545-2</t>
    <rPh sb="0" eb="2">
      <t>オオアザ</t>
    </rPh>
    <rPh sb="2" eb="5">
      <t>モクレンジ</t>
    </rPh>
    <rPh sb="5" eb="6">
      <t>アザ</t>
    </rPh>
    <rPh sb="6" eb="8">
      <t>ノボリト</t>
    </rPh>
    <phoneticPr fontId="2"/>
  </si>
  <si>
    <t>358-0047</t>
    <phoneticPr fontId="2"/>
  </si>
  <si>
    <t>04-2902-6902</t>
    <phoneticPr fontId="2"/>
  </si>
  <si>
    <t>04-2902-6903</t>
  </si>
  <si>
    <t>JR八高線金子駅から徒歩14分</t>
    <rPh sb="2" eb="5">
      <t>ハチコウセン</t>
    </rPh>
    <rPh sb="5" eb="7">
      <t>カネコ</t>
    </rPh>
    <rPh sb="7" eb="8">
      <t>エキ</t>
    </rPh>
    <rPh sb="10" eb="12">
      <t>トホ</t>
    </rPh>
    <rPh sb="14" eb="15">
      <t>フン</t>
    </rPh>
    <phoneticPr fontId="2"/>
  </si>
  <si>
    <t>大樹の華</t>
    <rPh sb="0" eb="2">
      <t>タイジュ</t>
    </rPh>
    <rPh sb="3" eb="4">
      <t>ハナ</t>
    </rPh>
    <phoneticPr fontId="2"/>
  </si>
  <si>
    <t>高倉5-17-46</t>
    <rPh sb="0" eb="2">
      <t>タカクラ</t>
    </rPh>
    <phoneticPr fontId="2"/>
  </si>
  <si>
    <t>04-2902-6778</t>
    <phoneticPr fontId="2"/>
  </si>
  <si>
    <t>04-2902-6770</t>
    <phoneticPr fontId="2"/>
  </si>
  <si>
    <t>西武鉄道池袋線入間市駅南口より西武バス（扇町屋行き）「奈賀町」下車徒歩12分</t>
    <rPh sb="0" eb="2">
      <t>セイブ</t>
    </rPh>
    <rPh sb="2" eb="4">
      <t>テツドウ</t>
    </rPh>
    <rPh sb="4" eb="6">
      <t>イケブクロ</t>
    </rPh>
    <rPh sb="6" eb="7">
      <t>セン</t>
    </rPh>
    <rPh sb="7" eb="10">
      <t>イルマシ</t>
    </rPh>
    <rPh sb="10" eb="11">
      <t>エキ</t>
    </rPh>
    <rPh sb="11" eb="13">
      <t>ミナミグチ</t>
    </rPh>
    <rPh sb="15" eb="17">
      <t>セイブ</t>
    </rPh>
    <rPh sb="20" eb="21">
      <t>オオギ</t>
    </rPh>
    <rPh sb="21" eb="22">
      <t>マチ</t>
    </rPh>
    <rPh sb="22" eb="23">
      <t>ヤ</t>
    </rPh>
    <rPh sb="23" eb="24">
      <t>イキ</t>
    </rPh>
    <rPh sb="27" eb="29">
      <t>ナカ</t>
    </rPh>
    <rPh sb="29" eb="30">
      <t>マチ</t>
    </rPh>
    <rPh sb="31" eb="33">
      <t>ゲシャ</t>
    </rPh>
    <rPh sb="33" eb="35">
      <t>トホ</t>
    </rPh>
    <rPh sb="37" eb="38">
      <t>フン</t>
    </rPh>
    <phoneticPr fontId="2"/>
  </si>
  <si>
    <t>グループホーム夢の実ハウス</t>
    <rPh sb="7" eb="8">
      <t>ユメ</t>
    </rPh>
    <rPh sb="9" eb="10">
      <t>ミ</t>
    </rPh>
    <phoneticPr fontId="2"/>
  </si>
  <si>
    <t>（福）由慎会</t>
    <rPh sb="1" eb="2">
      <t>フク</t>
    </rPh>
    <rPh sb="3" eb="4">
      <t>ユウ</t>
    </rPh>
    <rPh sb="4" eb="5">
      <t>マコト</t>
    </rPh>
    <rPh sb="5" eb="6">
      <t>カイ</t>
    </rPh>
    <phoneticPr fontId="2"/>
  </si>
  <si>
    <t>生活介護事業所さや</t>
    <rPh sb="0" eb="2">
      <t>セイカツ</t>
    </rPh>
    <rPh sb="2" eb="4">
      <t>カイゴ</t>
    </rPh>
    <rPh sb="4" eb="7">
      <t>ジギョウショ</t>
    </rPh>
    <phoneticPr fontId="2"/>
  </si>
  <si>
    <t>(福)彩明会</t>
    <rPh sb="3" eb="4">
      <t>アヤ</t>
    </rPh>
    <rPh sb="4" eb="5">
      <t>アキラ</t>
    </rPh>
    <rPh sb="5" eb="6">
      <t>カイ</t>
    </rPh>
    <phoneticPr fontId="2"/>
  </si>
  <si>
    <t>生活介護事業所ひより</t>
    <rPh sb="0" eb="2">
      <t>セイカツ</t>
    </rPh>
    <rPh sb="2" eb="4">
      <t>カイゴ</t>
    </rPh>
    <rPh sb="4" eb="7">
      <t>ジギョウショ</t>
    </rPh>
    <phoneticPr fontId="2"/>
  </si>
  <si>
    <t>加納601-5</t>
    <rPh sb="0" eb="2">
      <t>カノウ</t>
    </rPh>
    <phoneticPr fontId="2"/>
  </si>
  <si>
    <t>363-0001</t>
    <phoneticPr fontId="2"/>
  </si>
  <si>
    <t>048-782-5148</t>
    <phoneticPr fontId="2"/>
  </si>
  <si>
    <t>048-782-5158</t>
    <phoneticPr fontId="2"/>
  </si>
  <si>
    <t>高崎線桶川駅から朝日バス（菖蒲車庫行）「加納」下車徒歩10分</t>
    <rPh sb="0" eb="3">
      <t>タカサキセン</t>
    </rPh>
    <rPh sb="3" eb="6">
      <t>オケガワエキ</t>
    </rPh>
    <rPh sb="8" eb="10">
      <t>アサヒ</t>
    </rPh>
    <rPh sb="13" eb="15">
      <t>ショウブ</t>
    </rPh>
    <rPh sb="15" eb="17">
      <t>シャコ</t>
    </rPh>
    <rPh sb="17" eb="18">
      <t>ユキ</t>
    </rPh>
    <rPh sb="20" eb="22">
      <t>カノウ</t>
    </rPh>
    <rPh sb="23" eb="25">
      <t>ゲシャ</t>
    </rPh>
    <rPh sb="25" eb="27">
      <t>トホ</t>
    </rPh>
    <rPh sb="29" eb="30">
      <t>フン</t>
    </rPh>
    <phoneticPr fontId="2"/>
  </si>
  <si>
    <t>（福）ほっと未来SOUZOU舎</t>
    <rPh sb="1" eb="2">
      <t>フク</t>
    </rPh>
    <rPh sb="6" eb="8">
      <t>ミライ</t>
    </rPh>
    <rPh sb="14" eb="15">
      <t>シャ</t>
    </rPh>
    <phoneticPr fontId="2"/>
  </si>
  <si>
    <t>アジール</t>
    <phoneticPr fontId="2"/>
  </si>
  <si>
    <t>上野358-12</t>
    <rPh sb="0" eb="2">
      <t>ウエノ</t>
    </rPh>
    <phoneticPr fontId="2"/>
  </si>
  <si>
    <t>362-0058</t>
    <phoneticPr fontId="2"/>
  </si>
  <si>
    <t>048-729-8422</t>
    <phoneticPr fontId="2"/>
  </si>
  <si>
    <t>048-729-8423</t>
    <phoneticPr fontId="2"/>
  </si>
  <si>
    <t>上尾駅西口から東武バス「平方上野」下車徒歩7分
※放課後等デイサービスとの多機能</t>
    <rPh sb="0" eb="3">
      <t>アゲオエキ</t>
    </rPh>
    <rPh sb="3" eb="5">
      <t>ニシグチ</t>
    </rPh>
    <rPh sb="7" eb="9">
      <t>トウブ</t>
    </rPh>
    <rPh sb="12" eb="14">
      <t>ヒラカタ</t>
    </rPh>
    <rPh sb="14" eb="16">
      <t>ウエノ</t>
    </rPh>
    <rPh sb="17" eb="19">
      <t>ゲシャ</t>
    </rPh>
    <rPh sb="19" eb="21">
      <t>トホ</t>
    </rPh>
    <rPh sb="22" eb="23">
      <t>フン</t>
    </rPh>
    <rPh sb="25" eb="28">
      <t>ホウカゴ</t>
    </rPh>
    <rPh sb="28" eb="29">
      <t>トウ</t>
    </rPh>
    <rPh sb="37" eb="40">
      <t>タキノウ</t>
    </rPh>
    <phoneticPr fontId="2"/>
  </si>
  <si>
    <t>埼玉県（（福）恩賜財団埼玉県支部埼玉県済生会）</t>
    <rPh sb="0" eb="3">
      <t>サイタマケン</t>
    </rPh>
    <rPh sb="5" eb="6">
      <t>フク</t>
    </rPh>
    <rPh sb="7" eb="9">
      <t>オンシ</t>
    </rPh>
    <rPh sb="9" eb="11">
      <t>ザイダン</t>
    </rPh>
    <rPh sb="11" eb="14">
      <t>サイタマケン</t>
    </rPh>
    <rPh sb="14" eb="16">
      <t>シブ</t>
    </rPh>
    <rPh sb="16" eb="19">
      <t>サイタマケン</t>
    </rPh>
    <rPh sb="19" eb="22">
      <t>サイセイカイ</t>
    </rPh>
    <phoneticPr fontId="2"/>
  </si>
  <si>
    <t>048-252-0857</t>
    <phoneticPr fontId="2"/>
  </si>
  <si>
    <t>048-254-5778</t>
    <phoneticPr fontId="2"/>
  </si>
  <si>
    <t>（特非）あかり</t>
    <rPh sb="1" eb="2">
      <t>トク</t>
    </rPh>
    <rPh sb="2" eb="3">
      <t>ヒ</t>
    </rPh>
    <phoneticPr fontId="2"/>
  </si>
  <si>
    <t>あかり学園久喜吉羽キャンパス</t>
    <rPh sb="3" eb="5">
      <t>ガクエン</t>
    </rPh>
    <rPh sb="5" eb="7">
      <t>クキ</t>
    </rPh>
    <rPh sb="7" eb="9">
      <t>ヨシバ</t>
    </rPh>
    <phoneticPr fontId="2"/>
  </si>
  <si>
    <t>吉羽1-32-24</t>
    <rPh sb="0" eb="2">
      <t>ヨシバ</t>
    </rPh>
    <phoneticPr fontId="2"/>
  </si>
  <si>
    <t>346-0014</t>
    <phoneticPr fontId="2"/>
  </si>
  <si>
    <t>0480-24-2060</t>
    <phoneticPr fontId="2"/>
  </si>
  <si>
    <t>0480-24-2759</t>
    <phoneticPr fontId="2"/>
  </si>
  <si>
    <t>久喜駅から徒歩15分</t>
    <rPh sb="0" eb="2">
      <t>クキ</t>
    </rPh>
    <rPh sb="2" eb="3">
      <t>エキ</t>
    </rPh>
    <rPh sb="5" eb="7">
      <t>トホ</t>
    </rPh>
    <rPh sb="9" eb="10">
      <t>フン</t>
    </rPh>
    <phoneticPr fontId="2"/>
  </si>
  <si>
    <t>谷塚町578-1
梅香堂ビル301</t>
    <rPh sb="0" eb="2">
      <t>ヤツカ</t>
    </rPh>
    <rPh sb="2" eb="3">
      <t>チョウ</t>
    </rPh>
    <rPh sb="9" eb="11">
      <t>バイカ</t>
    </rPh>
    <rPh sb="11" eb="12">
      <t>ドウ</t>
    </rPh>
    <phoneticPr fontId="2"/>
  </si>
  <si>
    <t>048-920-5555</t>
    <phoneticPr fontId="2"/>
  </si>
  <si>
    <t>048-920-5556</t>
    <phoneticPr fontId="2"/>
  </si>
  <si>
    <t>東武スカイツリーライン谷塚駅から徒歩1分</t>
    <rPh sb="0" eb="2">
      <t>トウブ</t>
    </rPh>
    <rPh sb="11" eb="14">
      <t>ヤツカエキ</t>
    </rPh>
    <rPh sb="16" eb="18">
      <t>トホ</t>
    </rPh>
    <rPh sb="19" eb="20">
      <t>フン</t>
    </rPh>
    <phoneticPr fontId="2"/>
  </si>
  <si>
    <t>（特非）めぐみの</t>
    <rPh sb="1" eb="2">
      <t>トク</t>
    </rPh>
    <rPh sb="2" eb="3">
      <t>ヒ</t>
    </rPh>
    <phoneticPr fontId="2"/>
  </si>
  <si>
    <t>就労支援施設すずかぜ・春日部</t>
    <rPh sb="0" eb="2">
      <t>シュウロウ</t>
    </rPh>
    <rPh sb="2" eb="4">
      <t>シエン</t>
    </rPh>
    <rPh sb="4" eb="6">
      <t>シセツ</t>
    </rPh>
    <rPh sb="11" eb="14">
      <t>カスカベ</t>
    </rPh>
    <phoneticPr fontId="2"/>
  </si>
  <si>
    <t>粕壁東2-3-30
川島ビル１Ｆ</t>
    <rPh sb="0" eb="3">
      <t>カスカベヒガシ</t>
    </rPh>
    <rPh sb="10" eb="12">
      <t>カワジマ</t>
    </rPh>
    <phoneticPr fontId="2"/>
  </si>
  <si>
    <t>048-797-6637</t>
    <phoneticPr fontId="2"/>
  </si>
  <si>
    <t>048-797-7715</t>
    <phoneticPr fontId="2"/>
  </si>
  <si>
    <t>東武スカイツリーライン春日部駅から徒歩8分</t>
    <rPh sb="0" eb="2">
      <t>トウブ</t>
    </rPh>
    <rPh sb="11" eb="15">
      <t>カスカベエキ</t>
    </rPh>
    <rPh sb="17" eb="19">
      <t>トホ</t>
    </rPh>
    <rPh sb="20" eb="21">
      <t>フン</t>
    </rPh>
    <phoneticPr fontId="2"/>
  </si>
  <si>
    <t>（株）はなふえ</t>
    <rPh sb="0" eb="3">
      <t>カブ</t>
    </rPh>
    <phoneticPr fontId="2"/>
  </si>
  <si>
    <t>はなふえ</t>
    <phoneticPr fontId="2"/>
  </si>
  <si>
    <t>伊古田751-5</t>
    <rPh sb="0" eb="3">
      <t>イコダ</t>
    </rPh>
    <phoneticPr fontId="2"/>
  </si>
  <si>
    <t>368-0063</t>
    <phoneticPr fontId="2"/>
  </si>
  <si>
    <t>0494-62-4341</t>
    <phoneticPr fontId="2"/>
  </si>
  <si>
    <t>秩父鉄道皆野駅から車で15分</t>
    <rPh sb="0" eb="2">
      <t>チチブ</t>
    </rPh>
    <rPh sb="2" eb="4">
      <t>テツドウ</t>
    </rPh>
    <rPh sb="4" eb="6">
      <t>ミナノ</t>
    </rPh>
    <rPh sb="6" eb="7">
      <t>エキ</t>
    </rPh>
    <rPh sb="9" eb="10">
      <t>クルマ</t>
    </rPh>
    <rPh sb="13" eb="14">
      <t>フン</t>
    </rPh>
    <phoneticPr fontId="2"/>
  </si>
  <si>
    <t>（株）Cross Networks</t>
    <rPh sb="0" eb="3">
      <t>カブ</t>
    </rPh>
    <phoneticPr fontId="2"/>
  </si>
  <si>
    <t>DreamBase</t>
    <phoneticPr fontId="2"/>
  </si>
  <si>
    <t>西3-23-10</t>
    <rPh sb="0" eb="1">
      <t>ニシ</t>
    </rPh>
    <phoneticPr fontId="2"/>
  </si>
  <si>
    <t>348-0054</t>
    <phoneticPr fontId="2"/>
  </si>
  <si>
    <t>048-578-5008</t>
    <phoneticPr fontId="2"/>
  </si>
  <si>
    <t>048-578-5009</t>
    <phoneticPr fontId="2"/>
  </si>
  <si>
    <t>羽生駅から徒歩7分
※放課後等デイサービスとの多機能</t>
    <rPh sb="0" eb="2">
      <t>ハニュウ</t>
    </rPh>
    <rPh sb="2" eb="3">
      <t>エキ</t>
    </rPh>
    <rPh sb="5" eb="7">
      <t>トホ</t>
    </rPh>
    <rPh sb="8" eb="9">
      <t>フン</t>
    </rPh>
    <rPh sb="11" eb="14">
      <t>ホウカゴ</t>
    </rPh>
    <rPh sb="14" eb="15">
      <t>トウ</t>
    </rPh>
    <rPh sb="23" eb="26">
      <t>タキノウ</t>
    </rPh>
    <phoneticPr fontId="2"/>
  </si>
  <si>
    <t>（特非）精神保健福祉を考える市民の会・彩空楽</t>
    <rPh sb="1" eb="2">
      <t>トク</t>
    </rPh>
    <rPh sb="2" eb="3">
      <t>ヒ</t>
    </rPh>
    <rPh sb="4" eb="6">
      <t>セイシン</t>
    </rPh>
    <rPh sb="6" eb="8">
      <t>ホケン</t>
    </rPh>
    <rPh sb="8" eb="10">
      <t>フクシ</t>
    </rPh>
    <rPh sb="11" eb="12">
      <t>カンガ</t>
    </rPh>
    <rPh sb="14" eb="16">
      <t>シミン</t>
    </rPh>
    <rPh sb="17" eb="18">
      <t>カイ</t>
    </rPh>
    <rPh sb="19" eb="20">
      <t>アヤ</t>
    </rPh>
    <rPh sb="20" eb="21">
      <t>ソラ</t>
    </rPh>
    <rPh sb="21" eb="22">
      <t>ラク</t>
    </rPh>
    <phoneticPr fontId="2"/>
  </si>
  <si>
    <t>悠々クラブ</t>
    <rPh sb="0" eb="2">
      <t>ユウユウ</t>
    </rPh>
    <phoneticPr fontId="2"/>
  </si>
  <si>
    <t>中央1-12-4
阿部ビル２・３Ｆ</t>
    <rPh sb="0" eb="2">
      <t>チュウオウ</t>
    </rPh>
    <rPh sb="9" eb="11">
      <t>アベ</t>
    </rPh>
    <phoneticPr fontId="2"/>
  </si>
  <si>
    <t>048-752-3551</t>
    <phoneticPr fontId="2"/>
  </si>
  <si>
    <t>東武スカイツリーライン春日部駅から徒歩5分</t>
    <rPh sb="0" eb="2">
      <t>トウブ</t>
    </rPh>
    <rPh sb="11" eb="15">
      <t>カスカベエキ</t>
    </rPh>
    <rPh sb="17" eb="19">
      <t>トホ</t>
    </rPh>
    <rPh sb="20" eb="21">
      <t>フン</t>
    </rPh>
    <phoneticPr fontId="2"/>
  </si>
  <si>
    <t>つくばエクスプレス八潮駅から東武バス（草加駅東口行き）「エイトアリーナ入口」下車徒歩1分</t>
    <rPh sb="9" eb="11">
      <t>ヤシオ</t>
    </rPh>
    <rPh sb="11" eb="12">
      <t>エキ</t>
    </rPh>
    <rPh sb="14" eb="16">
      <t>トウブ</t>
    </rPh>
    <rPh sb="19" eb="22">
      <t>ソウカエキ</t>
    </rPh>
    <rPh sb="22" eb="24">
      <t>ヒガシグチ</t>
    </rPh>
    <rPh sb="24" eb="25">
      <t>ユキ</t>
    </rPh>
    <rPh sb="35" eb="37">
      <t>イリグチ</t>
    </rPh>
    <rPh sb="38" eb="40">
      <t>ゲシャ</t>
    </rPh>
    <rPh sb="40" eb="42">
      <t>トホ</t>
    </rPh>
    <rPh sb="43" eb="44">
      <t>フン</t>
    </rPh>
    <phoneticPr fontId="2"/>
  </si>
  <si>
    <t>(特非)ＣＩＬひこうせん</t>
    <rPh sb="1" eb="2">
      <t>トク</t>
    </rPh>
    <rPh sb="2" eb="3">
      <t>ヒ</t>
    </rPh>
    <phoneticPr fontId="2"/>
  </si>
  <si>
    <t>アンフィニ</t>
    <phoneticPr fontId="2"/>
  </si>
  <si>
    <t>長野4611</t>
    <rPh sb="0" eb="2">
      <t>ナガノ</t>
    </rPh>
    <phoneticPr fontId="2"/>
  </si>
  <si>
    <t>048-501-6610</t>
    <phoneticPr fontId="2"/>
  </si>
  <si>
    <t>高崎線行田駅から行田市内循環バス（観光拠点循環コース右回り）「長野新大橋」下車徒歩8分</t>
    <rPh sb="0" eb="3">
      <t>タカサキセン</t>
    </rPh>
    <rPh sb="3" eb="5">
      <t>ギョウダ</t>
    </rPh>
    <rPh sb="5" eb="6">
      <t>エキ</t>
    </rPh>
    <rPh sb="8" eb="10">
      <t>ギョウダ</t>
    </rPh>
    <rPh sb="10" eb="12">
      <t>シナイ</t>
    </rPh>
    <rPh sb="12" eb="14">
      <t>ジュンカン</t>
    </rPh>
    <rPh sb="17" eb="19">
      <t>カンコウ</t>
    </rPh>
    <rPh sb="19" eb="21">
      <t>キョテン</t>
    </rPh>
    <rPh sb="21" eb="23">
      <t>ジュンカン</t>
    </rPh>
    <rPh sb="26" eb="28">
      <t>ミギマワ</t>
    </rPh>
    <rPh sb="31" eb="33">
      <t>ナガノ</t>
    </rPh>
    <rPh sb="33" eb="36">
      <t>シンオオハシ</t>
    </rPh>
    <rPh sb="37" eb="39">
      <t>ゲシャ</t>
    </rPh>
    <rPh sb="39" eb="41">
      <t>トホ</t>
    </rPh>
    <rPh sb="42" eb="43">
      <t>フン</t>
    </rPh>
    <phoneticPr fontId="2"/>
  </si>
  <si>
    <t>越谷市指定障害福祉サービス事業所「しらこばと」（定着支援）</t>
    <rPh sb="0" eb="3">
      <t>コシガヤシ</t>
    </rPh>
    <rPh sb="3" eb="9">
      <t>シテイショウガイフクシ</t>
    </rPh>
    <rPh sb="13" eb="16">
      <t>ジギョウショ</t>
    </rPh>
    <rPh sb="24" eb="26">
      <t>テイチャク</t>
    </rPh>
    <rPh sb="26" eb="28">
      <t>シエン</t>
    </rPh>
    <phoneticPr fontId="2"/>
  </si>
  <si>
    <t>東武スカイツリーライン越谷駅東口朝日バス総合公園行「橋林バス停」下車</t>
    <rPh sb="0" eb="2">
      <t>トウブ</t>
    </rPh>
    <rPh sb="11" eb="13">
      <t>コシガヤ</t>
    </rPh>
    <rPh sb="13" eb="14">
      <t>エキ</t>
    </rPh>
    <rPh sb="14" eb="16">
      <t>ヒガシグチ</t>
    </rPh>
    <rPh sb="16" eb="18">
      <t>アサヒ</t>
    </rPh>
    <rPh sb="20" eb="24">
      <t>ソウゴウコウエン</t>
    </rPh>
    <rPh sb="24" eb="25">
      <t>ユキ</t>
    </rPh>
    <rPh sb="26" eb="28">
      <t>ハシバヤシ</t>
    </rPh>
    <rPh sb="30" eb="31">
      <t>テイ</t>
    </rPh>
    <rPh sb="32" eb="34">
      <t>ゲシャ</t>
    </rPh>
    <phoneticPr fontId="2"/>
  </si>
  <si>
    <t>CocorportCollege川越駅前キャンパス</t>
    <rPh sb="16" eb="18">
      <t>カワゴエ</t>
    </rPh>
    <rPh sb="18" eb="20">
      <t>エキマエ</t>
    </rPh>
    <phoneticPr fontId="2"/>
  </si>
  <si>
    <t>脇田本町10-24　藤蔵ロイヤルビル3階</t>
    <rPh sb="0" eb="2">
      <t>ワキタ</t>
    </rPh>
    <rPh sb="2" eb="4">
      <t>ホンマチ</t>
    </rPh>
    <rPh sb="10" eb="11">
      <t>フジ</t>
    </rPh>
    <rPh sb="11" eb="12">
      <t>クラ</t>
    </rPh>
    <rPh sb="19" eb="20">
      <t>カイ</t>
    </rPh>
    <phoneticPr fontId="2"/>
  </si>
  <si>
    <t>049-293-6040</t>
  </si>
  <si>
    <t>049-293-6047</t>
  </si>
  <si>
    <t>川越駅より徒歩5分</t>
    <rPh sb="0" eb="2">
      <t>カワゴエ</t>
    </rPh>
    <rPh sb="2" eb="3">
      <t>エキ</t>
    </rPh>
    <rPh sb="5" eb="7">
      <t>トホ</t>
    </rPh>
    <rPh sb="8" eb="9">
      <t>フン</t>
    </rPh>
    <phoneticPr fontId="2"/>
  </si>
  <si>
    <t>ミラトレ川越</t>
    <rPh sb="4" eb="6">
      <t>カワゴエ</t>
    </rPh>
    <phoneticPr fontId="2"/>
  </si>
  <si>
    <t>脇田本町11-1　川越シティービル5階</t>
    <rPh sb="0" eb="2">
      <t>ワキタ</t>
    </rPh>
    <rPh sb="2" eb="4">
      <t>ホンマチ</t>
    </rPh>
    <rPh sb="9" eb="11">
      <t>カワゴエ</t>
    </rPh>
    <rPh sb="18" eb="19">
      <t>カイ</t>
    </rPh>
    <phoneticPr fontId="2"/>
  </si>
  <si>
    <t>049-257-4283</t>
  </si>
  <si>
    <t>049-257-4284</t>
  </si>
  <si>
    <t>川越駅より徒歩2分</t>
    <rPh sb="0" eb="2">
      <t>カワゴエ</t>
    </rPh>
    <rPh sb="2" eb="3">
      <t>エキ</t>
    </rPh>
    <rPh sb="5" eb="7">
      <t>トホ</t>
    </rPh>
    <rPh sb="8" eb="9">
      <t>フン</t>
    </rPh>
    <phoneticPr fontId="2"/>
  </si>
  <si>
    <t>川越いもの子作業所</t>
    <rPh sb="0" eb="2">
      <t>カワゴエ</t>
    </rPh>
    <rPh sb="5" eb="6">
      <t>コ</t>
    </rPh>
    <rPh sb="6" eb="9">
      <t>サギョウジョ</t>
    </rPh>
    <phoneticPr fontId="2"/>
  </si>
  <si>
    <t>笠幡4063-1</t>
    <rPh sb="0" eb="2">
      <t>カサハタ</t>
    </rPh>
    <phoneticPr fontId="2"/>
  </si>
  <si>
    <t>350-1175</t>
  </si>
  <si>
    <t>笠幡駅から徒歩15分</t>
    <rPh sb="0" eb="2">
      <t>カサハタ</t>
    </rPh>
    <rPh sb="2" eb="3">
      <t>エキ</t>
    </rPh>
    <rPh sb="5" eb="7">
      <t>トホ</t>
    </rPh>
    <rPh sb="9" eb="10">
      <t>フン</t>
    </rPh>
    <phoneticPr fontId="2"/>
  </si>
  <si>
    <t>医療法人ゆうしん</t>
    <rPh sb="0" eb="2">
      <t>イリョウ</t>
    </rPh>
    <rPh sb="2" eb="4">
      <t>ホウジン</t>
    </rPh>
    <phoneticPr fontId="2"/>
  </si>
  <si>
    <t>今福らしいく</t>
    <rPh sb="0" eb="2">
      <t>イマフク</t>
    </rPh>
    <phoneticPr fontId="2"/>
  </si>
  <si>
    <t>今福738-7</t>
    <rPh sb="0" eb="2">
      <t>イマフク</t>
    </rPh>
    <phoneticPr fontId="2"/>
  </si>
  <si>
    <t>049-246-0011</t>
  </si>
  <si>
    <t>049-246-0012</t>
  </si>
  <si>
    <t>南大塚駅から徒歩30分</t>
    <rPh sb="0" eb="1">
      <t>ミナミ</t>
    </rPh>
    <rPh sb="1" eb="3">
      <t>オオツカ</t>
    </rPh>
    <rPh sb="3" eb="4">
      <t>エキ</t>
    </rPh>
    <rPh sb="6" eb="8">
      <t>トホ</t>
    </rPh>
    <rPh sb="10" eb="11">
      <t>フン</t>
    </rPh>
    <phoneticPr fontId="2"/>
  </si>
  <si>
    <t>350-0016</t>
  </si>
  <si>
    <t>まごころケア川越</t>
    <rPh sb="6" eb="8">
      <t>カワゴエ</t>
    </rPh>
    <phoneticPr fontId="2"/>
  </si>
  <si>
    <t>砂久保50-1</t>
    <rPh sb="0" eb="3">
      <t>スナクボ</t>
    </rPh>
    <phoneticPr fontId="2"/>
  </si>
  <si>
    <t>350-1152</t>
  </si>
  <si>
    <t>049-293-2886</t>
  </si>
  <si>
    <t>049-293-2887</t>
  </si>
  <si>
    <t>新河岸駅から徒歩13分
※共生型短期入所</t>
    <rPh sb="0" eb="3">
      <t>シンガシ</t>
    </rPh>
    <rPh sb="3" eb="4">
      <t>エキ</t>
    </rPh>
    <rPh sb="6" eb="8">
      <t>トホ</t>
    </rPh>
    <rPh sb="10" eb="11">
      <t>フン</t>
    </rPh>
    <rPh sb="13" eb="16">
      <t>キョウセイガタ</t>
    </rPh>
    <rPh sb="16" eb="18">
      <t>タンキ</t>
    </rPh>
    <rPh sb="18" eb="20">
      <t>ニュウショ</t>
    </rPh>
    <phoneticPr fontId="2"/>
  </si>
  <si>
    <t>新河岸駅から徒歩13分
※共生型生活介護</t>
    <rPh sb="0" eb="3">
      <t>シンガシ</t>
    </rPh>
    <rPh sb="3" eb="4">
      <t>エキ</t>
    </rPh>
    <rPh sb="6" eb="8">
      <t>トホ</t>
    </rPh>
    <rPh sb="10" eb="11">
      <t>フン</t>
    </rPh>
    <rPh sb="13" eb="16">
      <t>キョウセイガタ</t>
    </rPh>
    <rPh sb="16" eb="18">
      <t>セイカツ</t>
    </rPh>
    <rPh sb="18" eb="20">
      <t>カイゴ</t>
    </rPh>
    <phoneticPr fontId="2"/>
  </si>
  <si>
    <t>松郷705-1</t>
    <rPh sb="0" eb="2">
      <t>マツゴウ</t>
    </rPh>
    <phoneticPr fontId="2"/>
  </si>
  <si>
    <t>350-0857</t>
  </si>
  <si>
    <t>049-298-7170</t>
  </si>
  <si>
    <t>049-298-7180</t>
  </si>
  <si>
    <t>川越駅からバス13分</t>
    <rPh sb="0" eb="2">
      <t>カワゴエ</t>
    </rPh>
    <rPh sb="2" eb="3">
      <t>エキ</t>
    </rPh>
    <rPh sb="9" eb="10">
      <t>フン</t>
    </rPh>
    <phoneticPr fontId="2"/>
  </si>
  <si>
    <t>ゆめの園初雁　ショートステイ事業所</t>
    <rPh sb="3" eb="4">
      <t>エン</t>
    </rPh>
    <rPh sb="4" eb="6">
      <t>ハツカリ</t>
    </rPh>
    <rPh sb="14" eb="17">
      <t>ジギョウショ</t>
    </rPh>
    <phoneticPr fontId="2"/>
  </si>
  <si>
    <t>(福)皆の郷</t>
    <rPh sb="3" eb="4">
      <t>ミナ</t>
    </rPh>
    <rPh sb="5" eb="6">
      <t>ゴウ</t>
    </rPh>
    <phoneticPr fontId="2"/>
  </si>
  <si>
    <t>みなのさと</t>
  </si>
  <si>
    <t>笠幡1410</t>
    <rPh sb="0" eb="2">
      <t>カサハタ</t>
    </rPh>
    <phoneticPr fontId="2"/>
  </si>
  <si>
    <t>○
児</t>
    <rPh sb="2" eb="3">
      <t>ジ</t>
    </rPh>
    <phoneticPr fontId="2"/>
  </si>
  <si>
    <t>川越線笠幡駅下車徒歩15分</t>
    <rPh sb="0" eb="2">
      <t>カワゴエ</t>
    </rPh>
    <rPh sb="2" eb="3">
      <t>セン</t>
    </rPh>
    <rPh sb="3" eb="5">
      <t>カサハタ</t>
    </rPh>
    <rPh sb="5" eb="6">
      <t>エキ</t>
    </rPh>
    <rPh sb="6" eb="8">
      <t>ゲシャ</t>
    </rPh>
    <rPh sb="8" eb="10">
      <t>トホ</t>
    </rPh>
    <rPh sb="12" eb="13">
      <t>フン</t>
    </rPh>
    <phoneticPr fontId="2"/>
  </si>
  <si>
    <t>(特非)ほうき星</t>
    <rPh sb="0" eb="4">
      <t>トクヒ</t>
    </rPh>
    <rPh sb="7" eb="8">
      <t>ホシ</t>
    </rPh>
    <phoneticPr fontId="2"/>
  </si>
  <si>
    <t>川越ワークいちばん星</t>
    <rPh sb="0" eb="2">
      <t>カワゴエ</t>
    </rPh>
    <rPh sb="9" eb="10">
      <t>ホシ</t>
    </rPh>
    <phoneticPr fontId="2"/>
  </si>
  <si>
    <t>伊佐沼6-1</t>
    <rPh sb="0" eb="3">
      <t>イサヌマ</t>
    </rPh>
    <phoneticPr fontId="2"/>
  </si>
  <si>
    <t>049-223-6070</t>
    <phoneticPr fontId="2"/>
  </si>
  <si>
    <t>まはろ　和光南</t>
  </si>
  <si>
    <t>和光市</t>
    <rPh sb="0" eb="3">
      <t>ワコウシ</t>
    </rPh>
    <phoneticPr fontId="34"/>
  </si>
  <si>
    <t>南1-16-65</t>
  </si>
  <si>
    <t>048-423-4043</t>
  </si>
  <si>
    <t>048-450-5026</t>
  </si>
  <si>
    <t>東武東上線和光市駅南口からバス「南大和団地」下車徒歩3分</t>
  </si>
  <si>
    <t>ゆりヶ丘学園</t>
    <rPh sb="3" eb="6">
      <t>おかがくえん</t>
    </rPh>
    <phoneticPr fontId="2" type="Hiragana"/>
  </si>
  <si>
    <t>048-294-6039</t>
  </si>
  <si>
    <t>048-294-9591</t>
  </si>
  <si>
    <t>差間3-16-36</t>
    <phoneticPr fontId="2"/>
  </si>
  <si>
    <t>048-299-9981</t>
  </si>
  <si>
    <t>048-229-6266</t>
  </si>
  <si>
    <t>安行慈林752-6</t>
    <phoneticPr fontId="2"/>
  </si>
  <si>
    <t>チャレンジド</t>
    <phoneticPr fontId="2" type="Hiragana"/>
  </si>
  <si>
    <t>048-259-2960</t>
  </si>
  <si>
    <t>西青木5-2-43 ｸｻｶﾋﾞﾙ</t>
    <phoneticPr fontId="2"/>
  </si>
  <si>
    <t>ＣｏｃｏｒｐｏｒｔＣｏｌｌｅｇｅ大宮キャンパス</t>
    <rPh sb="16" eb="18">
      <t>オオミヤ</t>
    </rPh>
    <phoneticPr fontId="5"/>
  </si>
  <si>
    <t>048-788-4381</t>
  </si>
  <si>
    <t>048-788-4382</t>
  </si>
  <si>
    <t>JR大宮駅から徒歩７分</t>
    <rPh sb="2" eb="5">
      <t>オオミヤエキ</t>
    </rPh>
    <rPh sb="7" eb="9">
      <t>トホ</t>
    </rPh>
    <rPh sb="10" eb="11">
      <t>フン</t>
    </rPh>
    <phoneticPr fontId="2"/>
  </si>
  <si>
    <t>どっぽカフェ</t>
  </si>
  <si>
    <t>西区西大宮３－１９－１２</t>
    <rPh sb="0" eb="2">
      <t>ニシク</t>
    </rPh>
    <rPh sb="2" eb="5">
      <t>ニシオオミヤ</t>
    </rPh>
    <phoneticPr fontId="5"/>
  </si>
  <si>
    <t>048-620-3800</t>
  </si>
  <si>
    <t>048-620-3801</t>
  </si>
  <si>
    <t>JR西大宮駅から徒歩5分</t>
    <rPh sb="2" eb="3">
      <t>ニシ</t>
    </rPh>
    <rPh sb="3" eb="6">
      <t>オオミヤエキ</t>
    </rPh>
    <rPh sb="8" eb="10">
      <t>トホ</t>
    </rPh>
    <rPh sb="11" eb="12">
      <t>フン</t>
    </rPh>
    <phoneticPr fontId="2"/>
  </si>
  <si>
    <t>ウーリー与野本町</t>
    <rPh sb="4" eb="8">
      <t>ヨノホンマチ</t>
    </rPh>
    <phoneticPr fontId="5"/>
  </si>
  <si>
    <t>中央区下落合７－６－８</t>
    <rPh sb="0" eb="3">
      <t>チュウオウク</t>
    </rPh>
    <rPh sb="3" eb="6">
      <t>シモオチアイ</t>
    </rPh>
    <phoneticPr fontId="5"/>
  </si>
  <si>
    <t>338-0002</t>
  </si>
  <si>
    <t>048-627-7798</t>
  </si>
  <si>
    <t>JR与野本町駅から徒歩5分</t>
    <rPh sb="2" eb="7">
      <t>ヨノホンマチエキ</t>
    </rPh>
    <rPh sb="9" eb="11">
      <t>トホ</t>
    </rPh>
    <rPh sb="12" eb="13">
      <t>フン</t>
    </rPh>
    <phoneticPr fontId="2"/>
  </si>
  <si>
    <t>西大宮プロダクツ</t>
    <rPh sb="0" eb="1">
      <t>ニシ</t>
    </rPh>
    <rPh sb="1" eb="3">
      <t>オオミヤ</t>
    </rPh>
    <phoneticPr fontId="5"/>
  </si>
  <si>
    <t>西区西大宮３－６２－４１</t>
    <rPh sb="0" eb="2">
      <t>ニシク</t>
    </rPh>
    <rPh sb="2" eb="3">
      <t>ニシ</t>
    </rPh>
    <rPh sb="3" eb="5">
      <t>オオミヤ</t>
    </rPh>
    <phoneticPr fontId="3"/>
  </si>
  <si>
    <t>JR西大宮駅から徒歩14分</t>
    <rPh sb="2" eb="3">
      <t>ニシ</t>
    </rPh>
    <rPh sb="3" eb="6">
      <t>オオミヤエキ</t>
    </rPh>
    <rPh sb="8" eb="10">
      <t>トホ</t>
    </rPh>
    <rPh sb="12" eb="13">
      <t>フン</t>
    </rPh>
    <phoneticPr fontId="2"/>
  </si>
  <si>
    <t>プレノワ</t>
  </si>
  <si>
    <t>北区東大成町１－４５７－１</t>
    <phoneticPr fontId="2"/>
  </si>
  <si>
    <t>331-0814</t>
  </si>
  <si>
    <t>048-782-9216</t>
  </si>
  <si>
    <t>東部アーバンパークライン北大宮駅から徒歩５分</t>
    <rPh sb="0" eb="2">
      <t>トウブ</t>
    </rPh>
    <rPh sb="12" eb="16">
      <t>キタオオミヤエキ</t>
    </rPh>
    <rPh sb="18" eb="20">
      <t>トホ</t>
    </rPh>
    <rPh sb="21" eb="22">
      <t>フン</t>
    </rPh>
    <phoneticPr fontId="2"/>
  </si>
  <si>
    <t>東武アーバンパークライン 七里駅　徒歩５分
定員30人→40人に変更</t>
    <rPh sb="13" eb="15">
      <t>ナナサト</t>
    </rPh>
    <rPh sb="15" eb="16">
      <t>エキ</t>
    </rPh>
    <rPh sb="17" eb="19">
      <t>トホ</t>
    </rPh>
    <rPh sb="20" eb="21">
      <t>フン</t>
    </rPh>
    <phoneticPr fontId="2"/>
  </si>
  <si>
    <t>048-580-6531</t>
    <phoneticPr fontId="2"/>
  </si>
  <si>
    <t>048-580-6571</t>
    <phoneticPr fontId="2"/>
  </si>
  <si>
    <t>048-594-7775</t>
    <phoneticPr fontId="2"/>
  </si>
  <si>
    <t>048-432-8172</t>
    <phoneticPr fontId="2"/>
  </si>
  <si>
    <t>04-2954-8901</t>
    <phoneticPr fontId="2"/>
  </si>
  <si>
    <t>（株）松栄産業</t>
    <rPh sb="1" eb="2">
      <t>カブ</t>
    </rPh>
    <rPh sb="3" eb="4">
      <t>マツ</t>
    </rPh>
    <rPh sb="4" eb="5">
      <t>サカエ</t>
    </rPh>
    <rPh sb="5" eb="7">
      <t>サンギョウ</t>
    </rPh>
    <phoneticPr fontId="2"/>
  </si>
  <si>
    <t>藤久保1078-3</t>
    <rPh sb="0" eb="3">
      <t>フジクボ</t>
    </rPh>
    <phoneticPr fontId="2"/>
  </si>
  <si>
    <t>東武東上線鶴瀬駅からライフバス「三芳町役場」下車徒歩5分</t>
    <rPh sb="0" eb="2">
      <t>トウブ</t>
    </rPh>
    <rPh sb="2" eb="4">
      <t>トウジョウ</t>
    </rPh>
    <rPh sb="4" eb="5">
      <t>セン</t>
    </rPh>
    <rPh sb="5" eb="7">
      <t>ツルセ</t>
    </rPh>
    <rPh sb="7" eb="8">
      <t>エキ</t>
    </rPh>
    <rPh sb="16" eb="19">
      <t>ミヨシマチ</t>
    </rPh>
    <rPh sb="19" eb="21">
      <t>ヤクバ</t>
    </rPh>
    <rPh sb="21" eb="22">
      <t>コマエ</t>
    </rPh>
    <rPh sb="22" eb="24">
      <t>ゲシャ</t>
    </rPh>
    <rPh sb="24" eb="26">
      <t>トホ</t>
    </rPh>
    <rPh sb="27" eb="28">
      <t>フン</t>
    </rPh>
    <phoneticPr fontId="2"/>
  </si>
  <si>
    <t>桜区塚本６０－１</t>
    <rPh sb="0" eb="1">
      <t>サクラ</t>
    </rPh>
    <rPh sb="1" eb="2">
      <t>ク</t>
    </rPh>
    <phoneticPr fontId="2"/>
  </si>
  <si>
    <t>南栗橋12-11-8</t>
    <rPh sb="0" eb="3">
      <t>ミナミクリハシ</t>
    </rPh>
    <phoneticPr fontId="1"/>
  </si>
  <si>
    <t>349-1117</t>
    <phoneticPr fontId="2"/>
  </si>
  <si>
    <t>0480-38-9281</t>
    <phoneticPr fontId="2"/>
  </si>
  <si>
    <t>0480-38-9287</t>
    <phoneticPr fontId="2"/>
  </si>
  <si>
    <t>東武日光線南栗橋駅から徒歩20分</t>
    <rPh sb="0" eb="4">
      <t>トウブニッコウ</t>
    </rPh>
    <rPh sb="4" eb="5">
      <t>セン</t>
    </rPh>
    <rPh sb="5" eb="9">
      <t>ミナミクリハシエキ</t>
    </rPh>
    <rPh sb="11" eb="13">
      <t>トホ</t>
    </rPh>
    <rPh sb="15" eb="16">
      <t>フン</t>
    </rPh>
    <phoneticPr fontId="2"/>
  </si>
  <si>
    <t>めぐ（株）</t>
    <rPh sb="2" eb="5">
      <t>カブ</t>
    </rPh>
    <phoneticPr fontId="2"/>
  </si>
  <si>
    <t>めぐ就労継続支援Ｂ型加須</t>
    <rPh sb="2" eb="4">
      <t>シュウロウ</t>
    </rPh>
    <rPh sb="4" eb="6">
      <t>ケイゾク</t>
    </rPh>
    <rPh sb="6" eb="8">
      <t>シエン</t>
    </rPh>
    <rPh sb="9" eb="10">
      <t>ガタ</t>
    </rPh>
    <rPh sb="10" eb="12">
      <t>カゾ</t>
    </rPh>
    <phoneticPr fontId="2"/>
  </si>
  <si>
    <t>琴寄385-2</t>
    <rPh sb="0" eb="2">
      <t>コトヨリ</t>
    </rPh>
    <phoneticPr fontId="2"/>
  </si>
  <si>
    <t>349-1133</t>
    <phoneticPr fontId="2"/>
  </si>
  <si>
    <t>0480-37-7877</t>
    <phoneticPr fontId="2"/>
  </si>
  <si>
    <t>宇都宮線栗橋駅から車で7分</t>
    <rPh sb="0" eb="3">
      <t>ウツノミヤ</t>
    </rPh>
    <rPh sb="3" eb="4">
      <t>セン</t>
    </rPh>
    <rPh sb="4" eb="6">
      <t>クリハシ</t>
    </rPh>
    <rPh sb="6" eb="7">
      <t>エキ</t>
    </rPh>
    <rPh sb="9" eb="10">
      <t>クルマ</t>
    </rPh>
    <rPh sb="12" eb="13">
      <t>フン</t>
    </rPh>
    <phoneticPr fontId="2"/>
  </si>
  <si>
    <t>生活介護　ななほし</t>
    <rPh sb="0" eb="2">
      <t>セイカツ</t>
    </rPh>
    <rPh sb="2" eb="4">
      <t>カイゴ</t>
    </rPh>
    <phoneticPr fontId="2"/>
  </si>
  <si>
    <t>緑町6-11-18</t>
    <rPh sb="0" eb="1">
      <t>ミドリ</t>
    </rPh>
    <rPh sb="1" eb="2">
      <t>チョウ</t>
    </rPh>
    <phoneticPr fontId="2"/>
  </si>
  <si>
    <t>344-0063</t>
    <phoneticPr fontId="2"/>
  </si>
  <si>
    <t>東武スカイツリーライン一ノ割駅から徒歩6分</t>
    <rPh sb="0" eb="2">
      <t>トウブ</t>
    </rPh>
    <rPh sb="11" eb="12">
      <t>イチ</t>
    </rPh>
    <rPh sb="13" eb="14">
      <t>ワリ</t>
    </rPh>
    <rPh sb="14" eb="15">
      <t>エキ</t>
    </rPh>
    <rPh sb="17" eb="19">
      <t>トホ</t>
    </rPh>
    <rPh sb="20" eb="21">
      <t>フン</t>
    </rPh>
    <phoneticPr fontId="2"/>
  </si>
  <si>
    <t>（株）ななほし</t>
    <rPh sb="0" eb="3">
      <t>カブ</t>
    </rPh>
    <phoneticPr fontId="2"/>
  </si>
  <si>
    <t>多機能型事業所　空-Coo-</t>
    <rPh sb="0" eb="4">
      <t>タキノウガタ</t>
    </rPh>
    <rPh sb="4" eb="6">
      <t>ジギョウ</t>
    </rPh>
    <rPh sb="6" eb="7">
      <t>ショ</t>
    </rPh>
    <rPh sb="8" eb="9">
      <t>クウ</t>
    </rPh>
    <phoneticPr fontId="2"/>
  </si>
  <si>
    <t>栄町3-80</t>
    <rPh sb="0" eb="1">
      <t>サカエ</t>
    </rPh>
    <rPh sb="1" eb="2">
      <t>チョウ</t>
    </rPh>
    <phoneticPr fontId="2"/>
  </si>
  <si>
    <t>344-0058</t>
    <phoneticPr fontId="2"/>
  </si>
  <si>
    <t>東武スカイツリーライン北春日部駅から徒歩10分</t>
    <rPh sb="0" eb="2">
      <t>トウブ</t>
    </rPh>
    <rPh sb="11" eb="16">
      <t>キタカスカベエキ</t>
    </rPh>
    <rPh sb="18" eb="20">
      <t>トホ</t>
    </rPh>
    <rPh sb="22" eb="23">
      <t>フン</t>
    </rPh>
    <phoneticPr fontId="2"/>
  </si>
  <si>
    <t>字西原278</t>
    <rPh sb="0" eb="1">
      <t>アザ</t>
    </rPh>
    <rPh sb="1" eb="3">
      <t>ニシハラ</t>
    </rPh>
    <phoneticPr fontId="2"/>
  </si>
  <si>
    <t>0480-32-8299</t>
    <phoneticPr fontId="2"/>
  </si>
  <si>
    <t>Kaien大宮</t>
    <rPh sb="5" eb="7">
      <t>オオミヤ</t>
    </rPh>
    <phoneticPr fontId="5"/>
  </si>
  <si>
    <t>大宮区仲町３－１０２－１０　リーベンスハイム大宮１０１</t>
    <rPh sb="0" eb="3">
      <t>オオミヤク</t>
    </rPh>
    <rPh sb="3" eb="5">
      <t>ナカチョウ</t>
    </rPh>
    <rPh sb="22" eb="24">
      <t>オオミヤ</t>
    </rPh>
    <phoneticPr fontId="5"/>
  </si>
  <si>
    <t>050-2018-2725</t>
  </si>
  <si>
    <t>050-2018-0907</t>
  </si>
  <si>
    <t>atGPジョブトレIT・Web大宮</t>
    <rPh sb="15" eb="17">
      <t>オオミヤ</t>
    </rPh>
    <phoneticPr fontId="5"/>
  </si>
  <si>
    <t>大宮区仲町２－２５　松亀プレジデントビル４階</t>
    <phoneticPr fontId="2"/>
  </si>
  <si>
    <t>050-3645-6400</t>
  </si>
  <si>
    <t>050-3512-3920</t>
  </si>
  <si>
    <t>JR大宮駅から徒歩4分</t>
    <rPh sb="2" eb="4">
      <t>オオミヤ</t>
    </rPh>
    <rPh sb="4" eb="5">
      <t>エキ</t>
    </rPh>
    <rPh sb="7" eb="9">
      <t>トホ</t>
    </rPh>
    <rPh sb="10" eb="11">
      <t>フン</t>
    </rPh>
    <phoneticPr fontId="2"/>
  </si>
  <si>
    <t>336-0021</t>
  </si>
  <si>
    <t>就労定着支援ディーキャリア大宮事業所</t>
    <rPh sb="0" eb="2">
      <t>シュウロウ</t>
    </rPh>
    <rPh sb="2" eb="4">
      <t>テイチャク</t>
    </rPh>
    <rPh sb="4" eb="6">
      <t>シエン</t>
    </rPh>
    <rPh sb="13" eb="15">
      <t>オオミヤ</t>
    </rPh>
    <rPh sb="15" eb="18">
      <t>ジギョウショ</t>
    </rPh>
    <phoneticPr fontId="5"/>
  </si>
  <si>
    <t>中央区上落合８－１５－３
三進ビル３階</t>
    <rPh sb="0" eb="3">
      <t>チュウオウク</t>
    </rPh>
    <rPh sb="3" eb="6">
      <t>カミオチアイ</t>
    </rPh>
    <rPh sb="13" eb="15">
      <t>サンシン</t>
    </rPh>
    <rPh sb="18" eb="19">
      <t>カイ</t>
    </rPh>
    <phoneticPr fontId="5"/>
  </si>
  <si>
    <t>338-0001</t>
    <phoneticPr fontId="2"/>
  </si>
  <si>
    <t>048-749-1758</t>
    <phoneticPr fontId="2"/>
  </si>
  <si>
    <t>ＪＲ大宮駅から徒歩１０分</t>
    <rPh sb="2" eb="4">
      <t>オオミヤ</t>
    </rPh>
    <rPh sb="4" eb="5">
      <t>エキ</t>
    </rPh>
    <rPh sb="7" eb="9">
      <t>トホ</t>
    </rPh>
    <rPh sb="11" eb="12">
      <t>フン</t>
    </rPh>
    <phoneticPr fontId="2"/>
  </si>
  <si>
    <t>048-762-3532</t>
  </si>
  <si>
    <t>かやの木</t>
    <phoneticPr fontId="2"/>
  </si>
  <si>
    <t>けや木2-5-5</t>
    <rPh sb="2" eb="3">
      <t>キ</t>
    </rPh>
    <phoneticPr fontId="2"/>
  </si>
  <si>
    <t>ブロッサムワークス川口</t>
    <rPh sb="9" eb="11">
      <t>かわぐち</t>
    </rPh>
    <phoneticPr fontId="2" type="Hiragana"/>
  </si>
  <si>
    <t>芝樋ノ爪１－１－４５</t>
  </si>
  <si>
    <t>048-424-7218</t>
  </si>
  <si>
    <t>048-424-7118</t>
  </si>
  <si>
    <t>JR蕨駅より徒歩５分</t>
    <rPh sb="2" eb="4">
      <t>わらびえき</t>
    </rPh>
    <rPh sb="6" eb="8">
      <t>とほ</t>
    </rPh>
    <rPh sb="9" eb="10">
      <t>ふん</t>
    </rPh>
    <phoneticPr fontId="2" type="Hiragana"/>
  </si>
  <si>
    <t>ディーキャリアワーク　浦和スタジオ</t>
    <rPh sb="11" eb="13">
      <t>ウラワ</t>
    </rPh>
    <phoneticPr fontId="5"/>
  </si>
  <si>
    <t>浦和区常盤４－１６－９　NYY浦和ビル４F</t>
    <rPh sb="0" eb="2">
      <t>ウラワ</t>
    </rPh>
    <rPh sb="2" eb="3">
      <t>ク</t>
    </rPh>
    <rPh sb="3" eb="5">
      <t>トキワ</t>
    </rPh>
    <rPh sb="15" eb="17">
      <t>ウラワ</t>
    </rPh>
    <phoneticPr fontId="5"/>
  </si>
  <si>
    <t>330-0061</t>
  </si>
  <si>
    <t>048-714-0414</t>
  </si>
  <si>
    <t>048-714-0413</t>
  </si>
  <si>
    <t>JR浦和駅から徒歩18分</t>
    <rPh sb="2" eb="5">
      <t>ウラワエキ</t>
    </rPh>
    <rPh sb="7" eb="9">
      <t>トホ</t>
    </rPh>
    <rPh sb="11" eb="12">
      <t>フン</t>
    </rPh>
    <phoneticPr fontId="2"/>
  </si>
  <si>
    <t>with go</t>
  </si>
  <si>
    <t>見沼区東大宮５－３２－８－１０１</t>
    <rPh sb="0" eb="2">
      <t>ミヌマ</t>
    </rPh>
    <rPh sb="2" eb="3">
      <t>ク</t>
    </rPh>
    <rPh sb="3" eb="6">
      <t>ヒガシオオミヤ</t>
    </rPh>
    <phoneticPr fontId="5"/>
  </si>
  <si>
    <t>048-685-3351</t>
  </si>
  <si>
    <t>048-685-3352</t>
  </si>
  <si>
    <t>JR「東大宮」駅から徒歩４分</t>
    <rPh sb="3" eb="6">
      <t>ヒガシオオミヤ</t>
    </rPh>
    <rPh sb="7" eb="8">
      <t>エキ</t>
    </rPh>
    <rPh sb="10" eb="12">
      <t>トホ</t>
    </rPh>
    <rPh sb="13" eb="14">
      <t>フン</t>
    </rPh>
    <phoneticPr fontId="2"/>
  </si>
  <si>
    <t>リワークセンター大宮</t>
    <rPh sb="8" eb="10">
      <t>オオミヤ</t>
    </rPh>
    <phoneticPr fontId="3"/>
  </si>
  <si>
    <t>大宮区桜木町４－２１０　鈴木ビル３Ｆ</t>
    <rPh sb="0" eb="3">
      <t>オオミヤク</t>
    </rPh>
    <rPh sb="3" eb="6">
      <t>サクラギチョウ</t>
    </rPh>
    <rPh sb="12" eb="14">
      <t>スズキ</t>
    </rPh>
    <phoneticPr fontId="5"/>
  </si>
  <si>
    <t>048-640-2291</t>
  </si>
  <si>
    <t>048-640-2292</t>
  </si>
  <si>
    <t>ぽかぽかハウス</t>
  </si>
  <si>
    <t>330-0855</t>
  </si>
  <si>
    <t>048-796-5852</t>
  </si>
  <si>
    <t>048-796-5853</t>
  </si>
  <si>
    <t>浜崎1-3-6
ル・クール3階301号</t>
    <rPh sb="0" eb="2">
      <t>ハマサキ</t>
    </rPh>
    <rPh sb="14" eb="15">
      <t>カイ</t>
    </rPh>
    <rPh sb="18" eb="19">
      <t>ゴウ</t>
    </rPh>
    <phoneticPr fontId="2"/>
  </si>
  <si>
    <t>氷川町2104-6
篠ビル6F</t>
    <rPh sb="0" eb="3">
      <t>ヒカワチョウ</t>
    </rPh>
    <rPh sb="10" eb="11">
      <t>シノ</t>
    </rPh>
    <phoneticPr fontId="2"/>
  </si>
  <si>
    <t>048-999-5223</t>
    <phoneticPr fontId="2"/>
  </si>
  <si>
    <t>048-999-5655</t>
    <phoneticPr fontId="2"/>
  </si>
  <si>
    <t>草加駅から徒歩6分</t>
    <rPh sb="0" eb="3">
      <t>ソウカエキ</t>
    </rPh>
    <rPh sb="5" eb="7">
      <t>トホ</t>
    </rPh>
    <rPh sb="8" eb="9">
      <t>フン</t>
    </rPh>
    <phoneticPr fontId="2"/>
  </si>
  <si>
    <t>ＷＯＯＯＬＹ（株）</t>
    <rPh sb="6" eb="9">
      <t>カブ</t>
    </rPh>
    <phoneticPr fontId="2"/>
  </si>
  <si>
    <t>ウーリー戸田・蕨</t>
    <rPh sb="4" eb="6">
      <t>トダ</t>
    </rPh>
    <rPh sb="7" eb="8">
      <t>ワラビ</t>
    </rPh>
    <phoneticPr fontId="2"/>
  </si>
  <si>
    <t>中央6-15-13</t>
    <rPh sb="0" eb="2">
      <t>チュウオウ</t>
    </rPh>
    <phoneticPr fontId="2"/>
  </si>
  <si>
    <t>048-213-1454</t>
    <phoneticPr fontId="2"/>
  </si>
  <si>
    <t>048-213-1454</t>
  </si>
  <si>
    <t>JR京浜東北線蕨駅から徒歩21分</t>
    <rPh sb="2" eb="7">
      <t>ケイヒントウホクセン</t>
    </rPh>
    <rPh sb="7" eb="9">
      <t>ワラビエキ</t>
    </rPh>
    <rPh sb="11" eb="13">
      <t>トホ</t>
    </rPh>
    <rPh sb="15" eb="16">
      <t>フン</t>
    </rPh>
    <phoneticPr fontId="2"/>
  </si>
  <si>
    <t>ひまわり</t>
  </si>
  <si>
    <t>0495-22-0207</t>
  </si>
  <si>
    <t>0495-22-1425</t>
  </si>
  <si>
    <t>（同）こころのつばさ</t>
    <rPh sb="1" eb="2">
      <t>オナ</t>
    </rPh>
    <phoneticPr fontId="2"/>
  </si>
  <si>
    <t>（福）邑元会</t>
    <rPh sb="1" eb="2">
      <t>フク</t>
    </rPh>
    <rPh sb="3" eb="4">
      <t>ユウ</t>
    </rPh>
    <rPh sb="4" eb="5">
      <t>ゲン</t>
    </rPh>
    <rPh sb="5" eb="6">
      <t>カイ</t>
    </rPh>
    <phoneticPr fontId="5"/>
  </si>
  <si>
    <t>（株）チャレンジプラットフォーム</t>
    <rPh sb="1" eb="2">
      <t>カブ</t>
    </rPh>
    <phoneticPr fontId="5"/>
  </si>
  <si>
    <t>サニースポット大和田</t>
    <rPh sb="7" eb="10">
      <t>オオワダ</t>
    </rPh>
    <phoneticPr fontId="5"/>
  </si>
  <si>
    <t>337-0053</t>
  </si>
  <si>
    <t>048-796-5863</t>
  </si>
  <si>
    <t>048-796-5877</t>
  </si>
  <si>
    <t>東武アーバンパークライン大和田駅から徒歩3分</t>
    <rPh sb="0" eb="2">
      <t>トウブ</t>
    </rPh>
    <rPh sb="12" eb="15">
      <t>オオワダ</t>
    </rPh>
    <rPh sb="15" eb="16">
      <t>エキ</t>
    </rPh>
    <rPh sb="18" eb="20">
      <t>トホ</t>
    </rPh>
    <rPh sb="21" eb="22">
      <t>フン</t>
    </rPh>
    <phoneticPr fontId="2"/>
  </si>
  <si>
    <t>（株）アクセシブル</t>
  </si>
  <si>
    <t>アクセシブル北大宮</t>
    <rPh sb="6" eb="9">
      <t>キタオオミヤ</t>
    </rPh>
    <phoneticPr fontId="5"/>
  </si>
  <si>
    <t>北区東大成町１－６２６－１　野原ビル２階</t>
    <rPh sb="0" eb="2">
      <t>キタク</t>
    </rPh>
    <rPh sb="2" eb="6">
      <t>ヒガシオオナリチョウ</t>
    </rPh>
    <rPh sb="14" eb="16">
      <t>ノハラ</t>
    </rPh>
    <rPh sb="19" eb="20">
      <t>カイ</t>
    </rPh>
    <phoneticPr fontId="5"/>
  </si>
  <si>
    <t>048-871-5862</t>
  </si>
  <si>
    <t>048-871-5872</t>
  </si>
  <si>
    <t>東武アーバンパークライン北大宮駅から徒歩8分</t>
    <rPh sb="0" eb="2">
      <t>トウブ</t>
    </rPh>
    <rPh sb="12" eb="16">
      <t>キタオオミヤエキ</t>
    </rPh>
    <rPh sb="18" eb="20">
      <t>トホ</t>
    </rPh>
    <rPh sb="21" eb="22">
      <t>フン</t>
    </rPh>
    <phoneticPr fontId="2"/>
  </si>
  <si>
    <t>（特非）生涯学習コーディネート協会</t>
    <rPh sb="1" eb="2">
      <t>トク</t>
    </rPh>
    <rPh sb="2" eb="3">
      <t>ヒ</t>
    </rPh>
    <rPh sb="4" eb="6">
      <t>ショウガイ</t>
    </rPh>
    <rPh sb="6" eb="8">
      <t>ガクシュウ</t>
    </rPh>
    <rPh sb="15" eb="17">
      <t>キョウカイ</t>
    </rPh>
    <phoneticPr fontId="2"/>
  </si>
  <si>
    <t>キャリアプラス美蕾（みらい）</t>
    <rPh sb="7" eb="8">
      <t>ウツク</t>
    </rPh>
    <rPh sb="8" eb="9">
      <t>ツボミ</t>
    </rPh>
    <phoneticPr fontId="2"/>
  </si>
  <si>
    <t>（福）埼玉福祉事業協会</t>
    <rPh sb="1" eb="2">
      <t>フク</t>
    </rPh>
    <rPh sb="3" eb="9">
      <t>サイタマフクシジギョウ</t>
    </rPh>
    <rPh sb="9" eb="11">
      <t>キョウカイ</t>
    </rPh>
    <phoneticPr fontId="2"/>
  </si>
  <si>
    <t>すこやか倶楽部</t>
    <rPh sb="4" eb="7">
      <t>クラブ</t>
    </rPh>
    <phoneticPr fontId="2"/>
  </si>
  <si>
    <t>西区三橋５－１０１０（湯けむり横丁内）</t>
    <rPh sb="0" eb="2">
      <t>ニシク</t>
    </rPh>
    <rPh sb="2" eb="4">
      <t>ミハシ</t>
    </rPh>
    <rPh sb="11" eb="12">
      <t>ユ</t>
    </rPh>
    <rPh sb="15" eb="17">
      <t>ヨコチョウ</t>
    </rPh>
    <rPh sb="17" eb="18">
      <t>ナイ</t>
    </rPh>
    <phoneticPr fontId="2"/>
  </si>
  <si>
    <t>従たる事業所の追加(杉の子マート日進駅前店)
JR大宮駅から西武バスに乗り「三橋五丁目」下車徒歩1分</t>
    <rPh sb="0" eb="1">
      <t>ジュウ</t>
    </rPh>
    <rPh sb="3" eb="6">
      <t>ジギョウショ</t>
    </rPh>
    <rPh sb="7" eb="9">
      <t>ツイカ</t>
    </rPh>
    <rPh sb="10" eb="11">
      <t>スギ</t>
    </rPh>
    <rPh sb="20" eb="21">
      <t>ミセ</t>
    </rPh>
    <rPh sb="25" eb="28">
      <t>オオミヤエキ</t>
    </rPh>
    <rPh sb="35" eb="36">
      <t>ノ</t>
    </rPh>
    <rPh sb="44" eb="46">
      <t>ゲシャ</t>
    </rPh>
    <rPh sb="46" eb="48">
      <t>トホ</t>
    </rPh>
    <rPh sb="49" eb="50">
      <t>フン</t>
    </rPh>
    <phoneticPr fontId="2"/>
  </si>
  <si>
    <t>(福)皆の郷</t>
    <rPh sb="3" eb="4">
      <t>ミナ</t>
    </rPh>
    <rPh sb="5" eb="6">
      <t>ゴウ</t>
    </rPh>
    <phoneticPr fontId="28"/>
  </si>
  <si>
    <t>第４川越いもの子作業所</t>
    <rPh sb="0" eb="1">
      <t>ダイ</t>
    </rPh>
    <rPh sb="2" eb="4">
      <t>カワゴエ</t>
    </rPh>
    <rPh sb="7" eb="8">
      <t>コ</t>
    </rPh>
    <rPh sb="8" eb="11">
      <t>サギョウジョ</t>
    </rPh>
    <phoneticPr fontId="28"/>
  </si>
  <si>
    <t>川越市</t>
    <rPh sb="0" eb="3">
      <t>カワゴエシ</t>
    </rPh>
    <phoneticPr fontId="28"/>
  </si>
  <si>
    <t>石田156番1</t>
    <rPh sb="0" eb="2">
      <t>イシダ</t>
    </rPh>
    <rPh sb="5" eb="6">
      <t>バン</t>
    </rPh>
    <phoneticPr fontId="28"/>
  </si>
  <si>
    <t>350-0837</t>
  </si>
  <si>
    <t>049-224-0808</t>
  </si>
  <si>
    <t>049-298-5067</t>
  </si>
  <si>
    <t>東武東上線川越市駅から徒歩46分</t>
    <rPh sb="0" eb="2">
      <t>トウブ</t>
    </rPh>
    <rPh sb="2" eb="4">
      <t>トウジョウ</t>
    </rPh>
    <rPh sb="4" eb="5">
      <t>セン</t>
    </rPh>
    <rPh sb="5" eb="8">
      <t>カワゴエシ</t>
    </rPh>
    <rPh sb="8" eb="9">
      <t>エキ</t>
    </rPh>
    <rPh sb="11" eb="13">
      <t>トホ</t>
    </rPh>
    <rPh sb="15" eb="16">
      <t>フン</t>
    </rPh>
    <phoneticPr fontId="28"/>
  </si>
  <si>
    <t>スカイサービス</t>
  </si>
  <si>
    <t>三光町24-2　ウエルズ石山2号室</t>
    <rPh sb="0" eb="2">
      <t>サンコウ</t>
    </rPh>
    <rPh sb="2" eb="3">
      <t>チョウ</t>
    </rPh>
    <rPh sb="12" eb="14">
      <t>イシヤマ</t>
    </rPh>
    <rPh sb="15" eb="17">
      <t>ゴウシツ</t>
    </rPh>
    <phoneticPr fontId="28"/>
  </si>
  <si>
    <t>049-298-5661</t>
  </si>
  <si>
    <t>東武東上線川越市駅から徒歩10分</t>
    <rPh sb="11" eb="13">
      <t>トホ</t>
    </rPh>
    <rPh sb="15" eb="16">
      <t>フン</t>
    </rPh>
    <phoneticPr fontId="28"/>
  </si>
  <si>
    <t>（同）ＳＫＹ</t>
    <rPh sb="1" eb="2">
      <t>ドウ</t>
    </rPh>
    <phoneticPr fontId="28"/>
  </si>
  <si>
    <t>（株）アモル</t>
    <rPh sb="0" eb="3">
      <t>カブ</t>
    </rPh>
    <phoneticPr fontId="28"/>
  </si>
  <si>
    <t>霞ケ関東1-2-23kビル１階</t>
    <rPh sb="0" eb="1">
      <t>カスミ</t>
    </rPh>
    <rPh sb="2" eb="3">
      <t>セキ</t>
    </rPh>
    <rPh sb="3" eb="4">
      <t>ヒガシ</t>
    </rPh>
    <rPh sb="14" eb="15">
      <t>カイ</t>
    </rPh>
    <phoneticPr fontId="28"/>
  </si>
  <si>
    <t>霞ケ関駅から徒歩1分</t>
    <rPh sb="0" eb="1">
      <t>カスミ</t>
    </rPh>
    <rPh sb="2" eb="3">
      <t>セキ</t>
    </rPh>
    <rPh sb="3" eb="4">
      <t>エキ</t>
    </rPh>
    <rPh sb="6" eb="8">
      <t>トホ</t>
    </rPh>
    <rPh sb="9" eb="10">
      <t>フン</t>
    </rPh>
    <phoneticPr fontId="28"/>
  </si>
  <si>
    <t>FULCRUM（フルクラム）</t>
    <phoneticPr fontId="2"/>
  </si>
  <si>
    <t>カーサ・アミ</t>
  </si>
  <si>
    <t>川口市</t>
    <rPh sb="0" eb="3">
      <t>かわぐちし</t>
    </rPh>
    <phoneticPr fontId="16" type="Hiragana"/>
  </si>
  <si>
    <t>前川2-10-11　2Ｆ</t>
  </si>
  <si>
    <t>048-458-0993</t>
  </si>
  <si>
    <t>048-458-0994</t>
  </si>
  <si>
    <t>（バス）蕨駅東口から新井宿駅行き「天神前」下車、徒歩１分</t>
  </si>
  <si>
    <t>（株）クリオ</t>
    <rPh sb="0" eb="3">
      <t>カブ</t>
    </rPh>
    <phoneticPr fontId="2"/>
  </si>
  <si>
    <t>（株）plusA</t>
    <rPh sb="0" eb="3">
      <t>カブ</t>
    </rPh>
    <phoneticPr fontId="2"/>
  </si>
  <si>
    <t>就労継続支援Ｂ型事業所　アンビシャス</t>
    <rPh sb="0" eb="6">
      <t>シュウロウケイゾクシエン</t>
    </rPh>
    <rPh sb="7" eb="11">
      <t>ガタジギョウショ</t>
    </rPh>
    <phoneticPr fontId="2"/>
  </si>
  <si>
    <t>上尾市</t>
    <rPh sb="0" eb="2">
      <t>アゲオ</t>
    </rPh>
    <rPh sb="2" eb="3">
      <t>シ</t>
    </rPh>
    <phoneticPr fontId="2"/>
  </si>
  <si>
    <t>大字大谷本郷443-1</t>
    <rPh sb="0" eb="2">
      <t>オオアザ</t>
    </rPh>
    <rPh sb="2" eb="6">
      <t>オオヤホンゴウ</t>
    </rPh>
    <phoneticPr fontId="2"/>
  </si>
  <si>
    <t>048-780-7149</t>
    <phoneticPr fontId="2"/>
  </si>
  <si>
    <t>048-780-7150</t>
  </si>
  <si>
    <t>ＪＲ上尾駅西口から東武バス（埼玉医大総合医療センター行）「大谷小学校」下車徒歩7分</t>
    <rPh sb="2" eb="5">
      <t>アゲオエキ</t>
    </rPh>
    <rPh sb="5" eb="7">
      <t>ニシグチ</t>
    </rPh>
    <rPh sb="9" eb="11">
      <t>トウブ</t>
    </rPh>
    <rPh sb="14" eb="16">
      <t>サイタマ</t>
    </rPh>
    <rPh sb="16" eb="18">
      <t>イダイ</t>
    </rPh>
    <rPh sb="18" eb="20">
      <t>ソウゴウ</t>
    </rPh>
    <rPh sb="20" eb="22">
      <t>イリョウ</t>
    </rPh>
    <rPh sb="26" eb="27">
      <t>イキ</t>
    </rPh>
    <rPh sb="29" eb="31">
      <t>オオタニ</t>
    </rPh>
    <rPh sb="31" eb="34">
      <t>ショウガッコウ</t>
    </rPh>
    <rPh sb="35" eb="37">
      <t>ゲシャ</t>
    </rPh>
    <rPh sb="37" eb="39">
      <t>トホ</t>
    </rPh>
    <rPh sb="40" eb="41">
      <t>ブン</t>
    </rPh>
    <phoneticPr fontId="2"/>
  </si>
  <si>
    <t>（特非）こころのおと</t>
    <rPh sb="1" eb="2">
      <t>トク</t>
    </rPh>
    <rPh sb="2" eb="3">
      <t>ヒ</t>
    </rPh>
    <phoneticPr fontId="2"/>
  </si>
  <si>
    <t>あすもっと</t>
    <phoneticPr fontId="2"/>
  </si>
  <si>
    <t>松原1-3-7</t>
    <rPh sb="0" eb="2">
      <t>マツバラ</t>
    </rPh>
    <phoneticPr fontId="2"/>
  </si>
  <si>
    <t>365-0042</t>
    <phoneticPr fontId="2"/>
  </si>
  <si>
    <t>048-598-7042</t>
    <phoneticPr fontId="2"/>
  </si>
  <si>
    <t>048-598-7043</t>
  </si>
  <si>
    <t>鴻巣駅西口から鴻巣市コミュニティーバス「フラワー号」馬室コース「大栄一号公園」下車徒歩1分</t>
    <rPh sb="0" eb="2">
      <t>コウノス</t>
    </rPh>
    <rPh sb="2" eb="3">
      <t>エキ</t>
    </rPh>
    <rPh sb="3" eb="5">
      <t>ニシグチ</t>
    </rPh>
    <rPh sb="7" eb="10">
      <t>コウノスシ</t>
    </rPh>
    <rPh sb="24" eb="25">
      <t>ゴウ</t>
    </rPh>
    <rPh sb="26" eb="27">
      <t>ウマ</t>
    </rPh>
    <rPh sb="27" eb="28">
      <t>ムロ</t>
    </rPh>
    <rPh sb="32" eb="34">
      <t>ダイエイ</t>
    </rPh>
    <rPh sb="34" eb="36">
      <t>イチゴウ</t>
    </rPh>
    <rPh sb="36" eb="38">
      <t>コウエン</t>
    </rPh>
    <rPh sb="39" eb="41">
      <t>ゲシャ</t>
    </rPh>
    <rPh sb="41" eb="43">
      <t>トホ</t>
    </rPh>
    <rPh sb="44" eb="45">
      <t>ブン</t>
    </rPh>
    <phoneticPr fontId="2"/>
  </si>
  <si>
    <t>（株）ファルムＹ</t>
    <rPh sb="0" eb="3">
      <t>カブ</t>
    </rPh>
    <phoneticPr fontId="2"/>
  </si>
  <si>
    <t>アシストワーク　あおぞら</t>
    <phoneticPr fontId="2"/>
  </si>
  <si>
    <t>愛宕1-16-14</t>
    <rPh sb="0" eb="2">
      <t>アタゴ</t>
    </rPh>
    <phoneticPr fontId="2"/>
  </si>
  <si>
    <t>362-0034</t>
    <phoneticPr fontId="2"/>
  </si>
  <si>
    <t>048-771-0059</t>
    <phoneticPr fontId="2"/>
  </si>
  <si>
    <t>048-774-9443</t>
    <phoneticPr fontId="2"/>
  </si>
  <si>
    <t>ＪＲ上尾駅より徒歩5分</t>
    <rPh sb="2" eb="5">
      <t>アゲオエキ</t>
    </rPh>
    <rPh sb="7" eb="9">
      <t>トホ</t>
    </rPh>
    <rPh sb="10" eb="11">
      <t>フン</t>
    </rPh>
    <phoneticPr fontId="2"/>
  </si>
  <si>
    <t>（株）チャレジョブ</t>
    <rPh sb="0" eb="3">
      <t>カブ</t>
    </rPh>
    <phoneticPr fontId="2"/>
  </si>
  <si>
    <t>yours</t>
    <phoneticPr fontId="2"/>
  </si>
  <si>
    <t>神明3-3-11</t>
    <rPh sb="0" eb="2">
      <t>シンメイ</t>
    </rPh>
    <phoneticPr fontId="2"/>
  </si>
  <si>
    <t>365-0074</t>
    <phoneticPr fontId="2"/>
  </si>
  <si>
    <t>048-538-4538</t>
    <phoneticPr fontId="2"/>
  </si>
  <si>
    <t>048-538-4538</t>
  </si>
  <si>
    <t>鴻巣駅から徒歩23分
※共同生活援助との併設</t>
    <rPh sb="0" eb="2">
      <t>コウノス</t>
    </rPh>
    <rPh sb="2" eb="3">
      <t>エキ</t>
    </rPh>
    <rPh sb="5" eb="7">
      <t>トホ</t>
    </rPh>
    <rPh sb="9" eb="10">
      <t>ブン</t>
    </rPh>
    <rPh sb="12" eb="18">
      <t>キョウドウセイカツエンジョ</t>
    </rPh>
    <rPh sb="20" eb="22">
      <t>ヘイセツ</t>
    </rPh>
    <phoneticPr fontId="2"/>
  </si>
  <si>
    <t>（特非）はなみずき</t>
    <rPh sb="1" eb="2">
      <t>トク</t>
    </rPh>
    <rPh sb="2" eb="3">
      <t>ヒ</t>
    </rPh>
    <phoneticPr fontId="2"/>
  </si>
  <si>
    <t>もみじ寮</t>
    <rPh sb="3" eb="4">
      <t>リョウ</t>
    </rPh>
    <phoneticPr fontId="2"/>
  </si>
  <si>
    <t>新座二丁目1-20
むさしの102・202</t>
    <rPh sb="0" eb="2">
      <t>ニイザ</t>
    </rPh>
    <rPh sb="2" eb="5">
      <t>ニチョウメ</t>
    </rPh>
    <phoneticPr fontId="2"/>
  </si>
  <si>
    <t>090-6110-6966</t>
    <phoneticPr fontId="2"/>
  </si>
  <si>
    <t>048-278-4951</t>
    <phoneticPr fontId="2"/>
  </si>
  <si>
    <t>志木駅から新座団地行バス「新座団地入口」下車後徒歩２分</t>
    <rPh sb="0" eb="3">
      <t>シキエキ</t>
    </rPh>
    <rPh sb="5" eb="7">
      <t>ニイザ</t>
    </rPh>
    <rPh sb="7" eb="9">
      <t>ダンチ</t>
    </rPh>
    <rPh sb="9" eb="10">
      <t>イキ</t>
    </rPh>
    <rPh sb="13" eb="15">
      <t>ニイザ</t>
    </rPh>
    <rPh sb="15" eb="17">
      <t>ダンチ</t>
    </rPh>
    <rPh sb="17" eb="19">
      <t>イリグチ</t>
    </rPh>
    <rPh sb="20" eb="22">
      <t>ゲシャ</t>
    </rPh>
    <rPh sb="22" eb="23">
      <t>ゴ</t>
    </rPh>
    <rPh sb="23" eb="25">
      <t>トホ</t>
    </rPh>
    <rPh sb="26" eb="27">
      <t>フン</t>
    </rPh>
    <phoneticPr fontId="2"/>
  </si>
  <si>
    <t>（特非）ひまわりの家</t>
    <rPh sb="1" eb="2">
      <t>トク</t>
    </rPh>
    <rPh sb="2" eb="3">
      <t>ヒ</t>
    </rPh>
    <rPh sb="9" eb="10">
      <t>イエ</t>
    </rPh>
    <phoneticPr fontId="2"/>
  </si>
  <si>
    <t>ケアホームひまわり</t>
    <phoneticPr fontId="2"/>
  </si>
  <si>
    <t>戸ヶ崎字大道西2362-1</t>
    <rPh sb="0" eb="3">
      <t>トガサキ</t>
    </rPh>
    <rPh sb="3" eb="4">
      <t>アザ</t>
    </rPh>
    <rPh sb="4" eb="6">
      <t>ダイドウ</t>
    </rPh>
    <rPh sb="6" eb="7">
      <t>ニシ</t>
    </rPh>
    <phoneticPr fontId="2"/>
  </si>
  <si>
    <t>048-955-2352</t>
    <phoneticPr fontId="2"/>
  </si>
  <si>
    <t>つくばエクスプレス三郷中央駅から徒歩34分</t>
    <rPh sb="9" eb="11">
      <t>ミサト</t>
    </rPh>
    <rPh sb="11" eb="13">
      <t>チュウオウ</t>
    </rPh>
    <rPh sb="13" eb="14">
      <t>エキ</t>
    </rPh>
    <rPh sb="16" eb="18">
      <t>トホ</t>
    </rPh>
    <rPh sb="20" eb="21">
      <t>フン</t>
    </rPh>
    <phoneticPr fontId="2"/>
  </si>
  <si>
    <t>粕壁東1-2-19 玄養ﾋﾞﾙ201</t>
    <rPh sb="0" eb="2">
      <t>カスカベ</t>
    </rPh>
    <rPh sb="2" eb="3">
      <t>ヒガシ</t>
    </rPh>
    <rPh sb="10" eb="11">
      <t>ゲン</t>
    </rPh>
    <rPh sb="11" eb="12">
      <t>ヤシナ</t>
    </rPh>
    <phoneticPr fontId="2"/>
  </si>
  <si>
    <t>はなもも</t>
    <phoneticPr fontId="2"/>
  </si>
  <si>
    <t>伊勢野306</t>
    <rPh sb="0" eb="3">
      <t>イセノ</t>
    </rPh>
    <phoneticPr fontId="2"/>
  </si>
  <si>
    <t>340-0821</t>
    <phoneticPr fontId="2"/>
  </si>
  <si>
    <t>048-951-1443</t>
    <phoneticPr fontId="2"/>
  </si>
  <si>
    <t>八潮駅から徒歩20分</t>
    <rPh sb="0" eb="2">
      <t>ヤシオ</t>
    </rPh>
    <rPh sb="2" eb="3">
      <t>エキ</t>
    </rPh>
    <rPh sb="5" eb="7">
      <t>トホ</t>
    </rPh>
    <rPh sb="9" eb="10">
      <t>フン</t>
    </rPh>
    <phoneticPr fontId="2"/>
  </si>
  <si>
    <t>緑町2-14-6</t>
    <rPh sb="0" eb="2">
      <t>ミドリチョウ</t>
    </rPh>
    <phoneticPr fontId="2"/>
  </si>
  <si>
    <t>せんげん台「世一緒」</t>
    <rPh sb="4" eb="5">
      <t>ダイ</t>
    </rPh>
    <rPh sb="6" eb="9">
      <t>ヨイッショ</t>
    </rPh>
    <phoneticPr fontId="2"/>
  </si>
  <si>
    <t>千間台西3-1-16</t>
    <rPh sb="0" eb="3">
      <t>センゲンダイ</t>
    </rPh>
    <rPh sb="3" eb="4">
      <t>ニシ</t>
    </rPh>
    <phoneticPr fontId="2"/>
  </si>
  <si>
    <t>048-971-8038</t>
    <phoneticPr fontId="2"/>
  </si>
  <si>
    <t>東武スカイツリーラインせんげん台駅徒歩6分</t>
    <rPh sb="0" eb="2">
      <t>トウブ</t>
    </rPh>
    <rPh sb="15" eb="16">
      <t>ダイ</t>
    </rPh>
    <rPh sb="16" eb="17">
      <t>エキ</t>
    </rPh>
    <rPh sb="17" eb="19">
      <t>トホ</t>
    </rPh>
    <rPh sb="20" eb="21">
      <t>フン</t>
    </rPh>
    <phoneticPr fontId="2"/>
  </si>
  <si>
    <t>343-0822</t>
  </si>
  <si>
    <t>048-940-8653</t>
  </si>
  <si>
    <t>就労移行支援事業所リンクス新越谷</t>
    <rPh sb="0" eb="2">
      <t>シュウロウ</t>
    </rPh>
    <rPh sb="2" eb="4">
      <t>イコウ</t>
    </rPh>
    <rPh sb="4" eb="6">
      <t>シエン</t>
    </rPh>
    <rPh sb="6" eb="9">
      <t>ジギョウショ</t>
    </rPh>
    <rPh sb="13" eb="14">
      <t>シン</t>
    </rPh>
    <rPh sb="14" eb="16">
      <t>コシガヤ</t>
    </rPh>
    <phoneticPr fontId="2"/>
  </si>
  <si>
    <t>南越谷4-17-5ラメールヘライビル１Ｆ</t>
    <phoneticPr fontId="2"/>
  </si>
  <si>
    <t>048-940-8895</t>
    <phoneticPr fontId="2"/>
  </si>
  <si>
    <t>048-940-8896</t>
    <phoneticPr fontId="2"/>
  </si>
  <si>
    <t>東武スカイツリーライン新越谷駅・ＪＲ武蔵野線南越谷駅徒歩4分</t>
    <rPh sb="0" eb="2">
      <t>トウブ</t>
    </rPh>
    <rPh sb="11" eb="12">
      <t>シン</t>
    </rPh>
    <rPh sb="12" eb="14">
      <t>コシガヤ</t>
    </rPh>
    <rPh sb="14" eb="15">
      <t>エキ</t>
    </rPh>
    <rPh sb="18" eb="22">
      <t>ムサシノセン</t>
    </rPh>
    <rPh sb="22" eb="26">
      <t>ミナミコシガヤエキ</t>
    </rPh>
    <rPh sb="26" eb="28">
      <t>トホ</t>
    </rPh>
    <rPh sb="29" eb="30">
      <t>フン</t>
    </rPh>
    <phoneticPr fontId="2"/>
  </si>
  <si>
    <t>336-0931</t>
  </si>
  <si>
    <t>048-799-2293</t>
  </si>
  <si>
    <t>048-799-2294</t>
  </si>
  <si>
    <t>大宮区大成町３－５１３　セブンビル２Ｆ</t>
    <rPh sb="0" eb="2">
      <t>オオミヤ</t>
    </rPh>
    <rPh sb="2" eb="3">
      <t>ク</t>
    </rPh>
    <rPh sb="3" eb="6">
      <t>オオナリチョウ</t>
    </rPh>
    <phoneticPr fontId="5"/>
  </si>
  <si>
    <t>048-606-3090</t>
  </si>
  <si>
    <t>048-657-8017</t>
  </si>
  <si>
    <t>ニューシャトル鉄道博物館駅から徒歩５分</t>
    <rPh sb="7" eb="12">
      <t>テツドウハクブツカン</t>
    </rPh>
    <rPh sb="12" eb="13">
      <t>エキ</t>
    </rPh>
    <rPh sb="15" eb="17">
      <t>トホ</t>
    </rPh>
    <rPh sb="18" eb="19">
      <t>フン</t>
    </rPh>
    <phoneticPr fontId="2"/>
  </si>
  <si>
    <t>ウーリー上尾</t>
    <rPh sb="4" eb="6">
      <t>アゲオ</t>
    </rPh>
    <phoneticPr fontId="2"/>
  </si>
  <si>
    <t>愛宕1-16-13 ルミエール上尾601号</t>
    <rPh sb="0" eb="2">
      <t>アタゴ</t>
    </rPh>
    <rPh sb="15" eb="17">
      <t>アゲオ</t>
    </rPh>
    <rPh sb="20" eb="21">
      <t>ゴウ</t>
    </rPh>
    <phoneticPr fontId="2"/>
  </si>
  <si>
    <t>048-671-3708</t>
    <phoneticPr fontId="2"/>
  </si>
  <si>
    <t>048-671-3708</t>
  </si>
  <si>
    <t>JR上尾駅から徒歩7分</t>
    <rPh sb="2" eb="4">
      <t>アゲオ</t>
    </rPh>
    <rPh sb="4" eb="5">
      <t>エキ</t>
    </rPh>
    <rPh sb="7" eb="9">
      <t>トホ</t>
    </rPh>
    <rPh sb="10" eb="11">
      <t>フン</t>
    </rPh>
    <phoneticPr fontId="2"/>
  </si>
  <si>
    <t>（株）ＮＳＢ</t>
    <rPh sb="1" eb="2">
      <t>カブ</t>
    </rPh>
    <phoneticPr fontId="2"/>
  </si>
  <si>
    <t>ＮＳＢ</t>
    <phoneticPr fontId="2"/>
  </si>
  <si>
    <t>人形1-7-39</t>
    <rPh sb="0" eb="2">
      <t>ニンギョウ</t>
    </rPh>
    <phoneticPr fontId="2"/>
  </si>
  <si>
    <t>365-0037</t>
    <phoneticPr fontId="2"/>
  </si>
  <si>
    <t>048-542-9571</t>
    <phoneticPr fontId="2"/>
  </si>
  <si>
    <t>048-542-9571</t>
  </si>
  <si>
    <t>鴻巣駅から徒歩19分</t>
    <rPh sb="0" eb="2">
      <t>コウノス</t>
    </rPh>
    <rPh sb="2" eb="3">
      <t>エキ</t>
    </rPh>
    <rPh sb="5" eb="7">
      <t>トホ</t>
    </rPh>
    <rPh sb="9" eb="10">
      <t>ブン</t>
    </rPh>
    <phoneticPr fontId="2"/>
  </si>
  <si>
    <t>（福)はぐくむ会</t>
    <rPh sb="1" eb="2">
      <t>フク</t>
    </rPh>
    <rPh sb="7" eb="8">
      <t>カイ</t>
    </rPh>
    <phoneticPr fontId="2"/>
  </si>
  <si>
    <t>はぐくみデイサービスセンター</t>
    <phoneticPr fontId="2"/>
  </si>
  <si>
    <t>末野527-1</t>
    <rPh sb="0" eb="2">
      <t>スエノ</t>
    </rPh>
    <phoneticPr fontId="2"/>
  </si>
  <si>
    <t>369-1205</t>
    <phoneticPr fontId="2"/>
  </si>
  <si>
    <t>048-581-0055</t>
    <phoneticPr fontId="2"/>
  </si>
  <si>
    <t>048-581-0066</t>
    <phoneticPr fontId="2"/>
  </si>
  <si>
    <t>秩父鉄道波久礼駅より車で3分
※共生型</t>
    <rPh sb="0" eb="4">
      <t>チチブテツドウ</t>
    </rPh>
    <rPh sb="4" eb="5">
      <t>ナミ</t>
    </rPh>
    <rPh sb="5" eb="6">
      <t>ヒサ</t>
    </rPh>
    <rPh sb="6" eb="7">
      <t>レイ</t>
    </rPh>
    <rPh sb="7" eb="8">
      <t>エキ</t>
    </rPh>
    <rPh sb="10" eb="11">
      <t>クルマ</t>
    </rPh>
    <rPh sb="13" eb="14">
      <t>ブン</t>
    </rPh>
    <rPh sb="16" eb="19">
      <t>キョウセイガタ</t>
    </rPh>
    <phoneticPr fontId="2"/>
  </si>
  <si>
    <t>おりひめ</t>
    <phoneticPr fontId="2"/>
  </si>
  <si>
    <t>（株）Waiwai housing</t>
    <rPh sb="1" eb="2">
      <t>カブ</t>
    </rPh>
    <phoneticPr fontId="2"/>
  </si>
  <si>
    <t>グループホームデイジー若山</t>
    <rPh sb="11" eb="13">
      <t>ワカヤマ</t>
    </rPh>
    <phoneticPr fontId="2"/>
  </si>
  <si>
    <t>若山1丁目55-16、55-5</t>
    <rPh sb="0" eb="2">
      <t>ワカヤマ</t>
    </rPh>
    <rPh sb="3" eb="5">
      <t>チョウメ</t>
    </rPh>
    <phoneticPr fontId="2"/>
  </si>
  <si>
    <t>350-0462</t>
    <phoneticPr fontId="2"/>
  </si>
  <si>
    <t>049-295-4660</t>
    <phoneticPr fontId="2"/>
  </si>
  <si>
    <t>049-298-4617</t>
    <phoneticPr fontId="2"/>
  </si>
  <si>
    <t>武州長瀬駅北口から徒歩8分</t>
    <rPh sb="0" eb="2">
      <t>ブシュウ</t>
    </rPh>
    <rPh sb="2" eb="4">
      <t>ナガセ</t>
    </rPh>
    <rPh sb="4" eb="5">
      <t>エキ</t>
    </rPh>
    <rPh sb="5" eb="6">
      <t>キタ</t>
    </rPh>
    <rPh sb="6" eb="7">
      <t>クチ</t>
    </rPh>
    <rPh sb="9" eb="11">
      <t>トホ</t>
    </rPh>
    <rPh sb="12" eb="13">
      <t>フン</t>
    </rPh>
    <phoneticPr fontId="2"/>
  </si>
  <si>
    <t>くすのき台1-2-1
エーワンビル2階</t>
    <rPh sb="4" eb="5">
      <t>ダイ</t>
    </rPh>
    <rPh sb="18" eb="19">
      <t>カイ</t>
    </rPh>
    <phoneticPr fontId="2"/>
  </si>
  <si>
    <t>04-2968-6926</t>
    <phoneticPr fontId="2"/>
  </si>
  <si>
    <t>04-2968-6927</t>
    <phoneticPr fontId="2"/>
  </si>
  <si>
    <t>西部新宿線・池袋線所沢駅から徒歩2分</t>
    <rPh sb="0" eb="2">
      <t>セイブ</t>
    </rPh>
    <rPh sb="2" eb="5">
      <t>シンジュクセン</t>
    </rPh>
    <rPh sb="6" eb="8">
      <t>イケブクロ</t>
    </rPh>
    <rPh sb="8" eb="9">
      <t>セン</t>
    </rPh>
    <rPh sb="9" eb="11">
      <t>トコロザワ</t>
    </rPh>
    <rPh sb="11" eb="12">
      <t>エキ</t>
    </rPh>
    <rPh sb="14" eb="16">
      <t>トホ</t>
    </rPh>
    <rPh sb="17" eb="18">
      <t>フン</t>
    </rPh>
    <phoneticPr fontId="2"/>
  </si>
  <si>
    <t>（一社）虹のち晴れ</t>
    <rPh sb="1" eb="3">
      <t>イッシャ</t>
    </rPh>
    <rPh sb="4" eb="5">
      <t>ニジ</t>
    </rPh>
    <rPh sb="7" eb="8">
      <t>ハ</t>
    </rPh>
    <phoneticPr fontId="2"/>
  </si>
  <si>
    <t>Pinton</t>
    <phoneticPr fontId="2"/>
  </si>
  <si>
    <t>並木8-1-6-115.116.117</t>
    <rPh sb="0" eb="2">
      <t>ナミキ</t>
    </rPh>
    <phoneticPr fontId="2"/>
  </si>
  <si>
    <t>359-0042</t>
    <phoneticPr fontId="2"/>
  </si>
  <si>
    <t>04-2941-2841</t>
    <phoneticPr fontId="2"/>
  </si>
  <si>
    <t>航空公園駅から「並木通り団地行き」バスで「並木通り団地」下車徒歩１分</t>
    <rPh sb="0" eb="2">
      <t>コウクウ</t>
    </rPh>
    <rPh sb="2" eb="5">
      <t>コウエンエキ</t>
    </rPh>
    <rPh sb="8" eb="10">
      <t>ナミキ</t>
    </rPh>
    <rPh sb="10" eb="11">
      <t>ドオ</t>
    </rPh>
    <rPh sb="12" eb="14">
      <t>ダンチ</t>
    </rPh>
    <rPh sb="14" eb="15">
      <t>イキ</t>
    </rPh>
    <rPh sb="21" eb="23">
      <t>ナミキ</t>
    </rPh>
    <rPh sb="23" eb="24">
      <t>ドオ</t>
    </rPh>
    <rPh sb="25" eb="27">
      <t>ダンチ</t>
    </rPh>
    <rPh sb="28" eb="30">
      <t>ゲシャ</t>
    </rPh>
    <rPh sb="30" eb="32">
      <t>トホ</t>
    </rPh>
    <rPh sb="33" eb="34">
      <t>フン</t>
    </rPh>
    <phoneticPr fontId="2"/>
  </si>
  <si>
    <t>春日部市中央8-8-40</t>
    <rPh sb="0" eb="4">
      <t>カスカベシ</t>
    </rPh>
    <rPh sb="4" eb="6">
      <t>チュウオウ</t>
    </rPh>
    <phoneticPr fontId="2"/>
  </si>
  <si>
    <t>春日部駅西口から徒歩20分</t>
    <rPh sb="0" eb="3">
      <t>カスカベ</t>
    </rPh>
    <rPh sb="3" eb="4">
      <t>エキ</t>
    </rPh>
    <rPh sb="4" eb="6">
      <t>ニシグチ</t>
    </rPh>
    <rPh sb="8" eb="10">
      <t>トホ</t>
    </rPh>
    <rPh sb="12" eb="13">
      <t>フン</t>
    </rPh>
    <phoneticPr fontId="2"/>
  </si>
  <si>
    <t>（株）objective</t>
    <rPh sb="1" eb="2">
      <t>カブ</t>
    </rPh>
    <phoneticPr fontId="2"/>
  </si>
  <si>
    <t>生活介護事業所　よりみち</t>
    <rPh sb="0" eb="2">
      <t>セイカツ</t>
    </rPh>
    <rPh sb="2" eb="4">
      <t>カイゴ</t>
    </rPh>
    <rPh sb="4" eb="6">
      <t>ジギョウ</t>
    </rPh>
    <rPh sb="6" eb="7">
      <t>ショ</t>
    </rPh>
    <phoneticPr fontId="2"/>
  </si>
  <si>
    <t>川野75-2</t>
    <rPh sb="0" eb="2">
      <t>カワノ</t>
    </rPh>
    <phoneticPr fontId="2"/>
  </si>
  <si>
    <t>342-0051</t>
    <phoneticPr fontId="2"/>
  </si>
  <si>
    <t>048-972-6922</t>
    <phoneticPr fontId="2"/>
  </si>
  <si>
    <t>048-972-6923</t>
    <phoneticPr fontId="2"/>
  </si>
  <si>
    <t>吉川駅から車で10分</t>
    <rPh sb="0" eb="2">
      <t>ヨシカワ</t>
    </rPh>
    <rPh sb="2" eb="3">
      <t>エキ</t>
    </rPh>
    <rPh sb="5" eb="6">
      <t>クルマ</t>
    </rPh>
    <rPh sb="9" eb="10">
      <t>フン</t>
    </rPh>
    <phoneticPr fontId="2"/>
  </si>
  <si>
    <t>（特非）やまぶき</t>
    <rPh sb="1" eb="2">
      <t>トク</t>
    </rPh>
    <rPh sb="2" eb="3">
      <t>ヒ</t>
    </rPh>
    <phoneticPr fontId="2"/>
  </si>
  <si>
    <t>やまぶき</t>
    <phoneticPr fontId="2"/>
  </si>
  <si>
    <t>蓮田5-135</t>
    <rPh sb="0" eb="2">
      <t>ハスダ</t>
    </rPh>
    <phoneticPr fontId="2"/>
  </si>
  <si>
    <t>349-0115</t>
    <phoneticPr fontId="2"/>
  </si>
  <si>
    <t>048-769-2836</t>
    <phoneticPr fontId="2"/>
  </si>
  <si>
    <t>蓮田駅から徒歩19分</t>
    <rPh sb="0" eb="2">
      <t>ハスダ</t>
    </rPh>
    <rPh sb="2" eb="3">
      <t>エキ</t>
    </rPh>
    <rPh sb="5" eb="7">
      <t>トホ</t>
    </rPh>
    <rPh sb="9" eb="10">
      <t>フン</t>
    </rPh>
    <phoneticPr fontId="2"/>
  </si>
  <si>
    <t>かぞ花崎キャリアセンター</t>
    <rPh sb="2" eb="4">
      <t>ハナサキ</t>
    </rPh>
    <phoneticPr fontId="2"/>
  </si>
  <si>
    <t>花崎北1-18-2</t>
    <rPh sb="0" eb="2">
      <t>ハナサキ</t>
    </rPh>
    <rPh sb="2" eb="3">
      <t>キタ</t>
    </rPh>
    <phoneticPr fontId="2"/>
  </si>
  <si>
    <t>347-0016</t>
    <phoneticPr fontId="2"/>
  </si>
  <si>
    <t>0480-47-0378</t>
    <phoneticPr fontId="2"/>
  </si>
  <si>
    <t>0480-47-0379</t>
    <phoneticPr fontId="2"/>
  </si>
  <si>
    <t>花崎駅徒歩1分</t>
    <rPh sb="0" eb="2">
      <t>ハナサキ</t>
    </rPh>
    <rPh sb="2" eb="3">
      <t>エキ</t>
    </rPh>
    <rPh sb="3" eb="5">
      <t>トホ</t>
    </rPh>
    <rPh sb="6" eb="7">
      <t>フン</t>
    </rPh>
    <phoneticPr fontId="2"/>
  </si>
  <si>
    <t>Studio Nagi</t>
  </si>
  <si>
    <t>大宮区三橋４－１０８－１１</t>
  </si>
  <si>
    <t>330-0856</t>
  </si>
  <si>
    <t>048-783-2801</t>
  </si>
  <si>
    <t>048-611-7674</t>
  </si>
  <si>
    <t>大宮駅西口から西武バスにて「三橋２丁目」下車徒歩１０分　</t>
    <rPh sb="0" eb="2">
      <t>オオミヤ</t>
    </rPh>
    <rPh sb="3" eb="5">
      <t>ニシグチ</t>
    </rPh>
    <rPh sb="14" eb="16">
      <t>ミハシ</t>
    </rPh>
    <rPh sb="17" eb="19">
      <t>チョウメ</t>
    </rPh>
    <phoneticPr fontId="2"/>
  </si>
  <si>
    <t>（株）東日本ユニバーサル</t>
    <rPh sb="1" eb="2">
      <t>カブ</t>
    </rPh>
    <rPh sb="3" eb="4">
      <t>ヒガシ</t>
    </rPh>
    <rPh sb="4" eb="6">
      <t>ニホン</t>
    </rPh>
    <phoneticPr fontId="5"/>
  </si>
  <si>
    <t>就労定着支援事業所カルディア</t>
    <rPh sb="0" eb="2">
      <t>シュウロウ</t>
    </rPh>
    <rPh sb="2" eb="4">
      <t>テイチャク</t>
    </rPh>
    <rPh sb="4" eb="6">
      <t>シエン</t>
    </rPh>
    <rPh sb="6" eb="9">
      <t>ジギョウショ</t>
    </rPh>
    <phoneticPr fontId="2"/>
  </si>
  <si>
    <t>048-971-9781</t>
    <phoneticPr fontId="2"/>
  </si>
  <si>
    <t>048-971-9783</t>
    <phoneticPr fontId="2"/>
  </si>
  <si>
    <t>Cocorport南越谷駅前Office</t>
    <rPh sb="9" eb="14">
      <t>ミナミコシガヤエキマエ</t>
    </rPh>
    <phoneticPr fontId="2"/>
  </si>
  <si>
    <t>南越谷1-20-6 高木ビル5F</t>
    <rPh sb="10" eb="12">
      <t>タカギ</t>
    </rPh>
    <phoneticPr fontId="2"/>
  </si>
  <si>
    <t>東武スカイツリーライン新越谷駅・ＪＲ武蔵野線南越谷駅徒歩2分</t>
    <rPh sb="0" eb="2">
      <t>トウブ</t>
    </rPh>
    <rPh sb="11" eb="12">
      <t>シン</t>
    </rPh>
    <rPh sb="12" eb="14">
      <t>コシガヤ</t>
    </rPh>
    <rPh sb="14" eb="15">
      <t>エキ</t>
    </rPh>
    <rPh sb="18" eb="22">
      <t>ムサシノセン</t>
    </rPh>
    <rPh sb="22" eb="26">
      <t>ミナミコシガヤエキ</t>
    </rPh>
    <rPh sb="26" eb="28">
      <t>トホ</t>
    </rPh>
    <rPh sb="29" eb="30">
      <t>フン</t>
    </rPh>
    <phoneticPr fontId="2"/>
  </si>
  <si>
    <t>ウーリー北越谷</t>
  </si>
  <si>
    <t>北越谷2-38-32五十嵐ビル2階</t>
  </si>
  <si>
    <t>343-0026</t>
  </si>
  <si>
    <t>048-947-9963</t>
  </si>
  <si>
    <t>東武スカイツリーライン北越谷駅徒歩5分</t>
    <rPh sb="0" eb="2">
      <t>トウブ</t>
    </rPh>
    <rPh sb="11" eb="12">
      <t>キタ</t>
    </rPh>
    <rPh sb="12" eb="14">
      <t>コシガヤ</t>
    </rPh>
    <rPh sb="14" eb="15">
      <t>エキ</t>
    </rPh>
    <rPh sb="15" eb="17">
      <t>トホ</t>
    </rPh>
    <rPh sb="18" eb="19">
      <t>フン</t>
    </rPh>
    <phoneticPr fontId="2"/>
  </si>
  <si>
    <t>332-0021</t>
  </si>
  <si>
    <t>ＷＯＯＯＬＹ(株)</t>
    <phoneticPr fontId="2"/>
  </si>
  <si>
    <t>（株）モードファイブ</t>
    <rPh sb="1" eb="2">
      <t>カブ</t>
    </rPh>
    <phoneticPr fontId="2"/>
  </si>
  <si>
    <t>aloha入間センター</t>
    <rPh sb="5" eb="7">
      <t>イルマ</t>
    </rPh>
    <phoneticPr fontId="2"/>
  </si>
  <si>
    <t>豊岡1-5-34</t>
    <rPh sb="0" eb="2">
      <t>トヨオカ</t>
    </rPh>
    <phoneticPr fontId="2"/>
  </si>
  <si>
    <t>04-2937-5898</t>
    <phoneticPr fontId="2"/>
  </si>
  <si>
    <t>04-2937-5899</t>
    <phoneticPr fontId="2"/>
  </si>
  <si>
    <t>入間市駅から徒歩7分</t>
    <rPh sb="0" eb="3">
      <t>イルマシ</t>
    </rPh>
    <rPh sb="3" eb="4">
      <t>エキ</t>
    </rPh>
    <rPh sb="6" eb="8">
      <t>トホ</t>
    </rPh>
    <rPh sb="9" eb="10">
      <t>フン</t>
    </rPh>
    <phoneticPr fontId="2"/>
  </si>
  <si>
    <t>防災育成センター（同）</t>
    <rPh sb="0" eb="2">
      <t>ボウサイイ</t>
    </rPh>
    <rPh sb="2" eb="4">
      <t>クセイ</t>
    </rPh>
    <rPh sb="9" eb="10">
      <t>ドウ</t>
    </rPh>
    <phoneticPr fontId="2"/>
  </si>
  <si>
    <t>ライフディフェンス希望　短期入所</t>
    <rPh sb="9" eb="11">
      <t>キボウ</t>
    </rPh>
    <rPh sb="12" eb="14">
      <t>タンキ</t>
    </rPh>
    <rPh sb="14" eb="16">
      <t>ニュウショ</t>
    </rPh>
    <phoneticPr fontId="2"/>
  </si>
  <si>
    <t>備後東7-19-26</t>
    <rPh sb="0" eb="3">
      <t>ビンゴヒガシ</t>
    </rPh>
    <phoneticPr fontId="2"/>
  </si>
  <si>
    <t>344-0032</t>
    <phoneticPr fontId="2"/>
  </si>
  <si>
    <t>070-3818-5271</t>
    <phoneticPr fontId="2"/>
  </si>
  <si>
    <t>東部伊勢崎線武里駅徒歩8分</t>
    <rPh sb="0" eb="2">
      <t>トウブ</t>
    </rPh>
    <rPh sb="2" eb="5">
      <t>イセサキ</t>
    </rPh>
    <rPh sb="5" eb="6">
      <t>セン</t>
    </rPh>
    <rPh sb="6" eb="9">
      <t>タケサトエキ</t>
    </rPh>
    <rPh sb="9" eb="11">
      <t>トホ</t>
    </rPh>
    <rPh sb="12" eb="13">
      <t>フン</t>
    </rPh>
    <phoneticPr fontId="2"/>
  </si>
  <si>
    <t>（株）チャレンジプラットフォーム</t>
    <phoneticPr fontId="2"/>
  </si>
  <si>
    <t>サニースポット新越谷</t>
    <rPh sb="7" eb="10">
      <t>シンコシガヤ</t>
    </rPh>
    <phoneticPr fontId="2"/>
  </si>
  <si>
    <t>南越谷1-6-62
コーポ南越谷Ｂ棟5.6号</t>
    <rPh sb="0" eb="3">
      <t>ミナミコシガヤ</t>
    </rPh>
    <rPh sb="13" eb="16">
      <t>ミナミコシガヤ</t>
    </rPh>
    <rPh sb="17" eb="18">
      <t>トウ</t>
    </rPh>
    <rPh sb="21" eb="22">
      <t>ゴウ</t>
    </rPh>
    <phoneticPr fontId="2"/>
  </si>
  <si>
    <t>03-3519-7787</t>
    <phoneticPr fontId="2"/>
  </si>
  <si>
    <t>03-3591-7797</t>
    <phoneticPr fontId="2"/>
  </si>
  <si>
    <t>東武スカイツリーライン新越谷駅徒歩8分
ＪＲ武蔵野線南越谷駅徒歩8分</t>
    <rPh sb="0" eb="2">
      <t>トウブ</t>
    </rPh>
    <rPh sb="11" eb="12">
      <t>シン</t>
    </rPh>
    <rPh sb="12" eb="14">
      <t>コシガヤ</t>
    </rPh>
    <rPh sb="14" eb="15">
      <t>エキ</t>
    </rPh>
    <rPh sb="15" eb="17">
      <t>トホ</t>
    </rPh>
    <rPh sb="18" eb="19">
      <t>フン</t>
    </rPh>
    <rPh sb="22" eb="26">
      <t>ムサシノセン</t>
    </rPh>
    <rPh sb="26" eb="30">
      <t>ミナミコシガヤエキ</t>
    </rPh>
    <rPh sb="30" eb="32">
      <t>トホ</t>
    </rPh>
    <rPh sb="33" eb="34">
      <t>フン</t>
    </rPh>
    <phoneticPr fontId="2"/>
  </si>
  <si>
    <t>デイサービスセンターしらさぎ</t>
  </si>
  <si>
    <t>岩槻区真福寺１４６５</t>
    <rPh sb="0" eb="3">
      <t>イワツキク</t>
    </rPh>
    <rPh sb="3" eb="6">
      <t>シンプクジ</t>
    </rPh>
    <phoneticPr fontId="5"/>
  </si>
  <si>
    <t>339-0044</t>
  </si>
  <si>
    <t>048-797-4348</t>
  </si>
  <si>
    <t>048-797-1114</t>
  </si>
  <si>
    <t>東武野田線岩槻駅から目白大学・東川口行きバス乗車、城南小学校/浮谷バス停から徒歩5分</t>
    <rPh sb="0" eb="2">
      <t>トウブ</t>
    </rPh>
    <rPh sb="2" eb="5">
      <t>ノダセン</t>
    </rPh>
    <rPh sb="5" eb="8">
      <t>イワツキエキ</t>
    </rPh>
    <rPh sb="10" eb="12">
      <t>メジロ</t>
    </rPh>
    <rPh sb="12" eb="14">
      <t>ダイガク</t>
    </rPh>
    <rPh sb="15" eb="18">
      <t>ヒガシカワグチ</t>
    </rPh>
    <rPh sb="18" eb="19">
      <t>イ</t>
    </rPh>
    <rPh sb="22" eb="24">
      <t>ジョウシャ</t>
    </rPh>
    <rPh sb="25" eb="27">
      <t>ジョウナン</t>
    </rPh>
    <rPh sb="27" eb="30">
      <t>ショウガッコウ</t>
    </rPh>
    <rPh sb="31" eb="33">
      <t>ウキヤ</t>
    </rPh>
    <rPh sb="35" eb="36">
      <t>テイ</t>
    </rPh>
    <rPh sb="38" eb="40">
      <t>トホ</t>
    </rPh>
    <rPh sb="41" eb="42">
      <t>フン</t>
    </rPh>
    <phoneticPr fontId="2"/>
  </si>
  <si>
    <t>インクルード（株）</t>
  </si>
  <si>
    <t>大宮区大門町３－１９７　星野第２ビル２階Ｃ</t>
    <rPh sb="0" eb="2">
      <t>オオミヤ</t>
    </rPh>
    <rPh sb="2" eb="3">
      <t>ク</t>
    </rPh>
    <rPh sb="3" eb="5">
      <t>ダイモン</t>
    </rPh>
    <rPh sb="5" eb="6">
      <t>チョウ</t>
    </rPh>
    <rPh sb="12" eb="14">
      <t>ホシノ</t>
    </rPh>
    <rPh sb="14" eb="15">
      <t>ダイ</t>
    </rPh>
    <rPh sb="19" eb="20">
      <t>カイ</t>
    </rPh>
    <phoneticPr fontId="5"/>
  </si>
  <si>
    <t>048-729-7390</t>
  </si>
  <si>
    <t>JR大宮駅から徒歩6分</t>
    <rPh sb="2" eb="5">
      <t>オオミヤエキ</t>
    </rPh>
    <rPh sb="7" eb="9">
      <t>トホ</t>
    </rPh>
    <rPh sb="10" eb="11">
      <t>フン</t>
    </rPh>
    <phoneticPr fontId="2"/>
  </si>
  <si>
    <t>（株）リンクス</t>
    <rPh sb="0" eb="3">
      <t>カブシキガイシャ</t>
    </rPh>
    <phoneticPr fontId="2"/>
  </si>
  <si>
    <t>就労移行支援事業所リンクス川越</t>
    <rPh sb="0" eb="2">
      <t>シュウロウ</t>
    </rPh>
    <rPh sb="2" eb="4">
      <t>イコウ</t>
    </rPh>
    <rPh sb="4" eb="6">
      <t>シエン</t>
    </rPh>
    <rPh sb="6" eb="9">
      <t>ジギョウショ</t>
    </rPh>
    <rPh sb="13" eb="15">
      <t>カワゴエ</t>
    </rPh>
    <phoneticPr fontId="2"/>
  </si>
  <si>
    <t>脇田町16-29　川越脇田ビル4階</t>
    <rPh sb="0" eb="3">
      <t>ワキタマチ</t>
    </rPh>
    <rPh sb="9" eb="11">
      <t>カワゴエ</t>
    </rPh>
    <rPh sb="11" eb="13">
      <t>ワキタ</t>
    </rPh>
    <rPh sb="16" eb="17">
      <t>カイ</t>
    </rPh>
    <phoneticPr fontId="2"/>
  </si>
  <si>
    <t>350-1122</t>
  </si>
  <si>
    <t>049-298-4906</t>
  </si>
  <si>
    <t>049-298-4907</t>
  </si>
  <si>
    <t>川越駅下車徒歩3分</t>
    <rPh sb="0" eb="2">
      <t>カワゴエ</t>
    </rPh>
    <rPh sb="2" eb="3">
      <t>エキ</t>
    </rPh>
    <rPh sb="3" eb="5">
      <t>ゲシャ</t>
    </rPh>
    <rPh sb="5" eb="7">
      <t>トホ</t>
    </rPh>
    <rPh sb="8" eb="9">
      <t>フン</t>
    </rPh>
    <phoneticPr fontId="2"/>
  </si>
  <si>
    <t>（株）アスタス</t>
    <rPh sb="0" eb="3">
      <t>カブシキガイシャ</t>
    </rPh>
    <phoneticPr fontId="2"/>
  </si>
  <si>
    <t>liveステーション上野田町</t>
    <rPh sb="10" eb="13">
      <t>カミノダ</t>
    </rPh>
    <rPh sb="13" eb="14">
      <t>マチ</t>
    </rPh>
    <phoneticPr fontId="2"/>
  </si>
  <si>
    <t>上野田町34-22</t>
    <rPh sb="0" eb="3">
      <t>カミノダ</t>
    </rPh>
    <rPh sb="3" eb="4">
      <t>マチ</t>
    </rPh>
    <phoneticPr fontId="2"/>
  </si>
  <si>
    <t>350-1112</t>
  </si>
  <si>
    <t>石原町2-29-2</t>
    <rPh sb="0" eb="3">
      <t>イシワラチョウ</t>
    </rPh>
    <phoneticPr fontId="2"/>
  </si>
  <si>
    <t>049-298-3500</t>
  </si>
  <si>
    <t>049-298-3502</t>
  </si>
  <si>
    <t>ＪＲ東川口駅から徒歩３分
埼玉高速鉄道　東川口駅から徒歩５分</t>
    <rPh sb="2" eb="5">
      <t>ひがしかわぐち</t>
    </rPh>
    <rPh sb="5" eb="6">
      <t>えき</t>
    </rPh>
    <rPh sb="8" eb="10">
      <t>とほ</t>
    </rPh>
    <rPh sb="11" eb="12">
      <t>ふん</t>
    </rPh>
    <rPh sb="13" eb="15">
      <t>さいたま</t>
    </rPh>
    <rPh sb="15" eb="17">
      <t>こうそく</t>
    </rPh>
    <rPh sb="17" eb="19">
      <t>てつどう</t>
    </rPh>
    <rPh sb="20" eb="24">
      <t>ひがしかわぐちえき</t>
    </rPh>
    <rPh sb="26" eb="28">
      <t>とほ</t>
    </rPh>
    <rPh sb="29" eb="30">
      <t>ふん</t>
    </rPh>
    <phoneticPr fontId="16" type="Hiragana"/>
  </si>
  <si>
    <t>BELL　東川口</t>
  </si>
  <si>
    <t>334-0811</t>
  </si>
  <si>
    <t>048-452-4070</t>
  </si>
  <si>
    <t>048-452-4071</t>
  </si>
  <si>
    <t>（株）スマイル桶川</t>
    <rPh sb="0" eb="3">
      <t>カブ</t>
    </rPh>
    <rPh sb="7" eb="9">
      <t>オケガワ</t>
    </rPh>
    <phoneticPr fontId="2"/>
  </si>
  <si>
    <t>就労継続支援Ｂ型事業所えがお</t>
    <rPh sb="0" eb="6">
      <t>シュウロウケイゾクシエン</t>
    </rPh>
    <rPh sb="7" eb="11">
      <t>ガタジギョウショ</t>
    </rPh>
    <phoneticPr fontId="2"/>
  </si>
  <si>
    <t>363-0026</t>
    <phoneticPr fontId="2"/>
  </si>
  <si>
    <t>048-662-9091</t>
    <phoneticPr fontId="2"/>
  </si>
  <si>
    <t>048-662-9092</t>
  </si>
  <si>
    <t>JR桶川駅から桶川市内循環バス「日出谷保育所入口」下車徒歩2分</t>
    <rPh sb="2" eb="4">
      <t>オケガワ</t>
    </rPh>
    <rPh sb="4" eb="5">
      <t>エキ</t>
    </rPh>
    <rPh sb="7" eb="9">
      <t>オケガワ</t>
    </rPh>
    <rPh sb="9" eb="10">
      <t>シ</t>
    </rPh>
    <rPh sb="10" eb="11">
      <t>ナイ</t>
    </rPh>
    <rPh sb="11" eb="13">
      <t>ジュンカン</t>
    </rPh>
    <rPh sb="16" eb="19">
      <t>ヒデヤ</t>
    </rPh>
    <rPh sb="19" eb="21">
      <t>ホイク</t>
    </rPh>
    <rPh sb="21" eb="22">
      <t>ショ</t>
    </rPh>
    <rPh sb="22" eb="24">
      <t>イリグチ</t>
    </rPh>
    <rPh sb="25" eb="27">
      <t>ゲシャ</t>
    </rPh>
    <rPh sb="27" eb="29">
      <t>トホ</t>
    </rPh>
    <rPh sb="30" eb="31">
      <t>フン</t>
    </rPh>
    <phoneticPr fontId="2"/>
  </si>
  <si>
    <t>（株）クラ・ゼミ</t>
    <rPh sb="1" eb="2">
      <t>カブ</t>
    </rPh>
    <phoneticPr fontId="2"/>
  </si>
  <si>
    <t>アクセスジョブ熊谷</t>
    <rPh sb="7" eb="9">
      <t>クマガヤ</t>
    </rPh>
    <phoneticPr fontId="2"/>
  </si>
  <si>
    <t>宮前町2-104
サルーテ熊谷1Ｆ</t>
    <rPh sb="0" eb="3">
      <t>ミヤマエチョウ</t>
    </rPh>
    <rPh sb="13" eb="15">
      <t>クマガヤ</t>
    </rPh>
    <phoneticPr fontId="2"/>
  </si>
  <si>
    <t>360-0045</t>
    <phoneticPr fontId="2"/>
  </si>
  <si>
    <t>048-501-6506</t>
    <phoneticPr fontId="2"/>
  </si>
  <si>
    <t>JR熊谷駅から徒歩3分</t>
    <rPh sb="2" eb="4">
      <t>クマガヤ</t>
    </rPh>
    <rPh sb="4" eb="5">
      <t>エキ</t>
    </rPh>
    <rPh sb="7" eb="9">
      <t>トホ</t>
    </rPh>
    <rPh sb="10" eb="11">
      <t>ブン</t>
    </rPh>
    <phoneticPr fontId="2"/>
  </si>
  <si>
    <t>（福）光彩会</t>
    <rPh sb="1" eb="2">
      <t>フク</t>
    </rPh>
    <rPh sb="3" eb="4">
      <t>ヒカリ</t>
    </rPh>
    <rPh sb="4" eb="5">
      <t>アヤ</t>
    </rPh>
    <rPh sb="5" eb="6">
      <t>カイ</t>
    </rPh>
    <phoneticPr fontId="2"/>
  </si>
  <si>
    <t>障害者多機能型施設新座みちしるべ</t>
    <rPh sb="0" eb="3">
      <t>ショウガイシャ</t>
    </rPh>
    <rPh sb="3" eb="7">
      <t>タキノウガタ</t>
    </rPh>
    <rPh sb="7" eb="9">
      <t>シセツ</t>
    </rPh>
    <rPh sb="9" eb="11">
      <t>ニイザ</t>
    </rPh>
    <phoneticPr fontId="2"/>
  </si>
  <si>
    <t>野火止一丁目19-8</t>
    <rPh sb="0" eb="3">
      <t>ノビドメ</t>
    </rPh>
    <rPh sb="3" eb="6">
      <t>イッチョウメ</t>
    </rPh>
    <phoneticPr fontId="2"/>
  </si>
  <si>
    <t>352-0011</t>
    <phoneticPr fontId="2"/>
  </si>
  <si>
    <t>048-485-9768</t>
    <phoneticPr fontId="2"/>
  </si>
  <si>
    <t>048-485-9769</t>
    <phoneticPr fontId="2"/>
  </si>
  <si>
    <t>武蔵野線新座駅南口から西部バス【新座01】新座営業所行「陣屋」下車徒歩5分</t>
    <rPh sb="0" eb="4">
      <t>ムサシノセン</t>
    </rPh>
    <rPh sb="4" eb="6">
      <t>ニイザ</t>
    </rPh>
    <rPh sb="6" eb="7">
      <t>エキ</t>
    </rPh>
    <rPh sb="7" eb="8">
      <t>ミナミ</t>
    </rPh>
    <rPh sb="8" eb="9">
      <t>グチ</t>
    </rPh>
    <rPh sb="11" eb="13">
      <t>セイブ</t>
    </rPh>
    <rPh sb="16" eb="18">
      <t>ニイザ</t>
    </rPh>
    <rPh sb="21" eb="23">
      <t>ニイザ</t>
    </rPh>
    <rPh sb="23" eb="26">
      <t>エイギョウショ</t>
    </rPh>
    <rPh sb="26" eb="27">
      <t>ユ</t>
    </rPh>
    <rPh sb="28" eb="30">
      <t>ジンヤ</t>
    </rPh>
    <rPh sb="31" eb="33">
      <t>ゲシャ</t>
    </rPh>
    <rPh sb="33" eb="35">
      <t>トホ</t>
    </rPh>
    <rPh sb="36" eb="37">
      <t>フン</t>
    </rPh>
    <phoneticPr fontId="2"/>
  </si>
  <si>
    <t>箭弓町1丁目20番1号</t>
    <rPh sb="0" eb="3">
      <t>ヤキュウチョウ</t>
    </rPh>
    <rPh sb="4" eb="6">
      <t>チョウメ</t>
    </rPh>
    <rPh sb="8" eb="9">
      <t>バン</t>
    </rPh>
    <rPh sb="10" eb="11">
      <t>ゴウ</t>
    </rPh>
    <phoneticPr fontId="1"/>
  </si>
  <si>
    <t>0493-81-3586</t>
    <phoneticPr fontId="2"/>
  </si>
  <si>
    <t>0493-81-3589</t>
    <phoneticPr fontId="2"/>
  </si>
  <si>
    <t>東武東上線東松山駅から徒歩5分
※共同生活援助との併設</t>
    <rPh sb="0" eb="5">
      <t>トウブトウジョウセン</t>
    </rPh>
    <rPh sb="5" eb="6">
      <t>ヒガシ</t>
    </rPh>
    <rPh sb="6" eb="8">
      <t>マツヤマ</t>
    </rPh>
    <rPh sb="8" eb="9">
      <t>エキ</t>
    </rPh>
    <rPh sb="11" eb="13">
      <t>トホ</t>
    </rPh>
    <rPh sb="14" eb="15">
      <t>フン</t>
    </rPh>
    <phoneticPr fontId="2"/>
  </si>
  <si>
    <t>（株）あずいず</t>
    <rPh sb="0" eb="3">
      <t>カブ</t>
    </rPh>
    <phoneticPr fontId="2"/>
  </si>
  <si>
    <t>ぶらいと</t>
    <phoneticPr fontId="2"/>
  </si>
  <si>
    <t>鶴ケ丘81番地24　
齊藤ビル2階</t>
    <rPh sb="0" eb="3">
      <t>ツルガオカ</t>
    </rPh>
    <rPh sb="5" eb="7">
      <t>バンチ</t>
    </rPh>
    <rPh sb="11" eb="13">
      <t>サイトウ</t>
    </rPh>
    <rPh sb="16" eb="17">
      <t>カイ</t>
    </rPh>
    <phoneticPr fontId="2"/>
  </si>
  <si>
    <t>350-2204</t>
    <phoneticPr fontId="2"/>
  </si>
  <si>
    <t>049-298-6660</t>
    <phoneticPr fontId="2"/>
  </si>
  <si>
    <t>049-298-6659</t>
    <phoneticPr fontId="2"/>
  </si>
  <si>
    <t>東部東上線鶴ヶ島駅から徒歩8分</t>
    <rPh sb="0" eb="2">
      <t>トウブ</t>
    </rPh>
    <rPh sb="2" eb="5">
      <t>トウジョウセン</t>
    </rPh>
    <rPh sb="5" eb="8">
      <t>ツルガシマ</t>
    </rPh>
    <rPh sb="8" eb="9">
      <t>エキ</t>
    </rPh>
    <rPh sb="11" eb="13">
      <t>トホ</t>
    </rPh>
    <rPh sb="14" eb="15">
      <t>フン</t>
    </rPh>
    <phoneticPr fontId="2"/>
  </si>
  <si>
    <t>(有)大和ハッピーケアサービス</t>
    <rPh sb="1" eb="2">
      <t>ユウ</t>
    </rPh>
    <rPh sb="3" eb="5">
      <t>ヤマト</t>
    </rPh>
    <phoneticPr fontId="5"/>
  </si>
  <si>
    <t>生活介護事業所ハッピーみつばち</t>
    <rPh sb="0" eb="2">
      <t>セイカツ</t>
    </rPh>
    <rPh sb="2" eb="4">
      <t>カイゴ</t>
    </rPh>
    <rPh sb="4" eb="7">
      <t>ジギョウショ</t>
    </rPh>
    <phoneticPr fontId="5"/>
  </si>
  <si>
    <t>中央区上落合２－９－３０　ハーモニックビル３F</t>
    <rPh sb="0" eb="3">
      <t>チュウオウク</t>
    </rPh>
    <rPh sb="3" eb="6">
      <t>カミオチアイ</t>
    </rPh>
    <phoneticPr fontId="5"/>
  </si>
  <si>
    <t>048-853-2655</t>
  </si>
  <si>
    <t>048-853-2656</t>
  </si>
  <si>
    <t>JR北与野駅から徒歩5分</t>
    <rPh sb="2" eb="6">
      <t>キタヨノエキ</t>
    </rPh>
    <rPh sb="8" eb="10">
      <t>トホ</t>
    </rPh>
    <rPh sb="11" eb="12">
      <t>フン</t>
    </rPh>
    <phoneticPr fontId="2"/>
  </si>
  <si>
    <t>(同)Size</t>
    <rPh sb="1" eb="2">
      <t>ドウ</t>
    </rPh>
    <phoneticPr fontId="5"/>
  </si>
  <si>
    <t>就労支援センターsize</t>
    <rPh sb="0" eb="4">
      <t>シュウロウシエン</t>
    </rPh>
    <phoneticPr fontId="5"/>
  </si>
  <si>
    <t>浦和区常盤４－１６－９　NYY浦和ビル３０２</t>
    <rPh sb="0" eb="2">
      <t>ウラワ</t>
    </rPh>
    <rPh sb="2" eb="3">
      <t>ク</t>
    </rPh>
    <rPh sb="3" eb="5">
      <t>トキワ</t>
    </rPh>
    <rPh sb="15" eb="17">
      <t>ウラワ</t>
    </rPh>
    <phoneticPr fontId="5"/>
  </si>
  <si>
    <t>048-767-8745</t>
  </si>
  <si>
    <t>048-767-8746</t>
  </si>
  <si>
    <t>JR浦和駅から徒歩１５分</t>
    <rPh sb="2" eb="5">
      <t>ウラワエキ</t>
    </rPh>
    <rPh sb="7" eb="9">
      <t>トホ</t>
    </rPh>
    <rPh sb="11" eb="12">
      <t>フン</t>
    </rPh>
    <phoneticPr fontId="2"/>
  </si>
  <si>
    <t>就労支援事業所シゴプラッ！！川口戸塚安行</t>
    <rPh sb="0" eb="2">
      <t>しゅうろう</t>
    </rPh>
    <rPh sb="2" eb="4">
      <t>しえん</t>
    </rPh>
    <rPh sb="4" eb="7">
      <t>じぎょうしょ</t>
    </rPh>
    <rPh sb="14" eb="20">
      <t>かわぐちとつかあんぎょう</t>
    </rPh>
    <phoneticPr fontId="2" type="Hiragana"/>
  </si>
  <si>
    <t>安行藤八３１５</t>
    <rPh sb="0" eb="2">
      <t>あんぎょう</t>
    </rPh>
    <rPh sb="2" eb="4">
      <t>とうはち</t>
    </rPh>
    <phoneticPr fontId="16" type="Hiragana"/>
  </si>
  <si>
    <t>334-0051</t>
    <phoneticPr fontId="2" type="Hiragana"/>
  </si>
  <si>
    <t>048-446-9423</t>
    <phoneticPr fontId="2"/>
  </si>
  <si>
    <t>048-446-9425</t>
    <phoneticPr fontId="2"/>
  </si>
  <si>
    <t>埼玉高速鉄道　戸塚安行駅から徒歩９分</t>
    <rPh sb="0" eb="2">
      <t>さいたま</t>
    </rPh>
    <rPh sb="2" eb="4">
      <t>こうそく</t>
    </rPh>
    <rPh sb="4" eb="6">
      <t>てつどう</t>
    </rPh>
    <rPh sb="7" eb="9">
      <t>とつか</t>
    </rPh>
    <rPh sb="9" eb="11">
      <t>あんぎょう</t>
    </rPh>
    <rPh sb="11" eb="12">
      <t>えき</t>
    </rPh>
    <rPh sb="14" eb="16">
      <t>とほ</t>
    </rPh>
    <rPh sb="17" eb="18">
      <t>ふん</t>
    </rPh>
    <phoneticPr fontId="16" type="Hiragana"/>
  </si>
  <si>
    <t>（株）Grow</t>
    <rPh sb="0" eb="3">
      <t>カブ</t>
    </rPh>
    <phoneticPr fontId="2"/>
  </si>
  <si>
    <t>（同）ＮＰライフケア</t>
    <rPh sb="1" eb="2">
      <t>ドウ</t>
    </rPh>
    <phoneticPr fontId="5"/>
  </si>
  <si>
    <t>プレミアムわおん久喜</t>
    <rPh sb="8" eb="10">
      <t>クキ</t>
    </rPh>
    <phoneticPr fontId="5"/>
  </si>
  <si>
    <t>本町6-15-41</t>
    <rPh sb="0" eb="2">
      <t>ホンチョウ</t>
    </rPh>
    <phoneticPr fontId="1"/>
  </si>
  <si>
    <t>346-0005</t>
    <phoneticPr fontId="2"/>
  </si>
  <si>
    <t>0480-88-7597</t>
    <phoneticPr fontId="2"/>
  </si>
  <si>
    <t>久喜駅から徒歩17分</t>
    <rPh sb="0" eb="2">
      <t>クキ</t>
    </rPh>
    <rPh sb="2" eb="3">
      <t>エキ</t>
    </rPh>
    <rPh sb="5" eb="7">
      <t>トホ</t>
    </rPh>
    <rPh sb="9" eb="10">
      <t>フン</t>
    </rPh>
    <phoneticPr fontId="2"/>
  </si>
  <si>
    <t>未来サポート（株）</t>
    <rPh sb="0" eb="2">
      <t>みらい</t>
    </rPh>
    <rPh sb="6" eb="9">
      <t>かぶ</t>
    </rPh>
    <phoneticPr fontId="2" type="Hiragana"/>
  </si>
  <si>
    <t>048-767-5964</t>
  </si>
  <si>
    <t>048-767-5965</t>
  </si>
  <si>
    <t>JR浦和駅から徒歩4分</t>
    <rPh sb="2" eb="5">
      <t>ウラワエキ</t>
    </rPh>
    <rPh sb="7" eb="9">
      <t>トホ</t>
    </rPh>
    <rPh sb="10" eb="11">
      <t>フン</t>
    </rPh>
    <phoneticPr fontId="2"/>
  </si>
  <si>
    <t>浦和区高砂２－２－２　ＢＡＩＧＹＯＫＵ．Ｓビル４階</t>
  </si>
  <si>
    <t>就労定着支援ディーキャリア大宮第二事業所</t>
    <rPh sb="0" eb="2">
      <t>シュウロウ</t>
    </rPh>
    <rPh sb="2" eb="4">
      <t>テイチャク</t>
    </rPh>
    <rPh sb="4" eb="6">
      <t>シエン</t>
    </rPh>
    <rPh sb="13" eb="15">
      <t>オオミヤ</t>
    </rPh>
    <rPh sb="15" eb="17">
      <t>ダイニ</t>
    </rPh>
    <rPh sb="17" eb="20">
      <t>ジギョウショ</t>
    </rPh>
    <phoneticPr fontId="5"/>
  </si>
  <si>
    <t>大宮区桜木町４－２０９　第三バーディトライビル３階</t>
  </si>
  <si>
    <t>花田1-23-11</t>
    <rPh sb="0" eb="2">
      <t>ハナタ</t>
    </rPh>
    <phoneticPr fontId="2"/>
  </si>
  <si>
    <t>（株）典雅</t>
    <rPh sb="0" eb="3">
      <t>カブ</t>
    </rPh>
    <rPh sb="3" eb="5">
      <t>テンガ</t>
    </rPh>
    <phoneticPr fontId="27"/>
  </si>
  <si>
    <t>able FACTORY</t>
  </si>
  <si>
    <t>川越市</t>
    <rPh sb="0" eb="3">
      <t>カワゴエシ</t>
    </rPh>
    <phoneticPr fontId="27"/>
  </si>
  <si>
    <t>かし野台2-14-1</t>
    <rPh sb="2" eb="4">
      <t>ノダイ</t>
    </rPh>
    <phoneticPr fontId="27"/>
  </si>
  <si>
    <t>350-1179</t>
  </si>
  <si>
    <t>049-293-7497</t>
  </si>
  <si>
    <t>049-293-7498</t>
  </si>
  <si>
    <t>西武池袋線南大塚駅から徒歩15分</t>
    <rPh sb="0" eb="2">
      <t>セイブ</t>
    </rPh>
    <rPh sb="2" eb="4">
      <t>イケブクロ</t>
    </rPh>
    <rPh sb="4" eb="5">
      <t>セン</t>
    </rPh>
    <rPh sb="5" eb="6">
      <t>ミナミ</t>
    </rPh>
    <rPh sb="6" eb="8">
      <t>オオツカ</t>
    </rPh>
    <rPh sb="8" eb="9">
      <t>エキ</t>
    </rPh>
    <rPh sb="11" eb="13">
      <t>トホ</t>
    </rPh>
    <rPh sb="15" eb="16">
      <t>フン</t>
    </rPh>
    <phoneticPr fontId="27"/>
  </si>
  <si>
    <t>朝日1-8-12</t>
    <rPh sb="0" eb="2">
      <t>アサヒ</t>
    </rPh>
    <phoneticPr fontId="1"/>
  </si>
  <si>
    <t>363-0023</t>
    <phoneticPr fontId="2"/>
  </si>
  <si>
    <t>048-729-6824</t>
    <phoneticPr fontId="2"/>
  </si>
  <si>
    <t>048-729-6825</t>
    <phoneticPr fontId="2"/>
  </si>
  <si>
    <t>ウーリー熊谷</t>
    <rPh sb="4" eb="6">
      <t>クマガヤ</t>
    </rPh>
    <phoneticPr fontId="2"/>
  </si>
  <si>
    <t>桜木町1-65 ホクシンビル１階</t>
    <rPh sb="0" eb="3">
      <t>サクラギチョウ</t>
    </rPh>
    <rPh sb="15" eb="16">
      <t>カイ</t>
    </rPh>
    <phoneticPr fontId="2"/>
  </si>
  <si>
    <t>048-538-9530</t>
    <phoneticPr fontId="2"/>
  </si>
  <si>
    <t>048-538-9530</t>
  </si>
  <si>
    <t>JＲ熊谷駅から徒歩3分</t>
    <rPh sb="2" eb="5">
      <t>クマガヤエキ</t>
    </rPh>
    <rPh sb="7" eb="9">
      <t>トホ</t>
    </rPh>
    <rPh sb="10" eb="11">
      <t>フン</t>
    </rPh>
    <phoneticPr fontId="2"/>
  </si>
  <si>
    <t>永田408</t>
    <rPh sb="0" eb="2">
      <t>ナガタ</t>
    </rPh>
    <phoneticPr fontId="2"/>
  </si>
  <si>
    <t>369-1243</t>
    <phoneticPr fontId="2"/>
  </si>
  <si>
    <t>048-577-3800</t>
    <phoneticPr fontId="2"/>
  </si>
  <si>
    <t>048-594-8418</t>
    <phoneticPr fontId="2"/>
  </si>
  <si>
    <t>ふかや花園駅から徒歩20分</t>
    <rPh sb="3" eb="5">
      <t>ハナゾノ</t>
    </rPh>
    <rPh sb="5" eb="6">
      <t>エキ</t>
    </rPh>
    <rPh sb="8" eb="10">
      <t>トホ</t>
    </rPh>
    <rPh sb="12" eb="13">
      <t>フン</t>
    </rPh>
    <phoneticPr fontId="2"/>
  </si>
  <si>
    <t>大字植竹388-5</t>
    <rPh sb="0" eb="2">
      <t>オオアザ</t>
    </rPh>
    <rPh sb="2" eb="4">
      <t>ウエタケ</t>
    </rPh>
    <phoneticPr fontId="2"/>
  </si>
  <si>
    <t>0495-71-3451</t>
    <phoneticPr fontId="2"/>
  </si>
  <si>
    <t>0495-77-5090</t>
    <phoneticPr fontId="2"/>
  </si>
  <si>
    <t>八高線丹荘駅下車徒歩14分</t>
    <rPh sb="0" eb="2">
      <t>ハチコウ</t>
    </rPh>
    <rPh sb="2" eb="3">
      <t>セン</t>
    </rPh>
    <rPh sb="3" eb="5">
      <t>タンショウ</t>
    </rPh>
    <rPh sb="5" eb="6">
      <t>エキ</t>
    </rPh>
    <rPh sb="6" eb="8">
      <t>ゲシャ</t>
    </rPh>
    <rPh sb="8" eb="10">
      <t>トホ</t>
    </rPh>
    <rPh sb="12" eb="13">
      <t>フン</t>
    </rPh>
    <phoneticPr fontId="2"/>
  </si>
  <si>
    <t>サンフォレスト草加北谷</t>
    <rPh sb="7" eb="9">
      <t>ソウカ</t>
    </rPh>
    <rPh sb="9" eb="11">
      <t>キタヤ</t>
    </rPh>
    <phoneticPr fontId="2"/>
  </si>
  <si>
    <t>北谷1-22-5 3階</t>
    <rPh sb="0" eb="2">
      <t>キタヤ</t>
    </rPh>
    <rPh sb="10" eb="11">
      <t>カイ</t>
    </rPh>
    <phoneticPr fontId="2"/>
  </si>
  <si>
    <t>340-0046</t>
    <phoneticPr fontId="2"/>
  </si>
  <si>
    <t>048-960-0225</t>
    <phoneticPr fontId="2"/>
  </si>
  <si>
    <t>048-960-0049</t>
    <phoneticPr fontId="2"/>
  </si>
  <si>
    <t>東武スカイツリーライン獨協大学前（草加松原）から徒歩23分</t>
    <rPh sb="0" eb="2">
      <t>トウブ</t>
    </rPh>
    <rPh sb="11" eb="13">
      <t>ドッキョウ</t>
    </rPh>
    <rPh sb="13" eb="15">
      <t>ダイガク</t>
    </rPh>
    <rPh sb="15" eb="16">
      <t>マエ</t>
    </rPh>
    <rPh sb="17" eb="21">
      <t>ソウカマツバラ</t>
    </rPh>
    <rPh sb="24" eb="26">
      <t>トホ</t>
    </rPh>
    <rPh sb="28" eb="29">
      <t>フン</t>
    </rPh>
    <phoneticPr fontId="2"/>
  </si>
  <si>
    <t>（株）ekプラン</t>
    <rPh sb="0" eb="3">
      <t>カブ</t>
    </rPh>
    <phoneticPr fontId="2"/>
  </si>
  <si>
    <t>ウィルウェイ</t>
    <phoneticPr fontId="2"/>
  </si>
  <si>
    <t>増富405-6</t>
    <rPh sb="0" eb="2">
      <t>マストミ</t>
    </rPh>
    <phoneticPr fontId="2"/>
  </si>
  <si>
    <t>048-812-4081</t>
    <phoneticPr fontId="2"/>
  </si>
  <si>
    <t>東部アーバンパークライン豊春駅から徒歩19分</t>
    <rPh sb="0" eb="2">
      <t>トウブ</t>
    </rPh>
    <rPh sb="12" eb="15">
      <t>トヨハルエキ</t>
    </rPh>
    <rPh sb="17" eb="19">
      <t>トホ</t>
    </rPh>
    <rPh sb="21" eb="22">
      <t>フン</t>
    </rPh>
    <phoneticPr fontId="2"/>
  </si>
  <si>
    <t>桶川駅から徒歩13分
※共同生活援助との併設</t>
    <rPh sb="0" eb="3">
      <t>オケガワエキ</t>
    </rPh>
    <rPh sb="5" eb="7">
      <t>トホ</t>
    </rPh>
    <rPh sb="9" eb="10">
      <t>ブン</t>
    </rPh>
    <rPh sb="12" eb="18">
      <t>キョウドウセイカツエンジョ</t>
    </rPh>
    <rPh sb="20" eb="22">
      <t>ヘイセツ</t>
    </rPh>
    <phoneticPr fontId="2"/>
  </si>
  <si>
    <t>大林589-2</t>
    <rPh sb="0" eb="2">
      <t>オオバヤシ</t>
    </rPh>
    <phoneticPr fontId="2"/>
  </si>
  <si>
    <t>048-971-5778</t>
    <phoneticPr fontId="2"/>
  </si>
  <si>
    <t>048-971-1489</t>
    <phoneticPr fontId="2"/>
  </si>
  <si>
    <t>Ｍｅｌｔｈ越谷</t>
    <rPh sb="5" eb="7">
      <t>コシガヤ</t>
    </rPh>
    <phoneticPr fontId="2"/>
  </si>
  <si>
    <t>弥生町11-5 大野ビル2F</t>
    <rPh sb="0" eb="3">
      <t>ヤヨイチョウ</t>
    </rPh>
    <rPh sb="8" eb="10">
      <t>オオノ</t>
    </rPh>
    <phoneticPr fontId="2"/>
  </si>
  <si>
    <t>343-0816</t>
    <phoneticPr fontId="2"/>
  </si>
  <si>
    <t>048-940-0047</t>
    <phoneticPr fontId="2"/>
  </si>
  <si>
    <t>048-970-0147</t>
    <phoneticPr fontId="2"/>
  </si>
  <si>
    <t>（株）Ｍｅｌｔｈ</t>
    <phoneticPr fontId="2"/>
  </si>
  <si>
    <t>アドライズｐｌｕｓ浦和駅前センター</t>
    <rPh sb="9" eb="12">
      <t>ウラワエキ</t>
    </rPh>
    <rPh sb="12" eb="13">
      <t>マエ</t>
    </rPh>
    <phoneticPr fontId="5"/>
  </si>
  <si>
    <t>浦和区高砂２－２－２　ＢＡＩＧＹＯＫＵ．Ｓビル３階</t>
  </si>
  <si>
    <t>048-755-9665</t>
  </si>
  <si>
    <t>048-755-9656</t>
  </si>
  <si>
    <t>JR浦和駅から徒歩4分</t>
    <rPh sb="2" eb="4">
      <t>ウラワ</t>
    </rPh>
    <rPh sb="4" eb="5">
      <t>エキ</t>
    </rPh>
    <rPh sb="7" eb="9">
      <t>トホ</t>
    </rPh>
    <rPh sb="10" eb="11">
      <t>フン</t>
    </rPh>
    <phoneticPr fontId="2"/>
  </si>
  <si>
    <t>グループホームＲＡＳＩＥＬ南中丸</t>
    <rPh sb="12" eb="15">
      <t>ミナミナカマル</t>
    </rPh>
    <phoneticPr fontId="5"/>
  </si>
  <si>
    <t>見沼区南中丸９５０－１</t>
    <rPh sb="0" eb="2">
      <t>ミヌマ</t>
    </rPh>
    <rPh sb="1" eb="2">
      <t>ク</t>
    </rPh>
    <rPh sb="2" eb="3">
      <t>ク</t>
    </rPh>
    <rPh sb="3" eb="6">
      <t>ミナミナカマル</t>
    </rPh>
    <phoneticPr fontId="5"/>
  </si>
  <si>
    <t>337-0041</t>
  </si>
  <si>
    <t>048-731-8582</t>
  </si>
  <si>
    <t>048-731-8583</t>
  </si>
  <si>
    <t>ＪＲ大宮駅から東武バス宮下行「導守」停留所から徒歩10分</t>
    <rPh sb="2" eb="5">
      <t>オオミヤエキ</t>
    </rPh>
    <rPh sb="7" eb="9">
      <t>トウブ</t>
    </rPh>
    <rPh sb="11" eb="13">
      <t>ミヤシタ</t>
    </rPh>
    <rPh sb="13" eb="14">
      <t>ギョウ</t>
    </rPh>
    <rPh sb="15" eb="16">
      <t>ドウ</t>
    </rPh>
    <rPh sb="16" eb="17">
      <t>マモル</t>
    </rPh>
    <rPh sb="18" eb="21">
      <t>テイリュウジョ</t>
    </rPh>
    <rPh sb="23" eb="25">
      <t>トホ</t>
    </rPh>
    <rPh sb="27" eb="28">
      <t>フン</t>
    </rPh>
    <phoneticPr fontId="2"/>
  </si>
  <si>
    <t>（株）ラシエル</t>
    <rPh sb="0" eb="3">
      <t>カブ</t>
    </rPh>
    <phoneticPr fontId="5"/>
  </si>
  <si>
    <t>シャローム浦和</t>
    <rPh sb="4" eb="6">
      <t>ウラワ</t>
    </rPh>
    <phoneticPr fontId="2"/>
  </si>
  <si>
    <t>JR浦和駅西口から徒歩４分</t>
    <rPh sb="2" eb="4">
      <t>ウラワ</t>
    </rPh>
    <rPh sb="4" eb="5">
      <t>エキ</t>
    </rPh>
    <rPh sb="5" eb="7">
      <t>ニシグチ</t>
    </rPh>
    <rPh sb="9" eb="11">
      <t>トホ</t>
    </rPh>
    <rPh sb="12" eb="13">
      <t>フン</t>
    </rPh>
    <phoneticPr fontId="2"/>
  </si>
  <si>
    <t>330-0803</t>
  </si>
  <si>
    <t>048-729-6592</t>
  </si>
  <si>
    <t>048-729-6593</t>
  </si>
  <si>
    <t>（株）ユーエイチ</t>
    <rPh sb="0" eb="3">
      <t>カブ</t>
    </rPh>
    <phoneticPr fontId="5"/>
  </si>
  <si>
    <t>（一財）福祉教育支援協会</t>
    <rPh sb="1" eb="3">
      <t>イチザイ</t>
    </rPh>
    <rPh sb="2" eb="3">
      <t>ザイ</t>
    </rPh>
    <rPh sb="4" eb="6">
      <t>フクシ</t>
    </rPh>
    <rPh sb="6" eb="8">
      <t>キョウイク</t>
    </rPh>
    <rPh sb="8" eb="10">
      <t>シエン</t>
    </rPh>
    <rPh sb="10" eb="12">
      <t>キョウカイ</t>
    </rPh>
    <phoneticPr fontId="2"/>
  </si>
  <si>
    <t>(一財）福祉教育支援協会</t>
    <rPh sb="1" eb="2">
      <t>イチ</t>
    </rPh>
    <rPh sb="2" eb="3">
      <t>ザイ</t>
    </rPh>
    <rPh sb="4" eb="6">
      <t>フクシ</t>
    </rPh>
    <rPh sb="6" eb="8">
      <t>キョウイク</t>
    </rPh>
    <rPh sb="8" eb="10">
      <t>シエン</t>
    </rPh>
    <rPh sb="10" eb="12">
      <t>キョウカイ</t>
    </rPh>
    <phoneticPr fontId="5"/>
  </si>
  <si>
    <t>JR日進駅から徒歩３分
B型の定員減（20人→14人）</t>
    <rPh sb="2" eb="5">
      <t>ニッシンエキ</t>
    </rPh>
    <rPh sb="7" eb="9">
      <t>トホ</t>
    </rPh>
    <rPh sb="10" eb="11">
      <t>フン</t>
    </rPh>
    <phoneticPr fontId="2"/>
  </si>
  <si>
    <t>（株）モードファイブ</t>
    <rPh sb="0" eb="3">
      <t>カブ</t>
    </rPh>
    <phoneticPr fontId="27"/>
  </si>
  <si>
    <t>aloha川越</t>
    <rPh sb="5" eb="7">
      <t>カワゴエ</t>
    </rPh>
    <phoneticPr fontId="27"/>
  </si>
  <si>
    <t>野田町1-6-31 矢島第2ビル1F</t>
    <rPh sb="0" eb="3">
      <t>ノダマチ</t>
    </rPh>
    <rPh sb="10" eb="12">
      <t>ヤジマ</t>
    </rPh>
    <rPh sb="12" eb="13">
      <t>ダイ</t>
    </rPh>
    <phoneticPr fontId="27"/>
  </si>
  <si>
    <t>049-238-4315</t>
  </si>
  <si>
    <t>049-238-4316</t>
  </si>
  <si>
    <t>川越駅より徒歩11分</t>
    <rPh sb="0" eb="2">
      <t>カワゴエ</t>
    </rPh>
    <rPh sb="2" eb="3">
      <t>エキ</t>
    </rPh>
    <rPh sb="5" eb="7">
      <t>トホ</t>
    </rPh>
    <rPh sb="9" eb="10">
      <t>フン</t>
    </rPh>
    <phoneticPr fontId="27"/>
  </si>
  <si>
    <t>東松山市・（福）東松山市社会福祉協議会</t>
    <rPh sb="0" eb="3">
      <t>ヒガシマツヤマシ</t>
    </rPh>
    <rPh sb="5" eb="6">
      <t>フク</t>
    </rPh>
    <rPh sb="6" eb="7">
      <t>ケン</t>
    </rPh>
    <rPh sb="8" eb="12">
      <t>ヒガシマツヤマシ</t>
    </rPh>
    <rPh sb="12" eb="14">
      <t>シャカイ</t>
    </rPh>
    <rPh sb="14" eb="16">
      <t>フクシ</t>
    </rPh>
    <rPh sb="16" eb="19">
      <t>キョウギカイ</t>
    </rPh>
    <phoneticPr fontId="2"/>
  </si>
  <si>
    <t>介護老人保健施設東松山市総合福祉エリア</t>
    <rPh sb="0" eb="1">
      <t>カイゴ</t>
    </rPh>
    <rPh sb="1" eb="3">
      <t>ロウジン</t>
    </rPh>
    <rPh sb="3" eb="5">
      <t>ホケン</t>
    </rPh>
    <rPh sb="5" eb="7">
      <t>シセツ</t>
    </rPh>
    <rPh sb="8" eb="12">
      <t>ヒガシマツヤマシ</t>
    </rPh>
    <rPh sb="12" eb="14">
      <t>ソウゴウ</t>
    </rPh>
    <rPh sb="14" eb="16">
      <t>フクシ</t>
    </rPh>
    <phoneticPr fontId="2"/>
  </si>
  <si>
    <t>大字松山2183</t>
    <rPh sb="0" eb="2">
      <t>オオアザ</t>
    </rPh>
    <rPh sb="2" eb="3">
      <t>マツ</t>
    </rPh>
    <rPh sb="3" eb="4">
      <t>ヤマ</t>
    </rPh>
    <phoneticPr fontId="2"/>
  </si>
  <si>
    <t>355-0005</t>
    <phoneticPr fontId="2"/>
  </si>
  <si>
    <t>0493-21-5556</t>
    <phoneticPr fontId="2"/>
  </si>
  <si>
    <t>0493-25-3305</t>
    <phoneticPr fontId="2"/>
  </si>
  <si>
    <t>東武東上線東松山駅東口より熊谷駅行バス「市民病院」下車徒歩10分
※介護老人保健施設の空床利用　医療型短期入所</t>
    <rPh sb="0" eb="5">
      <t>トウブトウジョウセン</t>
    </rPh>
    <rPh sb="5" eb="9">
      <t>ヒガシマツヤマエキ</t>
    </rPh>
    <rPh sb="9" eb="11">
      <t>ヒガシグチ</t>
    </rPh>
    <rPh sb="13" eb="15">
      <t>クマガヤ</t>
    </rPh>
    <rPh sb="15" eb="16">
      <t>エキ</t>
    </rPh>
    <rPh sb="16" eb="17">
      <t>イキ</t>
    </rPh>
    <rPh sb="20" eb="22">
      <t>シミン</t>
    </rPh>
    <rPh sb="22" eb="24">
      <t>ビョウイン</t>
    </rPh>
    <rPh sb="25" eb="27">
      <t>ゲシャ</t>
    </rPh>
    <rPh sb="27" eb="29">
      <t>トホ</t>
    </rPh>
    <rPh sb="31" eb="32">
      <t>フン</t>
    </rPh>
    <phoneticPr fontId="2"/>
  </si>
  <si>
    <t>（特非）所沢つばさの会</t>
    <rPh sb="1" eb="2">
      <t>トク</t>
    </rPh>
    <rPh sb="2" eb="3">
      <t>ヒ</t>
    </rPh>
    <rPh sb="4" eb="6">
      <t>トコロザワ</t>
    </rPh>
    <rPh sb="10" eb="11">
      <t>カイ</t>
    </rPh>
    <phoneticPr fontId="2"/>
  </si>
  <si>
    <t>つばさカフェ</t>
    <phoneticPr fontId="2"/>
  </si>
  <si>
    <t>三ケ島五丁目541-43</t>
    <rPh sb="0" eb="3">
      <t>ミカジマ</t>
    </rPh>
    <rPh sb="3" eb="6">
      <t>ゴチョウメ</t>
    </rPh>
    <phoneticPr fontId="2"/>
  </si>
  <si>
    <t>04-2946-9080</t>
    <phoneticPr fontId="2"/>
  </si>
  <si>
    <t>04-2946-9181</t>
    <phoneticPr fontId="2"/>
  </si>
  <si>
    <t>西武池袋線小手指駅または狭山ヶ丘駅から西武バス「芸術総合高校」下車後徒歩3分</t>
    <rPh sb="0" eb="5">
      <t>セイブイケブクロセン</t>
    </rPh>
    <rPh sb="5" eb="6">
      <t>ショウ</t>
    </rPh>
    <rPh sb="6" eb="7">
      <t>テ</t>
    </rPh>
    <rPh sb="7" eb="8">
      <t>ユビ</t>
    </rPh>
    <rPh sb="8" eb="9">
      <t>エキ</t>
    </rPh>
    <rPh sb="12" eb="14">
      <t>サヤマ</t>
    </rPh>
    <rPh sb="15" eb="16">
      <t>オカ</t>
    </rPh>
    <rPh sb="16" eb="17">
      <t>エキ</t>
    </rPh>
    <rPh sb="19" eb="21">
      <t>セイブ</t>
    </rPh>
    <rPh sb="24" eb="26">
      <t>ゲイジュツ</t>
    </rPh>
    <rPh sb="26" eb="28">
      <t>ソウゴウ</t>
    </rPh>
    <rPh sb="28" eb="30">
      <t>コウコウ</t>
    </rPh>
    <rPh sb="31" eb="33">
      <t>ゲシャ</t>
    </rPh>
    <rPh sb="33" eb="34">
      <t>ゴ</t>
    </rPh>
    <rPh sb="34" eb="36">
      <t>トホ</t>
    </rPh>
    <rPh sb="37" eb="38">
      <t>フン</t>
    </rPh>
    <phoneticPr fontId="2"/>
  </si>
  <si>
    <t>aloha新所沢</t>
    <rPh sb="5" eb="6">
      <t>シン</t>
    </rPh>
    <rPh sb="6" eb="8">
      <t>トコロザワ</t>
    </rPh>
    <phoneticPr fontId="2"/>
  </si>
  <si>
    <t>緑町2-7-16 三上ビル2階</t>
    <rPh sb="0" eb="1">
      <t>ミドリ</t>
    </rPh>
    <rPh sb="1" eb="2">
      <t>マチ</t>
    </rPh>
    <rPh sb="9" eb="11">
      <t>ミカミ</t>
    </rPh>
    <rPh sb="14" eb="15">
      <t>カイ</t>
    </rPh>
    <phoneticPr fontId="2"/>
  </si>
  <si>
    <t>359-1111</t>
    <phoneticPr fontId="2"/>
  </si>
  <si>
    <t>04-2937-6811</t>
    <phoneticPr fontId="2"/>
  </si>
  <si>
    <t>04-2937-6833</t>
    <phoneticPr fontId="2"/>
  </si>
  <si>
    <t>新所沢駅から徒歩3分</t>
    <rPh sb="0" eb="1">
      <t>シン</t>
    </rPh>
    <rPh sb="1" eb="3">
      <t>トコロザワ</t>
    </rPh>
    <rPh sb="3" eb="4">
      <t>エキ</t>
    </rPh>
    <rPh sb="6" eb="8">
      <t>トホ</t>
    </rPh>
    <rPh sb="9" eb="10">
      <t>フン</t>
    </rPh>
    <phoneticPr fontId="2"/>
  </si>
  <si>
    <t>多機能型事業所あおーら飯能</t>
    <rPh sb="0" eb="4">
      <t>タキノウガタ</t>
    </rPh>
    <rPh sb="4" eb="7">
      <t>ジギョウショ</t>
    </rPh>
    <rPh sb="11" eb="13">
      <t>ハンノウ</t>
    </rPh>
    <phoneticPr fontId="2"/>
  </si>
  <si>
    <t>（一社）カルミア</t>
    <rPh sb="1" eb="3">
      <t>イッシャ</t>
    </rPh>
    <phoneticPr fontId="2"/>
  </si>
  <si>
    <t>いべりす</t>
    <phoneticPr fontId="2"/>
  </si>
  <si>
    <t>粕壁東1-21-7
春日部アークビル１階</t>
    <rPh sb="0" eb="3">
      <t>カスカベヒガシ</t>
    </rPh>
    <rPh sb="10" eb="13">
      <t>カスカベ</t>
    </rPh>
    <rPh sb="19" eb="20">
      <t>カイ</t>
    </rPh>
    <phoneticPr fontId="2"/>
  </si>
  <si>
    <t>048-795-4028</t>
    <phoneticPr fontId="2"/>
  </si>
  <si>
    <t>048-795-4029</t>
    <phoneticPr fontId="2"/>
  </si>
  <si>
    <t>東武伊勢崎線・野田線春日部駅東口から徒歩6分</t>
    <rPh sb="0" eb="2">
      <t>トウブ</t>
    </rPh>
    <rPh sb="2" eb="5">
      <t>イセサキ</t>
    </rPh>
    <rPh sb="5" eb="6">
      <t>セン</t>
    </rPh>
    <rPh sb="7" eb="10">
      <t>ノダセン</t>
    </rPh>
    <rPh sb="10" eb="14">
      <t>カスカベエキ</t>
    </rPh>
    <rPh sb="14" eb="16">
      <t>ヒガシグチ</t>
    </rPh>
    <rPh sb="18" eb="20">
      <t>トホ</t>
    </rPh>
    <rPh sb="21" eb="22">
      <t>フン</t>
    </rPh>
    <phoneticPr fontId="2"/>
  </si>
  <si>
    <t>南篠崎2-2-2</t>
    <rPh sb="0" eb="1">
      <t>ミナミ</t>
    </rPh>
    <rPh sb="1" eb="3">
      <t>シノザキ</t>
    </rPh>
    <phoneticPr fontId="1"/>
  </si>
  <si>
    <t>347-0017</t>
    <phoneticPr fontId="2"/>
  </si>
  <si>
    <t>0480-53-8571</t>
    <phoneticPr fontId="2"/>
  </si>
  <si>
    <t>0480-53-8572</t>
    <phoneticPr fontId="2"/>
  </si>
  <si>
    <t>東武伊勢崎線花崎駅からバス東循環コース「加須南篠崎体育館」下車後徒歩1分</t>
    <rPh sb="0" eb="2">
      <t>トウブ</t>
    </rPh>
    <rPh sb="2" eb="5">
      <t>イセサキ</t>
    </rPh>
    <rPh sb="5" eb="6">
      <t>セン</t>
    </rPh>
    <rPh sb="6" eb="8">
      <t>ハナサキ</t>
    </rPh>
    <rPh sb="8" eb="9">
      <t>エキ</t>
    </rPh>
    <rPh sb="13" eb="14">
      <t>ヒガシ</t>
    </rPh>
    <rPh sb="14" eb="16">
      <t>ジュンカン</t>
    </rPh>
    <rPh sb="20" eb="22">
      <t>カゾ</t>
    </rPh>
    <rPh sb="22" eb="23">
      <t>ミナミ</t>
    </rPh>
    <rPh sb="23" eb="25">
      <t>シノザキ</t>
    </rPh>
    <rPh sb="25" eb="28">
      <t>タイイクカン</t>
    </rPh>
    <rPh sb="29" eb="31">
      <t>ゲシャ</t>
    </rPh>
    <rPh sb="31" eb="32">
      <t>ゴ</t>
    </rPh>
    <rPh sb="32" eb="34">
      <t>トホ</t>
    </rPh>
    <rPh sb="35" eb="36">
      <t>フン</t>
    </rPh>
    <phoneticPr fontId="2"/>
  </si>
  <si>
    <t>（特非）あおーら</t>
    <rPh sb="1" eb="2">
      <t>トク</t>
    </rPh>
    <rPh sb="2" eb="3">
      <t>ヒ</t>
    </rPh>
    <phoneticPr fontId="2"/>
  </si>
  <si>
    <t>多機能型事業所あおーら日高</t>
    <rPh sb="0" eb="4">
      <t>タキノウガタ</t>
    </rPh>
    <rPh sb="4" eb="7">
      <t>ジギョウショ</t>
    </rPh>
    <rPh sb="11" eb="13">
      <t>ヒダカ</t>
    </rPh>
    <phoneticPr fontId="2"/>
  </si>
  <si>
    <t>高麗川一丁目6-10</t>
    <rPh sb="0" eb="2">
      <t>コウライ</t>
    </rPh>
    <rPh sb="2" eb="3">
      <t>カワ</t>
    </rPh>
    <rPh sb="3" eb="6">
      <t>イッチョウメ</t>
    </rPh>
    <phoneticPr fontId="2"/>
  </si>
  <si>
    <t>350-1249</t>
    <phoneticPr fontId="2"/>
  </si>
  <si>
    <t>042-978-7370</t>
    <phoneticPr fontId="2"/>
  </si>
  <si>
    <t>高麗川駅から徒歩7分</t>
    <rPh sb="0" eb="2">
      <t>コウライ</t>
    </rPh>
    <rPh sb="2" eb="3">
      <t>カワ</t>
    </rPh>
    <rPh sb="3" eb="4">
      <t>エキ</t>
    </rPh>
    <rPh sb="6" eb="8">
      <t>トホ</t>
    </rPh>
    <rPh sb="9" eb="10">
      <t>フン</t>
    </rPh>
    <phoneticPr fontId="2"/>
  </si>
  <si>
    <t>しんわ東川口ショートステイ</t>
    <rPh sb="2" eb="5">
      <t>ヒガシカワグチ</t>
    </rPh>
    <phoneticPr fontId="5"/>
  </si>
  <si>
    <t>緑区大門５９９－３</t>
    <rPh sb="0" eb="1">
      <t>ミドリ</t>
    </rPh>
    <rPh sb="1" eb="3">
      <t>ダイモン</t>
    </rPh>
    <phoneticPr fontId="5"/>
  </si>
  <si>
    <t>336-0963</t>
  </si>
  <si>
    <t>048-767-3017</t>
  </si>
  <si>
    <t>048-767-3018</t>
  </si>
  <si>
    <t>東川口駅徒歩8分</t>
    <rPh sb="0" eb="4">
      <t>ヒガシカワグチエキ</t>
    </rPh>
    <rPh sb="4" eb="6">
      <t>トホ</t>
    </rPh>
    <rPh sb="7" eb="8">
      <t>フン</t>
    </rPh>
    <phoneticPr fontId="2"/>
  </si>
  <si>
    <t>（株）国土信和</t>
    <rPh sb="0" eb="3">
      <t>カブ</t>
    </rPh>
    <rPh sb="3" eb="5">
      <t>コクド</t>
    </rPh>
    <rPh sb="5" eb="7">
      <t>シンワ</t>
    </rPh>
    <phoneticPr fontId="5"/>
  </si>
  <si>
    <t>（株）ＢＥＬＬ　Ｅｍｐｌｏｙｍｅｎｔ　Ｓｕｐｐｏｒｔ</t>
  </si>
  <si>
    <t>見沼区東大宮５－２－１３　齋藤第１ビル４Ｆ</t>
    <rPh sb="0" eb="3">
      <t>ミヌマク</t>
    </rPh>
    <rPh sb="3" eb="6">
      <t>ヒガシオオミヤ</t>
    </rPh>
    <rPh sb="13" eb="15">
      <t>サイトウ</t>
    </rPh>
    <rPh sb="15" eb="16">
      <t>ダイ</t>
    </rPh>
    <phoneticPr fontId="5"/>
  </si>
  <si>
    <t>JR東大宮駅から徒歩30秒</t>
    <rPh sb="2" eb="6">
      <t>ヒガシオオミヤエキ</t>
    </rPh>
    <rPh sb="8" eb="10">
      <t>トホ</t>
    </rPh>
    <rPh sb="12" eb="13">
      <t>ビョウ</t>
    </rPh>
    <phoneticPr fontId="2"/>
  </si>
  <si>
    <t>（株）クラ・ゼミ</t>
    <phoneticPr fontId="5"/>
  </si>
  <si>
    <t>トモイキ</t>
  </si>
  <si>
    <t>蒲生茜町12-9　アサクラビル1F</t>
    <rPh sb="0" eb="4">
      <t>ガモウアカネチョウ</t>
    </rPh>
    <phoneticPr fontId="2"/>
  </si>
  <si>
    <t>343-0843</t>
  </si>
  <si>
    <t>048-971-5505</t>
  </si>
  <si>
    <t>048-971-5523</t>
  </si>
  <si>
    <t>東武スカイツリーライン蒲生駅徒歩1分</t>
    <rPh sb="0" eb="2">
      <t>トウブ</t>
    </rPh>
    <rPh sb="11" eb="13">
      <t>ガモウ</t>
    </rPh>
    <rPh sb="13" eb="14">
      <t>エキ</t>
    </rPh>
    <rPh sb="14" eb="16">
      <t>トホ</t>
    </rPh>
    <rPh sb="17" eb="18">
      <t>フン</t>
    </rPh>
    <phoneticPr fontId="2"/>
  </si>
  <si>
    <t>共に生きる（株）</t>
    <rPh sb="0" eb="1">
      <t>トモ</t>
    </rPh>
    <rPh sb="2" eb="3">
      <t>イ</t>
    </rPh>
    <phoneticPr fontId="2"/>
  </si>
  <si>
    <t>（同）一元</t>
    <rPh sb="1" eb="2">
      <t>オナ</t>
    </rPh>
    <rPh sb="3" eb="5">
      <t>イチゲン</t>
    </rPh>
    <phoneticPr fontId="2"/>
  </si>
  <si>
    <t>ララ・サニー</t>
  </si>
  <si>
    <t>井戸木2-19-14
小野ビル２Ｆ</t>
    <rPh sb="0" eb="3">
      <t>イドギ</t>
    </rPh>
    <rPh sb="11" eb="13">
      <t>オノ</t>
    </rPh>
    <phoneticPr fontId="2"/>
  </si>
  <si>
    <t>048-662-9085</t>
  </si>
  <si>
    <t>048-662-9086</t>
  </si>
  <si>
    <t>桶川駅西口より徒歩9分</t>
    <rPh sb="0" eb="3">
      <t>オケガワエキ</t>
    </rPh>
    <rPh sb="3" eb="5">
      <t>ニシグチ</t>
    </rPh>
    <rPh sb="7" eb="9">
      <t>トホ</t>
    </rPh>
    <rPh sb="10" eb="11">
      <t>フン</t>
    </rPh>
    <phoneticPr fontId="2"/>
  </si>
  <si>
    <t>西原1-4-32 ドレイク北朝霞　スカイオアシス1階</t>
    <rPh sb="0" eb="2">
      <t>ニシハラ</t>
    </rPh>
    <rPh sb="13" eb="16">
      <t>キタアサカ</t>
    </rPh>
    <rPh sb="25" eb="26">
      <t>カイ</t>
    </rPh>
    <phoneticPr fontId="2"/>
  </si>
  <si>
    <t>河原町1-25　ユーケー入間駅前ビル1階</t>
    <rPh sb="0" eb="3">
      <t>カワラチョウ</t>
    </rPh>
    <rPh sb="12" eb="16">
      <t>イルマエキマエ</t>
    </rPh>
    <rPh sb="19" eb="20">
      <t>カイ</t>
    </rPh>
    <phoneticPr fontId="2"/>
  </si>
  <si>
    <t>間鎌276-2</t>
    <rPh sb="0" eb="1">
      <t>マ</t>
    </rPh>
    <phoneticPr fontId="2"/>
  </si>
  <si>
    <t>ディーキャリアITエキスパート　大宮オフィス</t>
    <rPh sb="16" eb="18">
      <t>オオミヤ</t>
    </rPh>
    <phoneticPr fontId="5"/>
  </si>
  <si>
    <t>大宮区桜木町４－２４０　山崎ビル２階東</t>
    <rPh sb="0" eb="3">
      <t>オオミヤク</t>
    </rPh>
    <rPh sb="3" eb="6">
      <t>サクラギチョウ</t>
    </rPh>
    <rPh sb="12" eb="14">
      <t>ヤマザキ</t>
    </rPh>
    <rPh sb="17" eb="18">
      <t>カイ</t>
    </rPh>
    <rPh sb="18" eb="19">
      <t>ヒガシ</t>
    </rPh>
    <phoneticPr fontId="5"/>
  </si>
  <si>
    <t>048-662-9722</t>
  </si>
  <si>
    <t>048-662-9723</t>
  </si>
  <si>
    <t>アトリエ・アンノウンⅡ　浦和</t>
    <rPh sb="12" eb="14">
      <t>ウラワ</t>
    </rPh>
    <phoneticPr fontId="5"/>
  </si>
  <si>
    <t>南区大谷口１５８５－１</t>
  </si>
  <si>
    <t>336-0042</t>
  </si>
  <si>
    <t>048-816-4830</t>
  </si>
  <si>
    <t>048-816-4831</t>
  </si>
  <si>
    <t>JR南浦和駅から国際興業バス柳崎行き「太田窪５丁目」停留所から徒歩7分</t>
    <rPh sb="2" eb="5">
      <t>ミナミウラワ</t>
    </rPh>
    <rPh sb="5" eb="6">
      <t>エキ</t>
    </rPh>
    <rPh sb="8" eb="10">
      <t>コクサイ</t>
    </rPh>
    <rPh sb="10" eb="12">
      <t>コウギョウ</t>
    </rPh>
    <rPh sb="14" eb="16">
      <t>ヤナギサキ</t>
    </rPh>
    <rPh sb="16" eb="17">
      <t>ユ</t>
    </rPh>
    <rPh sb="19" eb="22">
      <t>ダイタクボ</t>
    </rPh>
    <rPh sb="23" eb="25">
      <t>チョウメ</t>
    </rPh>
    <rPh sb="26" eb="29">
      <t>テイリュウジョ</t>
    </rPh>
    <rPh sb="31" eb="33">
      <t>トホ</t>
    </rPh>
    <rPh sb="34" eb="35">
      <t>フン</t>
    </rPh>
    <phoneticPr fontId="2"/>
  </si>
  <si>
    <t>アイトライリワーク大宮</t>
    <rPh sb="9" eb="11">
      <t>オオミヤ</t>
    </rPh>
    <phoneticPr fontId="5"/>
  </si>
  <si>
    <t>大宮区大門町２－１１　プロスパーワンビル４階</t>
  </si>
  <si>
    <t>048-778-8561</t>
  </si>
  <si>
    <t>048-778-8562</t>
  </si>
  <si>
    <t>JR大宮駅から徒歩５分</t>
    <rPh sb="2" eb="4">
      <t>オオミヤ</t>
    </rPh>
    <rPh sb="4" eb="5">
      <t>エキ</t>
    </rPh>
    <rPh sb="7" eb="9">
      <t>トホ</t>
    </rPh>
    <rPh sb="10" eb="11">
      <t>フン</t>
    </rPh>
    <phoneticPr fontId="2"/>
  </si>
  <si>
    <t>有限会社来楽</t>
    <rPh sb="0" eb="4">
      <t>ユウゲンガイシャ</t>
    </rPh>
    <rPh sb="4" eb="5">
      <t>ライ</t>
    </rPh>
    <rPh sb="5" eb="6">
      <t>ラク</t>
    </rPh>
    <phoneticPr fontId="5"/>
  </si>
  <si>
    <t>多機能型事業所　来楽見沼</t>
    <rPh sb="0" eb="7">
      <t>タキノウガタジギョウショ</t>
    </rPh>
    <rPh sb="8" eb="9">
      <t>ライ</t>
    </rPh>
    <rPh sb="9" eb="10">
      <t>ラク</t>
    </rPh>
    <rPh sb="10" eb="12">
      <t>ミヌマ</t>
    </rPh>
    <phoneticPr fontId="5"/>
  </si>
  <si>
    <t>見沼区大谷１６７４―３</t>
    <rPh sb="0" eb="2">
      <t>ミヌマ</t>
    </rPh>
    <rPh sb="2" eb="3">
      <t>ク</t>
    </rPh>
    <rPh sb="3" eb="5">
      <t>オオタニ</t>
    </rPh>
    <phoneticPr fontId="5"/>
  </si>
  <si>
    <t>337-0014</t>
  </si>
  <si>
    <t>048-871-8570</t>
  </si>
  <si>
    <t>サムズアップワークス</t>
  </si>
  <si>
    <t>343-0813</t>
  </si>
  <si>
    <t>048-940-6232</t>
  </si>
  <si>
    <t>048-999-6348</t>
  </si>
  <si>
    <t>東武スカイツリーライン越谷駅徒歩4分</t>
  </si>
  <si>
    <t>（株）WITHハピネス</t>
    <rPh sb="0" eb="3">
      <t>カブシキガイシャ</t>
    </rPh>
    <phoneticPr fontId="27"/>
  </si>
  <si>
    <t>就労移行支援事業所ルーツ川越</t>
    <rPh sb="0" eb="2">
      <t>シュウロウ</t>
    </rPh>
    <rPh sb="2" eb="4">
      <t>イコウ</t>
    </rPh>
    <rPh sb="4" eb="6">
      <t>シエン</t>
    </rPh>
    <rPh sb="6" eb="9">
      <t>ジギョウショ</t>
    </rPh>
    <rPh sb="12" eb="14">
      <t>カワゴエ</t>
    </rPh>
    <phoneticPr fontId="27"/>
  </si>
  <si>
    <t>中原町2-10-12　MKビル2階</t>
    <rPh sb="0" eb="3">
      <t>ナカハラマチ</t>
    </rPh>
    <rPh sb="16" eb="17">
      <t>カイ</t>
    </rPh>
    <phoneticPr fontId="27"/>
  </si>
  <si>
    <t>350-0042</t>
  </si>
  <si>
    <t>049-299-7810</t>
  </si>
  <si>
    <t>049-299-7818</t>
  </si>
  <si>
    <t>本川越駅より徒歩4分</t>
    <rPh sb="0" eb="1">
      <t>ホン</t>
    </rPh>
    <rPh sb="1" eb="3">
      <t>カワゴエ</t>
    </rPh>
    <rPh sb="3" eb="4">
      <t>エキ</t>
    </rPh>
    <rPh sb="6" eb="8">
      <t>トホ</t>
    </rPh>
    <rPh sb="9" eb="10">
      <t>フン</t>
    </rPh>
    <phoneticPr fontId="27"/>
  </si>
  <si>
    <t>鴻巣1183-2</t>
    <rPh sb="0" eb="2">
      <t>コウノス</t>
    </rPh>
    <phoneticPr fontId="2"/>
  </si>
  <si>
    <t>365-0028</t>
    <phoneticPr fontId="2"/>
  </si>
  <si>
    <t>048-598-3068</t>
    <phoneticPr fontId="2"/>
  </si>
  <si>
    <t>048-598-3069</t>
  </si>
  <si>
    <t>鴻巣駅から徒歩18分</t>
    <rPh sb="0" eb="2">
      <t>コウノス</t>
    </rPh>
    <rPh sb="2" eb="3">
      <t>エキ</t>
    </rPh>
    <rPh sb="5" eb="7">
      <t>トホ</t>
    </rPh>
    <rPh sb="9" eb="10">
      <t>ブン</t>
    </rPh>
    <phoneticPr fontId="2"/>
  </si>
  <si>
    <t>（特非）ホワイトベース</t>
    <rPh sb="1" eb="2">
      <t>トク</t>
    </rPh>
    <rPh sb="2" eb="3">
      <t>ヒ</t>
    </rPh>
    <phoneticPr fontId="2"/>
  </si>
  <si>
    <t>ホワイトキャンバス</t>
    <phoneticPr fontId="2"/>
  </si>
  <si>
    <t>武蔵野315-1</t>
    <rPh sb="0" eb="3">
      <t>ムサシノ</t>
    </rPh>
    <phoneticPr fontId="2"/>
  </si>
  <si>
    <t>369-1241</t>
    <phoneticPr fontId="2"/>
  </si>
  <si>
    <t>090-2646-7634</t>
    <phoneticPr fontId="2"/>
  </si>
  <si>
    <t>秩父鉄道寄居駅より本庄駅南口行きバス「北飯塚」下車徒歩2分</t>
    <rPh sb="0" eb="2">
      <t>チチブ</t>
    </rPh>
    <rPh sb="2" eb="4">
      <t>テツドウ</t>
    </rPh>
    <rPh sb="4" eb="7">
      <t>ヨリイエキ</t>
    </rPh>
    <rPh sb="9" eb="11">
      <t>ホンジョウ</t>
    </rPh>
    <rPh sb="11" eb="12">
      <t>エキ</t>
    </rPh>
    <rPh sb="12" eb="14">
      <t>ミナミグチ</t>
    </rPh>
    <rPh sb="14" eb="15">
      <t>イキ</t>
    </rPh>
    <rPh sb="19" eb="20">
      <t>キタ</t>
    </rPh>
    <rPh sb="20" eb="22">
      <t>イイヅカ</t>
    </rPh>
    <rPh sb="23" eb="25">
      <t>ゲシャ</t>
    </rPh>
    <rPh sb="25" eb="27">
      <t>トホ</t>
    </rPh>
    <rPh sb="28" eb="29">
      <t>フン</t>
    </rPh>
    <phoneticPr fontId="2"/>
  </si>
  <si>
    <t>（同）レーベン</t>
    <rPh sb="1" eb="2">
      <t>オナ</t>
    </rPh>
    <phoneticPr fontId="2"/>
  </si>
  <si>
    <t>多機能型事業所たて糸上里事業所</t>
    <rPh sb="0" eb="7">
      <t>タキノウガタジギョウショ</t>
    </rPh>
    <rPh sb="9" eb="15">
      <t>イトカミサトジギョウショ</t>
    </rPh>
    <phoneticPr fontId="2"/>
  </si>
  <si>
    <t>神保原町787</t>
    <rPh sb="0" eb="4">
      <t>ジンボハラマチ</t>
    </rPh>
    <phoneticPr fontId="2"/>
  </si>
  <si>
    <t>369-0305</t>
    <phoneticPr fontId="2"/>
  </si>
  <si>
    <t>0495-71-4450</t>
    <phoneticPr fontId="2"/>
  </si>
  <si>
    <t>0495-71-4454</t>
    <phoneticPr fontId="2"/>
  </si>
  <si>
    <t>ＪＲ高崎線神保原駅より徒歩6分</t>
    <rPh sb="2" eb="5">
      <t>タカサキセン</t>
    </rPh>
    <rPh sb="5" eb="8">
      <t>ジンボハラ</t>
    </rPh>
    <rPh sb="8" eb="9">
      <t>エキ</t>
    </rPh>
    <rPh sb="11" eb="13">
      <t>トホ</t>
    </rPh>
    <rPh sb="14" eb="15">
      <t>フン</t>
    </rPh>
    <phoneticPr fontId="2"/>
  </si>
  <si>
    <t>（福）山鳥の会</t>
    <rPh sb="1" eb="2">
      <t>フク</t>
    </rPh>
    <rPh sb="3" eb="5">
      <t>ヤマドリ</t>
    </rPh>
    <rPh sb="6" eb="7">
      <t>カイ</t>
    </rPh>
    <phoneticPr fontId="2"/>
  </si>
  <si>
    <t>344-0052</t>
    <phoneticPr fontId="2"/>
  </si>
  <si>
    <t>（株）Dog Runs Well</t>
    <rPh sb="0" eb="3">
      <t>カブ</t>
    </rPh>
    <phoneticPr fontId="2"/>
  </si>
  <si>
    <t>いぬとねこのおやつ工房</t>
    <rPh sb="9" eb="11">
      <t>コウボウ</t>
    </rPh>
    <phoneticPr fontId="2"/>
  </si>
  <si>
    <t>香日向4-15-10</t>
    <rPh sb="0" eb="3">
      <t>カヒナタ</t>
    </rPh>
    <phoneticPr fontId="2"/>
  </si>
  <si>
    <t>340-0164</t>
    <phoneticPr fontId="2"/>
  </si>
  <si>
    <t>0480-44-2725</t>
    <phoneticPr fontId="2"/>
  </si>
  <si>
    <t>0480-44-2729</t>
    <phoneticPr fontId="2"/>
  </si>
  <si>
    <t>JR宇都宮線東鷲宮駅から徒歩30分</t>
    <rPh sb="2" eb="5">
      <t>ウツノミヤ</t>
    </rPh>
    <rPh sb="5" eb="6">
      <t>セン</t>
    </rPh>
    <rPh sb="6" eb="7">
      <t>ヒガシ</t>
    </rPh>
    <rPh sb="7" eb="9">
      <t>ワシミヤ</t>
    </rPh>
    <rPh sb="9" eb="10">
      <t>エキ</t>
    </rPh>
    <rPh sb="12" eb="14">
      <t>トホ</t>
    </rPh>
    <rPh sb="16" eb="17">
      <t>フン</t>
    </rPh>
    <phoneticPr fontId="2"/>
  </si>
  <si>
    <t>上日出谷南3-37-1</t>
    <rPh sb="0" eb="4">
      <t>カミヒデヤ</t>
    </rPh>
    <rPh sb="4" eb="5">
      <t>ミナミ</t>
    </rPh>
    <phoneticPr fontId="2"/>
  </si>
  <si>
    <t>（特非）カリン</t>
    <rPh sb="1" eb="2">
      <t>トク</t>
    </rPh>
    <rPh sb="2" eb="3">
      <t>ヒ</t>
    </rPh>
    <phoneticPr fontId="2"/>
  </si>
  <si>
    <t>多機能型事業所ごんたやま</t>
    <rPh sb="0" eb="4">
      <t>タキノウガタ</t>
    </rPh>
    <rPh sb="4" eb="7">
      <t>ジギョウショ</t>
    </rPh>
    <phoneticPr fontId="2"/>
  </si>
  <si>
    <t>猿田240</t>
    <rPh sb="0" eb="2">
      <t>サルタ</t>
    </rPh>
    <phoneticPr fontId="2"/>
  </si>
  <si>
    <t>350-1236</t>
    <phoneticPr fontId="2"/>
  </si>
  <si>
    <t>042-978-9070</t>
    <phoneticPr fontId="2"/>
  </si>
  <si>
    <t>高麗川駅から徒歩10分</t>
    <rPh sb="0" eb="2">
      <t>コウライ</t>
    </rPh>
    <rPh sb="2" eb="3">
      <t>カワ</t>
    </rPh>
    <rPh sb="3" eb="4">
      <t>エキ</t>
    </rPh>
    <rPh sb="6" eb="8">
      <t>トホ</t>
    </rPh>
    <rPh sb="10" eb="11">
      <t>フン</t>
    </rPh>
    <phoneticPr fontId="2"/>
  </si>
  <si>
    <t>金沢ＱＯＬ支援センター（株）</t>
    <rPh sb="0" eb="2">
      <t>カナザワ</t>
    </rPh>
    <rPh sb="5" eb="7">
      <t>シエン</t>
    </rPh>
    <rPh sb="12" eb="13">
      <t>カブ</t>
    </rPh>
    <phoneticPr fontId="2"/>
  </si>
  <si>
    <t>リハスワークふじみ野</t>
    <rPh sb="9" eb="10">
      <t>ノ</t>
    </rPh>
    <phoneticPr fontId="2"/>
  </si>
  <si>
    <t>福岡2丁目1-6 
イオンタウンふじみ野</t>
    <rPh sb="0" eb="2">
      <t>フクオカ</t>
    </rPh>
    <rPh sb="3" eb="5">
      <t>チョウメ</t>
    </rPh>
    <rPh sb="19" eb="20">
      <t>ノ</t>
    </rPh>
    <phoneticPr fontId="2"/>
  </si>
  <si>
    <t>356-0011</t>
    <phoneticPr fontId="2"/>
  </si>
  <si>
    <t>049-293-6196</t>
    <phoneticPr fontId="2"/>
  </si>
  <si>
    <t>上福岡駅東口から徒歩15分</t>
    <rPh sb="0" eb="3">
      <t>カミフクオカ</t>
    </rPh>
    <rPh sb="3" eb="4">
      <t>エキ</t>
    </rPh>
    <rPh sb="4" eb="5">
      <t>ヒガシ</t>
    </rPh>
    <rPh sb="5" eb="6">
      <t>クチ</t>
    </rPh>
    <rPh sb="8" eb="10">
      <t>トホ</t>
    </rPh>
    <rPh sb="12" eb="13">
      <t>フン</t>
    </rPh>
    <phoneticPr fontId="2"/>
  </si>
  <si>
    <t>（株）メルフィス</t>
    <rPh sb="1" eb="2">
      <t>カブ</t>
    </rPh>
    <phoneticPr fontId="2"/>
  </si>
  <si>
    <t>Design Base</t>
    <phoneticPr fontId="2"/>
  </si>
  <si>
    <t>狭山台1丁目11-3
アマン狭山台1F</t>
    <rPh sb="0" eb="3">
      <t>サヤマダイ</t>
    </rPh>
    <rPh sb="4" eb="6">
      <t>チョウメ</t>
    </rPh>
    <rPh sb="14" eb="17">
      <t>サヤマダイ</t>
    </rPh>
    <phoneticPr fontId="2"/>
  </si>
  <si>
    <t>350-1304</t>
    <phoneticPr fontId="2"/>
  </si>
  <si>
    <t>04-2937-6563</t>
    <phoneticPr fontId="2"/>
  </si>
  <si>
    <t>狭山市駅東口からバス「狭山台団地」下車徒歩3分</t>
    <rPh sb="0" eb="2">
      <t>サヤマ</t>
    </rPh>
    <rPh sb="2" eb="3">
      <t>シ</t>
    </rPh>
    <rPh sb="3" eb="4">
      <t>エキ</t>
    </rPh>
    <rPh sb="4" eb="5">
      <t>ヒガシ</t>
    </rPh>
    <rPh sb="5" eb="6">
      <t>クチ</t>
    </rPh>
    <rPh sb="11" eb="14">
      <t>サヤマダイ</t>
    </rPh>
    <rPh sb="14" eb="16">
      <t>ダンチ</t>
    </rPh>
    <rPh sb="17" eb="19">
      <t>ゲシャ</t>
    </rPh>
    <rPh sb="19" eb="21">
      <t>トホ</t>
    </rPh>
    <rPh sb="22" eb="23">
      <t>フン</t>
    </rPh>
    <phoneticPr fontId="2"/>
  </si>
  <si>
    <t>(株）ＨＡＮＡ</t>
    <rPh sb="1" eb="2">
      <t>カブ</t>
    </rPh>
    <phoneticPr fontId="5"/>
  </si>
  <si>
    <t>短期入所Ｈａｎａ</t>
    <rPh sb="0" eb="2">
      <t>タンキ</t>
    </rPh>
    <rPh sb="2" eb="4">
      <t>ニュウショ</t>
    </rPh>
    <phoneticPr fontId="5"/>
  </si>
  <si>
    <t>須ヶ谷1-87-1</t>
    <rPh sb="0" eb="3">
      <t>スカヤ</t>
    </rPh>
    <phoneticPr fontId="1"/>
  </si>
  <si>
    <t>362-0004</t>
    <phoneticPr fontId="2"/>
  </si>
  <si>
    <t>048-795-8888</t>
    <phoneticPr fontId="2"/>
  </si>
  <si>
    <t>048-795-8889</t>
    <phoneticPr fontId="2"/>
  </si>
  <si>
    <t>羽貫駅から徒歩12分
※共同生活援助との併設</t>
    <rPh sb="0" eb="2">
      <t>ハヌキ</t>
    </rPh>
    <rPh sb="2" eb="3">
      <t>エキ</t>
    </rPh>
    <rPh sb="5" eb="7">
      <t>トホ</t>
    </rPh>
    <rPh sb="9" eb="10">
      <t>フン</t>
    </rPh>
    <rPh sb="12" eb="14">
      <t>キョウドウ</t>
    </rPh>
    <rPh sb="14" eb="16">
      <t>セイカツ</t>
    </rPh>
    <rPh sb="16" eb="18">
      <t>エンジョ</t>
    </rPh>
    <rPh sb="20" eb="22">
      <t>ヘイセツ</t>
    </rPh>
    <phoneticPr fontId="2"/>
  </si>
  <si>
    <t>インクルード（株）</t>
    <rPh sb="7" eb="8">
      <t>カブ</t>
    </rPh>
    <phoneticPr fontId="2"/>
  </si>
  <si>
    <t>ニューロリワーク　所沢センター</t>
    <rPh sb="9" eb="11">
      <t>トコロザワ</t>
    </rPh>
    <phoneticPr fontId="2"/>
  </si>
  <si>
    <t>喜多町16-7</t>
    <rPh sb="0" eb="1">
      <t>キ</t>
    </rPh>
    <rPh sb="1" eb="2">
      <t>タ</t>
    </rPh>
    <rPh sb="2" eb="3">
      <t>マチ</t>
    </rPh>
    <phoneticPr fontId="2"/>
  </si>
  <si>
    <t>04-2946-7255</t>
    <phoneticPr fontId="2"/>
  </si>
  <si>
    <t>04-2946-7256</t>
    <phoneticPr fontId="2"/>
  </si>
  <si>
    <t>航空公園駅から徒歩2分</t>
    <rPh sb="0" eb="2">
      <t>コウクウ</t>
    </rPh>
    <rPh sb="2" eb="4">
      <t>コウエン</t>
    </rPh>
    <rPh sb="4" eb="5">
      <t>エキ</t>
    </rPh>
    <rPh sb="7" eb="9">
      <t>トホ</t>
    </rPh>
    <rPh sb="10" eb="11">
      <t>フン</t>
    </rPh>
    <phoneticPr fontId="2"/>
  </si>
  <si>
    <t>ＡＫＡＳＵＩ</t>
    <phoneticPr fontId="2"/>
  </si>
  <si>
    <t>円光1-11-21</t>
    <rPh sb="0" eb="2">
      <t>エンコウ</t>
    </rPh>
    <phoneticPr fontId="2"/>
  </si>
  <si>
    <t>048-526-6919</t>
    <phoneticPr fontId="2"/>
  </si>
  <si>
    <t>熊谷駅から車で10分</t>
    <rPh sb="0" eb="2">
      <t>クマガヤ</t>
    </rPh>
    <rPh sb="2" eb="3">
      <t>エキ</t>
    </rPh>
    <rPh sb="5" eb="6">
      <t>クルマ</t>
    </rPh>
    <rPh sb="9" eb="10">
      <t>フン</t>
    </rPh>
    <phoneticPr fontId="2"/>
  </si>
  <si>
    <t>野火止八丁目15-17</t>
    <rPh sb="0" eb="3">
      <t>ノビドメ</t>
    </rPh>
    <rPh sb="3" eb="6">
      <t>ハッチョウメ</t>
    </rPh>
    <phoneticPr fontId="1"/>
  </si>
  <si>
    <t>048-458-3721</t>
    <phoneticPr fontId="2"/>
  </si>
  <si>
    <t>048-458-3725</t>
    <phoneticPr fontId="2"/>
  </si>
  <si>
    <t>新座駅から徒歩19分
※共同生活援助との併設</t>
    <rPh sb="0" eb="2">
      <t>ニイザ</t>
    </rPh>
    <rPh sb="2" eb="3">
      <t>エキ</t>
    </rPh>
    <rPh sb="5" eb="7">
      <t>トホ</t>
    </rPh>
    <rPh sb="9" eb="10">
      <t>フン</t>
    </rPh>
    <phoneticPr fontId="2"/>
  </si>
  <si>
    <t>障がい者支援施設メゾン・ド・びおもす</t>
    <rPh sb="0" eb="1">
      <t>ショウ</t>
    </rPh>
    <rPh sb="3" eb="4">
      <t>シャ</t>
    </rPh>
    <rPh sb="4" eb="8">
      <t>シエンシセツ</t>
    </rPh>
    <phoneticPr fontId="2"/>
  </si>
  <si>
    <t>中丸9-259</t>
    <rPh sb="0" eb="2">
      <t>ナカマル</t>
    </rPh>
    <phoneticPr fontId="2"/>
  </si>
  <si>
    <t>048-580-7106</t>
    <phoneticPr fontId="2"/>
  </si>
  <si>
    <t>048-580-7113</t>
    <phoneticPr fontId="2"/>
  </si>
  <si>
    <t>北本駅から車で10分</t>
    <rPh sb="0" eb="2">
      <t>キタモト</t>
    </rPh>
    <rPh sb="2" eb="3">
      <t>エキ</t>
    </rPh>
    <rPh sb="5" eb="6">
      <t>クルマ</t>
    </rPh>
    <rPh sb="9" eb="10">
      <t>フン</t>
    </rPh>
    <phoneticPr fontId="2"/>
  </si>
  <si>
    <t>就労定着支援事業所カルディア草加</t>
    <rPh sb="0" eb="2">
      <t>シュウロウ</t>
    </rPh>
    <rPh sb="2" eb="4">
      <t>テイチャク</t>
    </rPh>
    <rPh sb="4" eb="6">
      <t>シエン</t>
    </rPh>
    <rPh sb="6" eb="8">
      <t>ジギョウ</t>
    </rPh>
    <rPh sb="8" eb="9">
      <t>ショ</t>
    </rPh>
    <rPh sb="14" eb="16">
      <t>ソウカ</t>
    </rPh>
    <phoneticPr fontId="2"/>
  </si>
  <si>
    <t>あやめはうす東鷲宮</t>
    <rPh sb="6" eb="9">
      <t>ヒガシワシノミヤ</t>
    </rPh>
    <phoneticPr fontId="5"/>
  </si>
  <si>
    <t>西大輪207-6</t>
    <rPh sb="0" eb="1">
      <t>ニシ</t>
    </rPh>
    <rPh sb="1" eb="3">
      <t>ダイリン</t>
    </rPh>
    <phoneticPr fontId="1"/>
  </si>
  <si>
    <t>東鷲宮駅から徒歩約15分
※共同生活援助との併設</t>
    <rPh sb="0" eb="3">
      <t>ヒガシワシノミヤ</t>
    </rPh>
    <rPh sb="3" eb="4">
      <t>エキ</t>
    </rPh>
    <rPh sb="6" eb="8">
      <t>トホ</t>
    </rPh>
    <rPh sb="8" eb="9">
      <t>ヤク</t>
    </rPh>
    <rPh sb="11" eb="12">
      <t>フン</t>
    </rPh>
    <rPh sb="14" eb="16">
      <t>キョウドウ</t>
    </rPh>
    <rPh sb="16" eb="18">
      <t>セイカツ</t>
    </rPh>
    <rPh sb="18" eb="20">
      <t>エンジョ</t>
    </rPh>
    <rPh sb="22" eb="24">
      <t>ヘイセツ</t>
    </rPh>
    <phoneticPr fontId="2"/>
  </si>
  <si>
    <t>わかば</t>
    <phoneticPr fontId="2"/>
  </si>
  <si>
    <t>常木1104-3</t>
    <rPh sb="0" eb="2">
      <t>ツネキ</t>
    </rPh>
    <phoneticPr fontId="2"/>
  </si>
  <si>
    <t>048-501-5408</t>
    <phoneticPr fontId="2"/>
  </si>
  <si>
    <t>（特非）あおいはる</t>
    <rPh sb="1" eb="2">
      <t>トク</t>
    </rPh>
    <rPh sb="2" eb="3">
      <t>ヒ</t>
    </rPh>
    <phoneticPr fontId="2"/>
  </si>
  <si>
    <t>生活介護　のらのら</t>
    <rPh sb="0" eb="2">
      <t>セイカツ</t>
    </rPh>
    <rPh sb="2" eb="4">
      <t>カイゴ</t>
    </rPh>
    <phoneticPr fontId="2"/>
  </si>
  <si>
    <t>高久1-38-4</t>
    <rPh sb="0" eb="2">
      <t>タカク</t>
    </rPh>
    <phoneticPr fontId="2"/>
  </si>
  <si>
    <t>342-0035</t>
    <phoneticPr fontId="2"/>
  </si>
  <si>
    <t>048-973-7358</t>
    <phoneticPr fontId="2"/>
  </si>
  <si>
    <t>048-973-7359</t>
    <phoneticPr fontId="2"/>
  </si>
  <si>
    <t>JR武蔵野線吉川駅から車5分
※放課後等デイサービスとの多機能</t>
    <rPh sb="2" eb="6">
      <t>ムサシノセン</t>
    </rPh>
    <rPh sb="6" eb="8">
      <t>ヨシカワ</t>
    </rPh>
    <rPh sb="8" eb="9">
      <t>エキ</t>
    </rPh>
    <rPh sb="11" eb="12">
      <t>クルマ</t>
    </rPh>
    <rPh sb="13" eb="14">
      <t>フン</t>
    </rPh>
    <rPh sb="16" eb="20">
      <t>ホウカゴトウ</t>
    </rPh>
    <rPh sb="28" eb="31">
      <t>タキノウ</t>
    </rPh>
    <phoneticPr fontId="2"/>
  </si>
  <si>
    <t>（株）ハートカンパニー</t>
    <rPh sb="0" eb="3">
      <t>カブ</t>
    </rPh>
    <phoneticPr fontId="5"/>
  </si>
  <si>
    <t>ベルモッキー</t>
    <phoneticPr fontId="5"/>
  </si>
  <si>
    <t>北青柳1331-7</t>
    <rPh sb="0" eb="1">
      <t>キタ</t>
    </rPh>
    <rPh sb="1" eb="3">
      <t>アオヤギ</t>
    </rPh>
    <phoneticPr fontId="1"/>
  </si>
  <si>
    <t>0480-25-4955</t>
    <phoneticPr fontId="2"/>
  </si>
  <si>
    <t>0480-25-4977</t>
    <phoneticPr fontId="2"/>
  </si>
  <si>
    <t>JR宇都宮線・東武伊勢崎線久喜駅西口より車で8分</t>
    <rPh sb="2" eb="5">
      <t>ウツノミヤ</t>
    </rPh>
    <rPh sb="5" eb="6">
      <t>セン</t>
    </rPh>
    <rPh sb="7" eb="9">
      <t>トウブ</t>
    </rPh>
    <rPh sb="9" eb="12">
      <t>イセサキ</t>
    </rPh>
    <rPh sb="12" eb="13">
      <t>セン</t>
    </rPh>
    <rPh sb="13" eb="15">
      <t>クキ</t>
    </rPh>
    <rPh sb="15" eb="16">
      <t>エキ</t>
    </rPh>
    <rPh sb="16" eb="18">
      <t>ニシグチ</t>
    </rPh>
    <rPh sb="20" eb="21">
      <t>クルマ</t>
    </rPh>
    <rPh sb="23" eb="24">
      <t>フン</t>
    </rPh>
    <phoneticPr fontId="2"/>
  </si>
  <si>
    <t>0422-26-9505</t>
    <phoneticPr fontId="2"/>
  </si>
  <si>
    <t>(一社）ねむの木の丘</t>
    <rPh sb="1" eb="3">
      <t>イッシャ</t>
    </rPh>
    <rPh sb="9" eb="10">
      <t>オカ</t>
    </rPh>
    <phoneticPr fontId="5"/>
  </si>
  <si>
    <t>ショートステイアルビジア</t>
    <phoneticPr fontId="5"/>
  </si>
  <si>
    <t>楊井1784-16</t>
    <rPh sb="0" eb="2">
      <t>ヤギイ</t>
    </rPh>
    <phoneticPr fontId="1"/>
  </si>
  <si>
    <t>360-0164</t>
    <phoneticPr fontId="2"/>
  </si>
  <si>
    <t>048-501-5883</t>
    <phoneticPr fontId="2"/>
  </si>
  <si>
    <t>048-501-5886</t>
    <phoneticPr fontId="2"/>
  </si>
  <si>
    <t>熊谷駅南口から立正大学行バス「平塚」下車徒歩6分</t>
    <rPh sb="0" eb="2">
      <t>クマガヤ</t>
    </rPh>
    <rPh sb="2" eb="3">
      <t>エキ</t>
    </rPh>
    <rPh sb="3" eb="5">
      <t>ミナミグチ</t>
    </rPh>
    <rPh sb="7" eb="9">
      <t>リッショウ</t>
    </rPh>
    <rPh sb="9" eb="11">
      <t>ダイガク</t>
    </rPh>
    <rPh sb="11" eb="12">
      <t>イキ</t>
    </rPh>
    <rPh sb="15" eb="17">
      <t>ヒラツカ</t>
    </rPh>
    <rPh sb="18" eb="20">
      <t>ゲシャ</t>
    </rPh>
    <rPh sb="20" eb="22">
      <t>トホ</t>
    </rPh>
    <rPh sb="23" eb="24">
      <t>フン</t>
    </rPh>
    <phoneticPr fontId="2"/>
  </si>
  <si>
    <t>末野508-1</t>
    <rPh sb="0" eb="1">
      <t>スエ</t>
    </rPh>
    <rPh sb="1" eb="2">
      <t>ノ</t>
    </rPh>
    <phoneticPr fontId="2"/>
  </si>
  <si>
    <t>（福）緑の風</t>
    <rPh sb="1" eb="2">
      <t>フク</t>
    </rPh>
    <rPh sb="3" eb="4">
      <t>ミドリ</t>
    </rPh>
    <rPh sb="5" eb="6">
      <t>カゼ</t>
    </rPh>
    <phoneticPr fontId="2"/>
  </si>
  <si>
    <t>Lagom みさと団地</t>
    <rPh sb="9" eb="11">
      <t>ダンチ</t>
    </rPh>
    <phoneticPr fontId="2"/>
  </si>
  <si>
    <t>彦成4-4-15-103</t>
    <rPh sb="0" eb="2">
      <t>ヒコナリ</t>
    </rPh>
    <phoneticPr fontId="2"/>
  </si>
  <si>
    <t>341-0003</t>
    <phoneticPr fontId="2"/>
  </si>
  <si>
    <t>070-8717-7146</t>
    <phoneticPr fontId="2"/>
  </si>
  <si>
    <t>JR武蔵野線新三郷駅徒歩10分</t>
    <rPh sb="2" eb="6">
      <t>ムサシノセン</t>
    </rPh>
    <rPh sb="6" eb="10">
      <t>シンミサトエキ</t>
    </rPh>
    <rPh sb="10" eb="12">
      <t>トホ</t>
    </rPh>
    <rPh sb="14" eb="15">
      <t>フン</t>
    </rPh>
    <phoneticPr fontId="2"/>
  </si>
  <si>
    <t>（福）誠会</t>
    <rPh sb="1" eb="2">
      <t>フク</t>
    </rPh>
    <rPh sb="3" eb="4">
      <t>マコト</t>
    </rPh>
    <rPh sb="4" eb="5">
      <t>カイ</t>
    </rPh>
    <phoneticPr fontId="2"/>
  </si>
  <si>
    <t>（医）アカシア会</t>
    <rPh sb="1" eb="2">
      <t>イ</t>
    </rPh>
    <rPh sb="7" eb="8">
      <t>カイ</t>
    </rPh>
    <phoneticPr fontId="2"/>
  </si>
  <si>
    <t>就労継続支援Ｂ型事業所パティオ</t>
    <rPh sb="0" eb="2">
      <t>シュウロウ</t>
    </rPh>
    <rPh sb="2" eb="4">
      <t>ケイゾク</t>
    </rPh>
    <rPh sb="4" eb="6">
      <t>シエン</t>
    </rPh>
    <rPh sb="7" eb="8">
      <t>ガタ</t>
    </rPh>
    <rPh sb="8" eb="10">
      <t>ジギョウ</t>
    </rPh>
    <rPh sb="10" eb="11">
      <t>ショ</t>
    </rPh>
    <phoneticPr fontId="2"/>
  </si>
  <si>
    <t>彦成3-7-13-101</t>
    <rPh sb="0" eb="2">
      <t>ヒコナリ</t>
    </rPh>
    <phoneticPr fontId="2"/>
  </si>
  <si>
    <t>048-950-7311</t>
    <phoneticPr fontId="2"/>
  </si>
  <si>
    <t>048-950-7312</t>
    <phoneticPr fontId="2"/>
  </si>
  <si>
    <t>新三郷駅から徒歩約10分</t>
    <rPh sb="0" eb="4">
      <t>シンミサトエキ</t>
    </rPh>
    <rPh sb="6" eb="8">
      <t>トホ</t>
    </rPh>
    <rPh sb="8" eb="9">
      <t>ヤク</t>
    </rPh>
    <rPh sb="11" eb="12">
      <t>フン</t>
    </rPh>
    <phoneticPr fontId="2"/>
  </si>
  <si>
    <t>（株）リーディング・ファクトリー</t>
    <rPh sb="0" eb="3">
      <t>カブ</t>
    </rPh>
    <phoneticPr fontId="2"/>
  </si>
  <si>
    <t>バリューワークス八潮</t>
    <rPh sb="8" eb="10">
      <t>ヤシオ</t>
    </rPh>
    <phoneticPr fontId="2"/>
  </si>
  <si>
    <t>中央2-6-15</t>
    <rPh sb="0" eb="2">
      <t>チュウオウ</t>
    </rPh>
    <phoneticPr fontId="2"/>
  </si>
  <si>
    <t>八潮駅から徒歩23分</t>
    <rPh sb="0" eb="2">
      <t>ヤシオ</t>
    </rPh>
    <rPh sb="2" eb="3">
      <t>エキ</t>
    </rPh>
    <rPh sb="5" eb="7">
      <t>トホ</t>
    </rPh>
    <rPh sb="9" eb="10">
      <t>フン</t>
    </rPh>
    <phoneticPr fontId="2"/>
  </si>
  <si>
    <t>（特非）フラミンゴ</t>
    <rPh sb="1" eb="2">
      <t>トク</t>
    </rPh>
    <rPh sb="2" eb="3">
      <t>ヒ</t>
    </rPh>
    <phoneticPr fontId="2"/>
  </si>
  <si>
    <t>フラミンゴカンパニー</t>
    <phoneticPr fontId="2"/>
  </si>
  <si>
    <t>的場2843-61</t>
    <rPh sb="0" eb="2">
      <t>マトバ</t>
    </rPh>
    <phoneticPr fontId="2"/>
  </si>
  <si>
    <t>350-1101</t>
    <phoneticPr fontId="2"/>
  </si>
  <si>
    <t>049-231-6748</t>
    <phoneticPr fontId="2"/>
  </si>
  <si>
    <t>霞ケ関駅から徒歩７分</t>
    <rPh sb="0" eb="3">
      <t>カスミガセキ</t>
    </rPh>
    <rPh sb="3" eb="4">
      <t>エキ</t>
    </rPh>
    <rPh sb="6" eb="8">
      <t>トホ</t>
    </rPh>
    <rPh sb="9" eb="10">
      <t>フン</t>
    </rPh>
    <phoneticPr fontId="2"/>
  </si>
  <si>
    <t>リズム木曽呂</t>
    <rPh sb="3" eb="6">
      <t>きぞろ</t>
    </rPh>
    <phoneticPr fontId="2" type="Hiragana"/>
  </si>
  <si>
    <t>048-242-3268</t>
    <phoneticPr fontId="2" type="Hiragana"/>
  </si>
  <si>
    <t>048-242-3541</t>
    <phoneticPr fontId="2" type="Hiragana"/>
  </si>
  <si>
    <t>（バス）東浦和駅から新井宿駅行き「木曽呂」下車、徒歩３分</t>
    <phoneticPr fontId="2" type="Hiragana"/>
  </si>
  <si>
    <t>333-0822</t>
    <phoneticPr fontId="2" type="Hiragana"/>
  </si>
  <si>
    <t>あみくる</t>
  </si>
  <si>
    <t>332-0012</t>
  </si>
  <si>
    <t>048-446-7650</t>
  </si>
  <si>
    <t>048-446-7651</t>
  </si>
  <si>
    <t>JR川口駅東口から徒歩５分</t>
    <rPh sb="2" eb="4">
      <t>かわぐち</t>
    </rPh>
    <rPh sb="4" eb="5">
      <t>えき</t>
    </rPh>
    <rPh sb="5" eb="7">
      <t>ひがしぐち</t>
    </rPh>
    <rPh sb="9" eb="11">
      <t>とほ</t>
    </rPh>
    <rPh sb="12" eb="13">
      <t>ふん</t>
    </rPh>
    <phoneticPr fontId="16" type="Hiragana"/>
  </si>
  <si>
    <t>あみくるおべんと屋さん</t>
    <rPh sb="8" eb="9">
      <t>や</t>
    </rPh>
    <phoneticPr fontId="16" type="Hiragana"/>
  </si>
  <si>
    <t>332-0014</t>
  </si>
  <si>
    <t>JR川口駅東口から徒歩５分</t>
    <phoneticPr fontId="16" type="Hiragana"/>
  </si>
  <si>
    <t>ウェルビー（株）</t>
    <phoneticPr fontId="2" type="Hiragana"/>
  </si>
  <si>
    <t>（福）あみくるＤａｙｓ</t>
    <rPh sb="1" eb="2">
      <t>ふく</t>
    </rPh>
    <phoneticPr fontId="16" type="Hiragana"/>
  </si>
  <si>
    <t>就労継続支援Ｂ型事業所　ひかりの森</t>
    <rPh sb="0" eb="2">
      <t>シュウロウ</t>
    </rPh>
    <rPh sb="2" eb="4">
      <t>ケイゾク</t>
    </rPh>
    <rPh sb="4" eb="6">
      <t>シエン</t>
    </rPh>
    <rPh sb="7" eb="8">
      <t>ガタ</t>
    </rPh>
    <rPh sb="8" eb="11">
      <t>ジギョウショ</t>
    </rPh>
    <rPh sb="16" eb="17">
      <t>モリ</t>
    </rPh>
    <phoneticPr fontId="2"/>
  </si>
  <si>
    <t>赤山本町12-4</t>
    <rPh sb="0" eb="4">
      <t>アカヤマホンチョウ</t>
    </rPh>
    <phoneticPr fontId="2"/>
  </si>
  <si>
    <t>048-940-0114</t>
    <phoneticPr fontId="2"/>
  </si>
  <si>
    <t>東武スカイツリーライン越谷駅西口徒歩7分</t>
    <rPh sb="14" eb="16">
      <t>ニシグチ</t>
    </rPh>
    <phoneticPr fontId="2"/>
  </si>
  <si>
    <t>（特非）視覚障がい者支援協会・ひかりの森</t>
    <rPh sb="1" eb="2">
      <t>トク</t>
    </rPh>
    <rPh sb="2" eb="3">
      <t>ヒ</t>
    </rPh>
    <rPh sb="4" eb="6">
      <t>シカク</t>
    </rPh>
    <rPh sb="6" eb="7">
      <t>ショウ</t>
    </rPh>
    <rPh sb="9" eb="12">
      <t>シャシエン</t>
    </rPh>
    <rPh sb="12" eb="14">
      <t>キョウカイ</t>
    </rPh>
    <rPh sb="19" eb="20">
      <t>モリ</t>
    </rPh>
    <phoneticPr fontId="2"/>
  </si>
  <si>
    <t>就労継続支援Ｂ型事業所　クローバー東越谷</t>
    <rPh sb="0" eb="2">
      <t>シュウロウ</t>
    </rPh>
    <rPh sb="2" eb="4">
      <t>ケイゾク</t>
    </rPh>
    <rPh sb="4" eb="6">
      <t>シエン</t>
    </rPh>
    <rPh sb="7" eb="8">
      <t>ガタ</t>
    </rPh>
    <rPh sb="8" eb="11">
      <t>ジギョウショ</t>
    </rPh>
    <rPh sb="17" eb="20">
      <t>ヒガシコシガヤ</t>
    </rPh>
    <phoneticPr fontId="2"/>
  </si>
  <si>
    <t>東越谷1-21-12</t>
    <rPh sb="0" eb="3">
      <t>ヒガシコシガヤ</t>
    </rPh>
    <phoneticPr fontId="2"/>
  </si>
  <si>
    <t>343-0023</t>
  </si>
  <si>
    <t>048-971-9201</t>
  </si>
  <si>
    <t>048-971-9205</t>
  </si>
  <si>
    <t>東武スカイツリーライン越谷駅東口徒歩17分</t>
    <rPh sb="0" eb="2">
      <t>トウブ</t>
    </rPh>
    <rPh sb="11" eb="13">
      <t>コシガヤ</t>
    </rPh>
    <rPh sb="13" eb="14">
      <t>エキ</t>
    </rPh>
    <rPh sb="14" eb="16">
      <t>ヒガシグチ</t>
    </rPh>
    <rPh sb="16" eb="18">
      <t>トホ</t>
    </rPh>
    <rPh sb="20" eb="21">
      <t>フン</t>
    </rPh>
    <phoneticPr fontId="2"/>
  </si>
  <si>
    <t>あいおい保険ワールド（株）</t>
    <rPh sb="4" eb="6">
      <t>ホケン</t>
    </rPh>
    <phoneticPr fontId="2"/>
  </si>
  <si>
    <t>ＣｏｃｏｒｐｏｒｔＣｏｌｌｅｇｅ大宮東口キャンパス</t>
    <rPh sb="16" eb="18">
      <t>オオミヤ</t>
    </rPh>
    <rPh sb="18" eb="20">
      <t>ヒガシグチ</t>
    </rPh>
    <phoneticPr fontId="5"/>
  </si>
  <si>
    <t>大宮区宮町３－１３－２　大宮宮町センタービル３階</t>
    <rPh sb="0" eb="2">
      <t>オオミヤ</t>
    </rPh>
    <rPh sb="2" eb="3">
      <t>ク</t>
    </rPh>
    <rPh sb="3" eb="4">
      <t>ミヤ</t>
    </rPh>
    <rPh sb="4" eb="5">
      <t>マチ</t>
    </rPh>
    <rPh sb="12" eb="14">
      <t>オオミヤ</t>
    </rPh>
    <rPh sb="14" eb="16">
      <t>ミヤマチ</t>
    </rPh>
    <rPh sb="23" eb="24">
      <t>カイ</t>
    </rPh>
    <phoneticPr fontId="3"/>
  </si>
  <si>
    <t>048-729-5345</t>
  </si>
  <si>
    <t>048-729-5348</t>
  </si>
  <si>
    <t>JR大宮駅から徒歩9分</t>
    <rPh sb="2" eb="5">
      <t>オオミヤエキ</t>
    </rPh>
    <rPh sb="7" eb="9">
      <t>トホ</t>
    </rPh>
    <rPh sb="10" eb="11">
      <t>フン</t>
    </rPh>
    <phoneticPr fontId="2"/>
  </si>
  <si>
    <t>336-0926</t>
  </si>
  <si>
    <t>JR大宮駅から徒歩8分</t>
    <rPh sb="2" eb="5">
      <t>オオミヤエキ</t>
    </rPh>
    <rPh sb="7" eb="9">
      <t>トホ</t>
    </rPh>
    <rPh sb="10" eb="11">
      <t>フン</t>
    </rPh>
    <phoneticPr fontId="2"/>
  </si>
  <si>
    <t>大宮区吉敷町１－６２　マレーS・Tビル３０３</t>
    <rPh sb="0" eb="3">
      <t>オオミヤク</t>
    </rPh>
    <rPh sb="3" eb="6">
      <t>ヨシキチョウ</t>
    </rPh>
    <phoneticPr fontId="5"/>
  </si>
  <si>
    <t>JR大宮駅から徒歩10分</t>
    <rPh sb="2" eb="5">
      <t>オオミヤエキ</t>
    </rPh>
    <rPh sb="7" eb="9">
      <t>トホ</t>
    </rPh>
    <rPh sb="11" eb="12">
      <t>フン</t>
    </rPh>
    <phoneticPr fontId="2"/>
  </si>
  <si>
    <t>PiiS　Plaza　さいたま</t>
  </si>
  <si>
    <t>北区土呂町１－２５－６</t>
    <rPh sb="0" eb="2">
      <t>キタク</t>
    </rPh>
    <rPh sb="2" eb="5">
      <t>トロチョウ</t>
    </rPh>
    <phoneticPr fontId="5"/>
  </si>
  <si>
    <t>048-782-9878</t>
  </si>
  <si>
    <t>JR土呂駅から徒歩6分</t>
    <rPh sb="2" eb="5">
      <t>トロエキ</t>
    </rPh>
    <rPh sb="7" eb="9">
      <t>トホ</t>
    </rPh>
    <rPh sb="10" eb="11">
      <t>フン</t>
    </rPh>
    <phoneticPr fontId="2"/>
  </si>
  <si>
    <t>しびらきハウスしき彩の杜Ⅰ</t>
    <rPh sb="9" eb="10">
      <t>サイ</t>
    </rPh>
    <rPh sb="11" eb="12">
      <t>モリ</t>
    </rPh>
    <phoneticPr fontId="5"/>
  </si>
  <si>
    <t>しびらきハウスしき彩の杜Ⅱ</t>
    <rPh sb="9" eb="10">
      <t>サイ</t>
    </rPh>
    <rPh sb="11" eb="12">
      <t>モリ</t>
    </rPh>
    <phoneticPr fontId="5"/>
  </si>
  <si>
    <t>○(生活介護)</t>
    <rPh sb="2" eb="4">
      <t>セイカツ</t>
    </rPh>
    <rPh sb="4" eb="6">
      <t>カイゴ</t>
    </rPh>
    <phoneticPr fontId="2"/>
  </si>
  <si>
    <t>048-793-4976</t>
    <phoneticPr fontId="2"/>
  </si>
  <si>
    <t>生活介護　たいが</t>
  </si>
  <si>
    <t>大字平方字立野1927番地1</t>
  </si>
  <si>
    <t>343-0002</t>
  </si>
  <si>
    <t>048-984-7435</t>
  </si>
  <si>
    <t>048-984-7436</t>
  </si>
  <si>
    <t>東武スカイツリーライン武里駅東口徒歩27分</t>
    <rPh sb="11" eb="13">
      <t>タケサト</t>
    </rPh>
    <rPh sb="14" eb="16">
      <t>ヒガシグチ</t>
    </rPh>
    <rPh sb="16" eb="18">
      <t>トホ</t>
    </rPh>
    <phoneticPr fontId="2"/>
  </si>
  <si>
    <t>Ｌｉｆｅ　　Ｉｎｎｏｖａｔｉｏｎ</t>
  </si>
  <si>
    <t>東大沢四丁目32番地8</t>
  </si>
  <si>
    <t>343-0022</t>
  </si>
  <si>
    <t>048-984-7240</t>
  </si>
  <si>
    <t>048-984-7245</t>
  </si>
  <si>
    <t>東武スカイツリーライン北越谷駅東口徒歩17分</t>
    <rPh sb="0" eb="2">
      <t>トウブ</t>
    </rPh>
    <rPh sb="11" eb="12">
      <t>キタ</t>
    </rPh>
    <rPh sb="12" eb="14">
      <t>コシガヤ</t>
    </rPh>
    <rPh sb="14" eb="15">
      <t>エキ</t>
    </rPh>
    <rPh sb="15" eb="17">
      <t>ヒガシグチ</t>
    </rPh>
    <rPh sb="17" eb="19">
      <t>トホ</t>
    </rPh>
    <rPh sb="21" eb="22">
      <t>フン</t>
    </rPh>
    <phoneticPr fontId="2"/>
  </si>
  <si>
    <t>カルディアせんげん台</t>
  </si>
  <si>
    <t>千間台東一丁目5番地14</t>
  </si>
  <si>
    <t>343-0042</t>
  </si>
  <si>
    <t>048-967-5905</t>
  </si>
  <si>
    <t>048-967-5906</t>
  </si>
  <si>
    <t>東武スカイツリーラインせんげん台駅東口徒歩3分</t>
    <rPh sb="0" eb="2">
      <t>トウブ</t>
    </rPh>
    <rPh sb="15" eb="16">
      <t>ダイ</t>
    </rPh>
    <rPh sb="16" eb="17">
      <t>エキ</t>
    </rPh>
    <rPh sb="17" eb="19">
      <t>ヒガシグチ</t>
    </rPh>
    <rPh sb="19" eb="21">
      <t>トホ</t>
    </rPh>
    <rPh sb="22" eb="23">
      <t>フン</t>
    </rPh>
    <phoneticPr fontId="2"/>
  </si>
  <si>
    <t>（有）大和</t>
    <phoneticPr fontId="2" type="Hiragana"/>
  </si>
  <si>
    <t>（株）ＲｅｂｅＬ</t>
    <phoneticPr fontId="2" type="Hiragana"/>
  </si>
  <si>
    <t>（株）カルディアコーポレーション</t>
    <phoneticPr fontId="2" type="Hiragana"/>
  </si>
  <si>
    <t>千間台東二丁目5番地1</t>
    <rPh sb="4" eb="5">
      <t>ニ</t>
    </rPh>
    <phoneticPr fontId="2"/>
  </si>
  <si>
    <t>東武スカイツリーラインせんげん台駅東口徒歩7分</t>
    <rPh sb="0" eb="2">
      <t>トウブ</t>
    </rPh>
    <rPh sb="15" eb="16">
      <t>ダイ</t>
    </rPh>
    <rPh sb="16" eb="17">
      <t>エキ</t>
    </rPh>
    <rPh sb="17" eb="19">
      <t>ヒガシグチ</t>
    </rPh>
    <rPh sb="19" eb="21">
      <t>トホ</t>
    </rPh>
    <rPh sb="22" eb="23">
      <t>フン</t>
    </rPh>
    <phoneticPr fontId="2"/>
  </si>
  <si>
    <t>さいたま市</t>
    <rPh sb="4" eb="5">
      <t>シ</t>
    </rPh>
    <phoneticPr fontId="5"/>
  </si>
  <si>
    <t>大宮区仲町２－２５　松亀プレジデントビル４階</t>
    <rPh sb="0" eb="2">
      <t>オオミヤ</t>
    </rPh>
    <rPh sb="2" eb="3">
      <t>ク</t>
    </rPh>
    <rPh sb="3" eb="5">
      <t>ナカチョウ</t>
    </rPh>
    <rPh sb="10" eb="11">
      <t>マツ</t>
    </rPh>
    <rPh sb="11" eb="12">
      <t>カメ</t>
    </rPh>
    <rPh sb="21" eb="22">
      <t>カイ</t>
    </rPh>
    <phoneticPr fontId="5"/>
  </si>
  <si>
    <t>JR大宮駅から徒歩4分</t>
    <rPh sb="2" eb="5">
      <t>オオミヤエキ</t>
    </rPh>
    <rPh sb="7" eb="9">
      <t>トホ</t>
    </rPh>
    <rPh sb="10" eb="11">
      <t>フン</t>
    </rPh>
    <phoneticPr fontId="2"/>
  </si>
  <si>
    <t>ヘーゼル大宮</t>
    <rPh sb="4" eb="6">
      <t>オオミヤ</t>
    </rPh>
    <phoneticPr fontId="2"/>
  </si>
  <si>
    <t>048-729-7909</t>
  </si>
  <si>
    <t>048-729-7933</t>
  </si>
  <si>
    <t>JR大宮駅西口から西武バス乗車　住宅前バス停下車徒歩3分</t>
    <rPh sb="2" eb="5">
      <t>オオミヤエキ</t>
    </rPh>
    <rPh sb="5" eb="7">
      <t>ニシグチ</t>
    </rPh>
    <rPh sb="9" eb="11">
      <t>セイブ</t>
    </rPh>
    <rPh sb="13" eb="15">
      <t>ジョウシャ</t>
    </rPh>
    <rPh sb="16" eb="18">
      <t>ジュウタク</t>
    </rPh>
    <rPh sb="18" eb="19">
      <t>マエ</t>
    </rPh>
    <rPh sb="21" eb="22">
      <t>テイ</t>
    </rPh>
    <rPh sb="22" eb="24">
      <t>ゲシャ</t>
    </rPh>
    <rPh sb="24" eb="26">
      <t>トホ</t>
    </rPh>
    <rPh sb="27" eb="28">
      <t>フン</t>
    </rPh>
    <phoneticPr fontId="2"/>
  </si>
  <si>
    <t>（株）ライフサービス</t>
    <phoneticPr fontId="5"/>
  </si>
  <si>
    <t>クオリティー（株）</t>
    <phoneticPr fontId="5"/>
  </si>
  <si>
    <t>（株）ココルポート</t>
    <phoneticPr fontId="5"/>
  </si>
  <si>
    <t>（株）Kaien</t>
    <phoneticPr fontId="5"/>
  </si>
  <si>
    <t>インクルード（株）</t>
    <phoneticPr fontId="5"/>
  </si>
  <si>
    <t>（株）PiiS　Road</t>
    <phoneticPr fontId="5"/>
  </si>
  <si>
    <t>（株）ゼネラルパートナーズ</t>
    <phoneticPr fontId="5"/>
  </si>
  <si>
    <t>ニューロリワーク　大宮センター</t>
    <rPh sb="9" eb="11">
      <t>オオミヤ</t>
    </rPh>
    <phoneticPr fontId="5"/>
  </si>
  <si>
    <t>ニューロリワーク　大宮センター</t>
    <rPh sb="9" eb="11">
      <t>オオミヤ</t>
    </rPh>
    <phoneticPr fontId="5"/>
  </si>
  <si>
    <t>333-0853</t>
  </si>
  <si>
    <t>蕨駅より徒歩10分</t>
    <rPh sb="0" eb="2">
      <t>わらびえき</t>
    </rPh>
    <rPh sb="4" eb="6">
      <t>とほ</t>
    </rPh>
    <rPh sb="8" eb="9">
      <t>ふん</t>
    </rPh>
    <phoneticPr fontId="16" type="Hiragana"/>
  </si>
  <si>
    <t>エバプラ越谷</t>
    <rPh sb="4" eb="6">
      <t>コシガヤ</t>
    </rPh>
    <phoneticPr fontId="2"/>
  </si>
  <si>
    <t>就労定着支援事業所　ウェルビー草加駅東口センター</t>
    <rPh sb="0" eb="9">
      <t>シュウロウテイチャクシエンジギョウショ</t>
    </rPh>
    <rPh sb="15" eb="20">
      <t>ソウカエキヒガシグチ</t>
    </rPh>
    <phoneticPr fontId="2"/>
  </si>
  <si>
    <t>340-0015</t>
  </si>
  <si>
    <t>048-954-7803</t>
  </si>
  <si>
    <t>048-954-7804</t>
  </si>
  <si>
    <t>（株）ホウユウ</t>
    <rPh sb="0" eb="3">
      <t>カブ</t>
    </rPh>
    <phoneticPr fontId="2"/>
  </si>
  <si>
    <t>Torepania トレパニア</t>
    <phoneticPr fontId="2"/>
  </si>
  <si>
    <t>中曽根2-6-11</t>
    <rPh sb="0" eb="3">
      <t>ナカソネ</t>
    </rPh>
    <phoneticPr fontId="2"/>
  </si>
  <si>
    <t>342-0033</t>
    <phoneticPr fontId="2"/>
  </si>
  <si>
    <t>048-984-7338</t>
    <phoneticPr fontId="2"/>
  </si>
  <si>
    <t>（有）フクシ</t>
    <rPh sb="1" eb="2">
      <t>ユウ</t>
    </rPh>
    <phoneticPr fontId="2"/>
  </si>
  <si>
    <t>藤の里北川辺作業所</t>
    <rPh sb="0" eb="1">
      <t>フジ</t>
    </rPh>
    <rPh sb="2" eb="3">
      <t>サト</t>
    </rPh>
    <rPh sb="3" eb="9">
      <t>キタカワベサギョウジョ</t>
    </rPh>
    <phoneticPr fontId="2"/>
  </si>
  <si>
    <t>柳生50-1</t>
    <rPh sb="0" eb="2">
      <t>ヤギュウ</t>
    </rPh>
    <phoneticPr fontId="2"/>
  </si>
  <si>
    <t>349-1201</t>
    <phoneticPr fontId="2"/>
  </si>
  <si>
    <t>0280-33-6115</t>
    <phoneticPr fontId="2"/>
  </si>
  <si>
    <t>0280-33-6117</t>
    <phoneticPr fontId="2"/>
  </si>
  <si>
    <t>東武日光線新古河駅より徒歩25分</t>
    <rPh sb="0" eb="2">
      <t>トウブ</t>
    </rPh>
    <rPh sb="2" eb="5">
      <t>ニッコウセン</t>
    </rPh>
    <rPh sb="5" eb="9">
      <t>シンコガエキ</t>
    </rPh>
    <rPh sb="11" eb="13">
      <t>トホ</t>
    </rPh>
    <rPh sb="15" eb="16">
      <t>フン</t>
    </rPh>
    <phoneticPr fontId="2"/>
  </si>
  <si>
    <t xml:space="preserve">外記新田字横川112-1 </t>
    <rPh sb="0" eb="1">
      <t>ソト</t>
    </rPh>
    <rPh sb="1" eb="2">
      <t>キ</t>
    </rPh>
    <rPh sb="2" eb="4">
      <t>シンデン</t>
    </rPh>
    <rPh sb="4" eb="5">
      <t>アザ</t>
    </rPh>
    <rPh sb="5" eb="7">
      <t>ヨコカワ</t>
    </rPh>
    <phoneticPr fontId="2"/>
  </si>
  <si>
    <t>（株）Days</t>
    <rPh sb="0" eb="3">
      <t>カブ</t>
    </rPh>
    <phoneticPr fontId="2"/>
  </si>
  <si>
    <t>中曽根2-13-9</t>
    <rPh sb="0" eb="3">
      <t>ナカソネ</t>
    </rPh>
    <phoneticPr fontId="2"/>
  </si>
  <si>
    <t>048-984-7115</t>
  </si>
  <si>
    <t>JR武蔵野線吉川駅南口から徒歩20分</t>
    <rPh sb="2" eb="5">
      <t>ムサシノ</t>
    </rPh>
    <rPh sb="5" eb="6">
      <t>セン</t>
    </rPh>
    <rPh sb="6" eb="8">
      <t>ヨシカワ</t>
    </rPh>
    <rPh sb="8" eb="9">
      <t>エキ</t>
    </rPh>
    <rPh sb="9" eb="11">
      <t>ミナミグチ</t>
    </rPh>
    <rPh sb="13" eb="15">
      <t>トホ</t>
    </rPh>
    <rPh sb="17" eb="18">
      <t>フン</t>
    </rPh>
    <phoneticPr fontId="2"/>
  </si>
  <si>
    <t>（福）じりつ</t>
    <rPh sb="1" eb="2">
      <t>フク</t>
    </rPh>
    <phoneticPr fontId="5"/>
  </si>
  <si>
    <t>セウイ</t>
    <phoneticPr fontId="5"/>
  </si>
  <si>
    <t>北葛飾郡杉戸町</t>
    <rPh sb="0" eb="7">
      <t>キタカツシカグンスギトマチ</t>
    </rPh>
    <phoneticPr fontId="2"/>
  </si>
  <si>
    <t>木野川134－42</t>
    <rPh sb="0" eb="3">
      <t>キノカワ</t>
    </rPh>
    <phoneticPr fontId="1"/>
  </si>
  <si>
    <t>345-0003</t>
    <phoneticPr fontId="2"/>
  </si>
  <si>
    <t>0480-38-1701</t>
    <phoneticPr fontId="2"/>
  </si>
  <si>
    <t>0480-38-3232</t>
    <phoneticPr fontId="2"/>
  </si>
  <si>
    <t>（福）銀杏会</t>
    <rPh sb="1" eb="2">
      <t>フク</t>
    </rPh>
    <rPh sb="3" eb="5">
      <t>ギンナン</t>
    </rPh>
    <rPh sb="5" eb="6">
      <t>カイ</t>
    </rPh>
    <phoneticPr fontId="2"/>
  </si>
  <si>
    <t>(株)ラシエル</t>
    <rPh sb="0" eb="3">
      <t>カブ</t>
    </rPh>
    <phoneticPr fontId="5"/>
  </si>
  <si>
    <t>グループホームＲＡＳＩＥＬ春日部</t>
    <rPh sb="13" eb="16">
      <t>カスカベ</t>
    </rPh>
    <phoneticPr fontId="5"/>
  </si>
  <si>
    <t>春日部市</t>
    <rPh sb="0" eb="3">
      <t>カスカベ</t>
    </rPh>
    <rPh sb="3" eb="4">
      <t>シ</t>
    </rPh>
    <phoneticPr fontId="2"/>
  </si>
  <si>
    <t>大沼5-101-1</t>
    <rPh sb="0" eb="2">
      <t>オオヌマ</t>
    </rPh>
    <phoneticPr fontId="1"/>
  </si>
  <si>
    <t>048-795-4122</t>
    <phoneticPr fontId="2"/>
  </si>
  <si>
    <t>048-795-4123</t>
  </si>
  <si>
    <t>春日部駅西口から朝日バス「大沼五丁目西」下車徒歩5分
※共同生活援助との併設</t>
    <rPh sb="0" eb="3">
      <t>カスカベ</t>
    </rPh>
    <rPh sb="3" eb="4">
      <t>エキ</t>
    </rPh>
    <rPh sb="4" eb="6">
      <t>ニシグチ</t>
    </rPh>
    <rPh sb="8" eb="10">
      <t>アサヒ</t>
    </rPh>
    <rPh sb="13" eb="15">
      <t>オオヌマ</t>
    </rPh>
    <rPh sb="15" eb="18">
      <t>ゴチョウメ</t>
    </rPh>
    <rPh sb="18" eb="19">
      <t>ニシ</t>
    </rPh>
    <rPh sb="20" eb="22">
      <t>ゲシャ</t>
    </rPh>
    <rPh sb="22" eb="24">
      <t>トホ</t>
    </rPh>
    <rPh sb="25" eb="26">
      <t>フン</t>
    </rPh>
    <rPh sb="28" eb="34">
      <t>キョウドウセイカツエンジョ</t>
    </rPh>
    <rPh sb="36" eb="38">
      <t>ヘイセツ</t>
    </rPh>
    <phoneticPr fontId="2"/>
  </si>
  <si>
    <t>340-0815</t>
    <phoneticPr fontId="2"/>
  </si>
  <si>
    <t>児玉郡上里町大字神保原町８５８番地４</t>
    <phoneticPr fontId="2"/>
  </si>
  <si>
    <t>0495-71-4372</t>
  </si>
  <si>
    <t>0495-71-4373</t>
  </si>
  <si>
    <t>JR高崎線神保原駅から徒歩１１分</t>
    <rPh sb="2" eb="5">
      <t>タカサキセン</t>
    </rPh>
    <rPh sb="5" eb="7">
      <t>ジンボウ</t>
    </rPh>
    <rPh sb="7" eb="8">
      <t>ハラ</t>
    </rPh>
    <rPh sb="8" eb="9">
      <t>エキ</t>
    </rPh>
    <rPh sb="11" eb="13">
      <t>トホ</t>
    </rPh>
    <rPh sb="15" eb="16">
      <t>フン</t>
    </rPh>
    <phoneticPr fontId="2"/>
  </si>
  <si>
    <t>上里町</t>
    <rPh sb="0" eb="2">
      <t>カミサト</t>
    </rPh>
    <rPh sb="2" eb="3">
      <t>マチ</t>
    </rPh>
    <phoneticPr fontId="2"/>
  </si>
  <si>
    <t>児玉郡上里町大字神保原町８５８番地４</t>
    <rPh sb="0" eb="3">
      <t>コダマグン</t>
    </rPh>
    <rPh sb="3" eb="6">
      <t>カミサトマチ</t>
    </rPh>
    <rPh sb="6" eb="8">
      <t>オオアザジ</t>
    </rPh>
    <rPh sb="8" eb="17">
      <t>ンボウハラマチ８５８バンチ</t>
    </rPh>
    <phoneticPr fontId="2"/>
  </si>
  <si>
    <t>0495-23-9120</t>
    <phoneticPr fontId="2"/>
  </si>
  <si>
    <t>0495-23-9121</t>
    <phoneticPr fontId="2"/>
  </si>
  <si>
    <t>JR高崎線神保原駅から徒歩１１分
※共同生活援助との併設</t>
    <rPh sb="2" eb="5">
      <t>タカサキセン</t>
    </rPh>
    <rPh sb="5" eb="7">
      <t>ジンボウ</t>
    </rPh>
    <rPh sb="7" eb="8">
      <t>ハラ</t>
    </rPh>
    <rPh sb="8" eb="9">
      <t>エキ</t>
    </rPh>
    <rPh sb="11" eb="13">
      <t>トホ</t>
    </rPh>
    <rPh sb="15" eb="16">
      <t>フン</t>
    </rPh>
    <phoneticPr fontId="2"/>
  </si>
  <si>
    <t>(株)エバプラ</t>
    <rPh sb="0" eb="3">
      <t>カブ</t>
    </rPh>
    <phoneticPr fontId="2"/>
  </si>
  <si>
    <t>エバプラ熊谷</t>
    <rPh sb="4" eb="6">
      <t>クマガヤ</t>
    </rPh>
    <phoneticPr fontId="2"/>
  </si>
  <si>
    <t xml:space="preserve">0495-71-8382  </t>
    <phoneticPr fontId="2"/>
  </si>
  <si>
    <t>(株)がくどう舎</t>
    <rPh sb="0" eb="3">
      <t>カブシキガイシャ</t>
    </rPh>
    <rPh sb="7" eb="8">
      <t>シャ</t>
    </rPh>
    <phoneticPr fontId="2"/>
  </si>
  <si>
    <t>木子里LYKKE</t>
    <rPh sb="0" eb="1">
      <t>キ</t>
    </rPh>
    <rPh sb="1" eb="2">
      <t>コ</t>
    </rPh>
    <rPh sb="2" eb="3">
      <t>リ</t>
    </rPh>
    <phoneticPr fontId="2"/>
  </si>
  <si>
    <t>山口673-3岡部ビルⅢ101、203</t>
    <rPh sb="0" eb="2">
      <t>ヤマグチ</t>
    </rPh>
    <rPh sb="7" eb="9">
      <t>オカベ</t>
    </rPh>
    <phoneticPr fontId="2"/>
  </si>
  <si>
    <t>西武池袋線西所沢駅から徒歩１５分</t>
    <rPh sb="0" eb="5">
      <t>セイブイケブクロセン</t>
    </rPh>
    <rPh sb="5" eb="6">
      <t>ニシ</t>
    </rPh>
    <rPh sb="6" eb="8">
      <t>トコロザワ</t>
    </rPh>
    <rPh sb="8" eb="9">
      <t>エキ</t>
    </rPh>
    <rPh sb="11" eb="13">
      <t>トホ</t>
    </rPh>
    <rPh sb="15" eb="16">
      <t>フン</t>
    </rPh>
    <phoneticPr fontId="2"/>
  </si>
  <si>
    <t>048-548-1270</t>
    <phoneticPr fontId="2"/>
  </si>
  <si>
    <t>048-598-6608</t>
    <phoneticPr fontId="2"/>
  </si>
  <si>
    <t>（一社）ノーマライズうらわ</t>
    <rPh sb="1" eb="3">
      <t>イッシャ</t>
    </rPh>
    <phoneticPr fontId="2"/>
  </si>
  <si>
    <t>ラド</t>
  </si>
  <si>
    <t>333-0865</t>
  </si>
  <si>
    <t>048-260-6592</t>
  </si>
  <si>
    <t>（バス）東浦和駅から蕨駅東口行「伊刈消防署」から徒歩２分</t>
    <rPh sb="4" eb="8">
      <t>ひがしうらわえき</t>
    </rPh>
    <rPh sb="10" eb="12">
      <t>わらびえき</t>
    </rPh>
    <rPh sb="12" eb="14">
      <t>ひがしぐち</t>
    </rPh>
    <rPh sb="14" eb="15">
      <t>いき</t>
    </rPh>
    <rPh sb="16" eb="18">
      <t>いかり</t>
    </rPh>
    <rPh sb="18" eb="21">
      <t>しょうぼうしょ</t>
    </rPh>
    <rPh sb="24" eb="26">
      <t>とほ</t>
    </rPh>
    <rPh sb="27" eb="28">
      <t>ふん</t>
    </rPh>
    <phoneticPr fontId="16" type="Hiragana"/>
  </si>
  <si>
    <t>花ててたりと</t>
    <rPh sb="0" eb="1">
      <t>はな</t>
    </rPh>
    <phoneticPr fontId="16" type="Hiragana"/>
  </si>
  <si>
    <t>332-0005</t>
  </si>
  <si>
    <t>048-423-3878</t>
  </si>
  <si>
    <t>048-423-4859</t>
  </si>
  <si>
    <t>（バス）十二月田中学より徒歩１２分</t>
    <rPh sb="4" eb="6">
      <t>じゅうに</t>
    </rPh>
    <rPh sb="6" eb="7">
      <t>つき</t>
    </rPh>
    <rPh sb="7" eb="8">
      <t>た</t>
    </rPh>
    <rPh sb="8" eb="10">
      <t>ちゅうがく</t>
    </rPh>
    <rPh sb="12" eb="14">
      <t>とほ</t>
    </rPh>
    <rPh sb="16" eb="17">
      <t>ふん</t>
    </rPh>
    <phoneticPr fontId="16" type="Hiragana"/>
  </si>
  <si>
    <t>（一社）ラド</t>
    <rPh sb="1" eb="3">
      <t>いっしゃ</t>
    </rPh>
    <phoneticPr fontId="16" type="Hiragana"/>
  </si>
  <si>
    <t>ＴＥＴＥＴＡＲＩＴＯ（株）</t>
    <phoneticPr fontId="16" type="Hiragana"/>
  </si>
  <si>
    <t>ほまれの家川口</t>
    <rPh sb="4" eb="5">
      <t>いえ</t>
    </rPh>
    <rPh sb="5" eb="7">
      <t>かわぐち</t>
    </rPh>
    <phoneticPr fontId="16" type="Hiragana"/>
  </si>
  <si>
    <t>048-291-9562</t>
  </si>
  <si>
    <t>048-291-9563</t>
  </si>
  <si>
    <t>西川口駅より徒歩３分</t>
    <rPh sb="0" eb="3">
      <t>にしかわぐち</t>
    </rPh>
    <rPh sb="3" eb="4">
      <t>えき</t>
    </rPh>
    <rPh sb="6" eb="8">
      <t>とほ</t>
    </rPh>
    <rPh sb="9" eb="10">
      <t>ふん</t>
    </rPh>
    <phoneticPr fontId="16" type="Hiragana"/>
  </si>
  <si>
    <t>就労継続支援B型事業所　Cuddle</t>
  </si>
  <si>
    <t>大沢3-10-48</t>
  </si>
  <si>
    <t>048-925-4377</t>
  </si>
  <si>
    <t>東武スカイツリーライン北越谷駅東口徒歩5分</t>
    <rPh sb="0" eb="2">
      <t>トウブ</t>
    </rPh>
    <rPh sb="11" eb="14">
      <t>キタコシガヤ</t>
    </rPh>
    <rPh sb="14" eb="15">
      <t>エキ</t>
    </rPh>
    <rPh sb="15" eb="17">
      <t>ヒガシグチ</t>
    </rPh>
    <rPh sb="17" eb="19">
      <t>トホ</t>
    </rPh>
    <rPh sb="20" eb="21">
      <t>フン</t>
    </rPh>
    <phoneticPr fontId="2"/>
  </si>
  <si>
    <t>（株）Cuddle</t>
    <phoneticPr fontId="2"/>
  </si>
  <si>
    <t>就労継続支援A型事業所　HAPPY</t>
  </si>
  <si>
    <t>南荻島1417</t>
  </si>
  <si>
    <t>3430804</t>
  </si>
  <si>
    <t>048-940-0100</t>
  </si>
  <si>
    <t>048-940-1580</t>
  </si>
  <si>
    <t>荻島小学校バス停下車徒歩5分</t>
    <rPh sb="0" eb="5">
      <t>オギシマショウガッコウ</t>
    </rPh>
    <rPh sb="7" eb="8">
      <t>テイ</t>
    </rPh>
    <rPh sb="8" eb="10">
      <t>ゲシャ</t>
    </rPh>
    <rPh sb="10" eb="12">
      <t>トホ</t>
    </rPh>
    <rPh sb="13" eb="14">
      <t>フン</t>
    </rPh>
    <phoneticPr fontId="2"/>
  </si>
  <si>
    <t>コーセー（株）</t>
    <phoneticPr fontId="2"/>
  </si>
  <si>
    <t>しんわ東川口ショートステイ２</t>
    <rPh sb="2" eb="5">
      <t>ヒガシカワグチ</t>
    </rPh>
    <phoneticPr fontId="5"/>
  </si>
  <si>
    <t>緑区大門５９８－２</t>
    <rPh sb="0" eb="1">
      <t>ミドリ</t>
    </rPh>
    <rPh sb="1" eb="3">
      <t>ダイモン</t>
    </rPh>
    <phoneticPr fontId="5"/>
  </si>
  <si>
    <t>ＪＲ東川口駅から徒歩8分</t>
    <rPh sb="2" eb="5">
      <t>ヒガシカワグチ</t>
    </rPh>
    <rPh sb="5" eb="6">
      <t>エキ</t>
    </rPh>
    <rPh sb="8" eb="10">
      <t>トホ</t>
    </rPh>
    <rPh sb="11" eb="12">
      <t>フン</t>
    </rPh>
    <phoneticPr fontId="2"/>
  </si>
  <si>
    <t>（株）アモナプランニング</t>
  </si>
  <si>
    <t>杉の子マート与野本町駅前店</t>
    <rPh sb="0" eb="1">
      <t>スギノ</t>
    </rPh>
    <rPh sb="2" eb="3">
      <t>ホン</t>
    </rPh>
    <rPh sb="4" eb="10">
      <t>チ</t>
    </rPh>
    <rPh sb="10" eb="12">
      <t>エキマエ</t>
    </rPh>
    <rPh sb="12" eb="13">
      <t>テン</t>
    </rPh>
    <phoneticPr fontId="5"/>
  </si>
  <si>
    <t>中央区本町東２－１７－３</t>
    <rPh sb="0" eb="3">
      <t>チュウオウク</t>
    </rPh>
    <rPh sb="3" eb="5">
      <t>ホンマチ</t>
    </rPh>
    <rPh sb="5" eb="6">
      <t>ヒガシ</t>
    </rPh>
    <phoneticPr fontId="5"/>
  </si>
  <si>
    <t>JR「与野本町」駅から徒歩２分</t>
    <rPh sb="3" eb="7">
      <t>ヨノホンマチ</t>
    </rPh>
    <rPh sb="8" eb="9">
      <t>エキ</t>
    </rPh>
    <rPh sb="11" eb="13">
      <t>トホ</t>
    </rPh>
    <rPh sb="14" eb="15">
      <t>フン</t>
    </rPh>
    <phoneticPr fontId="2"/>
  </si>
  <si>
    <t>（福）埼玉福祉事業協会</t>
    <rPh sb="1" eb="2">
      <t>フク</t>
    </rPh>
    <rPh sb="3" eb="9">
      <t>サイタマフクシジギョウ</t>
    </rPh>
    <rPh sb="9" eb="11">
      <t>キョウカイ</t>
    </rPh>
    <phoneticPr fontId="5"/>
  </si>
  <si>
    <t>aloha南大塚</t>
    <rPh sb="5" eb="8">
      <t>ミナミオオツカ</t>
    </rPh>
    <phoneticPr fontId="27"/>
  </si>
  <si>
    <t>南台二丁目4番地6サンパレスマンション101号室</t>
    <rPh sb="0" eb="2">
      <t>ミナミダイ</t>
    </rPh>
    <rPh sb="2" eb="5">
      <t>ニチョウメ</t>
    </rPh>
    <rPh sb="6" eb="8">
      <t>バンチ</t>
    </rPh>
    <rPh sb="22" eb="24">
      <t>ゴウシツ</t>
    </rPh>
    <phoneticPr fontId="27"/>
  </si>
  <si>
    <t>350-1165</t>
  </si>
  <si>
    <t>049-293-8934</t>
  </si>
  <si>
    <t>049-293-8944</t>
  </si>
  <si>
    <t>西武新宿線南大塚駅から徒歩2分</t>
    <rPh sb="0" eb="2">
      <t>セイブ</t>
    </rPh>
    <rPh sb="2" eb="4">
      <t>シンジュク</t>
    </rPh>
    <rPh sb="4" eb="5">
      <t>セン</t>
    </rPh>
    <rPh sb="5" eb="8">
      <t>ミナミオオツカ</t>
    </rPh>
    <rPh sb="8" eb="9">
      <t>エキ</t>
    </rPh>
    <rPh sb="11" eb="13">
      <t>トホ</t>
    </rPh>
    <rPh sb="14" eb="15">
      <t>フン</t>
    </rPh>
    <phoneticPr fontId="27"/>
  </si>
  <si>
    <t>デコボコベース(株)</t>
    <rPh sb="7" eb="10">
      <t>カブ</t>
    </rPh>
    <phoneticPr fontId="5"/>
  </si>
  <si>
    <t>（一社）ア・ドマーニ</t>
    <rPh sb="1" eb="3">
      <t>イッシャ</t>
    </rPh>
    <phoneticPr fontId="2"/>
  </si>
  <si>
    <t>ア・ドマーニ久喜</t>
    <rPh sb="6" eb="8">
      <t>クキ</t>
    </rPh>
    <phoneticPr fontId="2"/>
  </si>
  <si>
    <t>久喜中央1-1-7</t>
    <rPh sb="0" eb="2">
      <t>クキ</t>
    </rPh>
    <rPh sb="2" eb="4">
      <t>チュウオウ</t>
    </rPh>
    <phoneticPr fontId="2"/>
  </si>
  <si>
    <t>346-0003</t>
  </si>
  <si>
    <t>048-053-3892</t>
  </si>
  <si>
    <t>048-053-3893</t>
  </si>
  <si>
    <t>久喜駅西口から徒歩1分</t>
    <rPh sb="0" eb="2">
      <t>クキ</t>
    </rPh>
    <rPh sb="2" eb="3">
      <t>エキ</t>
    </rPh>
    <rPh sb="3" eb="5">
      <t>ニシグチ</t>
    </rPh>
    <rPh sb="7" eb="9">
      <t>トホ</t>
    </rPh>
    <rPh sb="10" eb="11">
      <t>ブン</t>
    </rPh>
    <phoneticPr fontId="2"/>
  </si>
  <si>
    <t>（株）ＡＭＡＴＵＨＩ</t>
    <rPh sb="1" eb="2">
      <t>カブ</t>
    </rPh>
    <phoneticPr fontId="5"/>
  </si>
  <si>
    <t>ＡＭＡＮＥＫＵ加須　短期入所</t>
    <rPh sb="7" eb="9">
      <t>カゾ</t>
    </rPh>
    <rPh sb="10" eb="12">
      <t>タンキ</t>
    </rPh>
    <rPh sb="12" eb="14">
      <t>ニュウショ</t>
    </rPh>
    <phoneticPr fontId="5"/>
  </si>
  <si>
    <t>騎西１１３０－６</t>
    <rPh sb="0" eb="2">
      <t>キサイ</t>
    </rPh>
    <phoneticPr fontId="1"/>
  </si>
  <si>
    <t>347-0105</t>
  </si>
  <si>
    <t>070-1444-7751</t>
  </si>
  <si>
    <t>050-3385-5021</t>
  </si>
  <si>
    <t>加須駅南口から朝日バス「騎西二丁目」下車徒歩2分
※共同生活援助との併設</t>
    <rPh sb="0" eb="2">
      <t>カゾ</t>
    </rPh>
    <rPh sb="2" eb="3">
      <t>エキ</t>
    </rPh>
    <rPh sb="3" eb="5">
      <t>ミナミグチ</t>
    </rPh>
    <rPh sb="7" eb="9">
      <t>アサヒ</t>
    </rPh>
    <rPh sb="12" eb="14">
      <t>キサイ</t>
    </rPh>
    <rPh sb="14" eb="17">
      <t>ニチョウメ</t>
    </rPh>
    <rPh sb="18" eb="20">
      <t>ゲシャ</t>
    </rPh>
    <rPh sb="20" eb="22">
      <t>トホ</t>
    </rPh>
    <rPh sb="23" eb="24">
      <t>フン</t>
    </rPh>
    <rPh sb="26" eb="28">
      <t>キョウドウ</t>
    </rPh>
    <rPh sb="28" eb="30">
      <t>セイカツ</t>
    </rPh>
    <rPh sb="30" eb="32">
      <t>エンジョ</t>
    </rPh>
    <rPh sb="34" eb="36">
      <t>ヘイセツ</t>
    </rPh>
    <phoneticPr fontId="2"/>
  </si>
  <si>
    <t>(福)いこいの里</t>
  </si>
  <si>
    <t>しくね育成園</t>
  </si>
  <si>
    <t>宿根1297</t>
  </si>
  <si>
    <t>048-572-8830</t>
  </si>
  <si>
    <t>048-572-8829</t>
  </si>
  <si>
    <t>（福）いこいの里</t>
    <rPh sb="1" eb="2">
      <t>フク</t>
    </rPh>
    <rPh sb="7" eb="8">
      <t>サト</t>
    </rPh>
    <phoneticPr fontId="2"/>
  </si>
  <si>
    <t>鶴亀工房</t>
    <rPh sb="0" eb="4">
      <t>ツルカメコウボウ</t>
    </rPh>
    <phoneticPr fontId="2"/>
  </si>
  <si>
    <t>宿根１３０４番１</t>
    <rPh sb="0" eb="2">
      <t>シュクネ</t>
    </rPh>
    <rPh sb="6" eb="7">
      <t>バン</t>
    </rPh>
    <phoneticPr fontId="2"/>
  </si>
  <si>
    <t>366-0810</t>
  </si>
  <si>
    <t>048-575-5750</t>
  </si>
  <si>
    <t>048-575-5751</t>
  </si>
  <si>
    <t>深谷駅下車徒歩30分</t>
  </si>
  <si>
    <t>(特非)ゆりかご</t>
  </si>
  <si>
    <t>ゆりかご</t>
  </si>
  <si>
    <t>048-525-9290</t>
  </si>
  <si>
    <t>080-4477－8771</t>
    <phoneticPr fontId="2"/>
  </si>
  <si>
    <t>（福）めぐみ会</t>
    <rPh sb="1" eb="2">
      <t>フク</t>
    </rPh>
    <rPh sb="6" eb="7">
      <t>カイ</t>
    </rPh>
    <phoneticPr fontId="2"/>
  </si>
  <si>
    <t>すてっぷ</t>
  </si>
  <si>
    <t>北永井３７５－５</t>
    <rPh sb="0" eb="1">
      <t>キタ</t>
    </rPh>
    <rPh sb="1" eb="3">
      <t>ナガイ</t>
    </rPh>
    <phoneticPr fontId="2"/>
  </si>
  <si>
    <t>345-0044</t>
  </si>
  <si>
    <t>049-292-0055</t>
  </si>
  <si>
    <t>東武東上線　鶴瀬駅西口バス停『三芳小学校』下車 徒歩5分</t>
    <rPh sb="0" eb="5">
      <t>トウブトウジョウセン</t>
    </rPh>
    <rPh sb="6" eb="9">
      <t>ツルセエキ</t>
    </rPh>
    <rPh sb="9" eb="11">
      <t>ニシグチ</t>
    </rPh>
    <rPh sb="13" eb="14">
      <t>テイ</t>
    </rPh>
    <rPh sb="15" eb="17">
      <t>ミヨシ</t>
    </rPh>
    <rPh sb="17" eb="20">
      <t>ショウガッコウ</t>
    </rPh>
    <rPh sb="21" eb="23">
      <t>ゲシャ</t>
    </rPh>
    <rPh sb="24" eb="26">
      <t>トホ</t>
    </rPh>
    <rPh sb="27" eb="28">
      <t>フン</t>
    </rPh>
    <phoneticPr fontId="2"/>
  </si>
  <si>
    <t>（福）あかぼり福祉会</t>
    <rPh sb="1" eb="2">
      <t>ふく</t>
    </rPh>
    <rPh sb="7" eb="10">
      <t>ふくしかい</t>
    </rPh>
    <phoneticPr fontId="2" type="Hiragana"/>
  </si>
  <si>
    <t>（株）WIｓｈCare</t>
    <phoneticPr fontId="16" type="Hiragana"/>
  </si>
  <si>
    <t>（株）エバプラ</t>
    <phoneticPr fontId="5"/>
  </si>
  <si>
    <t>エバプラ所沢</t>
    <rPh sb="4" eb="6">
      <t>トコロザワ</t>
    </rPh>
    <phoneticPr fontId="5"/>
  </si>
  <si>
    <t>エバプラ浦和北</t>
    <rPh sb="4" eb="6">
      <t>ウラワ</t>
    </rPh>
    <rPh sb="6" eb="7">
      <t>キタ</t>
    </rPh>
    <phoneticPr fontId="5"/>
  </si>
  <si>
    <t>エバプラ大宮</t>
    <rPh sb="4" eb="6">
      <t>オオミヤ</t>
    </rPh>
    <phoneticPr fontId="5"/>
  </si>
  <si>
    <t>エバプライースト</t>
  </si>
  <si>
    <t>エバプラ大宮北</t>
    <rPh sb="4" eb="6">
      <t>オオミヤ</t>
    </rPh>
    <rPh sb="6" eb="7">
      <t>キタ</t>
    </rPh>
    <phoneticPr fontId="5"/>
  </si>
  <si>
    <t>エバプラ浦和</t>
    <rPh sb="4" eb="6">
      <t>ウラワ</t>
    </rPh>
    <phoneticPr fontId="5"/>
  </si>
  <si>
    <t>354-0025</t>
    <phoneticPr fontId="2"/>
  </si>
  <si>
    <t>ウーリー浦和</t>
  </si>
  <si>
    <t>WOOOLY（株）</t>
    <rPh sb="6" eb="9">
      <t>カブ</t>
    </rPh>
    <phoneticPr fontId="2"/>
  </si>
  <si>
    <t>浦和区仲町３－２－１　浦和仲町スカイマンション１０４</t>
    <rPh sb="0" eb="2">
      <t>ウラワ</t>
    </rPh>
    <rPh sb="2" eb="3">
      <t>ク</t>
    </rPh>
    <rPh sb="3" eb="5">
      <t>ナカチョウ</t>
    </rPh>
    <rPh sb="11" eb="13">
      <t>ウラワ</t>
    </rPh>
    <rPh sb="13" eb="15">
      <t>ナカチョウ</t>
    </rPh>
    <phoneticPr fontId="5"/>
  </si>
  <si>
    <t>048-679-2481</t>
  </si>
  <si>
    <t>JR浦和駅から徒歩10分</t>
    <rPh sb="2" eb="5">
      <t>ウラワエキ</t>
    </rPh>
    <rPh sb="7" eb="9">
      <t>トホ</t>
    </rPh>
    <rPh sb="11" eb="12">
      <t>フン</t>
    </rPh>
    <phoneticPr fontId="2"/>
  </si>
  <si>
    <t>ランデフワークス</t>
  </si>
  <si>
    <t>（株）Rendeaf</t>
    <phoneticPr fontId="2"/>
  </si>
  <si>
    <t>大宮区上小町４６８　エルドヴェールⅠ２０６</t>
    <rPh sb="0" eb="3">
      <t>オオミヤク</t>
    </rPh>
    <rPh sb="3" eb="6">
      <t>カミコチョウ</t>
    </rPh>
    <phoneticPr fontId="5"/>
  </si>
  <si>
    <t>070-8533-8161</t>
  </si>
  <si>
    <t>050-3737-8084</t>
  </si>
  <si>
    <t>JR大宮駅から徒歩15分</t>
    <rPh sb="2" eb="5">
      <t>オオミヤエキ</t>
    </rPh>
    <rPh sb="7" eb="9">
      <t>トホ</t>
    </rPh>
    <rPh sb="11" eb="12">
      <t>フン</t>
    </rPh>
    <phoneticPr fontId="2"/>
  </si>
  <si>
    <t>さんご指扇</t>
  </si>
  <si>
    <t>多機能型事業所　ビジネスアカデミー</t>
    <rPh sb="0" eb="7">
      <t>タキノウガタジギョウショ</t>
    </rPh>
    <phoneticPr fontId="5"/>
  </si>
  <si>
    <t>（福）ともに生きる会</t>
    <phoneticPr fontId="2"/>
  </si>
  <si>
    <t>（株）コーチング・スタッフ</t>
    <phoneticPr fontId="5"/>
  </si>
  <si>
    <t>西区大字西遊馬１５９９－１</t>
    <rPh sb="0" eb="2">
      <t>ニシク</t>
    </rPh>
    <rPh sb="2" eb="4">
      <t>オオアザ</t>
    </rPh>
    <rPh sb="4" eb="7">
      <t>ニシアスマ</t>
    </rPh>
    <phoneticPr fontId="5"/>
  </si>
  <si>
    <t>048-729-7110</t>
  </si>
  <si>
    <t>048-729-7168</t>
  </si>
  <si>
    <t>JR大宮駅から西武バス乗車
土屋バス停下車徒歩10分</t>
    <rPh sb="2" eb="5">
      <t>オオミヤエキ</t>
    </rPh>
    <rPh sb="7" eb="9">
      <t>セイブ</t>
    </rPh>
    <rPh sb="11" eb="13">
      <t>ジョウシャ</t>
    </rPh>
    <rPh sb="14" eb="16">
      <t>ツチヤ</t>
    </rPh>
    <rPh sb="18" eb="19">
      <t>テイ</t>
    </rPh>
    <rPh sb="19" eb="21">
      <t>ゲシャ</t>
    </rPh>
    <rPh sb="21" eb="23">
      <t>トホ</t>
    </rPh>
    <rPh sb="25" eb="26">
      <t>フン</t>
    </rPh>
    <phoneticPr fontId="2"/>
  </si>
  <si>
    <t>浦和区前地３－１１－１４　LH浦和ビル１F</t>
    <rPh sb="0" eb="2">
      <t>ウラワ</t>
    </rPh>
    <rPh sb="2" eb="3">
      <t>ク</t>
    </rPh>
    <rPh sb="3" eb="4">
      <t>マエ</t>
    </rPh>
    <rPh sb="4" eb="5">
      <t>チ</t>
    </rPh>
    <rPh sb="15" eb="17">
      <t>ウラワ</t>
    </rPh>
    <phoneticPr fontId="2"/>
  </si>
  <si>
    <t>330-0053</t>
  </si>
  <si>
    <t>048-789-7355</t>
  </si>
  <si>
    <t>JR浦和駅から徒歩10分</t>
    <rPh sb="2" eb="4">
      <t>ウラワ</t>
    </rPh>
    <rPh sb="4" eb="5">
      <t>エキ</t>
    </rPh>
    <rPh sb="7" eb="9">
      <t>トホ</t>
    </rPh>
    <rPh sb="11" eb="12">
      <t>フン</t>
    </rPh>
    <phoneticPr fontId="2"/>
  </si>
  <si>
    <t>LITALICOワークス川越</t>
    <rPh sb="12" eb="14">
      <t>カワゴエ</t>
    </rPh>
    <phoneticPr fontId="27"/>
  </si>
  <si>
    <t>049-220-3205</t>
  </si>
  <si>
    <t>JR川越線「川越駅」西口から徒歩約3分、西武新宿線「本川越駅」から徒歩約10分</t>
    <rPh sb="2" eb="4">
      <t>カワゴエ</t>
    </rPh>
    <rPh sb="4" eb="5">
      <t>セン</t>
    </rPh>
    <rPh sb="6" eb="8">
      <t>カワゴエ</t>
    </rPh>
    <rPh sb="8" eb="9">
      <t>エキ</t>
    </rPh>
    <rPh sb="10" eb="12">
      <t>ニシグチ</t>
    </rPh>
    <rPh sb="14" eb="16">
      <t>トホ</t>
    </rPh>
    <rPh sb="16" eb="17">
      <t>ヤク</t>
    </rPh>
    <rPh sb="18" eb="19">
      <t>フン</t>
    </rPh>
    <rPh sb="20" eb="22">
      <t>セイブ</t>
    </rPh>
    <rPh sb="22" eb="24">
      <t>シンジュク</t>
    </rPh>
    <rPh sb="24" eb="25">
      <t>セン</t>
    </rPh>
    <rPh sb="26" eb="29">
      <t>ホンカワゴエ</t>
    </rPh>
    <rPh sb="29" eb="30">
      <t>エキ</t>
    </rPh>
    <rPh sb="33" eb="35">
      <t>トホ</t>
    </rPh>
    <rPh sb="35" eb="36">
      <t>ヤク</t>
    </rPh>
    <rPh sb="38" eb="39">
      <t>フン</t>
    </rPh>
    <phoneticPr fontId="27"/>
  </si>
  <si>
    <t>（株）LITALICOパートナーズ</t>
    <phoneticPr fontId="27"/>
  </si>
  <si>
    <t>脇田本町１４－３８　ＹＫＢ川越　４Ｆ</t>
    <phoneticPr fontId="2"/>
  </si>
  <si>
    <t>短期入所　八潮浮塚</t>
    <rPh sb="5" eb="9">
      <t>ヤシオウキヅカ</t>
    </rPh>
    <phoneticPr fontId="5"/>
  </si>
  <si>
    <t>大字浮塚1035-8</t>
    <rPh sb="0" eb="2">
      <t>オオアザ</t>
    </rPh>
    <rPh sb="2" eb="4">
      <t>ウキヅカ</t>
    </rPh>
    <phoneticPr fontId="1"/>
  </si>
  <si>
    <t>340-0835</t>
    <phoneticPr fontId="2"/>
  </si>
  <si>
    <t>048-999-5954</t>
    <phoneticPr fontId="2"/>
  </si>
  <si>
    <t>048-999-5964</t>
    <phoneticPr fontId="2"/>
  </si>
  <si>
    <t>八潮駅から八潮市コミュニティバス（ハッピーこまちゃん号）「大曾根保育所前」下車徒歩３分　　※共同生活援助との併設</t>
    <rPh sb="0" eb="2">
      <t>ヤシオ</t>
    </rPh>
    <rPh sb="2" eb="3">
      <t>エキ</t>
    </rPh>
    <rPh sb="5" eb="8">
      <t>ヤシオシ</t>
    </rPh>
    <rPh sb="26" eb="27">
      <t>ゴウ</t>
    </rPh>
    <rPh sb="29" eb="32">
      <t>オオソネ</t>
    </rPh>
    <rPh sb="32" eb="34">
      <t>ホイク</t>
    </rPh>
    <rPh sb="34" eb="35">
      <t>ショ</t>
    </rPh>
    <rPh sb="35" eb="36">
      <t>マエ</t>
    </rPh>
    <rPh sb="37" eb="39">
      <t>ゲシャ</t>
    </rPh>
    <rPh sb="39" eb="41">
      <t>トホ</t>
    </rPh>
    <rPh sb="42" eb="43">
      <t>フン</t>
    </rPh>
    <phoneticPr fontId="2"/>
  </si>
  <si>
    <t>短期入所　春日部内牧</t>
    <rPh sb="5" eb="8">
      <t>カスカベ</t>
    </rPh>
    <rPh sb="8" eb="9">
      <t>ウチ</t>
    </rPh>
    <rPh sb="9" eb="10">
      <t>マキ</t>
    </rPh>
    <phoneticPr fontId="5"/>
  </si>
  <si>
    <t>内牧2278-2</t>
    <rPh sb="0" eb="1">
      <t>ウチ</t>
    </rPh>
    <rPh sb="1" eb="2">
      <t>マキ</t>
    </rPh>
    <phoneticPr fontId="1"/>
  </si>
  <si>
    <t>344-0051</t>
    <phoneticPr fontId="2"/>
  </si>
  <si>
    <t>048-884-9861</t>
    <phoneticPr fontId="2"/>
  </si>
  <si>
    <t>048-884-9862</t>
    <phoneticPr fontId="2"/>
  </si>
  <si>
    <t>東武スカイツリーライン北春日部駅から徒歩17分
※共同生活援助との併設</t>
    <rPh sb="0" eb="2">
      <t>トウブ</t>
    </rPh>
    <rPh sb="11" eb="15">
      <t>キタカスカベ</t>
    </rPh>
    <rPh sb="15" eb="16">
      <t>エキ</t>
    </rPh>
    <rPh sb="18" eb="20">
      <t>トホ</t>
    </rPh>
    <rPh sb="22" eb="23">
      <t>ブン</t>
    </rPh>
    <phoneticPr fontId="2"/>
  </si>
  <si>
    <t>北葛飾郡松伏町</t>
    <rPh sb="0" eb="7">
      <t>キタカツシカグンマツブシマチ</t>
    </rPh>
    <phoneticPr fontId="2"/>
  </si>
  <si>
    <t>大字上赤岩799-1</t>
    <rPh sb="0" eb="2">
      <t>オオアザ</t>
    </rPh>
    <rPh sb="2" eb="3">
      <t>ウエ</t>
    </rPh>
    <rPh sb="3" eb="5">
      <t>アカイワ</t>
    </rPh>
    <phoneticPr fontId="2"/>
  </si>
  <si>
    <t>343-0115</t>
    <phoneticPr fontId="2"/>
  </si>
  <si>
    <t>048-971-6829</t>
    <phoneticPr fontId="2"/>
  </si>
  <si>
    <t>048-971-6829</t>
  </si>
  <si>
    <t>南越谷駅からタローズバス「松伏第二中学校前」徒歩6分
※児童発達支援・放課後等デイサービスとの多機能</t>
    <rPh sb="0" eb="3">
      <t>ミナミコシガヤ</t>
    </rPh>
    <rPh sb="3" eb="4">
      <t>エキ</t>
    </rPh>
    <rPh sb="13" eb="15">
      <t>マツブシ</t>
    </rPh>
    <rPh sb="15" eb="17">
      <t>ダイニ</t>
    </rPh>
    <rPh sb="17" eb="20">
      <t>チュウガッコウ</t>
    </rPh>
    <rPh sb="20" eb="21">
      <t>マエ</t>
    </rPh>
    <rPh sb="22" eb="24">
      <t>トホ</t>
    </rPh>
    <rPh sb="25" eb="26">
      <t>フン</t>
    </rPh>
    <rPh sb="28" eb="30">
      <t>ジドウ</t>
    </rPh>
    <rPh sb="30" eb="32">
      <t>ハッタツ</t>
    </rPh>
    <rPh sb="32" eb="34">
      <t>シエン</t>
    </rPh>
    <rPh sb="35" eb="38">
      <t>ホウカゴ</t>
    </rPh>
    <rPh sb="38" eb="39">
      <t>トウ</t>
    </rPh>
    <rPh sb="47" eb="50">
      <t>タキノウ</t>
    </rPh>
    <phoneticPr fontId="2"/>
  </si>
  <si>
    <t>（有）エイミ</t>
    <rPh sb="1" eb="2">
      <t>ユウ</t>
    </rPh>
    <phoneticPr fontId="2"/>
  </si>
  <si>
    <t>ライフバランス　ＢＡＭＢＯＯＨＡＴ</t>
    <phoneticPr fontId="2"/>
  </si>
  <si>
    <t>折之口２３４－２</t>
    <rPh sb="0" eb="3">
      <t>オリノクチ</t>
    </rPh>
    <phoneticPr fontId="2"/>
  </si>
  <si>
    <t>JR高崎線深谷駅から車で１０分</t>
    <rPh sb="2" eb="5">
      <t>タカサキセン</t>
    </rPh>
    <rPh sb="5" eb="7">
      <t>フカヤ</t>
    </rPh>
    <rPh sb="7" eb="8">
      <t>エキ</t>
    </rPh>
    <rPh sb="10" eb="11">
      <t>クルマ</t>
    </rPh>
    <rPh sb="14" eb="15">
      <t>フン</t>
    </rPh>
    <phoneticPr fontId="2"/>
  </si>
  <si>
    <t>（有）在宅福祉支援推進センター</t>
    <rPh sb="1" eb="2">
      <t>ユウ</t>
    </rPh>
    <rPh sb="3" eb="11">
      <t>ザイタクフクシシエンスイシン</t>
    </rPh>
    <phoneticPr fontId="2"/>
  </si>
  <si>
    <t>エンジョイ　アシスト</t>
  </si>
  <si>
    <t>武蔵野１８０１番地</t>
  </si>
  <si>
    <t>048-584-8880</t>
    <phoneticPr fontId="2"/>
  </si>
  <si>
    <t>048-584-8881</t>
    <phoneticPr fontId="2"/>
  </si>
  <si>
    <t>深谷市コミュニティーくるりんバス「花園西循環」むさしの下宿バス停 下車3分</t>
    <rPh sb="0" eb="3">
      <t>フカヤシ</t>
    </rPh>
    <rPh sb="17" eb="19">
      <t>ハナゾノ</t>
    </rPh>
    <rPh sb="19" eb="20">
      <t>ニシ</t>
    </rPh>
    <rPh sb="20" eb="22">
      <t>ジュンカン</t>
    </rPh>
    <rPh sb="27" eb="29">
      <t>ゲシュク</t>
    </rPh>
    <rPh sb="31" eb="32">
      <t>テイ</t>
    </rPh>
    <rPh sb="33" eb="35">
      <t>ゲシャ</t>
    </rPh>
    <rPh sb="36" eb="37">
      <t>フン</t>
    </rPh>
    <phoneticPr fontId="2"/>
  </si>
  <si>
    <t>上三俣2306-3</t>
    <rPh sb="0" eb="1">
      <t>カミ</t>
    </rPh>
    <rPh sb="1" eb="3">
      <t>ミツマタ</t>
    </rPh>
    <phoneticPr fontId="2"/>
  </si>
  <si>
    <t>347-0006</t>
    <phoneticPr fontId="2"/>
  </si>
  <si>
    <t>0480-37-7097</t>
    <phoneticPr fontId="2"/>
  </si>
  <si>
    <t>0480-37-7098</t>
  </si>
  <si>
    <t>東武伊勢崎線加須駅から徒歩２４分
※共同生活援助との併設</t>
    <rPh sb="0" eb="6">
      <t>トウブイセザキセン</t>
    </rPh>
    <rPh sb="6" eb="8">
      <t>カゾ</t>
    </rPh>
    <rPh sb="8" eb="9">
      <t>エキ</t>
    </rPh>
    <rPh sb="11" eb="13">
      <t>トホ</t>
    </rPh>
    <rPh sb="15" eb="16">
      <t>フン</t>
    </rPh>
    <phoneticPr fontId="2"/>
  </si>
  <si>
    <t>（株）りぼーん</t>
    <rPh sb="0" eb="3">
      <t>カブ</t>
    </rPh>
    <phoneticPr fontId="2"/>
  </si>
  <si>
    <t>シュクル</t>
    <phoneticPr fontId="2"/>
  </si>
  <si>
    <t>増富672－41</t>
    <rPh sb="0" eb="2">
      <t>マストミ</t>
    </rPh>
    <phoneticPr fontId="2"/>
  </si>
  <si>
    <t>048-795-4434</t>
    <phoneticPr fontId="2"/>
  </si>
  <si>
    <t>048-795-4453</t>
    <phoneticPr fontId="2"/>
  </si>
  <si>
    <t>東武アーバンパークライン豊春駅より徒歩13分</t>
    <rPh sb="0" eb="2">
      <t>トウブ</t>
    </rPh>
    <rPh sb="12" eb="15">
      <t>トヨハルエキ</t>
    </rPh>
    <rPh sb="17" eb="19">
      <t>トホ</t>
    </rPh>
    <rPh sb="21" eb="22">
      <t>フン</t>
    </rPh>
    <phoneticPr fontId="2"/>
  </si>
  <si>
    <t>（株）みやび</t>
    <rPh sb="0" eb="3">
      <t>カブ</t>
    </rPh>
    <phoneticPr fontId="2"/>
  </si>
  <si>
    <t>大場928-6
リエールヤマモト2Ｆ</t>
    <rPh sb="0" eb="2">
      <t>オオバ</t>
    </rPh>
    <phoneticPr fontId="2"/>
  </si>
  <si>
    <t>344-0021</t>
    <phoneticPr fontId="2"/>
  </si>
  <si>
    <t>048-795-4991</t>
    <phoneticPr fontId="2"/>
  </si>
  <si>
    <t>048-795-4992</t>
  </si>
  <si>
    <t>東武伊勢崎線武里駅から徒歩8分</t>
    <rPh sb="0" eb="2">
      <t>トウブ</t>
    </rPh>
    <rPh sb="2" eb="5">
      <t>イセサキ</t>
    </rPh>
    <rPh sb="5" eb="6">
      <t>セン</t>
    </rPh>
    <rPh sb="6" eb="8">
      <t>タケサト</t>
    </rPh>
    <rPh sb="8" eb="9">
      <t>エキ</t>
    </rPh>
    <rPh sb="11" eb="13">
      <t>トホ</t>
    </rPh>
    <rPh sb="14" eb="15">
      <t>フン</t>
    </rPh>
    <phoneticPr fontId="2"/>
  </si>
  <si>
    <t>（株）わくわく</t>
    <rPh sb="0" eb="3">
      <t>カブ</t>
    </rPh>
    <phoneticPr fontId="2"/>
  </si>
  <si>
    <t>リズム弁天</t>
    <rPh sb="3" eb="5">
      <t>ベンテン</t>
    </rPh>
    <phoneticPr fontId="2"/>
  </si>
  <si>
    <t>弁天2-941-3</t>
    <rPh sb="0" eb="2">
      <t>ベンテン</t>
    </rPh>
    <phoneticPr fontId="2"/>
  </si>
  <si>
    <t>340-0004</t>
    <phoneticPr fontId="2"/>
  </si>
  <si>
    <t>獨協大学前駅東口から東武バス「職業安定所入口」下車徒歩10分</t>
    <rPh sb="0" eb="2">
      <t>ドッキョウ</t>
    </rPh>
    <rPh sb="2" eb="4">
      <t>ダイガク</t>
    </rPh>
    <rPh sb="4" eb="5">
      <t>マエ</t>
    </rPh>
    <rPh sb="5" eb="6">
      <t>エキ</t>
    </rPh>
    <rPh sb="6" eb="8">
      <t>ヒガシグチ</t>
    </rPh>
    <rPh sb="10" eb="12">
      <t>トウブ</t>
    </rPh>
    <rPh sb="15" eb="17">
      <t>ショクギョウ</t>
    </rPh>
    <rPh sb="17" eb="19">
      <t>アンテイ</t>
    </rPh>
    <rPh sb="19" eb="20">
      <t>ジョ</t>
    </rPh>
    <rPh sb="20" eb="22">
      <t>イリグチ</t>
    </rPh>
    <rPh sb="23" eb="25">
      <t>ゲシャ</t>
    </rPh>
    <rPh sb="25" eb="27">
      <t>トホ</t>
    </rPh>
    <rPh sb="29" eb="30">
      <t>フン</t>
    </rPh>
    <phoneticPr fontId="2"/>
  </si>
  <si>
    <t>いろどりの森短期入所事業所</t>
    <rPh sb="4" eb="5">
      <t>モリ</t>
    </rPh>
    <rPh sb="5" eb="7">
      <t>タンキ</t>
    </rPh>
    <rPh sb="7" eb="9">
      <t>ニュウショ</t>
    </rPh>
    <rPh sb="9" eb="12">
      <t>ジギョウショ</t>
    </rPh>
    <phoneticPr fontId="5"/>
  </si>
  <si>
    <t>見沼区大和田町２－１４７８－１　コミュニティー大和田</t>
    <rPh sb="0" eb="2">
      <t>ミヌマ</t>
    </rPh>
    <rPh sb="2" eb="6">
      <t>オオワダチョウ</t>
    </rPh>
    <rPh sb="22" eb="25">
      <t>オオワダ</t>
    </rPh>
    <phoneticPr fontId="5"/>
  </si>
  <si>
    <t>048-872-7317</t>
  </si>
  <si>
    <t>東武野田線大和田駅から徒歩10分</t>
    <rPh sb="0" eb="5">
      <t>トウブノダセン</t>
    </rPh>
    <rPh sb="5" eb="8">
      <t>オオワダ</t>
    </rPh>
    <rPh sb="8" eb="9">
      <t>エキ</t>
    </rPh>
    <rPh sb="11" eb="13">
      <t>トホ</t>
    </rPh>
    <rPh sb="15" eb="16">
      <t>フン</t>
    </rPh>
    <phoneticPr fontId="2"/>
  </si>
  <si>
    <t>（同）いろどりの森</t>
    <rPh sb="1" eb="2">
      <t>ドウ</t>
    </rPh>
    <rPh sb="8" eb="9">
      <t>モリ</t>
    </rPh>
    <phoneticPr fontId="2"/>
  </si>
  <si>
    <t>プティ’ｓカラー　東大宮</t>
    <rPh sb="9" eb="12">
      <t>ヒガシオオミヤ</t>
    </rPh>
    <phoneticPr fontId="5"/>
  </si>
  <si>
    <t>見沼区丸ケ崎町７－１　細井第２ビル１０１</t>
    <rPh sb="0" eb="2">
      <t>ミヌマ</t>
    </rPh>
    <rPh sb="2" eb="3">
      <t>ク</t>
    </rPh>
    <rPh sb="3" eb="7">
      <t>マルガサキチョウ</t>
    </rPh>
    <rPh sb="11" eb="13">
      <t>ホソイ</t>
    </rPh>
    <rPh sb="13" eb="14">
      <t>ダイ</t>
    </rPh>
    <phoneticPr fontId="5"/>
  </si>
  <si>
    <t>337-0007</t>
  </si>
  <si>
    <t>048-686-0051</t>
  </si>
  <si>
    <t>048-611-9360</t>
  </si>
  <si>
    <t>JR東大宮駅から国際興業バス「プロムナード中央」行乗車3分、「丸ケ崎」停留所から徒歩2分</t>
    <rPh sb="2" eb="5">
      <t>ヒガシオオミヤ</t>
    </rPh>
    <rPh sb="5" eb="6">
      <t>エキ</t>
    </rPh>
    <rPh sb="8" eb="10">
      <t>コクサイ</t>
    </rPh>
    <rPh sb="10" eb="12">
      <t>コウギョウ</t>
    </rPh>
    <rPh sb="21" eb="23">
      <t>チュウオウ</t>
    </rPh>
    <rPh sb="24" eb="25">
      <t>ユ</t>
    </rPh>
    <rPh sb="25" eb="27">
      <t>ジョウシャ</t>
    </rPh>
    <rPh sb="28" eb="29">
      <t>プン</t>
    </rPh>
    <rPh sb="31" eb="34">
      <t>マルガサキ</t>
    </rPh>
    <rPh sb="35" eb="38">
      <t>テイリュウジョ</t>
    </rPh>
    <rPh sb="40" eb="42">
      <t>トホ</t>
    </rPh>
    <rPh sb="43" eb="44">
      <t>フン</t>
    </rPh>
    <phoneticPr fontId="2"/>
  </si>
  <si>
    <t>（株）シムレス</t>
    <phoneticPr fontId="5"/>
  </si>
  <si>
    <t>ジョブポイントらいく・ゆー　北浦和</t>
    <rPh sb="14" eb="15">
      <t>キタ</t>
    </rPh>
    <rPh sb="15" eb="17">
      <t>ウラワ</t>
    </rPh>
    <phoneticPr fontId="5"/>
  </si>
  <si>
    <t>048-711-7783</t>
  </si>
  <si>
    <t>048-711-8026</t>
  </si>
  <si>
    <t>JR北浦和駅から徒歩５分</t>
    <rPh sb="2" eb="5">
      <t>キタウラワ</t>
    </rPh>
    <rPh sb="5" eb="6">
      <t>エキ</t>
    </rPh>
    <rPh sb="8" eb="10">
      <t>トホ</t>
    </rPh>
    <rPh sb="11" eb="12">
      <t>フン</t>
    </rPh>
    <phoneticPr fontId="2"/>
  </si>
  <si>
    <t>（福）ねがいの杜</t>
    <rPh sb="1" eb="2">
      <t>フク</t>
    </rPh>
    <rPh sb="7" eb="8">
      <t>モリ</t>
    </rPh>
    <phoneticPr fontId="5"/>
  </si>
  <si>
    <t>ライフベースみその</t>
  </si>
  <si>
    <t>緑区美園６－８－１８</t>
  </si>
  <si>
    <t>336-0967</t>
  </si>
  <si>
    <t>048-711-5636</t>
  </si>
  <si>
    <t>048-711-5600</t>
  </si>
  <si>
    <t>埼玉高速鉄道浦和美園駅から徒歩20分
※単独型事業所の短期入所</t>
    <rPh sb="0" eb="2">
      <t>サイタマ</t>
    </rPh>
    <rPh sb="2" eb="4">
      <t>コウソク</t>
    </rPh>
    <rPh sb="4" eb="6">
      <t>テツドウ</t>
    </rPh>
    <rPh sb="6" eb="8">
      <t>ウラワ</t>
    </rPh>
    <rPh sb="8" eb="10">
      <t>ミソノ</t>
    </rPh>
    <rPh sb="10" eb="11">
      <t>エキ</t>
    </rPh>
    <rPh sb="13" eb="15">
      <t>トホ</t>
    </rPh>
    <rPh sb="17" eb="18">
      <t>フン</t>
    </rPh>
    <phoneticPr fontId="2"/>
  </si>
  <si>
    <t>千佳（株）</t>
    <rPh sb="0" eb="1">
      <t>セン</t>
    </rPh>
    <rPh sb="1" eb="2">
      <t>カ</t>
    </rPh>
    <rPh sb="2" eb="5">
      <t>カブ</t>
    </rPh>
    <phoneticPr fontId="5"/>
  </si>
  <si>
    <t>ゆめの園アクト鶴ヶ島多機能型事業所</t>
    <rPh sb="3" eb="4">
      <t>ソノ</t>
    </rPh>
    <rPh sb="7" eb="10">
      <t>ツルガシマ</t>
    </rPh>
    <rPh sb="10" eb="14">
      <t>タキノウガタ</t>
    </rPh>
    <rPh sb="14" eb="17">
      <t>ジギョウショ</t>
    </rPh>
    <phoneticPr fontId="2"/>
  </si>
  <si>
    <t>福祉サービスときがわ</t>
    <rPh sb="0" eb="2">
      <t>フクシ</t>
    </rPh>
    <phoneticPr fontId="2"/>
  </si>
  <si>
    <t>玉川2816-1</t>
    <rPh sb="0" eb="2">
      <t>タマガワ</t>
    </rPh>
    <phoneticPr fontId="2"/>
  </si>
  <si>
    <t>355-0342</t>
  </si>
  <si>
    <t>0493-65-2132</t>
  </si>
  <si>
    <t>0493-65-4091</t>
  </si>
  <si>
    <t>JR八高線明覚駅から車で５分</t>
    <rPh sb="2" eb="3">
      <t>ハチ</t>
    </rPh>
    <rPh sb="3" eb="4">
      <t>タカ</t>
    </rPh>
    <rPh sb="4" eb="5">
      <t>セン</t>
    </rPh>
    <rPh sb="5" eb="7">
      <t>ミョウカク</t>
    </rPh>
    <rPh sb="7" eb="8">
      <t>エキ</t>
    </rPh>
    <rPh sb="10" eb="11">
      <t>クルマ</t>
    </rPh>
    <rPh sb="13" eb="14">
      <t>フン</t>
    </rPh>
    <phoneticPr fontId="2"/>
  </si>
  <si>
    <t>グループホームビートルケア関沢</t>
    <rPh sb="13" eb="15">
      <t>セキザワ</t>
    </rPh>
    <phoneticPr fontId="2"/>
  </si>
  <si>
    <t>関沢１－２－１２</t>
    <rPh sb="0" eb="2">
      <t>セキザワ</t>
    </rPh>
    <phoneticPr fontId="2"/>
  </si>
  <si>
    <t>354-0025</t>
  </si>
  <si>
    <t>049-293-9111</t>
  </si>
  <si>
    <t>049-293-9112</t>
  </si>
  <si>
    <t>東武東上線鶴瀬駅から車で４分</t>
    <rPh sb="0" eb="5">
      <t>トウブトウジョウセン</t>
    </rPh>
    <rPh sb="5" eb="7">
      <t>ツルセ</t>
    </rPh>
    <rPh sb="7" eb="8">
      <t>エキ</t>
    </rPh>
    <rPh sb="10" eb="11">
      <t>クルマ</t>
    </rPh>
    <rPh sb="13" eb="14">
      <t>フン</t>
    </rPh>
    <phoneticPr fontId="2"/>
  </si>
  <si>
    <t>短期入所　熊谷石原</t>
    <rPh sb="0" eb="4">
      <t>タンキニュウショ</t>
    </rPh>
    <rPh sb="5" eb="7">
      <t>クマガヤ</t>
    </rPh>
    <rPh sb="7" eb="9">
      <t>イシハラ</t>
    </rPh>
    <phoneticPr fontId="2"/>
  </si>
  <si>
    <t>石原861‐1</t>
    <rPh sb="0" eb="2">
      <t>イシハラ</t>
    </rPh>
    <phoneticPr fontId="2"/>
  </si>
  <si>
    <t>360-0816</t>
    <phoneticPr fontId="2"/>
  </si>
  <si>
    <t>048-598-5780</t>
    <phoneticPr fontId="2"/>
  </si>
  <si>
    <t>048-598-5787</t>
    <phoneticPr fontId="2"/>
  </si>
  <si>
    <t>秩父鉄道石原駅から徒歩８分</t>
    <rPh sb="0" eb="4">
      <t>チチブテツドウ</t>
    </rPh>
    <rPh sb="4" eb="6">
      <t>イシハラ</t>
    </rPh>
    <rPh sb="6" eb="7">
      <t>エキ</t>
    </rPh>
    <rPh sb="9" eb="11">
      <t>トホ</t>
    </rPh>
    <rPh sb="12" eb="13">
      <t>フン</t>
    </rPh>
    <phoneticPr fontId="2"/>
  </si>
  <si>
    <t>（同）ゆう</t>
    <rPh sb="1" eb="2">
      <t>オナ</t>
    </rPh>
    <phoneticPr fontId="2"/>
  </si>
  <si>
    <t>（同）Fun Challenge</t>
    <rPh sb="1" eb="2">
      <t>オナ</t>
    </rPh>
    <phoneticPr fontId="2"/>
  </si>
  <si>
    <t>オフィスＴＯＢＩＲＡ</t>
  </si>
  <si>
    <t>333-0811</t>
  </si>
  <si>
    <t>048-291-7578</t>
  </si>
  <si>
    <t>048-291-7579</t>
  </si>
  <si>
    <t>東川口駅より徒歩６分</t>
    <rPh sb="0" eb="3">
      <t>ひがしかわぐち</t>
    </rPh>
    <rPh sb="3" eb="4">
      <t>えき</t>
    </rPh>
    <rPh sb="6" eb="8">
      <t>とほ</t>
    </rPh>
    <rPh sb="9" eb="10">
      <t>ふん</t>
    </rPh>
    <phoneticPr fontId="16" type="Hiragana"/>
  </si>
  <si>
    <t>本町４丁目１４番９号</t>
    <rPh sb="0" eb="2">
      <t>ほんちょう</t>
    </rPh>
    <rPh sb="3" eb="5">
      <t>ちょうめ</t>
    </rPh>
    <rPh sb="7" eb="8">
      <t>ばん</t>
    </rPh>
    <rPh sb="9" eb="10">
      <t>ごう</t>
    </rPh>
    <phoneticPr fontId="16" type="Hiragana"/>
  </si>
  <si>
    <t>金山町３番１８号</t>
    <rPh sb="0" eb="3">
      <t>かなやまちょう</t>
    </rPh>
    <rPh sb="4" eb="5">
      <t>ばん</t>
    </rPh>
    <rPh sb="7" eb="8">
      <t>ごう</t>
    </rPh>
    <phoneticPr fontId="16" type="Hiragana"/>
  </si>
  <si>
    <t>新井町１３－２興邦ビル２</t>
    <rPh sb="0" eb="3">
      <t>あらいちょう</t>
    </rPh>
    <rPh sb="7" eb="8">
      <t>こう</t>
    </rPh>
    <rPh sb="8" eb="9">
      <t>くに</t>
    </rPh>
    <phoneticPr fontId="16" type="Hiragana"/>
  </si>
  <si>
    <t>伊刈７８</t>
    <rPh sb="0" eb="2">
      <t>いかり</t>
    </rPh>
    <phoneticPr fontId="16" type="Hiragana"/>
  </si>
  <si>
    <t>西川口３－２９－１８ヒロイトビル２F</t>
    <rPh sb="0" eb="3">
      <t>にしかわぐち</t>
    </rPh>
    <phoneticPr fontId="16" type="Hiragana"/>
  </si>
  <si>
    <t>戸塚１－９－１５チャールズⅡ２階</t>
    <rPh sb="0" eb="2">
      <t>とつか</t>
    </rPh>
    <rPh sb="15" eb="16">
      <t>かい</t>
    </rPh>
    <phoneticPr fontId="16" type="Hiragana"/>
  </si>
  <si>
    <t>(同)ＴＯＢＩＲＡ</t>
    <rPh sb="1" eb="2">
      <t>どう</t>
    </rPh>
    <phoneticPr fontId="16" type="Hiragana"/>
  </si>
  <si>
    <t>048-260-6593</t>
  </si>
  <si>
    <t>ＯＮＥＧＡＭＥさいたま</t>
  </si>
  <si>
    <t>大宮区北袋町２－１８６－４－２０２号</t>
    <rPh sb="0" eb="3">
      <t>オオミヤク</t>
    </rPh>
    <rPh sb="3" eb="5">
      <t>キタブクロ</t>
    </rPh>
    <rPh sb="5" eb="6">
      <t>マチ</t>
    </rPh>
    <rPh sb="17" eb="18">
      <t>ゴウ</t>
    </rPh>
    <phoneticPr fontId="5"/>
  </si>
  <si>
    <t>330-0835</t>
  </si>
  <si>
    <t>080-7266-5560</t>
  </si>
  <si>
    <t>03-6709-8496</t>
  </si>
  <si>
    <t>JRさいたま新都心駅から徒歩15分</t>
    <rPh sb="6" eb="9">
      <t>シントシン</t>
    </rPh>
    <rPh sb="9" eb="10">
      <t>エキ</t>
    </rPh>
    <rPh sb="12" eb="14">
      <t>トホ</t>
    </rPh>
    <rPh sb="16" eb="17">
      <t>フン</t>
    </rPh>
    <phoneticPr fontId="2"/>
  </si>
  <si>
    <t>048-658-3456</t>
  </si>
  <si>
    <t>048-658-3455</t>
  </si>
  <si>
    <t>サニースポット大宮</t>
    <rPh sb="6" eb="8">
      <t>オオミヤ</t>
    </rPh>
    <phoneticPr fontId="5"/>
  </si>
  <si>
    <t>大宮区東町１－２２５</t>
  </si>
  <si>
    <t>330-0841</t>
  </si>
  <si>
    <t>048-662-9509</t>
  </si>
  <si>
    <t>048-662-9510</t>
  </si>
  <si>
    <t>339-0004</t>
  </si>
  <si>
    <t>（株）チャレンジプラットフォーム</t>
    <rPh sb="0" eb="3">
      <t>カブ</t>
    </rPh>
    <phoneticPr fontId="5"/>
  </si>
  <si>
    <t>JRさいたま大宮駅から徒歩15分
※共同生活援助との併設</t>
    <rPh sb="6" eb="8">
      <t>オオミヤ</t>
    </rPh>
    <rPh sb="8" eb="9">
      <t>エキ</t>
    </rPh>
    <rPh sb="11" eb="13">
      <t>トホ</t>
    </rPh>
    <rPh sb="15" eb="16">
      <t>フン</t>
    </rPh>
    <rPh sb="18" eb="24">
      <t>キョウドウセイカツエンジョ</t>
    </rPh>
    <rPh sb="26" eb="28">
      <t>ヘイセツ</t>
    </rPh>
    <phoneticPr fontId="2"/>
  </si>
  <si>
    <t>050-6860-5953</t>
  </si>
  <si>
    <t>048-951-3576</t>
  </si>
  <si>
    <t>新三郷駅西口から吉川駅南口行バス「吉川警察署入口」下車徒歩10分
※共同生活援助との併設</t>
    <rPh sb="0" eb="1">
      <t>シン</t>
    </rPh>
    <rPh sb="1" eb="3">
      <t>ミサト</t>
    </rPh>
    <rPh sb="3" eb="4">
      <t>エキ</t>
    </rPh>
    <rPh sb="4" eb="6">
      <t>ニシグチ</t>
    </rPh>
    <rPh sb="8" eb="10">
      <t>ヨシカワ</t>
    </rPh>
    <rPh sb="10" eb="11">
      <t>エキ</t>
    </rPh>
    <rPh sb="11" eb="13">
      <t>ミナミグチ</t>
    </rPh>
    <rPh sb="13" eb="14">
      <t>イキ</t>
    </rPh>
    <rPh sb="17" eb="19">
      <t>ヨシカワ</t>
    </rPh>
    <rPh sb="19" eb="22">
      <t>ケイサツショ</t>
    </rPh>
    <rPh sb="22" eb="24">
      <t>イリグチ</t>
    </rPh>
    <rPh sb="25" eb="27">
      <t>ゲシャ</t>
    </rPh>
    <rPh sb="27" eb="29">
      <t>トホ</t>
    </rPh>
    <rPh sb="31" eb="32">
      <t>フン</t>
    </rPh>
    <rPh sb="34" eb="40">
      <t>キョウドウセイカツエンジョ</t>
    </rPh>
    <rPh sb="42" eb="44">
      <t>ヘイセツ</t>
    </rPh>
    <phoneticPr fontId="2"/>
  </si>
  <si>
    <t>（株）neoplanet</t>
    <rPh sb="0" eb="3">
      <t>カブ</t>
    </rPh>
    <rPh sb="1" eb="2">
      <t>カブ</t>
    </rPh>
    <phoneticPr fontId="2"/>
  </si>
  <si>
    <t>就労継続支援Ｂ型事業所
jupiter</t>
    <rPh sb="0" eb="6">
      <t>シュウロウケイゾクシエン</t>
    </rPh>
    <rPh sb="7" eb="11">
      <t>ガタジギョウショ</t>
    </rPh>
    <phoneticPr fontId="2"/>
  </si>
  <si>
    <t>中1-2-5-3F</t>
    <rPh sb="0" eb="1">
      <t>ナカ</t>
    </rPh>
    <phoneticPr fontId="2"/>
  </si>
  <si>
    <t>340-0115</t>
  </si>
  <si>
    <t>0480-37-7848</t>
  </si>
  <si>
    <t>0480-37-7849</t>
  </si>
  <si>
    <t>東武日光線幸手駅東口から徒歩1分</t>
    <rPh sb="0" eb="2">
      <t>トウブ</t>
    </rPh>
    <rPh sb="2" eb="5">
      <t>ニッコウセン</t>
    </rPh>
    <rPh sb="5" eb="7">
      <t>サッテ</t>
    </rPh>
    <rPh sb="7" eb="8">
      <t>エキ</t>
    </rPh>
    <rPh sb="8" eb="9">
      <t>ヒガシ</t>
    </rPh>
    <rPh sb="9" eb="10">
      <t>グチ</t>
    </rPh>
    <rPh sb="12" eb="14">
      <t>トホ</t>
    </rPh>
    <rPh sb="15" eb="16">
      <t>フン</t>
    </rPh>
    <phoneticPr fontId="2"/>
  </si>
  <si>
    <t>(株）チャレンジプラットフォーム</t>
    <rPh sb="1" eb="2">
      <t>カブ</t>
    </rPh>
    <phoneticPr fontId="5"/>
  </si>
  <si>
    <t>サニースポット草加新田</t>
    <rPh sb="7" eb="11">
      <t>ソウカシンデン</t>
    </rPh>
    <phoneticPr fontId="5"/>
  </si>
  <si>
    <t>清門1-276-3</t>
    <rPh sb="0" eb="2">
      <t>セイモン</t>
    </rPh>
    <phoneticPr fontId="1"/>
  </si>
  <si>
    <t>340-0055</t>
  </si>
  <si>
    <t>048-954-8946</t>
  </si>
  <si>
    <t>048-954-8947</t>
  </si>
  <si>
    <t>東武鉄道伊勢崎線新田駅徒歩15分
※共同生活援助との併設</t>
    <rPh sb="0" eb="2">
      <t>トウブ</t>
    </rPh>
    <rPh sb="2" eb="4">
      <t>テツドウ</t>
    </rPh>
    <rPh sb="4" eb="7">
      <t>イセサキ</t>
    </rPh>
    <rPh sb="7" eb="8">
      <t>セン</t>
    </rPh>
    <rPh sb="8" eb="10">
      <t>ニッタ</t>
    </rPh>
    <rPh sb="10" eb="11">
      <t>エキ</t>
    </rPh>
    <rPh sb="11" eb="13">
      <t>トホ</t>
    </rPh>
    <rPh sb="15" eb="16">
      <t>フン</t>
    </rPh>
    <rPh sb="18" eb="24">
      <t>キョウドウセイカツエンジョ</t>
    </rPh>
    <rPh sb="26" eb="28">
      <t>ヘイセツ</t>
    </rPh>
    <phoneticPr fontId="2"/>
  </si>
  <si>
    <t>リハスワークさかど</t>
  </si>
  <si>
    <t>南町2-3開運ビル3階</t>
    <rPh sb="0" eb="2">
      <t>ミナミマチ</t>
    </rPh>
    <rPh sb="5" eb="7">
      <t>カイウン</t>
    </rPh>
    <rPh sb="10" eb="11">
      <t>カイ</t>
    </rPh>
    <phoneticPr fontId="2"/>
  </si>
  <si>
    <t>350-0233</t>
  </si>
  <si>
    <t>049-298-3898</t>
  </si>
  <si>
    <t>049-298-3899</t>
  </si>
  <si>
    <t>東武東上線坂戸駅から徒歩1分</t>
    <rPh sb="0" eb="5">
      <t>トウブトウジョウセン</t>
    </rPh>
    <rPh sb="5" eb="7">
      <t>サカド</t>
    </rPh>
    <rPh sb="7" eb="8">
      <t>エキ</t>
    </rPh>
    <rPh sb="10" eb="12">
      <t>トホ</t>
    </rPh>
    <rPh sb="13" eb="14">
      <t>フン</t>
    </rPh>
    <phoneticPr fontId="2"/>
  </si>
  <si>
    <t>aloha所沢</t>
    <rPh sb="5" eb="7">
      <t>トコロザワ</t>
    </rPh>
    <phoneticPr fontId="2"/>
  </si>
  <si>
    <t>星の宮2-3-35マキノビル3階</t>
    <rPh sb="0" eb="1">
      <t>ホシ</t>
    </rPh>
    <rPh sb="2" eb="3">
      <t>ミヤ</t>
    </rPh>
    <rPh sb="15" eb="16">
      <t>カイ</t>
    </rPh>
    <phoneticPr fontId="2"/>
  </si>
  <si>
    <t>359-1127</t>
  </si>
  <si>
    <t>04-2935-4863</t>
  </si>
  <si>
    <t>04-2935-4893</t>
  </si>
  <si>
    <t>西武池袋線西所沢駅から徒歩10分</t>
    <rPh sb="0" eb="5">
      <t>セイブイケブクロセン</t>
    </rPh>
    <rPh sb="5" eb="6">
      <t>ニシ</t>
    </rPh>
    <rPh sb="6" eb="8">
      <t>トコロザワ</t>
    </rPh>
    <rPh sb="8" eb="9">
      <t>エキ</t>
    </rPh>
    <rPh sb="11" eb="13">
      <t>トホ</t>
    </rPh>
    <rPh sb="15" eb="16">
      <t>フン</t>
    </rPh>
    <phoneticPr fontId="2"/>
  </si>
  <si>
    <t>にじいろサポートメント所沢</t>
    <rPh sb="11" eb="13">
      <t>トコロザワ</t>
    </rPh>
    <phoneticPr fontId="2"/>
  </si>
  <si>
    <t>所沢市</t>
    <rPh sb="0" eb="2">
      <t>トコロザワ</t>
    </rPh>
    <rPh sb="2" eb="3">
      <t>シ</t>
    </rPh>
    <phoneticPr fontId="2"/>
  </si>
  <si>
    <t>くすのき台3-18-10新明ビル南館</t>
    <rPh sb="4" eb="5">
      <t>ダイ</t>
    </rPh>
    <rPh sb="12" eb="14">
      <t>シンメイ</t>
    </rPh>
    <rPh sb="16" eb="17">
      <t>ミナミ</t>
    </rPh>
    <rPh sb="17" eb="18">
      <t>カン</t>
    </rPh>
    <phoneticPr fontId="2"/>
  </si>
  <si>
    <t>04-2946-8578</t>
  </si>
  <si>
    <t>04-2946-8589</t>
  </si>
  <si>
    <t>西武池袋線所沢駅よ東口り徒歩4分</t>
  </si>
  <si>
    <t>多機能型事業所ラボリ</t>
    <rPh sb="0" eb="7">
      <t>タキノウガタジギョウショ</t>
    </rPh>
    <phoneticPr fontId="2"/>
  </si>
  <si>
    <t>薬師町27-9Laショパーズ・シティ202</t>
    <rPh sb="0" eb="3">
      <t>ヤクシマチ</t>
    </rPh>
    <phoneticPr fontId="2"/>
  </si>
  <si>
    <t>350-0229</t>
  </si>
  <si>
    <t>049-227-3115</t>
  </si>
  <si>
    <t>049-227-3114</t>
  </si>
  <si>
    <t>東武東上線北坂戸駅から徒歩8分</t>
  </si>
  <si>
    <t>（一社）みつるくん</t>
    <rPh sb="1" eb="3">
      <t>１シャ</t>
    </rPh>
    <phoneticPr fontId="2"/>
  </si>
  <si>
    <t>グループホームえがお</t>
  </si>
  <si>
    <t>美杉台2-19-3</t>
    <rPh sb="0" eb="2">
      <t>ミスギ</t>
    </rPh>
    <rPh sb="2" eb="3">
      <t>ダイ</t>
    </rPh>
    <phoneticPr fontId="2"/>
  </si>
  <si>
    <t>357-0041</t>
  </si>
  <si>
    <t>042-978-5000</t>
  </si>
  <si>
    <t>042-978-5805</t>
  </si>
  <si>
    <t>西部秩父線東飯能駅から車で12分</t>
    <rPh sb="0" eb="2">
      <t>セイブ</t>
    </rPh>
    <rPh sb="2" eb="4">
      <t>チチブ</t>
    </rPh>
    <rPh sb="4" eb="5">
      <t>セン</t>
    </rPh>
    <rPh sb="5" eb="9">
      <t>ヒガシハンノウエキ</t>
    </rPh>
    <rPh sb="11" eb="12">
      <t>クルマ</t>
    </rPh>
    <rPh sb="15" eb="16">
      <t>フン</t>
    </rPh>
    <phoneticPr fontId="2"/>
  </si>
  <si>
    <t>（合）シェルパ</t>
    <rPh sb="1" eb="2">
      <t>ゴウ</t>
    </rPh>
    <phoneticPr fontId="2"/>
  </si>
  <si>
    <t>シェルパ</t>
  </si>
  <si>
    <t>下安松845-20</t>
    <rPh sb="0" eb="3">
      <t>シタヤスマツ</t>
    </rPh>
    <phoneticPr fontId="2"/>
  </si>
  <si>
    <t>359-0024</t>
  </si>
  <si>
    <t>042-968-4918</t>
  </si>
  <si>
    <t>ＪＲ武蔵野線東所沢駅から車で10分</t>
    <rPh sb="2" eb="6">
      <t>ムサシノセン</t>
    </rPh>
    <rPh sb="6" eb="9">
      <t>ヒガシトコロザワ</t>
    </rPh>
    <rPh sb="9" eb="10">
      <t>エキ</t>
    </rPh>
    <rPh sb="12" eb="13">
      <t>クルマ</t>
    </rPh>
    <rPh sb="16" eb="17">
      <t>フン</t>
    </rPh>
    <phoneticPr fontId="2"/>
  </si>
  <si>
    <t>359-1145</t>
  </si>
  <si>
    <t>04-2935-7040</t>
  </si>
  <si>
    <t>04-2935-7044</t>
  </si>
  <si>
    <t>グループホーム　みらい　ショートステイ</t>
  </si>
  <si>
    <t>箱田七丁目３番１１号</t>
  </si>
  <si>
    <t>3600014</t>
  </si>
  <si>
    <t>048-501-1180</t>
  </si>
  <si>
    <t>048-501-1181</t>
  </si>
  <si>
    <t>ウーリー桶川</t>
  </si>
  <si>
    <t>桶川市</t>
    <phoneticPr fontId="2"/>
  </si>
  <si>
    <t>東1-3-24コジマビル3階</t>
  </si>
  <si>
    <t>3630013</t>
  </si>
  <si>
    <t>048-627-9588</t>
  </si>
  <si>
    <t>○事業所・施設　一覧</t>
    <phoneticPr fontId="2"/>
  </si>
  <si>
    <t>048－954-4714</t>
    <phoneticPr fontId="2"/>
  </si>
  <si>
    <t>048-464-7811</t>
    <phoneticPr fontId="2"/>
  </si>
  <si>
    <t>短期入所　幸手北</t>
    <rPh sb="5" eb="7">
      <t>サッテ</t>
    </rPh>
    <rPh sb="7" eb="8">
      <t>キタ</t>
    </rPh>
    <phoneticPr fontId="5"/>
  </si>
  <si>
    <t>北2-19-28</t>
    <rPh sb="0" eb="1">
      <t>キタ</t>
    </rPh>
    <phoneticPr fontId="1"/>
  </si>
  <si>
    <t>340-0111</t>
    <phoneticPr fontId="2"/>
  </si>
  <si>
    <t>0480-48-6361</t>
    <phoneticPr fontId="2"/>
  </si>
  <si>
    <t>0480-48-6365</t>
    <phoneticPr fontId="2"/>
  </si>
  <si>
    <t>幸手駅から徒歩20分
※共同生活援助との併設</t>
    <rPh sb="0" eb="2">
      <t>サッテ</t>
    </rPh>
    <rPh sb="2" eb="3">
      <t>エキ</t>
    </rPh>
    <rPh sb="5" eb="7">
      <t>トホ</t>
    </rPh>
    <rPh sb="9" eb="10">
      <t>フン</t>
    </rPh>
    <phoneticPr fontId="2"/>
  </si>
  <si>
    <t>本田町1-47</t>
    <rPh sb="0" eb="2">
      <t>ホンデン</t>
    </rPh>
    <rPh sb="2" eb="3">
      <t>チョウ</t>
    </rPh>
    <phoneticPr fontId="2"/>
  </si>
  <si>
    <t>048-795-4431</t>
    <phoneticPr fontId="2"/>
  </si>
  <si>
    <t>048-795-4432</t>
    <phoneticPr fontId="2"/>
  </si>
  <si>
    <t>東武スカイツリー線一ノ割駅から朝日バス「文化住宅入口」下車徒歩3分
※共同生活援助との併設</t>
    <rPh sb="0" eb="2">
      <t>トウブ</t>
    </rPh>
    <rPh sb="8" eb="9">
      <t>セン</t>
    </rPh>
    <rPh sb="9" eb="10">
      <t>イチ</t>
    </rPh>
    <rPh sb="11" eb="12">
      <t>ワリ</t>
    </rPh>
    <rPh sb="12" eb="13">
      <t>エキ</t>
    </rPh>
    <rPh sb="15" eb="17">
      <t>アサヒ</t>
    </rPh>
    <rPh sb="20" eb="22">
      <t>ブンカ</t>
    </rPh>
    <rPh sb="22" eb="24">
      <t>ジュウタク</t>
    </rPh>
    <rPh sb="24" eb="26">
      <t>イリグチ</t>
    </rPh>
    <rPh sb="27" eb="29">
      <t>ゲシャ</t>
    </rPh>
    <rPh sb="29" eb="31">
      <t>トホ</t>
    </rPh>
    <rPh sb="32" eb="33">
      <t>フン</t>
    </rPh>
    <phoneticPr fontId="2"/>
  </si>
  <si>
    <t>(福)橙</t>
    <rPh sb="1" eb="2">
      <t>フク</t>
    </rPh>
    <rPh sb="3" eb="4">
      <t>ダイダイ</t>
    </rPh>
    <phoneticPr fontId="2"/>
  </si>
  <si>
    <t>らーれ</t>
  </si>
  <si>
    <t>361-0004</t>
  </si>
  <si>
    <t>048-501-6704</t>
  </si>
  <si>
    <t>048-501-6705</t>
  </si>
  <si>
    <t>生活介護事業所　あある</t>
    <rPh sb="0" eb="2">
      <t>セイカツ</t>
    </rPh>
    <rPh sb="2" eb="4">
      <t>カイゴ</t>
    </rPh>
    <rPh sb="4" eb="7">
      <t>ジギョウショ</t>
    </rPh>
    <phoneticPr fontId="2"/>
  </si>
  <si>
    <t>瀬崎4-1-53</t>
    <rPh sb="0" eb="1">
      <t>セ</t>
    </rPh>
    <rPh sb="1" eb="2">
      <t>サキ</t>
    </rPh>
    <phoneticPr fontId="2"/>
  </si>
  <si>
    <t>048-954-4714</t>
    <phoneticPr fontId="2"/>
  </si>
  <si>
    <t>048-954-4540</t>
    <phoneticPr fontId="2"/>
  </si>
  <si>
    <t>東武スカイツリー線谷塚駅から東武バス花畑桑袋団地行「谷塚斎場」下車徒歩3分</t>
    <rPh sb="0" eb="2">
      <t>トウブ</t>
    </rPh>
    <rPh sb="8" eb="9">
      <t>セン</t>
    </rPh>
    <rPh sb="9" eb="12">
      <t>ヤツカエキ</t>
    </rPh>
    <rPh sb="14" eb="16">
      <t>トウブ</t>
    </rPh>
    <rPh sb="18" eb="20">
      <t>ハナバタケ</t>
    </rPh>
    <rPh sb="20" eb="21">
      <t>クワ</t>
    </rPh>
    <rPh sb="21" eb="22">
      <t>ブクロ</t>
    </rPh>
    <rPh sb="22" eb="24">
      <t>ダンチ</t>
    </rPh>
    <rPh sb="24" eb="25">
      <t>ユ</t>
    </rPh>
    <rPh sb="26" eb="28">
      <t>ヤヅカ</t>
    </rPh>
    <rPh sb="28" eb="30">
      <t>サイジョウ</t>
    </rPh>
    <rPh sb="31" eb="33">
      <t>ゲシャ</t>
    </rPh>
    <rPh sb="33" eb="35">
      <t>トホ</t>
    </rPh>
    <rPh sb="36" eb="37">
      <t>プン</t>
    </rPh>
    <phoneticPr fontId="2"/>
  </si>
  <si>
    <t>中央6-8-18
大栄ビル1F</t>
    <rPh sb="0" eb="2">
      <t>チュウオウ</t>
    </rPh>
    <rPh sb="9" eb="11">
      <t>ダイエイ</t>
    </rPh>
    <phoneticPr fontId="2"/>
  </si>
  <si>
    <t>東武鉄道春日部駅西口より徒歩10分</t>
    <rPh sb="0" eb="2">
      <t>トウブ</t>
    </rPh>
    <rPh sb="2" eb="4">
      <t>テツドウ</t>
    </rPh>
    <rPh sb="4" eb="8">
      <t>カスカベエキ</t>
    </rPh>
    <rPh sb="8" eb="10">
      <t>ニシグチ</t>
    </rPh>
    <rPh sb="12" eb="14">
      <t>トホ</t>
    </rPh>
    <rPh sb="16" eb="17">
      <t>フン</t>
    </rPh>
    <phoneticPr fontId="2"/>
  </si>
  <si>
    <t>荒幡327-1</t>
    <rPh sb="0" eb="2">
      <t>アラハタ</t>
    </rPh>
    <phoneticPr fontId="2"/>
  </si>
  <si>
    <t>359-1133</t>
    <phoneticPr fontId="2"/>
  </si>
  <si>
    <t>04-2937-3427</t>
    <phoneticPr fontId="2"/>
  </si>
  <si>
    <t>04-2937-3428</t>
    <phoneticPr fontId="2"/>
  </si>
  <si>
    <t>旭ヶ丘211番地1</t>
    <rPh sb="0" eb="3">
      <t>アサヒガオカ</t>
    </rPh>
    <rPh sb="6" eb="8">
      <t>バンチ</t>
    </rPh>
    <phoneticPr fontId="2"/>
  </si>
  <si>
    <t>（福）日和田会</t>
    <rPh sb="1" eb="2">
      <t>フク</t>
    </rPh>
    <rPh sb="3" eb="4">
      <t>ヒ</t>
    </rPh>
    <rPh sb="4" eb="5">
      <t>ワ</t>
    </rPh>
    <rPh sb="5" eb="6">
      <t>タ</t>
    </rPh>
    <rPh sb="6" eb="7">
      <t>カイ</t>
    </rPh>
    <phoneticPr fontId="2"/>
  </si>
  <si>
    <t>第６かわせみ・なごみ</t>
    <rPh sb="0" eb="1">
      <t>ダイ</t>
    </rPh>
    <phoneticPr fontId="2"/>
  </si>
  <si>
    <t>新堀新井931-1、931-3</t>
    <rPh sb="0" eb="2">
      <t>ニイボリ</t>
    </rPh>
    <rPh sb="2" eb="4">
      <t>アライ</t>
    </rPh>
    <phoneticPr fontId="2"/>
  </si>
  <si>
    <t>350-1243</t>
    <phoneticPr fontId="2"/>
  </si>
  <si>
    <t>042-978-5730</t>
    <phoneticPr fontId="2"/>
  </si>
  <si>
    <t>042-978-5957</t>
    <phoneticPr fontId="2"/>
  </si>
  <si>
    <t>JR川越線高麗川駅から国際興行バス飯能駅行き「栗坪」下車徒歩１０分</t>
    <rPh sb="2" eb="5">
      <t>カワゴエセン</t>
    </rPh>
    <rPh sb="5" eb="7">
      <t>コウライ</t>
    </rPh>
    <rPh sb="7" eb="8">
      <t>カワ</t>
    </rPh>
    <rPh sb="8" eb="9">
      <t>エキ</t>
    </rPh>
    <rPh sb="11" eb="13">
      <t>コクサイ</t>
    </rPh>
    <rPh sb="13" eb="15">
      <t>コウギョウ</t>
    </rPh>
    <rPh sb="17" eb="19">
      <t>ハンノウ</t>
    </rPh>
    <rPh sb="19" eb="20">
      <t>エキ</t>
    </rPh>
    <rPh sb="20" eb="21">
      <t>ユ</t>
    </rPh>
    <rPh sb="23" eb="24">
      <t>クリ</t>
    </rPh>
    <rPh sb="24" eb="25">
      <t>ツボ</t>
    </rPh>
    <rPh sb="26" eb="28">
      <t>ゲシャ</t>
    </rPh>
    <rPh sb="28" eb="30">
      <t>トホ</t>
    </rPh>
    <rPh sb="32" eb="33">
      <t>フン</t>
    </rPh>
    <phoneticPr fontId="2"/>
  </si>
  <si>
    <t>しろつめ</t>
    <phoneticPr fontId="2"/>
  </si>
  <si>
    <t>350-1335</t>
    <phoneticPr fontId="2"/>
  </si>
  <si>
    <t>04-2968-8655</t>
    <phoneticPr fontId="2"/>
  </si>
  <si>
    <t>新宿線狭山駅から西武バス西部柏原ニュータウン行き「柏原南」下車徒歩６分</t>
    <rPh sb="0" eb="3">
      <t>シンジュクセン</t>
    </rPh>
    <rPh sb="3" eb="5">
      <t>サヤマ</t>
    </rPh>
    <rPh sb="5" eb="6">
      <t>エキ</t>
    </rPh>
    <rPh sb="8" eb="10">
      <t>セイブ</t>
    </rPh>
    <rPh sb="12" eb="14">
      <t>セイブ</t>
    </rPh>
    <rPh sb="14" eb="16">
      <t>カシワハラ</t>
    </rPh>
    <rPh sb="22" eb="23">
      <t>イキ</t>
    </rPh>
    <rPh sb="25" eb="26">
      <t>カシワ</t>
    </rPh>
    <rPh sb="26" eb="27">
      <t>ハラ</t>
    </rPh>
    <rPh sb="27" eb="28">
      <t>ミナミ</t>
    </rPh>
    <rPh sb="29" eb="31">
      <t>ゲシャ</t>
    </rPh>
    <rPh sb="31" eb="33">
      <t>トホ</t>
    </rPh>
    <rPh sb="34" eb="35">
      <t>フン</t>
    </rPh>
    <phoneticPr fontId="2"/>
  </si>
  <si>
    <t>富士見みらい図</t>
    <rPh sb="0" eb="3">
      <t>フジミ</t>
    </rPh>
    <rPh sb="6" eb="7">
      <t>ズ</t>
    </rPh>
    <phoneticPr fontId="2"/>
  </si>
  <si>
    <t>針ヶ谷2-19-10-AB</t>
    <rPh sb="0" eb="3">
      <t>ハリガヤ</t>
    </rPh>
    <phoneticPr fontId="2"/>
  </si>
  <si>
    <t>049-265-6828</t>
    <phoneticPr fontId="2"/>
  </si>
  <si>
    <t>049-265-6839</t>
    <phoneticPr fontId="2"/>
  </si>
  <si>
    <t>東武東上線柳瀬川駅から徒歩16分</t>
    <rPh sb="0" eb="5">
      <t>トウブトウジョウセン</t>
    </rPh>
    <rPh sb="5" eb="7">
      <t>ヤナセ</t>
    </rPh>
    <rPh sb="7" eb="8">
      <t>カワ</t>
    </rPh>
    <rPh sb="8" eb="9">
      <t>エキ</t>
    </rPh>
    <rPh sb="11" eb="13">
      <t>トホ</t>
    </rPh>
    <rPh sb="15" eb="16">
      <t>フン</t>
    </rPh>
    <phoneticPr fontId="2"/>
  </si>
  <si>
    <t>（特非）ひだまり</t>
    <rPh sb="1" eb="2">
      <t>トク</t>
    </rPh>
    <rPh sb="2" eb="3">
      <t>ヒ</t>
    </rPh>
    <phoneticPr fontId="2"/>
  </si>
  <si>
    <t>ひだまりホーム</t>
    <phoneticPr fontId="2"/>
  </si>
  <si>
    <t>小島六丁目６番４号</t>
    <rPh sb="0" eb="2">
      <t>コジマ</t>
    </rPh>
    <rPh sb="2" eb="5">
      <t>ロクチョウメ</t>
    </rPh>
    <rPh sb="6" eb="7">
      <t>バン</t>
    </rPh>
    <rPh sb="8" eb="9">
      <t>ゴウ</t>
    </rPh>
    <phoneticPr fontId="2"/>
  </si>
  <si>
    <t>367-0061</t>
    <phoneticPr fontId="2"/>
  </si>
  <si>
    <t>0495-24-1370</t>
    <phoneticPr fontId="2"/>
  </si>
  <si>
    <t>JR高崎線本庄駅から徒歩２４分
最寄りのバス停　宮本町車庫</t>
    <rPh sb="2" eb="5">
      <t>タカサキセン</t>
    </rPh>
    <rPh sb="5" eb="7">
      <t>ホンジョウ</t>
    </rPh>
    <rPh sb="7" eb="8">
      <t>エキ</t>
    </rPh>
    <rPh sb="10" eb="12">
      <t>トホ</t>
    </rPh>
    <rPh sb="14" eb="15">
      <t>フン</t>
    </rPh>
    <rPh sb="16" eb="18">
      <t>モヨ</t>
    </rPh>
    <rPh sb="22" eb="23">
      <t>テイ</t>
    </rPh>
    <rPh sb="24" eb="26">
      <t>ミヤモト</t>
    </rPh>
    <rPh sb="26" eb="27">
      <t>マチ</t>
    </rPh>
    <rPh sb="27" eb="29">
      <t>シャコ</t>
    </rPh>
    <phoneticPr fontId="2"/>
  </si>
  <si>
    <t>JR武蔵野線新座駅南口より西武バス「中郷」下車徒歩3分
※共同生活援助との併設（R4.10.1）</t>
    <rPh sb="2" eb="6">
      <t>ムサシノセン</t>
    </rPh>
    <rPh sb="6" eb="8">
      <t>ニイザ</t>
    </rPh>
    <rPh sb="8" eb="9">
      <t>エキ</t>
    </rPh>
    <rPh sb="9" eb="11">
      <t>ミナミグチ</t>
    </rPh>
    <rPh sb="13" eb="15">
      <t>セイブ</t>
    </rPh>
    <rPh sb="18" eb="20">
      <t>ナカゴウ</t>
    </rPh>
    <rPh sb="21" eb="23">
      <t>ゲシャ</t>
    </rPh>
    <rPh sb="23" eb="25">
      <t>トホ</t>
    </rPh>
    <rPh sb="26" eb="27">
      <t>フン</t>
    </rPh>
    <rPh sb="29" eb="35">
      <t>キョウドウセイカツエンジョ</t>
    </rPh>
    <rPh sb="37" eb="39">
      <t>ヘイセツ</t>
    </rPh>
    <phoneticPr fontId="2"/>
  </si>
  <si>
    <t>048-793-4975</t>
    <phoneticPr fontId="2"/>
  </si>
  <si>
    <t>クラリス</t>
  </si>
  <si>
    <t>339-0073</t>
  </si>
  <si>
    <t>090-2730-9639</t>
  </si>
  <si>
    <t>JR東岩槻駅から徒歩29分</t>
    <rPh sb="2" eb="3">
      <t>ヒガシ</t>
    </rPh>
    <rPh sb="3" eb="5">
      <t>イワツキ</t>
    </rPh>
    <rPh sb="5" eb="6">
      <t>エキ</t>
    </rPh>
    <rPh sb="8" eb="10">
      <t>トホ</t>
    </rPh>
    <rPh sb="12" eb="13">
      <t>フン</t>
    </rPh>
    <phoneticPr fontId="2"/>
  </si>
  <si>
    <t>（福）ねがいの杜</t>
    <rPh sb="1" eb="2">
      <t>フク</t>
    </rPh>
    <rPh sb="7" eb="8">
      <t>モリ</t>
    </rPh>
    <phoneticPr fontId="2"/>
  </si>
  <si>
    <t>（株）東都広告</t>
    <rPh sb="0" eb="3">
      <t>カブ</t>
    </rPh>
    <rPh sb="3" eb="5">
      <t>トウト</t>
    </rPh>
    <rPh sb="5" eb="7">
      <t>コウコク</t>
    </rPh>
    <phoneticPr fontId="2"/>
  </si>
  <si>
    <t>浦和区常盤９－６－９　美徳ビル２階</t>
    <phoneticPr fontId="5"/>
  </si>
  <si>
    <t>（株）カルディア</t>
    <rPh sb="0" eb="3">
      <t>カブ</t>
    </rPh>
    <phoneticPr fontId="2"/>
  </si>
  <si>
    <t>（一社）ウィズホープ</t>
    <rPh sb="1" eb="3">
      <t>イッシャ</t>
    </rPh>
    <phoneticPr fontId="2"/>
  </si>
  <si>
    <t>岩槻区上野９５２－３</t>
    <phoneticPr fontId="5"/>
  </si>
  <si>
    <t>大宮区吉敷町４－１３－２　Jプロ大宮ビル４階</t>
    <rPh sb="0" eb="3">
      <t>オオミヤク</t>
    </rPh>
    <rPh sb="3" eb="6">
      <t>キシキチョウ</t>
    </rPh>
    <rPh sb="16" eb="18">
      <t>オオミヤ</t>
    </rPh>
    <rPh sb="21" eb="22">
      <t>カイ</t>
    </rPh>
    <phoneticPr fontId="36"/>
  </si>
  <si>
    <t>クオリティー（株）</t>
    <rPh sb="6" eb="9">
      <t>カブ</t>
    </rPh>
    <rPh sb="7" eb="8">
      <t>カブ</t>
    </rPh>
    <phoneticPr fontId="2"/>
  </si>
  <si>
    <t>アトリエ・アンノウンⅢ　草加</t>
    <rPh sb="12" eb="14">
      <t>ソウカ</t>
    </rPh>
    <phoneticPr fontId="2"/>
  </si>
  <si>
    <t>八幡町1283-4</t>
    <rPh sb="0" eb="3">
      <t>ヤハタチョウ</t>
    </rPh>
    <phoneticPr fontId="2"/>
  </si>
  <si>
    <t>340-0006</t>
    <phoneticPr fontId="2"/>
  </si>
  <si>
    <t>048-954-4661</t>
    <phoneticPr fontId="2"/>
  </si>
  <si>
    <t>048-954-4662</t>
  </si>
  <si>
    <t>東武スカイツリーライン新田駅より徒歩20分</t>
    <rPh sb="0" eb="2">
      <t>トウブ</t>
    </rPh>
    <rPh sb="11" eb="14">
      <t>ニッタエキ</t>
    </rPh>
    <rPh sb="16" eb="18">
      <t>トホ</t>
    </rPh>
    <rPh sb="20" eb="21">
      <t>フン</t>
    </rPh>
    <phoneticPr fontId="2"/>
  </si>
  <si>
    <t>（株）クリスタルサービス</t>
    <rPh sb="0" eb="3">
      <t>カブ</t>
    </rPh>
    <phoneticPr fontId="2"/>
  </si>
  <si>
    <t>クリスタルサービス草加</t>
    <rPh sb="9" eb="11">
      <t>ソウカ</t>
    </rPh>
    <phoneticPr fontId="2"/>
  </si>
  <si>
    <t>谷塚1-2-25
西川ビル１階</t>
    <rPh sb="0" eb="2">
      <t>ヤヅカ</t>
    </rPh>
    <rPh sb="9" eb="11">
      <t>ニシカワ</t>
    </rPh>
    <rPh sb="14" eb="15">
      <t>カイ</t>
    </rPh>
    <phoneticPr fontId="2"/>
  </si>
  <si>
    <t>340-0028</t>
    <phoneticPr fontId="2"/>
  </si>
  <si>
    <t>048-934-9063</t>
    <phoneticPr fontId="2"/>
  </si>
  <si>
    <t>048-934-9073</t>
    <phoneticPr fontId="2"/>
  </si>
  <si>
    <t>東武伊勢崎線谷塚駅東口より徒歩１分</t>
    <rPh sb="0" eb="2">
      <t>トウブ</t>
    </rPh>
    <rPh sb="2" eb="6">
      <t>イセサキセン</t>
    </rPh>
    <rPh sb="6" eb="9">
      <t>ヤツカエキ</t>
    </rPh>
    <rPh sb="9" eb="11">
      <t>ヒガシグチ</t>
    </rPh>
    <rPh sb="13" eb="15">
      <t>トホ</t>
    </rPh>
    <rPh sb="16" eb="17">
      <t>フン</t>
    </rPh>
    <phoneticPr fontId="2"/>
  </si>
  <si>
    <t>（同）Grandeur Rainbow</t>
    <rPh sb="1" eb="2">
      <t>オナ</t>
    </rPh>
    <phoneticPr fontId="2"/>
  </si>
  <si>
    <t>◯カフェ</t>
    <phoneticPr fontId="2"/>
  </si>
  <si>
    <t>高野台南1-1-6</t>
    <rPh sb="0" eb="3">
      <t>タカノダイ</t>
    </rPh>
    <rPh sb="3" eb="4">
      <t>ミナミ</t>
    </rPh>
    <phoneticPr fontId="2"/>
  </si>
  <si>
    <t>345-0046</t>
    <phoneticPr fontId="2"/>
  </si>
  <si>
    <t>090-8875-8815</t>
    <phoneticPr fontId="2"/>
  </si>
  <si>
    <t>東武スカイツリーライン杉戸高野台駅より徒歩2分</t>
    <rPh sb="0" eb="2">
      <t>トウブ</t>
    </rPh>
    <rPh sb="11" eb="16">
      <t>スギトタカノダイ</t>
    </rPh>
    <rPh sb="16" eb="17">
      <t>エキ</t>
    </rPh>
    <rPh sb="19" eb="21">
      <t>トホ</t>
    </rPh>
    <rPh sb="22" eb="23">
      <t>フン</t>
    </rPh>
    <phoneticPr fontId="2"/>
  </si>
  <si>
    <t>※
○</t>
    <phoneticPr fontId="2"/>
  </si>
  <si>
    <t>高崎線行田駅下車徒歩15分
※主たる対象者：※は就労Ａのみ</t>
    <rPh sb="0" eb="3">
      <t>タカサキセン</t>
    </rPh>
    <rPh sb="3" eb="5">
      <t>ギョウダ</t>
    </rPh>
    <rPh sb="5" eb="6">
      <t>エキ</t>
    </rPh>
    <rPh sb="6" eb="8">
      <t>ゲシャ</t>
    </rPh>
    <rPh sb="8" eb="10">
      <t>トホ</t>
    </rPh>
    <rPh sb="12" eb="13">
      <t>フン</t>
    </rPh>
    <rPh sb="24" eb="26">
      <t>シュウロウ</t>
    </rPh>
    <phoneticPr fontId="2"/>
  </si>
  <si>
    <t>大字砂山字下宿22</t>
    <rPh sb="0" eb="2">
      <t>オオアザ</t>
    </rPh>
    <rPh sb="2" eb="4">
      <t>スナヤマ</t>
    </rPh>
    <rPh sb="4" eb="5">
      <t>アザ</t>
    </rPh>
    <rPh sb="5" eb="6">
      <t>シモ</t>
    </rPh>
    <rPh sb="6" eb="7">
      <t>ヤド</t>
    </rPh>
    <phoneticPr fontId="2"/>
  </si>
  <si>
    <t>くるみ(株)</t>
    <rPh sb="3" eb="6">
      <t>カブ</t>
    </rPh>
    <phoneticPr fontId="2"/>
  </si>
  <si>
    <t>ブロッサムワークスわらび</t>
    <phoneticPr fontId="2"/>
  </si>
  <si>
    <t>南町3丁目5-2　ハイツ島田1階</t>
    <rPh sb="0" eb="2">
      <t>ミナミマチ</t>
    </rPh>
    <rPh sb="3" eb="5">
      <t>チョウメ</t>
    </rPh>
    <rPh sb="12" eb="14">
      <t>シマダ</t>
    </rPh>
    <rPh sb="15" eb="16">
      <t>カイ</t>
    </rPh>
    <phoneticPr fontId="2"/>
  </si>
  <si>
    <t>048-430-7150</t>
    <phoneticPr fontId="2"/>
  </si>
  <si>
    <t>048-430-7157</t>
    <phoneticPr fontId="2"/>
  </si>
  <si>
    <t>JR京浜東北線西川口駅から徒歩７分</t>
    <rPh sb="2" eb="7">
      <t>ケイヒントウホクセン</t>
    </rPh>
    <rPh sb="7" eb="11">
      <t>ニシカワグチエキ</t>
    </rPh>
    <rPh sb="13" eb="15">
      <t>トホ</t>
    </rPh>
    <rPh sb="16" eb="17">
      <t>フン</t>
    </rPh>
    <phoneticPr fontId="2"/>
  </si>
  <si>
    <t>（一社）フリースタイルスポーツ</t>
    <rPh sb="1" eb="2">
      <t>イチ</t>
    </rPh>
    <rPh sb="2" eb="3">
      <t>シャ</t>
    </rPh>
    <phoneticPr fontId="2"/>
  </si>
  <si>
    <t>虹色</t>
    <rPh sb="0" eb="2">
      <t>ニジイロ</t>
    </rPh>
    <phoneticPr fontId="2"/>
  </si>
  <si>
    <t>上野台３２３－２</t>
    <rPh sb="0" eb="3">
      <t>ウエノダイ</t>
    </rPh>
    <phoneticPr fontId="2"/>
  </si>
  <si>
    <t>366-0801</t>
    <phoneticPr fontId="2"/>
  </si>
  <si>
    <t>048-598-4030</t>
    <phoneticPr fontId="2"/>
  </si>
  <si>
    <t>048-598-4035</t>
    <phoneticPr fontId="2"/>
  </si>
  <si>
    <t>JR高崎線深谷駅から徒歩２０分</t>
    <rPh sb="2" eb="5">
      <t>タカサキセン</t>
    </rPh>
    <rPh sb="5" eb="7">
      <t>フカヤ</t>
    </rPh>
    <rPh sb="7" eb="8">
      <t>エキ</t>
    </rPh>
    <rPh sb="10" eb="12">
      <t>トホ</t>
    </rPh>
    <rPh sb="14" eb="15">
      <t>フン</t>
    </rPh>
    <phoneticPr fontId="2"/>
  </si>
  <si>
    <t>048-577-6793</t>
    <phoneticPr fontId="2"/>
  </si>
  <si>
    <t>048-577-6794</t>
    <phoneticPr fontId="2"/>
  </si>
  <si>
    <t>就労継続支援Ｂ型事業所　ＴＲＥＥ　三芳町店</t>
    <rPh sb="0" eb="6">
      <t>シュウロウケイゾクシエン</t>
    </rPh>
    <rPh sb="7" eb="11">
      <t>ガタジギョウショ</t>
    </rPh>
    <rPh sb="17" eb="21">
      <t>ミヨシマチテン</t>
    </rPh>
    <phoneticPr fontId="2"/>
  </si>
  <si>
    <t>北永井８９１　２号室</t>
    <rPh sb="0" eb="1">
      <t>キタ</t>
    </rPh>
    <rPh sb="1" eb="3">
      <t>ナガイ</t>
    </rPh>
    <rPh sb="8" eb="10">
      <t>ゴウシツ</t>
    </rPh>
    <phoneticPr fontId="2"/>
  </si>
  <si>
    <t>049-256-9261</t>
    <phoneticPr fontId="2"/>
  </si>
  <si>
    <t>東武東上線ふじみ野駅から車で８分</t>
    <rPh sb="0" eb="5">
      <t>トウブトウジョウセン</t>
    </rPh>
    <rPh sb="8" eb="9">
      <t>ノ</t>
    </rPh>
    <rPh sb="9" eb="10">
      <t>エキ</t>
    </rPh>
    <rPh sb="12" eb="13">
      <t>クルマ</t>
    </rPh>
    <rPh sb="15" eb="16">
      <t>フン</t>
    </rPh>
    <phoneticPr fontId="2"/>
  </si>
  <si>
    <t>（同）ルークス</t>
    <rPh sb="1" eb="2">
      <t>オナ</t>
    </rPh>
    <phoneticPr fontId="2"/>
  </si>
  <si>
    <t>ルークス</t>
    <phoneticPr fontId="2"/>
  </si>
  <si>
    <t>大塚244-1スカイヒルズ小川事務所2階　３号室</t>
    <rPh sb="0" eb="2">
      <t>オオツカ</t>
    </rPh>
    <rPh sb="13" eb="15">
      <t>オガワ</t>
    </rPh>
    <rPh sb="15" eb="17">
      <t>ジム</t>
    </rPh>
    <rPh sb="17" eb="18">
      <t>ショ</t>
    </rPh>
    <rPh sb="19" eb="20">
      <t>カイ</t>
    </rPh>
    <rPh sb="22" eb="24">
      <t>ゴウシツ</t>
    </rPh>
    <phoneticPr fontId="2"/>
  </si>
  <si>
    <t>355-0328</t>
    <phoneticPr fontId="2"/>
  </si>
  <si>
    <t>0493-71-5007</t>
    <phoneticPr fontId="2"/>
  </si>
  <si>
    <t>0493-71-5008</t>
    <phoneticPr fontId="2"/>
  </si>
  <si>
    <t>東武東上線小川町駅から徒歩４分</t>
    <rPh sb="0" eb="5">
      <t>トウブトウジョウセン</t>
    </rPh>
    <rPh sb="5" eb="9">
      <t>オガワマチエキ</t>
    </rPh>
    <rPh sb="11" eb="13">
      <t>トホ</t>
    </rPh>
    <rPh sb="14" eb="15">
      <t>フン</t>
    </rPh>
    <phoneticPr fontId="2"/>
  </si>
  <si>
    <t>(株)pofm</t>
    <rPh sb="0" eb="3">
      <t>カブ</t>
    </rPh>
    <phoneticPr fontId="2"/>
  </si>
  <si>
    <t>リズムハウス三室Ⅰ</t>
    <rPh sb="5" eb="7">
      <t>ミムロ</t>
    </rPh>
    <phoneticPr fontId="5"/>
  </si>
  <si>
    <t>緑区三室７１８１</t>
    <rPh sb="0" eb="1">
      <t>ミドリ</t>
    </rPh>
    <rPh sb="1" eb="3">
      <t>ミムロ</t>
    </rPh>
    <phoneticPr fontId="5"/>
  </si>
  <si>
    <t>048-714-0365</t>
  </si>
  <si>
    <t>048-714-0366</t>
  </si>
  <si>
    <t>JR東浦和駅から国際興業バス番場折返場行き7分松ノ木東公園下車徒歩10分</t>
  </si>
  <si>
    <t>クックキング</t>
  </si>
  <si>
    <t>北区宮原町１－５３０－１</t>
    <rPh sb="0" eb="2">
      <t>キタク</t>
    </rPh>
    <rPh sb="2" eb="5">
      <t>ミヤハラチョウ</t>
    </rPh>
    <phoneticPr fontId="5"/>
  </si>
  <si>
    <t>048-780-2312</t>
  </si>
  <si>
    <t>048-780-2342</t>
  </si>
  <si>
    <t>（福）独歩</t>
    <rPh sb="1" eb="2">
      <t>フク</t>
    </rPh>
    <rPh sb="3" eb="5">
      <t>ドッポ</t>
    </rPh>
    <phoneticPr fontId="5"/>
  </si>
  <si>
    <t>ニューシャトル加茂宮駅から徒歩3分</t>
    <rPh sb="7" eb="10">
      <t>カモノミヤ</t>
    </rPh>
    <rPh sb="10" eb="11">
      <t>エキ</t>
    </rPh>
    <rPh sb="13" eb="15">
      <t>トホ</t>
    </rPh>
    <rPh sb="16" eb="17">
      <t>フン</t>
    </rPh>
    <phoneticPr fontId="2"/>
  </si>
  <si>
    <t>大宮区桜木町４－２６１　オフィス２１ビル４階</t>
    <rPh sb="0" eb="3">
      <t>オオミヤク</t>
    </rPh>
    <rPh sb="3" eb="6">
      <t>サクラギチョウ</t>
    </rPh>
    <rPh sb="21" eb="22">
      <t>カイ</t>
    </rPh>
    <phoneticPr fontId="5"/>
  </si>
  <si>
    <t>大宮区桜木町４－２６１　オフィス２１ビル４階</t>
    <rPh sb="0" eb="3">
      <t>オオミヤク</t>
    </rPh>
    <rPh sb="3" eb="6">
      <t>サクラギチョウ</t>
    </rPh>
    <rPh sb="21" eb="22">
      <t>カイ</t>
    </rPh>
    <phoneticPr fontId="36"/>
  </si>
  <si>
    <t>(株)モードファイブ</t>
    <rPh sb="0" eb="3">
      <t>カブ</t>
    </rPh>
    <phoneticPr fontId="2"/>
  </si>
  <si>
    <t>aloha飯能</t>
    <rPh sb="5" eb="7">
      <t>ハンノウ</t>
    </rPh>
    <phoneticPr fontId="2"/>
  </si>
  <si>
    <t>仲町１２－１０
飯能サンプラザ４階</t>
    <rPh sb="0" eb="2">
      <t>ナカマチ</t>
    </rPh>
    <rPh sb="8" eb="10">
      <t>ハンノウ</t>
    </rPh>
    <rPh sb="16" eb="17">
      <t>カイ</t>
    </rPh>
    <phoneticPr fontId="2"/>
  </si>
  <si>
    <t>357-0038</t>
    <phoneticPr fontId="2"/>
  </si>
  <si>
    <t>042-978-5801</t>
    <phoneticPr fontId="2"/>
  </si>
  <si>
    <t>042-978-5802</t>
    <phoneticPr fontId="2"/>
  </si>
  <si>
    <t>西武鉄道池袋線飯能駅から徒歩２分</t>
    <rPh sb="0" eb="2">
      <t>セイブ</t>
    </rPh>
    <rPh sb="2" eb="4">
      <t>テツドウ</t>
    </rPh>
    <rPh sb="4" eb="6">
      <t>イケブクロ</t>
    </rPh>
    <rPh sb="6" eb="7">
      <t>セン</t>
    </rPh>
    <rPh sb="7" eb="9">
      <t>ハンノウ</t>
    </rPh>
    <rPh sb="9" eb="10">
      <t>エキ</t>
    </rPh>
    <rPh sb="12" eb="14">
      <t>トホ</t>
    </rPh>
    <rPh sb="15" eb="16">
      <t>フン</t>
    </rPh>
    <phoneticPr fontId="2"/>
  </si>
  <si>
    <t>あやの郷</t>
    <rPh sb="3" eb="4">
      <t>サト</t>
    </rPh>
    <phoneticPr fontId="2"/>
  </si>
  <si>
    <t>（同）Tomoni　Walk</t>
    <rPh sb="1" eb="2">
      <t>オナ</t>
    </rPh>
    <phoneticPr fontId="2"/>
  </si>
  <si>
    <t>ビーワークトモニ北坂戸</t>
    <rPh sb="8" eb="11">
      <t>キタサカド</t>
    </rPh>
    <phoneticPr fontId="2"/>
  </si>
  <si>
    <t>芦山町４－５セントラルマンション山崎１０３</t>
    <rPh sb="0" eb="2">
      <t>アシヤマ</t>
    </rPh>
    <rPh sb="2" eb="3">
      <t>マチ</t>
    </rPh>
    <rPh sb="16" eb="18">
      <t>ヤマザキ</t>
    </rPh>
    <phoneticPr fontId="2"/>
  </si>
  <si>
    <t>350-0273</t>
    <phoneticPr fontId="2"/>
  </si>
  <si>
    <t>049-298-4389</t>
    <phoneticPr fontId="2"/>
  </si>
  <si>
    <t>東武東上線北坂戸駅から徒歩２分</t>
    <rPh sb="0" eb="5">
      <t>トウブトウジョウセン</t>
    </rPh>
    <rPh sb="5" eb="8">
      <t>キタサカド</t>
    </rPh>
    <rPh sb="8" eb="9">
      <t>エキ</t>
    </rPh>
    <rPh sb="11" eb="13">
      <t>トホ</t>
    </rPh>
    <rPh sb="14" eb="15">
      <t>フン</t>
    </rPh>
    <phoneticPr fontId="2"/>
  </si>
  <si>
    <t>Agria</t>
    <phoneticPr fontId="2"/>
  </si>
  <si>
    <t>ハナミズキ</t>
    <phoneticPr fontId="2"/>
  </si>
  <si>
    <t>大谷本郷２３２－２</t>
    <rPh sb="0" eb="2">
      <t>オオタニ</t>
    </rPh>
    <rPh sb="2" eb="4">
      <t>ホンゴウ</t>
    </rPh>
    <phoneticPr fontId="2"/>
  </si>
  <si>
    <t>048-782-9413</t>
    <phoneticPr fontId="2"/>
  </si>
  <si>
    <t>048-782-9414</t>
    <phoneticPr fontId="2"/>
  </si>
  <si>
    <t>JR高崎線上尾駅西口から上尾市内循環バス「ぐるっとくん」大谷循環
「大谷本郷」下車、徒歩５分</t>
    <rPh sb="2" eb="5">
      <t>タカサキセン</t>
    </rPh>
    <rPh sb="5" eb="8">
      <t>アゲオエキ</t>
    </rPh>
    <rPh sb="8" eb="10">
      <t>ニシグチ</t>
    </rPh>
    <rPh sb="12" eb="15">
      <t>アゲオシ</t>
    </rPh>
    <rPh sb="15" eb="16">
      <t>ナイ</t>
    </rPh>
    <rPh sb="16" eb="18">
      <t>ジュンカン</t>
    </rPh>
    <rPh sb="28" eb="30">
      <t>オオタニ</t>
    </rPh>
    <rPh sb="30" eb="32">
      <t>ジュンカン</t>
    </rPh>
    <rPh sb="34" eb="36">
      <t>オオタニ</t>
    </rPh>
    <rPh sb="36" eb="38">
      <t>ホンゴウ</t>
    </rPh>
    <rPh sb="39" eb="41">
      <t>ゲシャ</t>
    </rPh>
    <rPh sb="42" eb="44">
      <t>トホ</t>
    </rPh>
    <rPh sb="45" eb="46">
      <t>フン</t>
    </rPh>
    <phoneticPr fontId="2"/>
  </si>
  <si>
    <t>（特非）十人十色</t>
    <rPh sb="1" eb="2">
      <t>トク</t>
    </rPh>
    <rPh sb="2" eb="3">
      <t>ヒ</t>
    </rPh>
    <rPh sb="4" eb="8">
      <t>ジュウニントイロ</t>
    </rPh>
    <phoneticPr fontId="2"/>
  </si>
  <si>
    <t>就労継続支援B型　十人十色</t>
    <rPh sb="0" eb="6">
      <t>シュウロウケイゾクシエン</t>
    </rPh>
    <rPh sb="7" eb="8">
      <t>ガタ</t>
    </rPh>
    <rPh sb="9" eb="13">
      <t>ジュウニントイロ</t>
    </rPh>
    <phoneticPr fontId="2"/>
  </si>
  <si>
    <t>見福５丁目１０－１０</t>
    <rPh sb="0" eb="1">
      <t>ミ</t>
    </rPh>
    <rPh sb="1" eb="2">
      <t>フク</t>
    </rPh>
    <rPh sb="3" eb="5">
      <t>チョウメ</t>
    </rPh>
    <phoneticPr fontId="2"/>
  </si>
  <si>
    <t>367-0044</t>
    <phoneticPr fontId="2"/>
  </si>
  <si>
    <t>090-5436-1588</t>
    <phoneticPr fontId="2"/>
  </si>
  <si>
    <t>鴻巣駅から徒歩24分</t>
    <rPh sb="0" eb="2">
      <t>コウノス</t>
    </rPh>
    <rPh sb="2" eb="3">
      <t>エキ</t>
    </rPh>
    <rPh sb="5" eb="7">
      <t>トホ</t>
    </rPh>
    <rPh sb="9" eb="10">
      <t>ブン</t>
    </rPh>
    <phoneticPr fontId="2"/>
  </si>
  <si>
    <t>柏原1158-1　
リバティースクウェア102</t>
    <rPh sb="0" eb="2">
      <t>カシワハラ</t>
    </rPh>
    <phoneticPr fontId="2"/>
  </si>
  <si>
    <t>ことぶきハウス　浦和</t>
    <rPh sb="8" eb="10">
      <t>ウラワ</t>
    </rPh>
    <phoneticPr fontId="3"/>
  </si>
  <si>
    <t>浦和区東岸町３－１１</t>
    <rPh sb="0" eb="2">
      <t>ウラワ</t>
    </rPh>
    <rPh sb="2" eb="3">
      <t>ク</t>
    </rPh>
    <rPh sb="3" eb="4">
      <t>ヒガシ</t>
    </rPh>
    <rPh sb="4" eb="6">
      <t>キシマチ</t>
    </rPh>
    <phoneticPr fontId="5"/>
  </si>
  <si>
    <t>330-0054</t>
  </si>
  <si>
    <t>048-826-5898</t>
  </si>
  <si>
    <t>048-826-5897</t>
  </si>
  <si>
    <t>ＪＲ浦和駅から徒歩8分
※共生型</t>
    <rPh sb="2" eb="5">
      <t>ウラワエキ</t>
    </rPh>
    <rPh sb="7" eb="9">
      <t>トホ</t>
    </rPh>
    <rPh sb="10" eb="11">
      <t>フン</t>
    </rPh>
    <rPh sb="13" eb="16">
      <t>キョウセイガタ</t>
    </rPh>
    <phoneticPr fontId="2"/>
  </si>
  <si>
    <t>花キラリ</t>
    <rPh sb="0" eb="1">
      <t>ハナ</t>
    </rPh>
    <phoneticPr fontId="2"/>
  </si>
  <si>
    <t>大沢4丁目17-28　2F</t>
    <rPh sb="0" eb="2">
      <t>オオサワ</t>
    </rPh>
    <rPh sb="3" eb="5">
      <t>チョウメ</t>
    </rPh>
    <phoneticPr fontId="2"/>
  </si>
  <si>
    <t>343-0025</t>
  </si>
  <si>
    <t>048-930-7195</t>
  </si>
  <si>
    <t>048-930-7196</t>
  </si>
  <si>
    <t>東武スカイツリーライン 北越谷　徒歩15分</t>
    <rPh sb="0" eb="2">
      <t>トウブ</t>
    </rPh>
    <rPh sb="12" eb="15">
      <t>キタコシガヤ</t>
    </rPh>
    <rPh sb="16" eb="18">
      <t>トホ</t>
    </rPh>
    <rPh sb="20" eb="21">
      <t>フン</t>
    </rPh>
    <phoneticPr fontId="2"/>
  </si>
  <si>
    <t>あしたのタネ川越六軒町</t>
    <rPh sb="6" eb="8">
      <t>カワゴエ</t>
    </rPh>
    <rPh sb="8" eb="11">
      <t>ロッケンマチ</t>
    </rPh>
    <phoneticPr fontId="27"/>
  </si>
  <si>
    <t>六軒町2-16-5　インパクト川越5階</t>
    <rPh sb="0" eb="3">
      <t>ロッケンマチ</t>
    </rPh>
    <rPh sb="15" eb="17">
      <t>カワゴエ</t>
    </rPh>
    <rPh sb="18" eb="19">
      <t>カイ</t>
    </rPh>
    <phoneticPr fontId="27"/>
  </si>
  <si>
    <t>049-272-7617</t>
  </si>
  <si>
    <t>049-272-7618</t>
  </si>
  <si>
    <t>西武新宿線「本川越」駅西口から徒歩5分</t>
    <rPh sb="0" eb="5">
      <t>セイブシンジュクセン</t>
    </rPh>
    <rPh sb="6" eb="9">
      <t>ホンカワゴエ</t>
    </rPh>
    <rPh sb="10" eb="11">
      <t>エキ</t>
    </rPh>
    <rPh sb="11" eb="13">
      <t>ニシグチ</t>
    </rPh>
    <rPh sb="15" eb="17">
      <t>トホ</t>
    </rPh>
    <rPh sb="18" eb="19">
      <t>フン</t>
    </rPh>
    <phoneticPr fontId="27"/>
  </si>
  <si>
    <t>（株）あしたの花</t>
    <rPh sb="0" eb="3">
      <t>カブ</t>
    </rPh>
    <rPh sb="7" eb="8">
      <t>ハナ</t>
    </rPh>
    <phoneticPr fontId="27"/>
  </si>
  <si>
    <t>(株)Melth</t>
    <rPh sb="0" eb="3">
      <t>カブ</t>
    </rPh>
    <phoneticPr fontId="2"/>
  </si>
  <si>
    <t>Ｍｅｌｔｈ春日部</t>
    <rPh sb="5" eb="8">
      <t>カスカベ</t>
    </rPh>
    <phoneticPr fontId="2"/>
  </si>
  <si>
    <t>大畑304－2
武里文化会館ビル4階</t>
    <rPh sb="0" eb="2">
      <t>オオハタ</t>
    </rPh>
    <rPh sb="8" eb="14">
      <t>タケサトブンカカイカン</t>
    </rPh>
    <rPh sb="17" eb="18">
      <t>カイ</t>
    </rPh>
    <phoneticPr fontId="2"/>
  </si>
  <si>
    <t>344-0022</t>
  </si>
  <si>
    <t>048-795-6441</t>
  </si>
  <si>
    <t>048-795-6442</t>
  </si>
  <si>
    <t>東武スカイツリーライン武里駅から徒歩２分</t>
    <rPh sb="0" eb="2">
      <t>トウブ</t>
    </rPh>
    <rPh sb="11" eb="13">
      <t>タケサト</t>
    </rPh>
    <rPh sb="13" eb="14">
      <t>エキ</t>
    </rPh>
    <rPh sb="16" eb="18">
      <t>トホ</t>
    </rPh>
    <rPh sb="19" eb="20">
      <t>フン</t>
    </rPh>
    <phoneticPr fontId="2"/>
  </si>
  <si>
    <t>グループホーム陽～haru～</t>
    <rPh sb="7" eb="8">
      <t>ヒ</t>
    </rPh>
    <phoneticPr fontId="2"/>
  </si>
  <si>
    <t>美南5-7-10</t>
    <rPh sb="0" eb="2">
      <t>ミナミ</t>
    </rPh>
    <phoneticPr fontId="2"/>
  </si>
  <si>
    <t>342-0038</t>
    <phoneticPr fontId="2"/>
  </si>
  <si>
    <t>048-972-6540</t>
    <phoneticPr fontId="2"/>
  </si>
  <si>
    <t>048-972-6542</t>
    <phoneticPr fontId="2"/>
  </si>
  <si>
    <t>吉川美南駅から車で5分
※共同生活援助との併設</t>
    <rPh sb="0" eb="2">
      <t>ヨシカワ</t>
    </rPh>
    <rPh sb="2" eb="4">
      <t>ミナミ</t>
    </rPh>
    <rPh sb="4" eb="5">
      <t>エキ</t>
    </rPh>
    <rPh sb="7" eb="8">
      <t>クルマ</t>
    </rPh>
    <rPh sb="10" eb="11">
      <t>フン</t>
    </rPh>
    <phoneticPr fontId="2"/>
  </si>
  <si>
    <t>（株）ビジュアルビジョン</t>
    <rPh sb="0" eb="3">
      <t>カブ</t>
    </rPh>
    <phoneticPr fontId="2"/>
  </si>
  <si>
    <t>デイサービス　山ぼうし</t>
    <rPh sb="7" eb="8">
      <t>ヤマ</t>
    </rPh>
    <phoneticPr fontId="2"/>
  </si>
  <si>
    <t>寿２－１６－１９</t>
    <rPh sb="0" eb="1">
      <t>コトブキ</t>
    </rPh>
    <phoneticPr fontId="2"/>
  </si>
  <si>
    <t>363-0016</t>
    <phoneticPr fontId="2"/>
  </si>
  <si>
    <t>048-778-0013</t>
    <phoneticPr fontId="2"/>
  </si>
  <si>
    <t>048-771-1288</t>
    <phoneticPr fontId="2"/>
  </si>
  <si>
    <t>JR高崎線桶川駅から徒歩９分
※共生型</t>
    <rPh sb="2" eb="5">
      <t>タカサキセン</t>
    </rPh>
    <rPh sb="5" eb="8">
      <t>オケガワエキ</t>
    </rPh>
    <rPh sb="10" eb="12">
      <t>トホ</t>
    </rPh>
    <rPh sb="13" eb="14">
      <t>フン</t>
    </rPh>
    <rPh sb="16" eb="19">
      <t>キョウセイガタ</t>
    </rPh>
    <phoneticPr fontId="2"/>
  </si>
  <si>
    <t>049-256-9267</t>
    <phoneticPr fontId="2"/>
  </si>
  <si>
    <t>WOOOLY（株）</t>
    <phoneticPr fontId="2"/>
  </si>
  <si>
    <t>ウーリー新所沢</t>
    <rPh sb="4" eb="7">
      <t>シントコロザワ</t>
    </rPh>
    <phoneticPr fontId="2"/>
  </si>
  <si>
    <t>北所沢町2264-5
メイトビル４０１号室</t>
    <rPh sb="0" eb="4">
      <t>キタトコロザワチョウ</t>
    </rPh>
    <rPh sb="19" eb="21">
      <t>ゴウシツ</t>
    </rPh>
    <phoneticPr fontId="2"/>
  </si>
  <si>
    <t>359-0046</t>
    <phoneticPr fontId="2"/>
  </si>
  <si>
    <t>04-2907-4511</t>
    <phoneticPr fontId="2"/>
  </si>
  <si>
    <t>西武新宿線新所沢駅徒歩５分</t>
    <rPh sb="0" eb="5">
      <t>セイブシンジュクセン</t>
    </rPh>
    <rPh sb="5" eb="8">
      <t>シントコロザワ</t>
    </rPh>
    <rPh sb="8" eb="9">
      <t>エキ</t>
    </rPh>
    <rPh sb="9" eb="11">
      <t>トホ</t>
    </rPh>
    <rPh sb="12" eb="13">
      <t>フン</t>
    </rPh>
    <phoneticPr fontId="2"/>
  </si>
  <si>
    <t>藤金４１２－１</t>
    <rPh sb="0" eb="1">
      <t>フジ</t>
    </rPh>
    <rPh sb="1" eb="2">
      <t>カネ</t>
    </rPh>
    <phoneticPr fontId="2"/>
  </si>
  <si>
    <t>049-292-9333</t>
    <phoneticPr fontId="2"/>
  </si>
  <si>
    <t>049-292-9334</t>
    <phoneticPr fontId="2"/>
  </si>
  <si>
    <t>東武東上本線鶴ヶ島駅から車で７分</t>
    <rPh sb="0" eb="2">
      <t>トウブ</t>
    </rPh>
    <rPh sb="2" eb="4">
      <t>トウジョウ</t>
    </rPh>
    <rPh sb="4" eb="6">
      <t>ホンセン</t>
    </rPh>
    <rPh sb="6" eb="9">
      <t>ツルガシマ</t>
    </rPh>
    <rPh sb="9" eb="10">
      <t>エキ</t>
    </rPh>
    <rPh sb="12" eb="13">
      <t>クルマ</t>
    </rPh>
    <rPh sb="15" eb="16">
      <t>フン</t>
    </rPh>
    <phoneticPr fontId="2"/>
  </si>
  <si>
    <t>狭山線から車で３分
※共同生活援助との併設</t>
    <rPh sb="0" eb="2">
      <t>サヤマ</t>
    </rPh>
    <rPh sb="2" eb="3">
      <t>セン</t>
    </rPh>
    <rPh sb="5" eb="6">
      <t>クルマ</t>
    </rPh>
    <rPh sb="8" eb="9">
      <t>フン</t>
    </rPh>
    <rPh sb="11" eb="17">
      <t>キョウドウセイカツエンジョ</t>
    </rPh>
    <rPh sb="19" eb="21">
      <t>ヘイセツ</t>
    </rPh>
    <phoneticPr fontId="2"/>
  </si>
  <si>
    <t>東行田駅から徒歩10分
※共同生活援助との併設</t>
    <rPh sb="0" eb="1">
      <t>ヒガシ</t>
    </rPh>
    <rPh sb="1" eb="3">
      <t>ギョウダ</t>
    </rPh>
    <rPh sb="3" eb="4">
      <t>エキ</t>
    </rPh>
    <rPh sb="6" eb="8">
      <t>トホ</t>
    </rPh>
    <rPh sb="10" eb="11">
      <t>フン</t>
    </rPh>
    <phoneticPr fontId="2"/>
  </si>
  <si>
    <t>Cocorport所沢第2office</t>
    <rPh sb="9" eb="11">
      <t>トコロザワ</t>
    </rPh>
    <rPh sb="11" eb="12">
      <t>ダイ</t>
    </rPh>
    <phoneticPr fontId="2"/>
  </si>
  <si>
    <t>就労移行ＩＴスクール南越谷</t>
    <rPh sb="0" eb="2">
      <t>シュウロウ</t>
    </rPh>
    <rPh sb="2" eb="4">
      <t>イコウ</t>
    </rPh>
    <rPh sb="10" eb="13">
      <t>ミナミコシガヤ</t>
    </rPh>
    <phoneticPr fontId="2"/>
  </si>
  <si>
    <t>南越谷一丁目１７番地１５
アベニュー南越谷５F</t>
    <rPh sb="0" eb="3">
      <t>ミナミコシガヤ</t>
    </rPh>
    <rPh sb="3" eb="6">
      <t>イッチョウメ</t>
    </rPh>
    <rPh sb="8" eb="10">
      <t>バンチ</t>
    </rPh>
    <rPh sb="18" eb="21">
      <t>ミナミコシガヤ</t>
    </rPh>
    <phoneticPr fontId="2"/>
  </si>
  <si>
    <t>048-967-5397</t>
    <phoneticPr fontId="2"/>
  </si>
  <si>
    <t>048-967-5398</t>
    <phoneticPr fontId="2"/>
  </si>
  <si>
    <t>JR武蔵野線 南越谷駅南口 徒歩１分
東武スカイツリーライン新越谷駅東口 徒歩１分</t>
    <rPh sb="2" eb="6">
      <t>ムサシノセン</t>
    </rPh>
    <rPh sb="7" eb="10">
      <t>ミナミコシガヤ</t>
    </rPh>
    <rPh sb="10" eb="11">
      <t>エキ</t>
    </rPh>
    <rPh sb="11" eb="12">
      <t>ミナミ</t>
    </rPh>
    <rPh sb="12" eb="13">
      <t>クチ</t>
    </rPh>
    <rPh sb="14" eb="16">
      <t>トホ</t>
    </rPh>
    <rPh sb="17" eb="18">
      <t>フン</t>
    </rPh>
    <rPh sb="19" eb="21">
      <t>トウブ</t>
    </rPh>
    <rPh sb="30" eb="33">
      <t>シンコシガヤ</t>
    </rPh>
    <rPh sb="33" eb="34">
      <t>エキ</t>
    </rPh>
    <rPh sb="34" eb="36">
      <t>ヒガシグチ</t>
    </rPh>
    <rPh sb="37" eb="39">
      <t>トホ</t>
    </rPh>
    <rPh sb="40" eb="41">
      <t>プン</t>
    </rPh>
    <phoneticPr fontId="2"/>
  </si>
  <si>
    <t>(株)LOGZ</t>
    <phoneticPr fontId="2"/>
  </si>
  <si>
    <t>Ｂｌａｎｃｈｅ　Ｎｅｉｇｅ</t>
  </si>
  <si>
    <t>さいたま市</t>
    <rPh sb="3" eb="4">
      <t>シ</t>
    </rPh>
    <phoneticPr fontId="2"/>
  </si>
  <si>
    <t>西区西新井１１９－１</t>
  </si>
  <si>
    <t>331-0049</t>
  </si>
  <si>
    <t>048-776-9835</t>
  </si>
  <si>
    <t>048-776-9859</t>
  </si>
  <si>
    <t>ＪＲ大宮駅から東武バス乗車「清河寺」バス停から徒歩20分</t>
    <rPh sb="2" eb="5">
      <t>オオミヤエキ</t>
    </rPh>
    <rPh sb="7" eb="9">
      <t>トウブ</t>
    </rPh>
    <rPh sb="11" eb="13">
      <t>ジョウシャ</t>
    </rPh>
    <rPh sb="14" eb="17">
      <t>セイガンジ</t>
    </rPh>
    <rPh sb="20" eb="21">
      <t>テイ</t>
    </rPh>
    <rPh sb="23" eb="25">
      <t>トホ</t>
    </rPh>
    <rPh sb="27" eb="28">
      <t>プン</t>
    </rPh>
    <phoneticPr fontId="2"/>
  </si>
  <si>
    <t>リズム城北</t>
    <rPh sb="3" eb="5">
      <t>ジョウホク</t>
    </rPh>
    <phoneticPr fontId="5"/>
  </si>
  <si>
    <t>岩槻区南辻１０８</t>
    <rPh sb="0" eb="2">
      <t>イワツキ</t>
    </rPh>
    <rPh sb="2" eb="3">
      <t>ク</t>
    </rPh>
    <rPh sb="3" eb="4">
      <t>ミナミ</t>
    </rPh>
    <rPh sb="4" eb="5">
      <t>ツジ</t>
    </rPh>
    <phoneticPr fontId="5"/>
  </si>
  <si>
    <t>339-0062</t>
  </si>
  <si>
    <t>048-884-9863</t>
  </si>
  <si>
    <t>東武アーバンパークライン「東岩槻」駅から朝日バス「南辻」停留所から徒歩1分</t>
    <rPh sb="13" eb="14">
      <t>ヒガシ</t>
    </rPh>
    <rPh sb="14" eb="16">
      <t>イワツキ</t>
    </rPh>
    <rPh sb="17" eb="18">
      <t>エキ</t>
    </rPh>
    <rPh sb="20" eb="22">
      <t>アサヒ</t>
    </rPh>
    <rPh sb="25" eb="26">
      <t>ミナミ</t>
    </rPh>
    <rPh sb="26" eb="27">
      <t>ツジ</t>
    </rPh>
    <rPh sb="28" eb="31">
      <t>テイリュウジョ</t>
    </rPh>
    <rPh sb="33" eb="35">
      <t>トホ</t>
    </rPh>
    <rPh sb="36" eb="37">
      <t>フン</t>
    </rPh>
    <phoneticPr fontId="2"/>
  </si>
  <si>
    <t>Ｌｉｆｅ　Ｓｅｅｄ</t>
  </si>
  <si>
    <t>336-0015</t>
  </si>
  <si>
    <t>048-711-8133</t>
  </si>
  <si>
    <t>048-711-8433</t>
  </si>
  <si>
    <t>048-884-9893</t>
  </si>
  <si>
    <t>南区太田窪５－２７－４</t>
  </si>
  <si>
    <t>あったかショート</t>
  </si>
  <si>
    <t>西区西大宮２－３１－３０</t>
    <rPh sb="0" eb="1">
      <t>ニシ</t>
    </rPh>
    <rPh sb="1" eb="2">
      <t>ニシ</t>
    </rPh>
    <rPh sb="2" eb="4">
      <t>オオミヤ</t>
    </rPh>
    <phoneticPr fontId="5"/>
  </si>
  <si>
    <t>ＪＲ西大宮駅から徒歩16分</t>
    <rPh sb="2" eb="3">
      <t>ニシ</t>
    </rPh>
    <rPh sb="3" eb="5">
      <t>オオミヤ</t>
    </rPh>
    <rPh sb="5" eb="6">
      <t>エキ</t>
    </rPh>
    <rPh sb="8" eb="10">
      <t>トホ</t>
    </rPh>
    <rPh sb="12" eb="13">
      <t>フン</t>
    </rPh>
    <phoneticPr fontId="2"/>
  </si>
  <si>
    <t>LITALICOワークス大宮西口</t>
    <rPh sb="12" eb="14">
      <t>オオミヤ</t>
    </rPh>
    <rPh sb="14" eb="16">
      <t>ニシグチ</t>
    </rPh>
    <phoneticPr fontId="3"/>
  </si>
  <si>
    <t>大宮区桜木町２－４７４　グランファースト大宮１F</t>
    <rPh sb="0" eb="3">
      <t>オオミヤク</t>
    </rPh>
    <rPh sb="3" eb="6">
      <t>サクラギチョウ</t>
    </rPh>
    <rPh sb="20" eb="22">
      <t>オオミヤ</t>
    </rPh>
    <phoneticPr fontId="3"/>
  </si>
  <si>
    <t>048-662-1560</t>
  </si>
  <si>
    <t>048-662-1561</t>
  </si>
  <si>
    <t>ＪＲ大宮駅から徒歩8分</t>
    <rPh sb="2" eb="5">
      <t>オオミヤエキ</t>
    </rPh>
    <rPh sb="7" eb="9">
      <t>トホ</t>
    </rPh>
    <rPh sb="10" eb="11">
      <t>フン</t>
    </rPh>
    <phoneticPr fontId="2"/>
  </si>
  <si>
    <t>(特非）インスピリット</t>
    <rPh sb="1" eb="2">
      <t>トク</t>
    </rPh>
    <rPh sb="2" eb="3">
      <t>ヒ</t>
    </rPh>
    <phoneticPr fontId="2"/>
  </si>
  <si>
    <t>ハピネス</t>
    <phoneticPr fontId="2"/>
  </si>
  <si>
    <t>彦川戸1-341-6
2F・3F</t>
    <rPh sb="0" eb="3">
      <t>ヒコカワド</t>
    </rPh>
    <phoneticPr fontId="2"/>
  </si>
  <si>
    <t>341-0005</t>
    <phoneticPr fontId="2"/>
  </si>
  <si>
    <t>新三郷駅から車で8分</t>
    <rPh sb="0" eb="1">
      <t>シン</t>
    </rPh>
    <rPh sb="1" eb="3">
      <t>ミサト</t>
    </rPh>
    <rPh sb="3" eb="4">
      <t>エキ</t>
    </rPh>
    <rPh sb="6" eb="7">
      <t>クルマ</t>
    </rPh>
    <rPh sb="9" eb="10">
      <t>ブン</t>
    </rPh>
    <phoneticPr fontId="2"/>
  </si>
  <si>
    <t>キュラスクール</t>
    <phoneticPr fontId="2"/>
  </si>
  <si>
    <t>04-2968-6926</t>
  </si>
  <si>
    <t>04-2968-6927</t>
  </si>
  <si>
    <t>西部新宿線・池袋線所沢駅から徒歩2分</t>
  </si>
  <si>
    <t>鴻巣市</t>
    <rPh sb="0" eb="2">
      <t>コウノス</t>
    </rPh>
    <rPh sb="2" eb="3">
      <t>シ</t>
    </rPh>
    <phoneticPr fontId="2"/>
  </si>
  <si>
    <t>吹上本町５丁目１番６号</t>
    <rPh sb="0" eb="2">
      <t>フキアゲ</t>
    </rPh>
    <rPh sb="2" eb="4">
      <t>ホンマチ</t>
    </rPh>
    <rPh sb="5" eb="7">
      <t>チョウメ</t>
    </rPh>
    <rPh sb="8" eb="9">
      <t>バン</t>
    </rPh>
    <rPh sb="10" eb="11">
      <t>ゴウ</t>
    </rPh>
    <phoneticPr fontId="2"/>
  </si>
  <si>
    <t>369-0115</t>
    <phoneticPr fontId="2"/>
  </si>
  <si>
    <t>048-580-7192</t>
    <phoneticPr fontId="2"/>
  </si>
  <si>
    <t>048-580-7195</t>
    <phoneticPr fontId="2"/>
  </si>
  <si>
    <t>JR高崎線吹上駅から徒歩6分</t>
    <rPh sb="2" eb="5">
      <t>タカサキセン</t>
    </rPh>
    <rPh sb="5" eb="7">
      <t>フキアゲ</t>
    </rPh>
    <rPh sb="7" eb="8">
      <t>エキ</t>
    </rPh>
    <rPh sb="10" eb="12">
      <t>トホ</t>
    </rPh>
    <rPh sb="13" eb="14">
      <t>フン</t>
    </rPh>
    <phoneticPr fontId="2"/>
  </si>
  <si>
    <t>生活介護　みやび武里</t>
    <rPh sb="0" eb="2">
      <t>セイカツ</t>
    </rPh>
    <rPh sb="2" eb="4">
      <t>カイゴ</t>
    </rPh>
    <rPh sb="8" eb="10">
      <t>タケサト</t>
    </rPh>
    <phoneticPr fontId="2"/>
  </si>
  <si>
    <t>北区本郷町１７－７</t>
    <rPh sb="0" eb="1">
      <t>キタ</t>
    </rPh>
    <rPh sb="1" eb="4">
      <t>ホンゴウチョウ</t>
    </rPh>
    <phoneticPr fontId="3"/>
  </si>
  <si>
    <t>川越市</t>
    <rPh sb="0" eb="3">
      <t>カワゴエシ</t>
    </rPh>
    <phoneticPr fontId="27"/>
  </si>
  <si>
    <t>049-293-2155</t>
  </si>
  <si>
    <t>049-293-2133</t>
  </si>
  <si>
    <t>東武東上線・ＪＲ川越駅から徒歩5分</t>
    <rPh sb="0" eb="5">
      <t>トウブトウジョウセン</t>
    </rPh>
    <rPh sb="8" eb="11">
      <t>カワゴエエキ</t>
    </rPh>
    <rPh sb="13" eb="15">
      <t>トホ</t>
    </rPh>
    <rPh sb="16" eb="17">
      <t>フン</t>
    </rPh>
    <phoneticPr fontId="27"/>
  </si>
  <si>
    <t>ほまれの家川越店</t>
    <rPh sb="4" eb="8">
      <t>イエカワゴエテン</t>
    </rPh>
    <phoneticPr fontId="27"/>
  </si>
  <si>
    <t>350-1106</t>
  </si>
  <si>
    <t>049-257-4806</t>
  </si>
  <si>
    <t>049-257-4721</t>
  </si>
  <si>
    <t>ＪＲ西川越駅から徒歩4分</t>
    <rPh sb="2" eb="6">
      <t>ニシカワゴエエキ</t>
    </rPh>
    <rPh sb="8" eb="10">
      <t>トホ</t>
    </rPh>
    <rPh sb="11" eb="12">
      <t>フン</t>
    </rPh>
    <phoneticPr fontId="27"/>
  </si>
  <si>
    <t>(株)リンクス</t>
    <rPh sb="0" eb="3">
      <t>カブ</t>
    </rPh>
    <phoneticPr fontId="27"/>
  </si>
  <si>
    <t>(株)リアン</t>
    <rPh sb="0" eb="3">
      <t>カブ</t>
    </rPh>
    <phoneticPr fontId="27"/>
  </si>
  <si>
    <t>就労移行支援事業所
リンクス川越西口</t>
    <rPh sb="0" eb="2">
      <t>シュウロウ</t>
    </rPh>
    <rPh sb="2" eb="4">
      <t>イコウ</t>
    </rPh>
    <rPh sb="4" eb="6">
      <t>シエン</t>
    </rPh>
    <rPh sb="6" eb="9">
      <t>ジギョウショ</t>
    </rPh>
    <rPh sb="14" eb="16">
      <t>カワゴエ</t>
    </rPh>
    <rPh sb="16" eb="18">
      <t>ニシグチ</t>
    </rPh>
    <phoneticPr fontId="27"/>
  </si>
  <si>
    <t>脇田本町10-24
藤蔵ロイヤルビル4F</t>
    <rPh sb="0" eb="4">
      <t>ワキタホンチョウ</t>
    </rPh>
    <rPh sb="10" eb="12">
      <t>トウゾウ</t>
    </rPh>
    <phoneticPr fontId="27"/>
  </si>
  <si>
    <t>小室551-1
リノコエド101号室</t>
    <rPh sb="0" eb="2">
      <t>コムロ</t>
    </rPh>
    <rPh sb="16" eb="18">
      <t>ゴウシツ</t>
    </rPh>
    <phoneticPr fontId="27"/>
  </si>
  <si>
    <t>ＭＩＲＡＩ　春日部西口</t>
    <rPh sb="6" eb="9">
      <t>カスカベ</t>
    </rPh>
    <rPh sb="9" eb="11">
      <t>ニシグチ</t>
    </rPh>
    <phoneticPr fontId="2"/>
  </si>
  <si>
    <t>嵐山四季の家</t>
    <phoneticPr fontId="2"/>
  </si>
  <si>
    <t>さいたま市</t>
    <rPh sb="3" eb="4">
      <t>シ</t>
    </rPh>
    <phoneticPr fontId="37"/>
  </si>
  <si>
    <t>○</t>
    <phoneticPr fontId="37"/>
  </si>
  <si>
    <t>ハーフマウンテン</t>
  </si>
  <si>
    <t>緑区松木２－２６－１６</t>
    <rPh sb="0" eb="2">
      <t>ミドリク</t>
    </rPh>
    <rPh sb="2" eb="4">
      <t>マツキ</t>
    </rPh>
    <phoneticPr fontId="36"/>
  </si>
  <si>
    <t>336-0918</t>
  </si>
  <si>
    <t>0487-67-5299</t>
  </si>
  <si>
    <t>JR浦和駅から国際興業バス東浦和駅行き19分「芝原小学校」停留所から徒歩5分</t>
    <rPh sb="2" eb="5">
      <t>ウラワエキ</t>
    </rPh>
    <rPh sb="7" eb="9">
      <t>コクサイ</t>
    </rPh>
    <rPh sb="9" eb="11">
      <t>コウギョウ</t>
    </rPh>
    <rPh sb="13" eb="14">
      <t>ヒガシ</t>
    </rPh>
    <rPh sb="14" eb="16">
      <t>ウラワ</t>
    </rPh>
    <rPh sb="16" eb="17">
      <t>エキ</t>
    </rPh>
    <rPh sb="17" eb="18">
      <t>ユ</t>
    </rPh>
    <rPh sb="21" eb="22">
      <t>フン</t>
    </rPh>
    <rPh sb="23" eb="25">
      <t>シバハラ</t>
    </rPh>
    <rPh sb="25" eb="28">
      <t>ショウガッコウ</t>
    </rPh>
    <rPh sb="29" eb="32">
      <t>テイリュウジョ</t>
    </rPh>
    <rPh sb="34" eb="36">
      <t>トホ</t>
    </rPh>
    <rPh sb="37" eb="38">
      <t>フン</t>
    </rPh>
    <phoneticPr fontId="37"/>
  </si>
  <si>
    <t>アイトライリワーク大宮</t>
    <rPh sb="9" eb="11">
      <t>オオミヤ</t>
    </rPh>
    <phoneticPr fontId="38"/>
  </si>
  <si>
    <t>大宮区大門町２－１１　プロスパーワンビル４階</t>
    <rPh sb="0" eb="3">
      <t>オオミヤク</t>
    </rPh>
    <rPh sb="3" eb="6">
      <t>ダイモンチョウ</t>
    </rPh>
    <rPh sb="21" eb="22">
      <t>カイ</t>
    </rPh>
    <phoneticPr fontId="36"/>
  </si>
  <si>
    <t>JR大宮駅から徒歩5分</t>
    <rPh sb="2" eb="5">
      <t>オオミヤエキ</t>
    </rPh>
    <rPh sb="7" eb="9">
      <t>トホ</t>
    </rPh>
    <rPh sb="10" eb="11">
      <t>フン</t>
    </rPh>
    <phoneticPr fontId="37"/>
  </si>
  <si>
    <t>日進職業センター</t>
    <rPh sb="0" eb="2">
      <t>ニッシン</t>
    </rPh>
    <rPh sb="2" eb="4">
      <t>ショクギョウ</t>
    </rPh>
    <phoneticPr fontId="36"/>
  </si>
  <si>
    <t>北区日進町３－１５１</t>
    <rPh sb="0" eb="2">
      <t>キタク</t>
    </rPh>
    <rPh sb="2" eb="5">
      <t>ニッシンチョウ</t>
    </rPh>
    <phoneticPr fontId="36"/>
  </si>
  <si>
    <t>048-666-1576</t>
  </si>
  <si>
    <t>JR宮原駅から徒歩7分</t>
    <rPh sb="2" eb="5">
      <t>ミヤハラエキ</t>
    </rPh>
    <rPh sb="7" eb="9">
      <t>トホ</t>
    </rPh>
    <rPh sb="10" eb="11">
      <t>フン</t>
    </rPh>
    <phoneticPr fontId="37"/>
  </si>
  <si>
    <t>ウェルビーチャレンジ大宮東口センター</t>
    <rPh sb="10" eb="12">
      <t>オオミヤ</t>
    </rPh>
    <rPh sb="12" eb="14">
      <t>ヒガシグチ</t>
    </rPh>
    <phoneticPr fontId="38"/>
  </si>
  <si>
    <t>大宮区大門町３－６１　第２GSビル５階</t>
    <rPh sb="0" eb="3">
      <t>オオミヤク</t>
    </rPh>
    <rPh sb="3" eb="6">
      <t>ダイモンチョウ</t>
    </rPh>
    <rPh sb="11" eb="12">
      <t>ダイ</t>
    </rPh>
    <rPh sb="18" eb="19">
      <t>カイ</t>
    </rPh>
    <phoneticPr fontId="36"/>
  </si>
  <si>
    <t>048-783-2997</t>
  </si>
  <si>
    <t>048-783-2998</t>
  </si>
  <si>
    <t>JR大宮駅から徒歩6分</t>
    <rPh sb="2" eb="5">
      <t>オオミヤエキ</t>
    </rPh>
    <rPh sb="7" eb="9">
      <t>トホ</t>
    </rPh>
    <rPh sb="10" eb="11">
      <t>フン</t>
    </rPh>
    <phoneticPr fontId="37"/>
  </si>
  <si>
    <t>リワークセンター大宮</t>
    <rPh sb="8" eb="10">
      <t>オオミヤ</t>
    </rPh>
    <phoneticPr fontId="38"/>
  </si>
  <si>
    <t>大宮区桜木町４－２１０　鈴木ビル３Ｆ</t>
    <rPh sb="0" eb="3">
      <t>オオミヤク</t>
    </rPh>
    <rPh sb="3" eb="6">
      <t>サクラギチョウ</t>
    </rPh>
    <rPh sb="12" eb="14">
      <t>スズキ</t>
    </rPh>
    <phoneticPr fontId="36"/>
  </si>
  <si>
    <t>JR大宮駅から徒歩8分</t>
    <rPh sb="2" eb="5">
      <t>オオミヤエキ</t>
    </rPh>
    <rPh sb="7" eb="9">
      <t>トホ</t>
    </rPh>
    <rPh sb="10" eb="11">
      <t>フン</t>
    </rPh>
    <phoneticPr fontId="37"/>
  </si>
  <si>
    <t>リワークセンター大宮東口</t>
    <rPh sb="8" eb="10">
      <t>オオミヤ</t>
    </rPh>
    <rPh sb="10" eb="12">
      <t>ヒガシグチ</t>
    </rPh>
    <phoneticPr fontId="38"/>
  </si>
  <si>
    <t>大宮区仲町２－４１　ＫＥＴＹビル４Ｆ</t>
    <rPh sb="0" eb="3">
      <t>オオミヤク</t>
    </rPh>
    <rPh sb="3" eb="5">
      <t>ナカチョウ</t>
    </rPh>
    <phoneticPr fontId="36"/>
  </si>
  <si>
    <t>048-650-2400</t>
  </si>
  <si>
    <t>048-650-2401</t>
  </si>
  <si>
    <t>うらわ学園</t>
    <rPh sb="3" eb="5">
      <t>ガクエン</t>
    </rPh>
    <phoneticPr fontId="36"/>
  </si>
  <si>
    <t>さいたま市</t>
    <rPh sb="4" eb="5">
      <t>シ</t>
    </rPh>
    <phoneticPr fontId="37"/>
  </si>
  <si>
    <t>330-0072</t>
    <phoneticPr fontId="37"/>
  </si>
  <si>
    <t>336-0017</t>
  </si>
  <si>
    <t>医療法人社団春志会</t>
    <rPh sb="0" eb="8">
      <t>イリョウホウジンシャダンハルシ</t>
    </rPh>
    <rPh sb="8" eb="9">
      <t>カイ</t>
    </rPh>
    <phoneticPr fontId="36"/>
  </si>
  <si>
    <t>グループホームはなつみ徳力</t>
    <rPh sb="11" eb="13">
      <t>トクリキ</t>
    </rPh>
    <phoneticPr fontId="36"/>
  </si>
  <si>
    <t>岩槻区徳力２４５－１</t>
    <phoneticPr fontId="37"/>
  </si>
  <si>
    <t>048-812-8575</t>
  </si>
  <si>
    <t>電話番号の変更</t>
    <rPh sb="0" eb="2">
      <t>デンワ</t>
    </rPh>
    <rPh sb="2" eb="4">
      <t>バンゴウ</t>
    </rPh>
    <rPh sb="5" eb="7">
      <t>ヘンコウ</t>
    </rPh>
    <phoneticPr fontId="37"/>
  </si>
  <si>
    <t>公益社団法人やどかりの里</t>
  </si>
  <si>
    <t>見沼区中川５６２番地</t>
    <rPh sb="0" eb="2">
      <t>ミヌマ</t>
    </rPh>
    <rPh sb="2" eb="3">
      <t>ク</t>
    </rPh>
    <rPh sb="3" eb="5">
      <t>ナカガワ</t>
    </rPh>
    <rPh sb="8" eb="10">
      <t>バンチ</t>
    </rPh>
    <phoneticPr fontId="38"/>
  </si>
  <si>
    <t>大宮区高鼻町一丁目３７番地２　昌栄ビル２F・３F</t>
  </si>
  <si>
    <t>048-645-0199</t>
  </si>
  <si>
    <t>大宮区高鼻町一丁目３７番地２　昌栄ビル２F・３F</t>
    <phoneticPr fontId="37"/>
  </si>
  <si>
    <t>川越市</t>
    <rPh sb="0" eb="3">
      <t>カワゴエシ</t>
    </rPh>
    <phoneticPr fontId="2"/>
  </si>
  <si>
    <t>049-230-6016</t>
  </si>
  <si>
    <t>（バス）川口駅からサンテピア行き「江戸二丁目」下車、徒歩４分</t>
    <rPh sb="4" eb="6">
      <t>かわぐち</t>
    </rPh>
    <rPh sb="6" eb="7">
      <t>えき</t>
    </rPh>
    <rPh sb="17" eb="19">
      <t>えど</t>
    </rPh>
    <rPh sb="19" eb="22">
      <t>にちょうめ</t>
    </rPh>
    <phoneticPr fontId="2" type="Hiragana"/>
  </si>
  <si>
    <t>ほっとすてーしょん</t>
    <phoneticPr fontId="2"/>
  </si>
  <si>
    <t>リズム大塚</t>
    <rPh sb="3" eb="5">
      <t>おおつか</t>
    </rPh>
    <phoneticPr fontId="2" type="Hiragana"/>
  </si>
  <si>
    <t>048-483-4995</t>
    <phoneticPr fontId="2" type="Hiragana"/>
  </si>
  <si>
    <t>（バス）東川口駅から川口駅東口行き「源左衛門新田」下車、徒歩２分</t>
    <rPh sb="4" eb="5">
      <t>ひがし</t>
    </rPh>
    <rPh sb="5" eb="7">
      <t>かわぐち</t>
    </rPh>
    <rPh sb="7" eb="8">
      <t>えき</t>
    </rPh>
    <rPh sb="10" eb="13">
      <t>かわぐちえき</t>
    </rPh>
    <rPh sb="13" eb="15">
      <t>ひがしぐち</t>
    </rPh>
    <rPh sb="18" eb="24">
      <t>げんざえもんしんでん</t>
    </rPh>
    <phoneticPr fontId="2" type="Hiragana"/>
  </si>
  <si>
    <t>シャローム西川口駅前</t>
    <rPh sb="5" eb="10">
      <t>にしかわぐちえきまえ</t>
    </rPh>
    <phoneticPr fontId="2" type="Hiragana"/>
  </si>
  <si>
    <t>048-229-4937</t>
    <phoneticPr fontId="2" type="Hiragana"/>
  </si>
  <si>
    <t>048-229-4938</t>
    <phoneticPr fontId="2" type="Hiragana"/>
  </si>
  <si>
    <t>（電車）西川口駅から徒歩２分</t>
    <rPh sb="1" eb="3">
      <t>でんしゃ</t>
    </rPh>
    <rPh sb="4" eb="5">
      <t>にし</t>
    </rPh>
    <rPh sb="5" eb="7">
      <t>かわぐち</t>
    </rPh>
    <rPh sb="7" eb="8">
      <t>えき</t>
    </rPh>
    <phoneticPr fontId="2" type="Hiragana"/>
  </si>
  <si>
    <t>なかよし</t>
    <phoneticPr fontId="2" type="Hiragana"/>
  </si>
  <si>
    <t>333-0868</t>
    <phoneticPr fontId="2" type="Hiragana"/>
  </si>
  <si>
    <t>048-423-4270</t>
    <phoneticPr fontId="2" type="Hiragana"/>
  </si>
  <si>
    <t>048-423-4271</t>
    <phoneticPr fontId="2" type="Hiragana"/>
  </si>
  <si>
    <t>（バス）新井宿駅から蕨駅東口行き「芝中央小学校入口」下車、徒歩６分</t>
    <rPh sb="4" eb="6">
      <t>あらい</t>
    </rPh>
    <rPh sb="6" eb="7">
      <t>じゅく</t>
    </rPh>
    <rPh sb="7" eb="8">
      <t>えき</t>
    </rPh>
    <rPh sb="10" eb="11">
      <t>わらび</t>
    </rPh>
    <rPh sb="11" eb="12">
      <t>えき</t>
    </rPh>
    <rPh sb="12" eb="14">
      <t>ひがしぐち</t>
    </rPh>
    <rPh sb="17" eb="18">
      <t>しば</t>
    </rPh>
    <rPh sb="18" eb="20">
      <t>ちゅうおう</t>
    </rPh>
    <rPh sb="20" eb="23">
      <t>しょうがっこう</t>
    </rPh>
    <rPh sb="23" eb="25">
      <t>いりぐち</t>
    </rPh>
    <phoneticPr fontId="2" type="Hiragana"/>
  </si>
  <si>
    <t>エメラルドマーリン</t>
    <phoneticPr fontId="2" type="Hiragana"/>
  </si>
  <si>
    <t>332-0021</t>
    <phoneticPr fontId="2" type="Hiragana"/>
  </si>
  <si>
    <t>048-430-7189</t>
    <phoneticPr fontId="2" type="Hiragana"/>
  </si>
  <si>
    <t>（電車）西川口駅から徒歩４分</t>
    <rPh sb="1" eb="3">
      <t>でんしゃ</t>
    </rPh>
    <rPh sb="4" eb="5">
      <t>にし</t>
    </rPh>
    <rPh sb="5" eb="7">
      <t>かわぐち</t>
    </rPh>
    <rPh sb="7" eb="8">
      <t>えき</t>
    </rPh>
    <phoneticPr fontId="2" type="Hiragana"/>
  </si>
  <si>
    <t>就労継続支援A型事業所　朋</t>
    <rPh sb="0" eb="2">
      <t>シュウロウ</t>
    </rPh>
    <rPh sb="2" eb="4">
      <t>ケイゾク</t>
    </rPh>
    <rPh sb="4" eb="6">
      <t>シエン</t>
    </rPh>
    <rPh sb="7" eb="8">
      <t>ガタ</t>
    </rPh>
    <rPh sb="8" eb="11">
      <t>ジギョウショ</t>
    </rPh>
    <rPh sb="12" eb="13">
      <t>トモ</t>
    </rPh>
    <phoneticPr fontId="2"/>
  </si>
  <si>
    <t>東大沢四丁目２６番２号</t>
    <rPh sb="0" eb="1">
      <t>ヒガシ</t>
    </rPh>
    <rPh sb="1" eb="3">
      <t>オオサワ</t>
    </rPh>
    <rPh sb="3" eb="6">
      <t>ヨンチョウメ</t>
    </rPh>
    <rPh sb="8" eb="9">
      <t>バン</t>
    </rPh>
    <rPh sb="10" eb="11">
      <t>ゴウ</t>
    </rPh>
    <phoneticPr fontId="2"/>
  </si>
  <si>
    <t>048-967-2940</t>
  </si>
  <si>
    <t>048-967-2941</t>
  </si>
  <si>
    <t>東武スカイツリーライン　北越谷駅　徒歩３０分</t>
    <rPh sb="0" eb="2">
      <t>トウブ</t>
    </rPh>
    <rPh sb="12" eb="16">
      <t>キタコシガヤエキ</t>
    </rPh>
    <rPh sb="17" eb="19">
      <t>トホ</t>
    </rPh>
    <rPh sb="21" eb="22">
      <t>フン</t>
    </rPh>
    <phoneticPr fontId="2"/>
  </si>
  <si>
    <t>希のこ２</t>
    <rPh sb="0" eb="1">
      <t>ノゾミ</t>
    </rPh>
    <phoneticPr fontId="2"/>
  </si>
  <si>
    <t>大吉４６４番地１</t>
    <rPh sb="0" eb="2">
      <t>ダイキチ</t>
    </rPh>
    <rPh sb="5" eb="7">
      <t>バンチ</t>
    </rPh>
    <phoneticPr fontId="2"/>
  </si>
  <si>
    <t>343-0008</t>
    <phoneticPr fontId="2"/>
  </si>
  <si>
    <t>048-961-8830</t>
    <phoneticPr fontId="2"/>
  </si>
  <si>
    <t>東武スカイツリーライン北越谷駅東口発　朝日バス（北越谷駅－弥栄団地行）弥栄二丁目　徒歩３分</t>
    <rPh sb="0" eb="2">
      <t>トウブ</t>
    </rPh>
    <rPh sb="11" eb="14">
      <t>キタコシガヤ</t>
    </rPh>
    <rPh sb="14" eb="15">
      <t>エキ</t>
    </rPh>
    <rPh sb="15" eb="17">
      <t>ヒガシグチ</t>
    </rPh>
    <rPh sb="17" eb="18">
      <t>ハツ</t>
    </rPh>
    <rPh sb="19" eb="21">
      <t>アサヒ</t>
    </rPh>
    <rPh sb="24" eb="28">
      <t>キタコシガヤエキ</t>
    </rPh>
    <rPh sb="29" eb="31">
      <t>イヤサカ</t>
    </rPh>
    <rPh sb="31" eb="33">
      <t>ダンチ</t>
    </rPh>
    <rPh sb="33" eb="34">
      <t>コウ</t>
    </rPh>
    <rPh sb="35" eb="37">
      <t>ヤサカ</t>
    </rPh>
    <rPh sb="37" eb="38">
      <t>ニ</t>
    </rPh>
    <rPh sb="38" eb="40">
      <t>チョウメ</t>
    </rPh>
    <rPh sb="41" eb="43">
      <t>トホ</t>
    </rPh>
    <rPh sb="44" eb="45">
      <t>フン</t>
    </rPh>
    <phoneticPr fontId="2"/>
  </si>
  <si>
    <t>多機能型事業所わっくす</t>
    <rPh sb="0" eb="7">
      <t>タキノウガタジギョウショ</t>
    </rPh>
    <phoneticPr fontId="2"/>
  </si>
  <si>
    <t>（株）インクルーシブ</t>
    <rPh sb="1" eb="2">
      <t>カブ</t>
    </rPh>
    <phoneticPr fontId="2"/>
  </si>
  <si>
    <t>ＣｏｃｏｒｐｏｒｔＣｏｌｌｅｇｅ
春日部駅前キャンパス</t>
    <rPh sb="17" eb="20">
      <t>カスカベ</t>
    </rPh>
    <rPh sb="20" eb="21">
      <t>エキ</t>
    </rPh>
    <rPh sb="21" eb="22">
      <t>マエ</t>
    </rPh>
    <phoneticPr fontId="5"/>
  </si>
  <si>
    <t>中央1-11-1
M3ビル5階</t>
    <rPh sb="0" eb="2">
      <t>チュウオウ</t>
    </rPh>
    <rPh sb="14" eb="15">
      <t>カイ</t>
    </rPh>
    <phoneticPr fontId="3"/>
  </si>
  <si>
    <t>048-795-6171</t>
    <phoneticPr fontId="2"/>
  </si>
  <si>
    <t>048-795-6174</t>
    <phoneticPr fontId="2"/>
  </si>
  <si>
    <t>東武スカイツリーライン春日部駅から徒歩2分</t>
    <rPh sb="0" eb="2">
      <t>トウブ</t>
    </rPh>
    <rPh sb="11" eb="14">
      <t>カスカベ</t>
    </rPh>
    <rPh sb="14" eb="15">
      <t>エキ</t>
    </rPh>
    <rPh sb="17" eb="19">
      <t>トホ</t>
    </rPh>
    <rPh sb="20" eb="21">
      <t>フン</t>
    </rPh>
    <phoneticPr fontId="2"/>
  </si>
  <si>
    <t>（福）きらり彩愛会</t>
    <rPh sb="1" eb="2">
      <t>フク</t>
    </rPh>
    <rPh sb="6" eb="7">
      <t>イロドリ</t>
    </rPh>
    <rPh sb="7" eb="8">
      <t>アイ</t>
    </rPh>
    <rPh sb="8" eb="9">
      <t>カイ</t>
    </rPh>
    <phoneticPr fontId="2"/>
  </si>
  <si>
    <t>スタジオRich</t>
    <phoneticPr fontId="2"/>
  </si>
  <si>
    <t>南1-3430-1</t>
    <rPh sb="0" eb="1">
      <t>ミナミ</t>
    </rPh>
    <phoneticPr fontId="2"/>
  </si>
  <si>
    <t>340-0156</t>
    <phoneticPr fontId="2"/>
  </si>
  <si>
    <t>東武鉄道日光線幸手駅東口から徒歩3分</t>
    <rPh sb="0" eb="2">
      <t>トウブ</t>
    </rPh>
    <rPh sb="2" eb="4">
      <t>テツドウ</t>
    </rPh>
    <rPh sb="4" eb="7">
      <t>ニッコウセン</t>
    </rPh>
    <rPh sb="7" eb="9">
      <t>サッテ</t>
    </rPh>
    <rPh sb="9" eb="10">
      <t>エキ</t>
    </rPh>
    <rPh sb="10" eb="12">
      <t>ヒガシグチ</t>
    </rPh>
    <rPh sb="14" eb="16">
      <t>トホ</t>
    </rPh>
    <rPh sb="17" eb="18">
      <t>フン</t>
    </rPh>
    <phoneticPr fontId="2"/>
  </si>
  <si>
    <t>多機能型事業所　まこちゃん</t>
    <rPh sb="0" eb="4">
      <t>タキノウガタ</t>
    </rPh>
    <rPh sb="4" eb="6">
      <t>ジギョウ</t>
    </rPh>
    <rPh sb="6" eb="7">
      <t>ショ</t>
    </rPh>
    <phoneticPr fontId="2"/>
  </si>
  <si>
    <t>0480-58-2044</t>
  </si>
  <si>
    <t>0480-31-9585</t>
  </si>
  <si>
    <t>Ｔｙ－Ｋａｍ（同）</t>
    <rPh sb="7" eb="8">
      <t>オナ</t>
    </rPh>
    <phoneticPr fontId="2"/>
  </si>
  <si>
    <t>就労支援事業所　こころ</t>
    <rPh sb="0" eb="7">
      <t>シュウロウシエンジギョウショ</t>
    </rPh>
    <phoneticPr fontId="2"/>
  </si>
  <si>
    <t>戸ヶ崎3197-1 2階</t>
    <rPh sb="0" eb="3">
      <t>トガサキ</t>
    </rPh>
    <rPh sb="11" eb="12">
      <t>カイ</t>
    </rPh>
    <phoneticPr fontId="2"/>
  </si>
  <si>
    <t>048-951-1090</t>
    <phoneticPr fontId="2"/>
  </si>
  <si>
    <t>048-951-1798</t>
    <phoneticPr fontId="2"/>
  </si>
  <si>
    <t>八潮駅南口から京成バス「戸ヶ崎操車場」又は「戸ヶ崎十字路」下車徒歩1分</t>
    <rPh sb="0" eb="2">
      <t>ヤシオ</t>
    </rPh>
    <rPh sb="2" eb="3">
      <t>エキ</t>
    </rPh>
    <rPh sb="3" eb="5">
      <t>ミナミグチ</t>
    </rPh>
    <rPh sb="7" eb="9">
      <t>ケイセイ</t>
    </rPh>
    <rPh sb="12" eb="15">
      <t>トガサキ</t>
    </rPh>
    <rPh sb="15" eb="18">
      <t>ソウシャジョウ</t>
    </rPh>
    <rPh sb="19" eb="20">
      <t>マタ</t>
    </rPh>
    <rPh sb="22" eb="25">
      <t>トガサキ</t>
    </rPh>
    <rPh sb="25" eb="28">
      <t>ジュウジロ</t>
    </rPh>
    <rPh sb="29" eb="31">
      <t>ゲシャ</t>
    </rPh>
    <rPh sb="31" eb="33">
      <t>トホ</t>
    </rPh>
    <rPh sb="34" eb="35">
      <t>フン</t>
    </rPh>
    <phoneticPr fontId="2"/>
  </si>
  <si>
    <t>南河原2676-1</t>
    <rPh sb="0" eb="3">
      <t>ミナミガワラ</t>
    </rPh>
    <phoneticPr fontId="2"/>
  </si>
  <si>
    <t>048-557-1706</t>
    <phoneticPr fontId="2"/>
  </si>
  <si>
    <t>関沢３丁目２番２１号</t>
    <rPh sb="0" eb="2">
      <t>セキザワ</t>
    </rPh>
    <rPh sb="3" eb="5">
      <t>チョウメ</t>
    </rPh>
    <rPh sb="6" eb="7">
      <t>バン</t>
    </rPh>
    <rPh sb="9" eb="10">
      <t>ゴウ</t>
    </rPh>
    <phoneticPr fontId="2"/>
  </si>
  <si>
    <t>049-265-6204</t>
    <phoneticPr fontId="2"/>
  </si>
  <si>
    <t>049-265-6206</t>
    <phoneticPr fontId="2"/>
  </si>
  <si>
    <t>東武東上線みずほ台駅より徒歩9分</t>
    <rPh sb="0" eb="5">
      <t>トウブトウジョウセン</t>
    </rPh>
    <rPh sb="8" eb="9">
      <t>ダイ</t>
    </rPh>
    <rPh sb="9" eb="10">
      <t>エキ</t>
    </rPh>
    <rPh sb="12" eb="14">
      <t>トホ</t>
    </rPh>
    <rPh sb="15" eb="16">
      <t>フン</t>
    </rPh>
    <phoneticPr fontId="2"/>
  </si>
  <si>
    <t>（一社）障害者支援事業所印旛</t>
    <rPh sb="1" eb="3">
      <t>イッシャ</t>
    </rPh>
    <rPh sb="4" eb="7">
      <t>ショウガイシャ</t>
    </rPh>
    <rPh sb="7" eb="9">
      <t>シエン</t>
    </rPh>
    <rPh sb="9" eb="11">
      <t>ジギョウ</t>
    </rPh>
    <rPh sb="11" eb="12">
      <t>ショ</t>
    </rPh>
    <rPh sb="12" eb="14">
      <t>インバ</t>
    </rPh>
    <phoneticPr fontId="2"/>
  </si>
  <si>
    <t>ショートステイりんどう</t>
    <phoneticPr fontId="2"/>
  </si>
  <si>
    <t>090-1607－5764</t>
    <phoneticPr fontId="2"/>
  </si>
  <si>
    <t>0493-81-7227</t>
    <phoneticPr fontId="2"/>
  </si>
  <si>
    <t>東松山駅から車で3～4分</t>
    <rPh sb="0" eb="4">
      <t>ヒガシマツヤマエキ</t>
    </rPh>
    <rPh sb="6" eb="7">
      <t>クルマ</t>
    </rPh>
    <rPh sb="11" eb="12">
      <t>フン</t>
    </rPh>
    <phoneticPr fontId="2"/>
  </si>
  <si>
    <t>（特非）バオバブの木</t>
    <rPh sb="1" eb="2">
      <t>トク</t>
    </rPh>
    <rPh sb="2" eb="3">
      <t>ヒ</t>
    </rPh>
    <rPh sb="9" eb="10">
      <t>キ</t>
    </rPh>
    <phoneticPr fontId="2"/>
  </si>
  <si>
    <t>さくらのいろ</t>
    <phoneticPr fontId="2"/>
  </si>
  <si>
    <t>東所沢3-10-2</t>
    <rPh sb="0" eb="3">
      <t>ヒガシトコロザワ</t>
    </rPh>
    <phoneticPr fontId="2"/>
  </si>
  <si>
    <t>359-0021</t>
    <phoneticPr fontId="2"/>
  </si>
  <si>
    <t>JR武蔵野線　東所沢駅より徒歩15分</t>
    <rPh sb="2" eb="5">
      <t>ムサシノ</t>
    </rPh>
    <rPh sb="5" eb="6">
      <t>セン</t>
    </rPh>
    <rPh sb="7" eb="10">
      <t>ヒガシトコロザワ</t>
    </rPh>
    <rPh sb="10" eb="11">
      <t>エキ</t>
    </rPh>
    <rPh sb="13" eb="15">
      <t>トホ</t>
    </rPh>
    <rPh sb="17" eb="18">
      <t>フン</t>
    </rPh>
    <phoneticPr fontId="2"/>
  </si>
  <si>
    <t>中宗岡2-20-26</t>
    <rPh sb="0" eb="3">
      <t>ナカムネオカ</t>
    </rPh>
    <phoneticPr fontId="2"/>
  </si>
  <si>
    <t>048-423-6093</t>
    <phoneticPr fontId="2"/>
  </si>
  <si>
    <t>048-423-6098</t>
    <phoneticPr fontId="2"/>
  </si>
  <si>
    <t>狭山線から車で３分</t>
    <rPh sb="0" eb="2">
      <t>サヤマ</t>
    </rPh>
    <rPh sb="2" eb="3">
      <t>セン</t>
    </rPh>
    <rPh sb="5" eb="6">
      <t>クルマ</t>
    </rPh>
    <rPh sb="8" eb="9">
      <t>フン</t>
    </rPh>
    <phoneticPr fontId="2"/>
  </si>
  <si>
    <t>ＣｏｃｏｒｐｏｒｔＣｏｌｌｅｇｅ
所沢キャンパス</t>
    <rPh sb="17" eb="19">
      <t>トコロザワ</t>
    </rPh>
    <phoneticPr fontId="5"/>
  </si>
  <si>
    <t>東町11-1
グラシスタワー所沢107号室</t>
    <rPh sb="0" eb="1">
      <t>ヒガシ</t>
    </rPh>
    <rPh sb="1" eb="2">
      <t>チョウ</t>
    </rPh>
    <rPh sb="14" eb="16">
      <t>トコロザワ</t>
    </rPh>
    <rPh sb="19" eb="21">
      <t>ゴウシツ</t>
    </rPh>
    <phoneticPr fontId="3"/>
  </si>
  <si>
    <t>359-1116</t>
    <phoneticPr fontId="2"/>
  </si>
  <si>
    <t>04-2935-4652</t>
    <phoneticPr fontId="2"/>
  </si>
  <si>
    <t>048-2935-4659</t>
    <phoneticPr fontId="2"/>
  </si>
  <si>
    <t>西武鉄道所沢駅より徒歩6分</t>
    <rPh sb="0" eb="2">
      <t>セイブ</t>
    </rPh>
    <rPh sb="2" eb="4">
      <t>テツドウ</t>
    </rPh>
    <rPh sb="4" eb="6">
      <t>トコロザワ</t>
    </rPh>
    <rPh sb="6" eb="7">
      <t>エキ</t>
    </rPh>
    <rPh sb="9" eb="11">
      <t>トホ</t>
    </rPh>
    <rPh sb="12" eb="13">
      <t>フン</t>
    </rPh>
    <phoneticPr fontId="2"/>
  </si>
  <si>
    <t>（福）埼玉福祉事業協会</t>
    <rPh sb="1" eb="2">
      <t>フク</t>
    </rPh>
    <rPh sb="3" eb="11">
      <t>サイタマフクシジギョウキョウカイ</t>
    </rPh>
    <phoneticPr fontId="2"/>
  </si>
  <si>
    <t>杉の子マート桶川店</t>
    <rPh sb="0" eb="1">
      <t>スギ</t>
    </rPh>
    <rPh sb="2" eb="3">
      <t>コ</t>
    </rPh>
    <rPh sb="6" eb="9">
      <t>オケガワテン</t>
    </rPh>
    <phoneticPr fontId="2"/>
  </si>
  <si>
    <t>朝日2丁目29-4</t>
    <rPh sb="0" eb="2">
      <t>アサヒ</t>
    </rPh>
    <rPh sb="3" eb="5">
      <t>チョウメ</t>
    </rPh>
    <phoneticPr fontId="2"/>
  </si>
  <si>
    <t>048-588-6890</t>
  </si>
  <si>
    <t>048-598-6834</t>
  </si>
  <si>
    <t>弥藤吾1898番地2</t>
    <rPh sb="0" eb="1">
      <t>ヤ</t>
    </rPh>
    <rPh sb="1" eb="2">
      <t>トウ</t>
    </rPh>
    <rPh sb="2" eb="3">
      <t>ゴ</t>
    </rPh>
    <rPh sb="7" eb="9">
      <t>バンチ</t>
    </rPh>
    <phoneticPr fontId="2"/>
  </si>
  <si>
    <t>ひかり園</t>
  </si>
  <si>
    <t>アドライズplus　蕨駅前センター</t>
    <rPh sb="10" eb="13">
      <t>わらびえきまえ</t>
    </rPh>
    <phoneticPr fontId="2" type="Hiragana"/>
  </si>
  <si>
    <t>048-486-9671</t>
    <phoneticPr fontId="2" type="Hiragana"/>
  </si>
  <si>
    <t>048-486-9672</t>
    <phoneticPr fontId="2" type="Hiragana"/>
  </si>
  <si>
    <t>（電車）蕨駅から徒歩３分</t>
    <rPh sb="1" eb="3">
      <t>でんしゃ</t>
    </rPh>
    <rPh sb="4" eb="5">
      <t>わらび</t>
    </rPh>
    <rPh sb="5" eb="6">
      <t>えき</t>
    </rPh>
    <rPh sb="8" eb="10">
      <t>とほ</t>
    </rPh>
    <rPh sb="11" eb="12">
      <t>ふん</t>
    </rPh>
    <phoneticPr fontId="2" type="Hiragana"/>
  </si>
  <si>
    <t>ステイホームにいほり</t>
    <phoneticPr fontId="2" type="Hiragana"/>
  </si>
  <si>
    <t>334-0061</t>
    <phoneticPr fontId="2" type="Hiragana"/>
  </si>
  <si>
    <t>048-280-6975</t>
    <phoneticPr fontId="2" type="Hiragana"/>
  </si>
  <si>
    <t>048-280-6967</t>
    <phoneticPr fontId="2" type="Hiragana"/>
  </si>
  <si>
    <t>（バス）草加駅西口から草加駅西口行き「市場前［川口市］」下車、徒歩５分</t>
    <rPh sb="4" eb="7">
      <t>そうかえき</t>
    </rPh>
    <rPh sb="7" eb="9">
      <t>にしぐち</t>
    </rPh>
    <rPh sb="11" eb="14">
      <t>そうかえき</t>
    </rPh>
    <rPh sb="14" eb="16">
      <t>にしぐち</t>
    </rPh>
    <rPh sb="16" eb="17">
      <t>い</t>
    </rPh>
    <rPh sb="19" eb="21">
      <t>しじょう</t>
    </rPh>
    <rPh sb="21" eb="22">
      <t>まえ</t>
    </rPh>
    <rPh sb="23" eb="25">
      <t>かわぐち</t>
    </rPh>
    <rPh sb="25" eb="26">
      <t>し</t>
    </rPh>
    <rPh sb="28" eb="30">
      <t>げしゃ</t>
    </rPh>
    <rPh sb="31" eb="33">
      <t>とほ</t>
    </rPh>
    <rPh sb="34" eb="35">
      <t>ふん</t>
    </rPh>
    <phoneticPr fontId="2" type="Hiragana"/>
  </si>
  <si>
    <t>大道172-1</t>
    <rPh sb="0" eb="2">
      <t>オオミチ</t>
    </rPh>
    <phoneticPr fontId="2"/>
  </si>
  <si>
    <t>050-6860-5951</t>
    <phoneticPr fontId="2"/>
  </si>
  <si>
    <t>048-940-1208</t>
    <phoneticPr fontId="2"/>
  </si>
  <si>
    <t>脳卒中・身体障害専門就労支援センター「リハス」さいたま浦和</t>
    <rPh sb="0" eb="3">
      <t>ノウソッチュウ</t>
    </rPh>
    <rPh sb="4" eb="6">
      <t>シンタイ</t>
    </rPh>
    <rPh sb="6" eb="8">
      <t>ショウガイ</t>
    </rPh>
    <rPh sb="8" eb="10">
      <t>センモン</t>
    </rPh>
    <rPh sb="10" eb="14">
      <t>シュウロウシエン</t>
    </rPh>
    <rPh sb="27" eb="29">
      <t>ウラワ</t>
    </rPh>
    <phoneticPr fontId="38"/>
  </si>
  <si>
    <t>浦和区仲町１－１１－１８　カーサ浦和１B</t>
    <rPh sb="0" eb="2">
      <t>ウラワ</t>
    </rPh>
    <rPh sb="2" eb="3">
      <t>ク</t>
    </rPh>
    <rPh sb="3" eb="5">
      <t>ナカチョウ</t>
    </rPh>
    <rPh sb="16" eb="18">
      <t>ウラワ</t>
    </rPh>
    <phoneticPr fontId="38"/>
  </si>
  <si>
    <t>048-714-0452</t>
  </si>
  <si>
    <t>048-714-0453</t>
  </si>
  <si>
    <t>浦和駅から徒歩7分</t>
    <rPh sb="0" eb="3">
      <t>ウラワエキ</t>
    </rPh>
    <rPh sb="5" eb="7">
      <t>トホ</t>
    </rPh>
    <rPh sb="8" eb="9">
      <t>フン</t>
    </rPh>
    <phoneticPr fontId="37"/>
  </si>
  <si>
    <t>リンクス川越事業所</t>
    <rPh sb="4" eb="9">
      <t>カワゴエジギョウショ</t>
    </rPh>
    <phoneticPr fontId="2"/>
  </si>
  <si>
    <t>砂949-8　井上ビル2階</t>
    <rPh sb="0" eb="1">
      <t>スナ</t>
    </rPh>
    <rPh sb="7" eb="9">
      <t>イノウエ</t>
    </rPh>
    <rPh sb="12" eb="13">
      <t>カイ</t>
    </rPh>
    <phoneticPr fontId="2"/>
  </si>
  <si>
    <t>350-1133</t>
    <phoneticPr fontId="2"/>
  </si>
  <si>
    <t>049-293-7482</t>
    <phoneticPr fontId="2"/>
  </si>
  <si>
    <t>049-293-7483</t>
    <phoneticPr fontId="2"/>
  </si>
  <si>
    <t>リンクス川越事業所（就労移行支援・就労継続支援B型）と一体的運営、新河岸駅東口より徒歩3分</t>
    <rPh sb="4" eb="6">
      <t>カワゴエ</t>
    </rPh>
    <rPh sb="6" eb="9">
      <t>ジギョウショ</t>
    </rPh>
    <rPh sb="10" eb="12">
      <t>シュウロウ</t>
    </rPh>
    <rPh sb="12" eb="14">
      <t>イコウ</t>
    </rPh>
    <rPh sb="14" eb="16">
      <t>シエン</t>
    </rPh>
    <rPh sb="17" eb="19">
      <t>シュウロウ</t>
    </rPh>
    <rPh sb="19" eb="21">
      <t>ケイゾク</t>
    </rPh>
    <rPh sb="21" eb="23">
      <t>シエン</t>
    </rPh>
    <rPh sb="24" eb="25">
      <t>ガタ</t>
    </rPh>
    <rPh sb="27" eb="30">
      <t>イッタイテキ</t>
    </rPh>
    <rPh sb="30" eb="32">
      <t>ウンエイ</t>
    </rPh>
    <rPh sb="33" eb="37">
      <t>シンガシエキ</t>
    </rPh>
    <rPh sb="37" eb="39">
      <t>ヒガシグチ</t>
    </rPh>
    <rPh sb="41" eb="43">
      <t>トホ</t>
    </rPh>
    <rPh sb="44" eb="45">
      <t>フン</t>
    </rPh>
    <phoneticPr fontId="2"/>
  </si>
  <si>
    <t>てっぺん</t>
    <phoneticPr fontId="2"/>
  </si>
  <si>
    <t>岸町1-11-9　町田ビル</t>
    <rPh sb="0" eb="2">
      <t>キシマチ</t>
    </rPh>
    <rPh sb="9" eb="11">
      <t>マチダ</t>
    </rPh>
    <phoneticPr fontId="2"/>
  </si>
  <si>
    <t>350-1131</t>
    <phoneticPr fontId="2"/>
  </si>
  <si>
    <t>049-299-4151</t>
    <phoneticPr fontId="2"/>
  </si>
  <si>
    <t>049-299-4152</t>
    <phoneticPr fontId="2"/>
  </si>
  <si>
    <t>川越駅から徒歩1.3km、17分</t>
    <rPh sb="0" eb="2">
      <t>カワゴエ</t>
    </rPh>
    <rPh sb="2" eb="3">
      <t>エキ</t>
    </rPh>
    <rPh sb="5" eb="7">
      <t>トホ</t>
    </rPh>
    <rPh sb="15" eb="16">
      <t>フン</t>
    </rPh>
    <phoneticPr fontId="2"/>
  </si>
  <si>
    <t>ゆいの郷</t>
    <rPh sb="3" eb="4">
      <t>サト</t>
    </rPh>
    <phoneticPr fontId="5"/>
  </si>
  <si>
    <t>高洲１－１７３－１</t>
    <rPh sb="0" eb="2">
      <t>タカス</t>
    </rPh>
    <phoneticPr fontId="3"/>
  </si>
  <si>
    <t>341-0037</t>
    <phoneticPr fontId="2"/>
  </si>
  <si>
    <t>048-954-9083</t>
    <phoneticPr fontId="2"/>
  </si>
  <si>
    <t>03-6800-5228</t>
    <phoneticPr fontId="2"/>
  </si>
  <si>
    <t>JR武蔵野線新三郷駅から東武バス「高州一丁目南」下車徒歩2分</t>
    <phoneticPr fontId="2"/>
  </si>
  <si>
    <t>礼羽５１７－１</t>
  </si>
  <si>
    <t>347-0044</t>
  </si>
  <si>
    <t>0480-53-7232</t>
  </si>
  <si>
    <t>0480-53-7238</t>
  </si>
  <si>
    <t>東武伊勢崎線加須駅から朝日自動車「加須車庫」下車徒歩４分</t>
    <rPh sb="0" eb="2">
      <t>トウブ</t>
    </rPh>
    <rPh sb="2" eb="5">
      <t>イセザキ</t>
    </rPh>
    <rPh sb="5" eb="6">
      <t>セン</t>
    </rPh>
    <rPh sb="6" eb="8">
      <t>カゾ</t>
    </rPh>
    <rPh sb="8" eb="9">
      <t>エキ</t>
    </rPh>
    <rPh sb="11" eb="13">
      <t>アサヒ</t>
    </rPh>
    <rPh sb="13" eb="16">
      <t>ジドウシャ</t>
    </rPh>
    <rPh sb="17" eb="19">
      <t>カゾ</t>
    </rPh>
    <rPh sb="19" eb="21">
      <t>シャコ</t>
    </rPh>
    <rPh sb="22" eb="24">
      <t>ゲシャ</t>
    </rPh>
    <rPh sb="24" eb="26">
      <t>トホ</t>
    </rPh>
    <rPh sb="27" eb="28">
      <t>フン</t>
    </rPh>
    <phoneticPr fontId="2"/>
  </si>
  <si>
    <t>羽生市</t>
    <rPh sb="0" eb="2">
      <t>ハニュウ</t>
    </rPh>
    <rPh sb="2" eb="3">
      <t>シ</t>
    </rPh>
    <phoneticPr fontId="2"/>
  </si>
  <si>
    <t>羽生市東２丁目４番１５号</t>
  </si>
  <si>
    <t>348-0052</t>
  </si>
  <si>
    <t>048-580-7130</t>
  </si>
  <si>
    <t>048-580-7132</t>
  </si>
  <si>
    <t>東武伊勢崎線羽生駅から徒歩16分</t>
    <rPh sb="0" eb="2">
      <t>トウブ</t>
    </rPh>
    <rPh sb="2" eb="5">
      <t>イセザキ</t>
    </rPh>
    <rPh sb="5" eb="6">
      <t>セン</t>
    </rPh>
    <rPh sb="6" eb="8">
      <t>ハニュウ</t>
    </rPh>
    <rPh sb="8" eb="9">
      <t>エキ</t>
    </rPh>
    <rPh sb="11" eb="13">
      <t>トホ</t>
    </rPh>
    <rPh sb="15" eb="16">
      <t>フン</t>
    </rPh>
    <phoneticPr fontId="2"/>
  </si>
  <si>
    <t>駒形字沼通１１０番</t>
    <rPh sb="0" eb="2">
      <t>コマガタ</t>
    </rPh>
    <rPh sb="2" eb="3">
      <t>アザ</t>
    </rPh>
    <rPh sb="3" eb="4">
      <t>ヌマ</t>
    </rPh>
    <rPh sb="4" eb="5">
      <t>ドオリ</t>
    </rPh>
    <rPh sb="8" eb="9">
      <t>バン</t>
    </rPh>
    <phoneticPr fontId="2"/>
  </si>
  <si>
    <t>ワークデザイン</t>
  </si>
  <si>
    <t>中央一丁目５番１９号飯田ビル２Ｆ</t>
  </si>
  <si>
    <t>080-7212-9410</t>
    <phoneticPr fontId="2"/>
  </si>
  <si>
    <t>東武伊勢崎線加須駅から徒歩１分</t>
    <rPh sb="0" eb="2">
      <t>トウブ</t>
    </rPh>
    <rPh sb="2" eb="5">
      <t>イセサキ</t>
    </rPh>
    <rPh sb="5" eb="6">
      <t>セン</t>
    </rPh>
    <rPh sb="6" eb="8">
      <t>カゾ</t>
    </rPh>
    <rPh sb="8" eb="9">
      <t>エキ</t>
    </rPh>
    <rPh sb="11" eb="13">
      <t>トホ</t>
    </rPh>
    <rPh sb="14" eb="15">
      <t>プン</t>
    </rPh>
    <phoneticPr fontId="2"/>
  </si>
  <si>
    <t>勇希の森</t>
  </si>
  <si>
    <t>平永１０５７－２</t>
    <phoneticPr fontId="2"/>
  </si>
  <si>
    <t>347-0046</t>
  </si>
  <si>
    <t>0480-77-6588</t>
    <phoneticPr fontId="2"/>
  </si>
  <si>
    <t>東武伊勢崎線南羽生駅から徒歩４２分
東武伊勢崎線加須駅から加須市コミュニティバス「いなほの湯」下車徒歩２９分</t>
    <rPh sb="0" eb="2">
      <t>トウブ</t>
    </rPh>
    <rPh sb="2" eb="5">
      <t>イセサキ</t>
    </rPh>
    <rPh sb="5" eb="6">
      <t>セン</t>
    </rPh>
    <rPh sb="6" eb="7">
      <t>ミナミ</t>
    </rPh>
    <rPh sb="7" eb="9">
      <t>ハニュウ</t>
    </rPh>
    <rPh sb="9" eb="10">
      <t>エキ</t>
    </rPh>
    <rPh sb="12" eb="14">
      <t>トホ</t>
    </rPh>
    <rPh sb="16" eb="17">
      <t>プン</t>
    </rPh>
    <rPh sb="18" eb="20">
      <t>トウブ</t>
    </rPh>
    <rPh sb="20" eb="23">
      <t>イセサキ</t>
    </rPh>
    <rPh sb="23" eb="24">
      <t>セン</t>
    </rPh>
    <rPh sb="24" eb="26">
      <t>カゾ</t>
    </rPh>
    <rPh sb="26" eb="27">
      <t>エキ</t>
    </rPh>
    <rPh sb="29" eb="31">
      <t>カゾ</t>
    </rPh>
    <rPh sb="31" eb="32">
      <t>シ</t>
    </rPh>
    <rPh sb="45" eb="46">
      <t>ユ</t>
    </rPh>
    <rPh sb="47" eb="49">
      <t>ゲシャ</t>
    </rPh>
    <rPh sb="49" eb="51">
      <t>トホ</t>
    </rPh>
    <rPh sb="53" eb="54">
      <t>フン</t>
    </rPh>
    <phoneticPr fontId="2"/>
  </si>
  <si>
    <t>（株）カルディアコーポレーション</t>
    <phoneticPr fontId="5"/>
  </si>
  <si>
    <t>久喜東１丁目３番地１６</t>
    <phoneticPr fontId="2"/>
  </si>
  <si>
    <t>0480-53-6275</t>
    <phoneticPr fontId="2"/>
  </si>
  <si>
    <t>0480-53-6276</t>
    <phoneticPr fontId="2"/>
  </si>
  <si>
    <t>宇都宮線久喜駅東口徒歩４分</t>
    <rPh sb="0" eb="3">
      <t>ウツノミヤ</t>
    </rPh>
    <rPh sb="3" eb="4">
      <t>セン</t>
    </rPh>
    <rPh sb="4" eb="6">
      <t>クキ</t>
    </rPh>
    <rPh sb="6" eb="7">
      <t>エキ</t>
    </rPh>
    <rPh sb="7" eb="9">
      <t>ヒガシグチ</t>
    </rPh>
    <rPh sb="9" eb="11">
      <t>トホ</t>
    </rPh>
    <rPh sb="12" eb="13">
      <t>フン</t>
    </rPh>
    <phoneticPr fontId="2"/>
  </si>
  <si>
    <t>武蔵野線三郷駅から金町駅行バス「製鉄所前」下車徒歩5分</t>
    <rPh sb="0" eb="3">
      <t>ムサシノ</t>
    </rPh>
    <rPh sb="3" eb="4">
      <t>セン</t>
    </rPh>
    <rPh sb="4" eb="6">
      <t>ミサト</t>
    </rPh>
    <rPh sb="6" eb="7">
      <t>エキ</t>
    </rPh>
    <rPh sb="9" eb="11">
      <t>カナマチ</t>
    </rPh>
    <rPh sb="11" eb="12">
      <t>エキ</t>
    </rPh>
    <rPh sb="12" eb="13">
      <t>イ</t>
    </rPh>
    <rPh sb="16" eb="18">
      <t>セイテツ</t>
    </rPh>
    <rPh sb="18" eb="19">
      <t>ジョ</t>
    </rPh>
    <rPh sb="19" eb="20">
      <t>マエ</t>
    </rPh>
    <rPh sb="21" eb="23">
      <t>ゲシャ</t>
    </rPh>
    <rPh sb="23" eb="25">
      <t>トホ</t>
    </rPh>
    <rPh sb="26" eb="27">
      <t>フン</t>
    </rPh>
    <phoneticPr fontId="2"/>
  </si>
  <si>
    <t>新座2丁目９番２０号</t>
    <rPh sb="0" eb="2">
      <t>ニイザ</t>
    </rPh>
    <rPh sb="3" eb="5">
      <t>チョウメ</t>
    </rPh>
    <rPh sb="6" eb="7">
      <t>バン</t>
    </rPh>
    <rPh sb="9" eb="10">
      <t>ゴウ</t>
    </rPh>
    <phoneticPr fontId="2"/>
  </si>
  <si>
    <t>048-423-7768</t>
    <phoneticPr fontId="2"/>
  </si>
  <si>
    <t>048-423-7769</t>
    <phoneticPr fontId="2"/>
  </si>
  <si>
    <t>ふじみ野市</t>
    <rPh sb="4" eb="5">
      <t>シ</t>
    </rPh>
    <phoneticPr fontId="2"/>
  </si>
  <si>
    <t>旭一丁目１８番３７号</t>
    <rPh sb="0" eb="1">
      <t>アサヒ</t>
    </rPh>
    <rPh sb="1" eb="4">
      <t>イッチョウメ</t>
    </rPh>
    <rPh sb="6" eb="7">
      <t>バン</t>
    </rPh>
    <rPh sb="9" eb="10">
      <t>ゴウ</t>
    </rPh>
    <phoneticPr fontId="2"/>
  </si>
  <si>
    <t>356-0055</t>
    <phoneticPr fontId="2"/>
  </si>
  <si>
    <t>049-293-8360</t>
    <phoneticPr fontId="2"/>
  </si>
  <si>
    <t>049-293-8365</t>
    <phoneticPr fontId="2"/>
  </si>
  <si>
    <t>東武東上線ふじみ野駅から東部バス「上苗間」下車徒歩１分</t>
    <rPh sb="0" eb="5">
      <t>トウブトウジョウセン</t>
    </rPh>
    <rPh sb="8" eb="9">
      <t>ノ</t>
    </rPh>
    <rPh sb="9" eb="10">
      <t>エキ</t>
    </rPh>
    <rPh sb="12" eb="14">
      <t>トウブ</t>
    </rPh>
    <rPh sb="17" eb="18">
      <t>カミ</t>
    </rPh>
    <rPh sb="18" eb="19">
      <t>ナエ</t>
    </rPh>
    <rPh sb="19" eb="20">
      <t>マ</t>
    </rPh>
    <rPh sb="21" eb="23">
      <t>ゲシャ</t>
    </rPh>
    <rPh sb="23" eb="25">
      <t>トホ</t>
    </rPh>
    <rPh sb="26" eb="27">
      <t>フン</t>
    </rPh>
    <phoneticPr fontId="2"/>
  </si>
  <si>
    <t>（株）レターズ</t>
    <phoneticPr fontId="5"/>
  </si>
  <si>
    <t>くすのき台３丁目１番２号 中村２Ｆ</t>
    <rPh sb="4" eb="5">
      <t>ダイ</t>
    </rPh>
    <rPh sb="6" eb="8">
      <t>チョウメ</t>
    </rPh>
    <rPh sb="9" eb="10">
      <t>バン</t>
    </rPh>
    <rPh sb="11" eb="12">
      <t>ゴウ</t>
    </rPh>
    <rPh sb="13" eb="15">
      <t>ナカムラ</t>
    </rPh>
    <phoneticPr fontId="2"/>
  </si>
  <si>
    <t>04-2941-4081</t>
    <phoneticPr fontId="2"/>
  </si>
  <si>
    <t>04-2941-4082</t>
    <phoneticPr fontId="2"/>
  </si>
  <si>
    <t>西武鉄道所沢駅東口から徒歩３分</t>
    <rPh sb="0" eb="4">
      <t>セイブテツドウ</t>
    </rPh>
    <rPh sb="4" eb="6">
      <t>トコロザワ</t>
    </rPh>
    <rPh sb="6" eb="7">
      <t>エキ</t>
    </rPh>
    <rPh sb="7" eb="9">
      <t>ヒガシグチ</t>
    </rPh>
    <rPh sb="11" eb="13">
      <t>トホ</t>
    </rPh>
    <rPh sb="14" eb="15">
      <t>フン</t>
    </rPh>
    <phoneticPr fontId="2"/>
  </si>
  <si>
    <t>西武鉄道池袋線狭山ヶ丘駅より徒歩2分</t>
    <rPh sb="0" eb="2">
      <t>セイブ</t>
    </rPh>
    <rPh sb="2" eb="4">
      <t>テツドウ</t>
    </rPh>
    <rPh sb="4" eb="6">
      <t>イケブクロ</t>
    </rPh>
    <rPh sb="6" eb="7">
      <t>セン</t>
    </rPh>
    <rPh sb="7" eb="12">
      <t>サヤマガオカエキ</t>
    </rPh>
    <rPh sb="14" eb="16">
      <t>トホ</t>
    </rPh>
    <rPh sb="17" eb="18">
      <t>フン</t>
    </rPh>
    <phoneticPr fontId="2"/>
  </si>
  <si>
    <t>深谷市小前田666-1</t>
    <rPh sb="0" eb="2">
      <t>フカヤ</t>
    </rPh>
    <rPh sb="2" eb="3">
      <t>シ</t>
    </rPh>
    <rPh sb="3" eb="6">
      <t>オマエダ</t>
    </rPh>
    <phoneticPr fontId="2"/>
  </si>
  <si>
    <t>369-1246</t>
    <phoneticPr fontId="2"/>
  </si>
  <si>
    <t>048-577-6980</t>
    <phoneticPr fontId="2"/>
  </si>
  <si>
    <t>048-577-6989</t>
    <phoneticPr fontId="2"/>
  </si>
  <si>
    <t>秩父鉄道秩父本線（秩父線）小前田駅から徒歩１５分</t>
    <rPh sb="13" eb="16">
      <t>オマエダ</t>
    </rPh>
    <rPh sb="16" eb="17">
      <t>エキ</t>
    </rPh>
    <rPh sb="19" eb="21">
      <t>トホ</t>
    </rPh>
    <rPh sb="23" eb="24">
      <t>フン</t>
    </rPh>
    <phoneticPr fontId="2"/>
  </si>
  <si>
    <t>障害者就労支援事業所りん</t>
    <rPh sb="0" eb="3">
      <t>ショウガイシャ</t>
    </rPh>
    <rPh sb="3" eb="5">
      <t>シュウロウ</t>
    </rPh>
    <rPh sb="5" eb="7">
      <t>シエン</t>
    </rPh>
    <rPh sb="7" eb="9">
      <t>ジギョウ</t>
    </rPh>
    <rPh sb="9" eb="10">
      <t>ショ</t>
    </rPh>
    <phoneticPr fontId="2"/>
  </si>
  <si>
    <t>志賀469番地1</t>
    <rPh sb="5" eb="7">
      <t>バンチ</t>
    </rPh>
    <phoneticPr fontId="2"/>
  </si>
  <si>
    <t>武蔵嵐山駅から徒歩13分</t>
    <rPh sb="0" eb="2">
      <t>ムサシ</t>
    </rPh>
    <rPh sb="2" eb="4">
      <t>ランザン</t>
    </rPh>
    <rPh sb="4" eb="5">
      <t>エキ</t>
    </rPh>
    <rPh sb="7" eb="9">
      <t>トホ</t>
    </rPh>
    <rPh sb="11" eb="12">
      <t>フン</t>
    </rPh>
    <phoneticPr fontId="2"/>
  </si>
  <si>
    <t>グループホームふわふわ川越</t>
  </si>
  <si>
    <t>砂新田２ー１７－１０</t>
    <rPh sb="0" eb="3">
      <t>すなしんでん</t>
    </rPh>
    <phoneticPr fontId="39" type="Hiragana"/>
  </si>
  <si>
    <t>350-1137</t>
  </si>
  <si>
    <t>049-265-4723</t>
  </si>
  <si>
    <t>049-265-4728</t>
  </si>
  <si>
    <t>新河岸駅　徒歩15分、R4.4.1　共同生活援助住居追加に伴い定員変更</t>
    <rPh sb="0" eb="4">
      <t>シンガシエキ</t>
    </rPh>
    <rPh sb="5" eb="7">
      <t>トホ</t>
    </rPh>
    <rPh sb="9" eb="10">
      <t>フン</t>
    </rPh>
    <rPh sb="18" eb="20">
      <t>キョウドウ</t>
    </rPh>
    <rPh sb="20" eb="22">
      <t>セイカツ</t>
    </rPh>
    <rPh sb="22" eb="24">
      <t>エンジョ</t>
    </rPh>
    <rPh sb="24" eb="26">
      <t>ジュウキョ</t>
    </rPh>
    <rPh sb="26" eb="28">
      <t>ツイカ</t>
    </rPh>
    <rPh sb="29" eb="30">
      <t>トモナ</t>
    </rPh>
    <rPh sb="31" eb="33">
      <t>テイイン</t>
    </rPh>
    <rPh sb="33" eb="35">
      <t>ヘンコウ</t>
    </rPh>
    <phoneticPr fontId="2"/>
  </si>
  <si>
    <t>グループホームふわふわ川越木野目</t>
    <rPh sb="11" eb="13">
      <t>かわごえ</t>
    </rPh>
    <rPh sb="13" eb="16">
      <t>きのめ</t>
    </rPh>
    <phoneticPr fontId="39" type="Hiragana"/>
  </si>
  <si>
    <t>大字木野目309-1</t>
    <rPh sb="0" eb="2">
      <t>おおあざ</t>
    </rPh>
    <rPh sb="2" eb="5">
      <t>きのめ</t>
    </rPh>
    <phoneticPr fontId="39" type="Hiragana"/>
  </si>
  <si>
    <t>049-293-3527</t>
  </si>
  <si>
    <t>049-293-3529</t>
  </si>
  <si>
    <t>南古谷駅徒歩18分。R5.3.1　共同生活援助住居追加に伴い定員変更</t>
    <rPh sb="0" eb="4">
      <t>ミナミフルヤエキ</t>
    </rPh>
    <rPh sb="4" eb="6">
      <t>トホ</t>
    </rPh>
    <rPh sb="8" eb="9">
      <t>フン</t>
    </rPh>
    <rPh sb="17" eb="23">
      <t>キョウドウセイカツエンジョ</t>
    </rPh>
    <rPh sb="23" eb="25">
      <t>ジュウキョ</t>
    </rPh>
    <rPh sb="25" eb="27">
      <t>ツイカ</t>
    </rPh>
    <rPh sb="28" eb="29">
      <t>トモナ</t>
    </rPh>
    <rPh sb="30" eb="32">
      <t>テイイン</t>
    </rPh>
    <rPh sb="32" eb="34">
      <t>ヘンコウ</t>
    </rPh>
    <phoneticPr fontId="2"/>
  </si>
  <si>
    <t>リヴライフサポート</t>
  </si>
  <si>
    <t>さいたま市</t>
    <phoneticPr fontId="37"/>
  </si>
  <si>
    <t>北区土呂町１－１５－１８　あひか第一ビル４階</t>
    <rPh sb="0" eb="2">
      <t>キタク</t>
    </rPh>
    <rPh sb="2" eb="5">
      <t>トロチョウ</t>
    </rPh>
    <rPh sb="16" eb="18">
      <t>ダイイチ</t>
    </rPh>
    <rPh sb="21" eb="22">
      <t>カイ</t>
    </rPh>
    <phoneticPr fontId="36"/>
  </si>
  <si>
    <t>048-662-9261</t>
  </si>
  <si>
    <t>048-662-9262</t>
  </si>
  <si>
    <t>JR土呂駅から徒歩5分</t>
    <rPh sb="2" eb="5">
      <t>トロエキ</t>
    </rPh>
    <rPh sb="7" eb="9">
      <t>トホ</t>
    </rPh>
    <rPh sb="10" eb="11">
      <t>フン</t>
    </rPh>
    <phoneticPr fontId="37"/>
  </si>
  <si>
    <t>manaby大宮事業所</t>
    <rPh sb="6" eb="8">
      <t>オオミヤ</t>
    </rPh>
    <rPh sb="8" eb="11">
      <t>ジギョウショ</t>
    </rPh>
    <phoneticPr fontId="40"/>
  </si>
  <si>
    <t>大宮区高鼻町１－４０－１　PRSビル　６F</t>
    <rPh sb="0" eb="2">
      <t>オオミヤ</t>
    </rPh>
    <rPh sb="2" eb="3">
      <t>ク</t>
    </rPh>
    <rPh sb="3" eb="6">
      <t>タカハナチョウ</t>
    </rPh>
    <phoneticPr fontId="40"/>
  </si>
  <si>
    <t>JR大宮駅から徒歩8分</t>
    <rPh sb="2" eb="4">
      <t>オオミヤ</t>
    </rPh>
    <rPh sb="4" eb="5">
      <t>エキ</t>
    </rPh>
    <rPh sb="7" eb="9">
      <t>トホ</t>
    </rPh>
    <rPh sb="10" eb="11">
      <t>フン</t>
    </rPh>
    <phoneticPr fontId="37"/>
  </si>
  <si>
    <t>大宮区吉敷町１－６２　マレーS・Tビル３０３</t>
    <rPh sb="0" eb="3">
      <t>オオミヤク</t>
    </rPh>
    <rPh sb="3" eb="6">
      <t>ヨシキチョウ</t>
    </rPh>
    <phoneticPr fontId="40"/>
  </si>
  <si>
    <t>JR大宮駅から徒歩10分</t>
    <rPh sb="2" eb="4">
      <t>オオミヤ</t>
    </rPh>
    <rPh sb="4" eb="5">
      <t>エキ</t>
    </rPh>
    <rPh sb="7" eb="9">
      <t>トホ</t>
    </rPh>
    <rPh sb="11" eb="12">
      <t>フン</t>
    </rPh>
    <phoneticPr fontId="37"/>
  </si>
  <si>
    <t>ダイアリー</t>
  </si>
  <si>
    <t>ニューロリワーク川越センター</t>
  </si>
  <si>
    <t>脇田町16-29　川越脇田ビル2階</t>
    <phoneticPr fontId="2"/>
  </si>
  <si>
    <t>350-1122</t>
    <phoneticPr fontId="2"/>
  </si>
  <si>
    <t>049-299-4872</t>
    <phoneticPr fontId="2"/>
  </si>
  <si>
    <t>049-299-4874</t>
    <phoneticPr fontId="2"/>
  </si>
  <si>
    <t>JR・東武東上線川越駅より徒歩3分</t>
    <rPh sb="3" eb="8">
      <t>トウブトウジョウセン</t>
    </rPh>
    <rPh sb="8" eb="10">
      <t>カワゴエ</t>
    </rPh>
    <rPh sb="10" eb="11">
      <t>エキ</t>
    </rPh>
    <rPh sb="13" eb="15">
      <t>トホ</t>
    </rPh>
    <rPh sb="16" eb="17">
      <t>フン</t>
    </rPh>
    <phoneticPr fontId="2"/>
  </si>
  <si>
    <t>(株)ベストワン</t>
    <rPh sb="0" eb="3">
      <t>カブ</t>
    </rPh>
    <phoneticPr fontId="2"/>
  </si>
  <si>
    <t>リハビリ特化型デイサービス　ベストワンＦｕｎ</t>
    <phoneticPr fontId="2"/>
  </si>
  <si>
    <t>花栗４丁目１６番３８号</t>
    <phoneticPr fontId="2"/>
  </si>
  <si>
    <t>340-0044</t>
  </si>
  <si>
    <t>048-918-2154</t>
    <phoneticPr fontId="2"/>
  </si>
  <si>
    <t>048-918-2718</t>
    <phoneticPr fontId="2"/>
  </si>
  <si>
    <t>東武伊勢崎線獨協大学前〈草加松原〉駅から徒歩12分
※共生型</t>
    <rPh sb="0" eb="2">
      <t>トウブ</t>
    </rPh>
    <rPh sb="2" eb="5">
      <t>イセザキ</t>
    </rPh>
    <rPh sb="5" eb="6">
      <t>セン</t>
    </rPh>
    <rPh sb="6" eb="8">
      <t>ドッキョウ</t>
    </rPh>
    <rPh sb="8" eb="10">
      <t>ダイガク</t>
    </rPh>
    <rPh sb="10" eb="11">
      <t>マエ</t>
    </rPh>
    <rPh sb="12" eb="14">
      <t>ソウカ</t>
    </rPh>
    <rPh sb="14" eb="16">
      <t>マツバラ</t>
    </rPh>
    <rPh sb="17" eb="18">
      <t>エキ</t>
    </rPh>
    <rPh sb="20" eb="22">
      <t>トホ</t>
    </rPh>
    <rPh sb="24" eb="25">
      <t>フン</t>
    </rPh>
    <rPh sb="27" eb="30">
      <t>キョウセイガタ</t>
    </rPh>
    <phoneticPr fontId="2"/>
  </si>
  <si>
    <t>ＮＰＯ法人　虹</t>
    <phoneticPr fontId="2"/>
  </si>
  <si>
    <t>就労継続支援Ｂ型　なないろ</t>
    <phoneticPr fontId="2"/>
  </si>
  <si>
    <t>東３丁目６－３５</t>
    <phoneticPr fontId="2"/>
  </si>
  <si>
    <t>348-0052</t>
    <phoneticPr fontId="2"/>
  </si>
  <si>
    <t>048-565-4565</t>
    <phoneticPr fontId="2"/>
  </si>
  <si>
    <t>東武伊勢崎線・秩父鉄道羽生駅から徒歩１７分</t>
    <rPh sb="0" eb="2">
      <t>トウブ</t>
    </rPh>
    <rPh sb="2" eb="5">
      <t>イセサキ</t>
    </rPh>
    <rPh sb="5" eb="6">
      <t>セン</t>
    </rPh>
    <rPh sb="7" eb="9">
      <t>チチブ</t>
    </rPh>
    <rPh sb="9" eb="11">
      <t>テツドウ</t>
    </rPh>
    <rPh sb="11" eb="13">
      <t>ハニュウ</t>
    </rPh>
    <rPh sb="13" eb="14">
      <t>エキ</t>
    </rPh>
    <rPh sb="16" eb="18">
      <t>トホ</t>
    </rPh>
    <rPh sb="20" eb="21">
      <t>フン</t>
    </rPh>
    <phoneticPr fontId="2"/>
  </si>
  <si>
    <t>ウーリー行田</t>
    <phoneticPr fontId="2"/>
  </si>
  <si>
    <t>行田市</t>
    <rPh sb="0" eb="2">
      <t>ギョウダ</t>
    </rPh>
    <phoneticPr fontId="2"/>
  </si>
  <si>
    <t>行田１９－８　ＳＫビル２階</t>
    <phoneticPr fontId="2"/>
  </si>
  <si>
    <t>361-0073</t>
  </si>
  <si>
    <t>042-907-4511</t>
    <phoneticPr fontId="2"/>
  </si>
  <si>
    <t>042-907-4511</t>
  </si>
  <si>
    <t>秩父鉄道行田市駅から徒歩５分</t>
    <rPh sb="0" eb="2">
      <t>チチブ</t>
    </rPh>
    <rPh sb="2" eb="4">
      <t>テツドウ</t>
    </rPh>
    <rPh sb="4" eb="7">
      <t>ギョウダシ</t>
    </rPh>
    <rPh sb="7" eb="8">
      <t>エキ</t>
    </rPh>
    <rPh sb="10" eb="12">
      <t>トホ</t>
    </rPh>
    <rPh sb="13" eb="14">
      <t>フン</t>
    </rPh>
    <phoneticPr fontId="2"/>
  </si>
  <si>
    <t>白岡１００６－１</t>
    <phoneticPr fontId="2"/>
  </si>
  <si>
    <t>0480-48-5140</t>
  </si>
  <si>
    <t>0480-48-5146</t>
  </si>
  <si>
    <t>0480-42-5011</t>
    <phoneticPr fontId="2"/>
  </si>
  <si>
    <t>0480-44-9815</t>
    <phoneticPr fontId="2"/>
  </si>
  <si>
    <t>ウーリー本庄</t>
    <rPh sb="4" eb="6">
      <t>ホンジョウ</t>
    </rPh>
    <phoneticPr fontId="2"/>
  </si>
  <si>
    <t>駅南2丁目28-8　Ｋａｍｉｋｅｎビル2階201号室</t>
    <rPh sb="0" eb="1">
      <t>エキ</t>
    </rPh>
    <rPh sb="1" eb="2">
      <t>ミナミ</t>
    </rPh>
    <rPh sb="3" eb="5">
      <t>チョウメ</t>
    </rPh>
    <rPh sb="20" eb="21">
      <t>カイ</t>
    </rPh>
    <rPh sb="24" eb="26">
      <t>ゴウシツ</t>
    </rPh>
    <phoneticPr fontId="2"/>
  </si>
  <si>
    <t>367-0041</t>
    <phoneticPr fontId="2"/>
  </si>
  <si>
    <t>0495-37-3372</t>
    <phoneticPr fontId="2"/>
  </si>
  <si>
    <t>ＪＲ高崎線本庄駅から徒歩6分</t>
    <rPh sb="2" eb="5">
      <t>タカサキセン</t>
    </rPh>
    <rPh sb="5" eb="7">
      <t>ホンジョウ</t>
    </rPh>
    <rPh sb="7" eb="8">
      <t>エキ</t>
    </rPh>
    <rPh sb="10" eb="12">
      <t>トホ</t>
    </rPh>
    <rPh sb="13" eb="14">
      <t>フン</t>
    </rPh>
    <phoneticPr fontId="2"/>
  </si>
  <si>
    <t>医療法人社団勝医会</t>
    <rPh sb="0" eb="6">
      <t>イリョウホウジンシャダン</t>
    </rPh>
    <rPh sb="6" eb="7">
      <t>カツ</t>
    </rPh>
    <rPh sb="7" eb="8">
      <t>イ</t>
    </rPh>
    <rPh sb="8" eb="9">
      <t>カイ</t>
    </rPh>
    <phoneticPr fontId="2"/>
  </si>
  <si>
    <t>いまここワーク</t>
    <phoneticPr fontId="2"/>
  </si>
  <si>
    <t>上柴町西3-19-10シャル上柴2Ｆ</t>
    <rPh sb="0" eb="1">
      <t>ウエ</t>
    </rPh>
    <rPh sb="1" eb="2">
      <t>シバ</t>
    </rPh>
    <rPh sb="2" eb="3">
      <t>マチ</t>
    </rPh>
    <rPh sb="3" eb="4">
      <t>ニシ</t>
    </rPh>
    <rPh sb="14" eb="15">
      <t>ウエ</t>
    </rPh>
    <rPh sb="15" eb="16">
      <t>シバ</t>
    </rPh>
    <phoneticPr fontId="2"/>
  </si>
  <si>
    <t>366-0052</t>
    <phoneticPr fontId="2"/>
  </si>
  <si>
    <t>048-580-4183</t>
    <phoneticPr fontId="2"/>
  </si>
  <si>
    <t>048-580-4184</t>
    <phoneticPr fontId="2"/>
  </si>
  <si>
    <t>ＪＲ高崎線深谷駅から車3分</t>
    <rPh sb="2" eb="5">
      <t>タカサキセン</t>
    </rPh>
    <rPh sb="5" eb="7">
      <t>フカヤ</t>
    </rPh>
    <rPh sb="7" eb="8">
      <t>エキ</t>
    </rPh>
    <rPh sb="10" eb="11">
      <t>クルマ</t>
    </rPh>
    <rPh sb="12" eb="13">
      <t>フン</t>
    </rPh>
    <phoneticPr fontId="2"/>
  </si>
  <si>
    <t>就労継続支援B型事業所　メロディー</t>
    <rPh sb="0" eb="2">
      <t>シュウロウ</t>
    </rPh>
    <rPh sb="2" eb="4">
      <t>ケイゾク</t>
    </rPh>
    <rPh sb="4" eb="6">
      <t>シエン</t>
    </rPh>
    <rPh sb="7" eb="11">
      <t>ガタジギョウショ</t>
    </rPh>
    <phoneticPr fontId="2"/>
  </si>
  <si>
    <t>アイディアル就労移行支援</t>
    <rPh sb="6" eb="8">
      <t>シュウロウ</t>
    </rPh>
    <rPh sb="8" eb="10">
      <t>イコウ</t>
    </rPh>
    <rPh sb="10" eb="12">
      <t>シエン</t>
    </rPh>
    <phoneticPr fontId="2"/>
  </si>
  <si>
    <t>若宮2丁目33番4号</t>
    <rPh sb="0" eb="2">
      <t>ワカミヤ</t>
    </rPh>
    <rPh sb="3" eb="5">
      <t>チョウメ</t>
    </rPh>
    <rPh sb="7" eb="8">
      <t>バン</t>
    </rPh>
    <rPh sb="9" eb="10">
      <t>ゴウ</t>
    </rPh>
    <phoneticPr fontId="2"/>
  </si>
  <si>
    <t>JR高崎線桶川駅から徒歩7分</t>
    <rPh sb="2" eb="5">
      <t>タカサキセン</t>
    </rPh>
    <rPh sb="5" eb="7">
      <t>オケガワ</t>
    </rPh>
    <rPh sb="7" eb="8">
      <t>エキ</t>
    </rPh>
    <rPh sb="10" eb="12">
      <t>トホ</t>
    </rPh>
    <rPh sb="13" eb="14">
      <t>フン</t>
    </rPh>
    <phoneticPr fontId="2"/>
  </si>
  <si>
    <t>児玉町児玉1663-1</t>
    <rPh sb="0" eb="2">
      <t>コダマ</t>
    </rPh>
    <rPh sb="2" eb="3">
      <t>マチ</t>
    </rPh>
    <rPh sb="3" eb="5">
      <t>コダマ</t>
    </rPh>
    <phoneticPr fontId="2"/>
  </si>
  <si>
    <t>367-0212</t>
    <phoneticPr fontId="2"/>
  </si>
  <si>
    <t>0495-71-8827</t>
    <phoneticPr fontId="2"/>
  </si>
  <si>
    <t>0495-71-8830</t>
    <phoneticPr fontId="2"/>
  </si>
  <si>
    <t>美女木東１丁目１番３号</t>
    <rPh sb="0" eb="3">
      <t>ビジョギ</t>
    </rPh>
    <rPh sb="3" eb="4">
      <t>ヒガシ</t>
    </rPh>
    <rPh sb="5" eb="7">
      <t>チョウメ</t>
    </rPh>
    <rPh sb="8" eb="9">
      <t>バン</t>
    </rPh>
    <rPh sb="10" eb="11">
      <t>ゴウ</t>
    </rPh>
    <phoneticPr fontId="2"/>
  </si>
  <si>
    <t>335-0032</t>
    <phoneticPr fontId="2"/>
  </si>
  <si>
    <t>048-424-8569</t>
    <phoneticPr fontId="2"/>
  </si>
  <si>
    <t>048-424-8569</t>
  </si>
  <si>
    <t>JR埼京線北戸田駅</t>
    <rPh sb="2" eb="5">
      <t>サイキョウセン</t>
    </rPh>
    <rPh sb="5" eb="9">
      <t>キタトダエキ</t>
    </rPh>
    <phoneticPr fontId="2"/>
  </si>
  <si>
    <t>就労継続支援B型事業所グリット</t>
    <rPh sb="0" eb="2">
      <t>シュウロウ</t>
    </rPh>
    <rPh sb="2" eb="4">
      <t>ケイゾク</t>
    </rPh>
    <rPh sb="4" eb="6">
      <t>シエン</t>
    </rPh>
    <rPh sb="7" eb="11">
      <t>ガタジギョウショ</t>
    </rPh>
    <phoneticPr fontId="2"/>
  </si>
  <si>
    <t>さわやかホーム</t>
  </si>
  <si>
    <t>永田４７５－２</t>
    <phoneticPr fontId="2"/>
  </si>
  <si>
    <t>357-0062</t>
    <phoneticPr fontId="2"/>
  </si>
  <si>
    <t>042-981-6399</t>
    <phoneticPr fontId="2"/>
  </si>
  <si>
    <t>西武池袋線飯能駅からバス「永田大杉」下車徒歩３分</t>
    <rPh sb="0" eb="5">
      <t>セイブイケブクロセン</t>
    </rPh>
    <rPh sb="5" eb="8">
      <t>ハンノウエキ</t>
    </rPh>
    <rPh sb="18" eb="20">
      <t>ゲシャ</t>
    </rPh>
    <rPh sb="20" eb="22">
      <t>トホ</t>
    </rPh>
    <rPh sb="23" eb="24">
      <t>プン</t>
    </rPh>
    <phoneticPr fontId="2"/>
  </si>
  <si>
    <t>(合)みまもり</t>
    <rPh sb="1" eb="2">
      <t>ゴウ</t>
    </rPh>
    <phoneticPr fontId="2"/>
  </si>
  <si>
    <t>グループホームみまもり</t>
  </si>
  <si>
    <t>西坂戸５－２７－４</t>
    <phoneticPr fontId="2"/>
  </si>
  <si>
    <t>350-0247</t>
    <phoneticPr fontId="2"/>
  </si>
  <si>
    <t>090-2908-5082</t>
    <phoneticPr fontId="2"/>
  </si>
  <si>
    <t>（株）エルサーブ</t>
    <rPh sb="1" eb="2">
      <t>カブ</t>
    </rPh>
    <phoneticPr fontId="2"/>
  </si>
  <si>
    <t>（社福）親和会</t>
    <rPh sb="1" eb="3">
      <t>シャフク</t>
    </rPh>
    <rPh sb="4" eb="6">
      <t>シンワ</t>
    </rPh>
    <rPh sb="6" eb="7">
      <t>カイ</t>
    </rPh>
    <phoneticPr fontId="2"/>
  </si>
  <si>
    <t>障害者生活介護事業所　千笑里</t>
    <rPh sb="0" eb="3">
      <t>ショウガイシャ</t>
    </rPh>
    <rPh sb="3" eb="10">
      <t>セイカツカイゴジギョウショ</t>
    </rPh>
    <rPh sb="11" eb="14">
      <t>チエミサト</t>
    </rPh>
    <phoneticPr fontId="2"/>
  </si>
  <si>
    <t>大字日比田清身場６２番地２</t>
    <rPh sb="0" eb="2">
      <t>オオアザ</t>
    </rPh>
    <rPh sb="2" eb="5">
      <t>ヒビタ</t>
    </rPh>
    <rPh sb="5" eb="6">
      <t>セイ</t>
    </rPh>
    <rPh sb="6" eb="7">
      <t>ミ</t>
    </rPh>
    <rPh sb="7" eb="8">
      <t>バ</t>
    </rPh>
    <rPh sb="10" eb="12">
      <t>バンチ</t>
    </rPh>
    <phoneticPr fontId="2"/>
  </si>
  <si>
    <t>359-0015</t>
    <phoneticPr fontId="2"/>
  </si>
  <si>
    <t>04‐2968-7727</t>
    <phoneticPr fontId="2"/>
  </si>
  <si>
    <t>04-2968-7728</t>
    <phoneticPr fontId="2"/>
  </si>
  <si>
    <t>JR武蔵野線　東所沢駅より徒歩18分</t>
    <rPh sb="2" eb="5">
      <t>ムサシノ</t>
    </rPh>
    <rPh sb="5" eb="6">
      <t>セン</t>
    </rPh>
    <rPh sb="7" eb="11">
      <t>ヒガシトコロザワエキ</t>
    </rPh>
    <rPh sb="13" eb="15">
      <t>トホ</t>
    </rPh>
    <rPh sb="17" eb="18">
      <t>フン</t>
    </rPh>
    <phoneticPr fontId="2"/>
  </si>
  <si>
    <t>サニースポット宮原</t>
    <rPh sb="7" eb="9">
      <t>ミヤハラ</t>
    </rPh>
    <phoneticPr fontId="36"/>
  </si>
  <si>
    <t>北区日進町３－７７４</t>
    <phoneticPr fontId="37"/>
  </si>
  <si>
    <t>331-0823</t>
    <phoneticPr fontId="37"/>
  </si>
  <si>
    <t>048-783-7968</t>
  </si>
  <si>
    <t>048-783-7969</t>
  </si>
  <si>
    <t>ＪＲ宮原駅から徒歩7分　※共同生活援助との併設</t>
    <rPh sb="2" eb="4">
      <t>ミヤハラ</t>
    </rPh>
    <rPh sb="4" eb="5">
      <t>エキ</t>
    </rPh>
    <rPh sb="7" eb="9">
      <t>トホ</t>
    </rPh>
    <rPh sb="10" eb="11">
      <t>フン</t>
    </rPh>
    <phoneticPr fontId="37"/>
  </si>
  <si>
    <t>短期入所クライスさいたま中島</t>
    <rPh sb="0" eb="1">
      <t>タンキ</t>
    </rPh>
    <rPh sb="1" eb="3">
      <t>ニュウショ</t>
    </rPh>
    <rPh sb="11" eb="13">
      <t>ナカジマ</t>
    </rPh>
    <phoneticPr fontId="36"/>
  </si>
  <si>
    <t>338-0822</t>
  </si>
  <si>
    <t>048-749-1585</t>
  </si>
  <si>
    <t>048-749-1586</t>
  </si>
  <si>
    <t>JR南与野駅から徒歩8分※共同生活援助との併設</t>
    <rPh sb="2" eb="6">
      <t>ミナミヨノエキ</t>
    </rPh>
    <rPh sb="8" eb="10">
      <t>トホ</t>
    </rPh>
    <rPh sb="11" eb="12">
      <t>フン</t>
    </rPh>
    <rPh sb="13" eb="19">
      <t>キョウドウセイカツエンジョ</t>
    </rPh>
    <rPh sb="21" eb="23">
      <t>ヘイセツ</t>
    </rPh>
    <phoneticPr fontId="37"/>
  </si>
  <si>
    <t>ゆめの園アクト初雁多機能型事業所</t>
  </si>
  <si>
    <t>松郷705-1</t>
  </si>
  <si>
    <t>R5.7.1　生活介護　定員40名から20名へ変更</t>
    <rPh sb="7" eb="9">
      <t>セイカツ</t>
    </rPh>
    <rPh sb="9" eb="11">
      <t>カイゴ</t>
    </rPh>
    <rPh sb="12" eb="14">
      <t>テイイン</t>
    </rPh>
    <rPh sb="16" eb="17">
      <t>メイ</t>
    </rPh>
    <rPh sb="21" eb="22">
      <t>メイ</t>
    </rPh>
    <rPh sb="23" eb="25">
      <t>ヘンコウ</t>
    </rPh>
    <phoneticPr fontId="2"/>
  </si>
  <si>
    <t>セラヴィ今福</t>
  </si>
  <si>
    <t>大字今福326-2</t>
  </si>
  <si>
    <t>R5.7.1　生活介護　定員20名から25名へ変更</t>
    <rPh sb="7" eb="9">
      <t>セイカツ</t>
    </rPh>
    <rPh sb="9" eb="11">
      <t>カイゴ</t>
    </rPh>
    <rPh sb="12" eb="14">
      <t>テイイン</t>
    </rPh>
    <rPh sb="16" eb="17">
      <t>メイ</t>
    </rPh>
    <rPh sb="21" eb="22">
      <t>メイ</t>
    </rPh>
    <rPh sb="23" eb="25">
      <t>ヘンコウ</t>
    </rPh>
    <phoneticPr fontId="2"/>
  </si>
  <si>
    <t>就労定着支援事業所リンクス新越谷</t>
    <rPh sb="0" eb="9">
      <t>シュウロウテイチャクシエンジギョウショ</t>
    </rPh>
    <rPh sb="13" eb="16">
      <t>シンコシガヤ</t>
    </rPh>
    <phoneticPr fontId="2"/>
  </si>
  <si>
    <t>南越谷4-17-5 ラメールヘライビル1F</t>
    <rPh sb="0" eb="3">
      <t>ミナミコシガヤ</t>
    </rPh>
    <phoneticPr fontId="2"/>
  </si>
  <si>
    <t>080-940-8896</t>
    <phoneticPr fontId="2"/>
  </si>
  <si>
    <t>東武スカイツリーライン　新越谷駅　徒歩4分</t>
    <rPh sb="0" eb="2">
      <t>トウブ</t>
    </rPh>
    <rPh sb="12" eb="15">
      <t>シンコシガヤ</t>
    </rPh>
    <rPh sb="15" eb="16">
      <t>エキ</t>
    </rPh>
    <rPh sb="17" eb="19">
      <t>トホ</t>
    </rPh>
    <rPh sb="20" eb="21">
      <t>フン</t>
    </rPh>
    <phoneticPr fontId="2"/>
  </si>
  <si>
    <t>ONEGAME越谷</t>
    <rPh sb="7" eb="9">
      <t>コシガヤ</t>
    </rPh>
    <phoneticPr fontId="2"/>
  </si>
  <si>
    <t>千間台東1-9-9　ドゥ・アドレスビル３F</t>
    <rPh sb="0" eb="4">
      <t>センゲンダイヒガシ</t>
    </rPh>
    <phoneticPr fontId="2"/>
  </si>
  <si>
    <t>070-3822-2773</t>
    <phoneticPr fontId="2"/>
  </si>
  <si>
    <t>東部スカイツリーライン　せんげん台駅　徒歩2分</t>
    <rPh sb="0" eb="2">
      <t>トウブ</t>
    </rPh>
    <rPh sb="16" eb="18">
      <t>ダイエキ</t>
    </rPh>
    <rPh sb="19" eb="21">
      <t>トホ</t>
    </rPh>
    <rPh sb="22" eb="23">
      <t>フン</t>
    </rPh>
    <phoneticPr fontId="2"/>
  </si>
  <si>
    <t>柳島町１５５番４</t>
  </si>
  <si>
    <t>340-0033</t>
    <phoneticPr fontId="2"/>
  </si>
  <si>
    <t>東武スカイツリーライン草加駅西口から川口駅東口行きバス「新堀」下車徒歩１０分</t>
    <rPh sb="0" eb="2">
      <t>トウブ</t>
    </rPh>
    <rPh sb="11" eb="13">
      <t>ソウカ</t>
    </rPh>
    <rPh sb="13" eb="14">
      <t>エキ</t>
    </rPh>
    <rPh sb="14" eb="16">
      <t>ニシグチ</t>
    </rPh>
    <rPh sb="18" eb="21">
      <t>カワグチエキ</t>
    </rPh>
    <rPh sb="21" eb="23">
      <t>ヒガシグチ</t>
    </rPh>
    <rPh sb="23" eb="24">
      <t>ユ</t>
    </rPh>
    <rPh sb="28" eb="30">
      <t>シンボリ</t>
    </rPh>
    <rPh sb="31" eb="33">
      <t>ゲシャ</t>
    </rPh>
    <rPh sb="33" eb="35">
      <t>トホ</t>
    </rPh>
    <rPh sb="37" eb="38">
      <t>プン</t>
    </rPh>
    <phoneticPr fontId="2"/>
  </si>
  <si>
    <t>短期入所　飯能双柳</t>
    <rPh sb="0" eb="4">
      <t>タンキニュウショ</t>
    </rPh>
    <rPh sb="5" eb="7">
      <t>ハンノウ</t>
    </rPh>
    <rPh sb="7" eb="9">
      <t>ナミヤナギ</t>
    </rPh>
    <phoneticPr fontId="5"/>
  </si>
  <si>
    <t>飯能市</t>
    <rPh sb="0" eb="2">
      <t>ハンノウ</t>
    </rPh>
    <rPh sb="2" eb="3">
      <t>シ</t>
    </rPh>
    <phoneticPr fontId="2"/>
  </si>
  <si>
    <t>大字双柳１１８６－１</t>
    <rPh sb="2" eb="4">
      <t>ナミヤナギ</t>
    </rPh>
    <phoneticPr fontId="2"/>
  </si>
  <si>
    <t>042-978-8231</t>
    <phoneticPr fontId="2"/>
  </si>
  <si>
    <t>042-978-8232</t>
    <phoneticPr fontId="2"/>
  </si>
  <si>
    <t>（同）ラボリ</t>
    <rPh sb="1" eb="2">
      <t>どう</t>
    </rPh>
    <phoneticPr fontId="2" type="Hiragana"/>
  </si>
  <si>
    <t>多機能型事業所ブランカ</t>
    <rPh sb="0" eb="7">
      <t>たきのうがたじぎょうしょ</t>
    </rPh>
    <phoneticPr fontId="2" type="Hiragana"/>
  </si>
  <si>
    <t>中新田382番地</t>
    <rPh sb="6" eb="8">
      <t>バンチ</t>
    </rPh>
    <phoneticPr fontId="2"/>
  </si>
  <si>
    <t>350-2226</t>
    <phoneticPr fontId="2" type="Hiragana"/>
  </si>
  <si>
    <t>049-299-7142</t>
    <phoneticPr fontId="2" type="Hiragana"/>
  </si>
  <si>
    <t>049-299-7143</t>
    <phoneticPr fontId="2" type="Hiragana"/>
  </si>
  <si>
    <t>東部越生線一本松駅徒歩４分</t>
    <rPh sb="0" eb="2">
      <t>とうぶ</t>
    </rPh>
    <rPh sb="2" eb="4">
      <t>おごせ</t>
    </rPh>
    <rPh sb="4" eb="5">
      <t>せん</t>
    </rPh>
    <rPh sb="5" eb="8">
      <t>いっぽんまつ</t>
    </rPh>
    <rPh sb="8" eb="9">
      <t>えき</t>
    </rPh>
    <rPh sb="9" eb="11">
      <t>とほ</t>
    </rPh>
    <rPh sb="12" eb="13">
      <t>ふん</t>
    </rPh>
    <phoneticPr fontId="2" type="Hiragana"/>
  </si>
  <si>
    <t>（株）まはろ</t>
    <rPh sb="0" eb="3">
      <t>かぶ</t>
    </rPh>
    <phoneticPr fontId="2" type="Hiragana"/>
  </si>
  <si>
    <t>生活介護まはろ朝霞宮戸</t>
    <rPh sb="0" eb="4">
      <t>せいかつかいご</t>
    </rPh>
    <rPh sb="7" eb="11">
      <t>あさかみやと</t>
    </rPh>
    <phoneticPr fontId="2" type="Hiragana"/>
  </si>
  <si>
    <t>宮戸４丁目２番６０－２０</t>
    <rPh sb="3" eb="5">
      <t>ちょうめ</t>
    </rPh>
    <rPh sb="6" eb="7">
      <t>ばん</t>
    </rPh>
    <phoneticPr fontId="2" type="Hiragana"/>
  </si>
  <si>
    <t>351-0031</t>
    <phoneticPr fontId="2" type="Hiragana"/>
  </si>
  <si>
    <t>048-423-2595</t>
    <phoneticPr fontId="2" type="Hiragana"/>
  </si>
  <si>
    <t>048-423-3105</t>
    <phoneticPr fontId="2" type="Hiragana"/>
  </si>
  <si>
    <t>東武鉄道朝霞台駅から徒歩24分</t>
    <rPh sb="0" eb="2">
      <t>トウブ</t>
    </rPh>
    <rPh sb="2" eb="4">
      <t>テツドウ</t>
    </rPh>
    <rPh sb="4" eb="8">
      <t>アサカダイエキ</t>
    </rPh>
    <rPh sb="10" eb="12">
      <t>トホ</t>
    </rPh>
    <rPh sb="14" eb="15">
      <t>フン</t>
    </rPh>
    <phoneticPr fontId="2"/>
  </si>
  <si>
    <t>あかり学園久喜青毛キャンパス</t>
    <rPh sb="3" eb="5">
      <t>ガクエン</t>
    </rPh>
    <rPh sb="5" eb="7">
      <t>クキ</t>
    </rPh>
    <rPh sb="7" eb="9">
      <t>アオゲ</t>
    </rPh>
    <phoneticPr fontId="2"/>
  </si>
  <si>
    <t>緑区東浦和７－７－７</t>
  </si>
  <si>
    <t>050-6861-9492</t>
  </si>
  <si>
    <t>048-711-3562</t>
  </si>
  <si>
    <t>脇田町15-21　ジョージビルワキタ1階</t>
  </si>
  <si>
    <t>049-299-4213</t>
  </si>
  <si>
    <t>049-299-4214</t>
  </si>
  <si>
    <t>仙波町2-16-31</t>
  </si>
  <si>
    <t>049-225-6360</t>
  </si>
  <si>
    <t>川越駅下車徒歩10分
※就Bの事業所番号は1110402219</t>
    <rPh sb="0" eb="2">
      <t>カワゴエ</t>
    </rPh>
    <rPh sb="2" eb="3">
      <t>エキ</t>
    </rPh>
    <rPh sb="3" eb="5">
      <t>ゲシャ</t>
    </rPh>
    <rPh sb="5" eb="7">
      <t>トホ</t>
    </rPh>
    <rPh sb="9" eb="10">
      <t>フン</t>
    </rPh>
    <rPh sb="12" eb="13">
      <t>シュウ</t>
    </rPh>
    <rPh sb="15" eb="18">
      <t>ジギョウショ</t>
    </rPh>
    <rPh sb="18" eb="20">
      <t>バンゴウ</t>
    </rPh>
    <phoneticPr fontId="2"/>
  </si>
  <si>
    <t>(一社）未来エイト</t>
    <rPh sb="1" eb="3">
      <t>イッシャ</t>
    </rPh>
    <rPh sb="4" eb="6">
      <t>ミライ</t>
    </rPh>
    <phoneticPr fontId="2"/>
  </si>
  <si>
    <t>就労継続支援Ｂ型事業所ジョイフルハウス</t>
    <rPh sb="0" eb="2">
      <t>シュウロウ</t>
    </rPh>
    <rPh sb="2" eb="4">
      <t>ケイゾク</t>
    </rPh>
    <rPh sb="4" eb="6">
      <t>シエン</t>
    </rPh>
    <rPh sb="7" eb="8">
      <t>ガタ</t>
    </rPh>
    <rPh sb="8" eb="11">
      <t>ジギョウショ</t>
    </rPh>
    <phoneticPr fontId="2"/>
  </si>
  <si>
    <t>中央６丁目１－２０　エースビル３Ｆ</t>
    <rPh sb="0" eb="2">
      <t>チュウオウ</t>
    </rPh>
    <rPh sb="3" eb="5">
      <t>チョウメ</t>
    </rPh>
    <phoneticPr fontId="2"/>
  </si>
  <si>
    <t>090-6483-2983</t>
    <phoneticPr fontId="2"/>
  </si>
  <si>
    <t>東部スカイツリーライン春日部駅西口徒歩６分</t>
    <rPh sb="0" eb="2">
      <t>トウブ</t>
    </rPh>
    <rPh sb="11" eb="15">
      <t>カスカベエキ</t>
    </rPh>
    <rPh sb="15" eb="17">
      <t>ニシグチ</t>
    </rPh>
    <rPh sb="17" eb="19">
      <t>トホ</t>
    </rPh>
    <rPh sb="20" eb="21">
      <t>プン</t>
    </rPh>
    <phoneticPr fontId="2"/>
  </si>
  <si>
    <t>垳５３０番５</t>
    <rPh sb="0" eb="1">
      <t>ガケ</t>
    </rPh>
    <rPh sb="4" eb="5">
      <t>バン</t>
    </rPh>
    <phoneticPr fontId="2"/>
  </si>
  <si>
    <t>つくばエクスプレス八潮駅から徒歩１５分</t>
    <rPh sb="9" eb="11">
      <t>ヤシオ</t>
    </rPh>
    <rPh sb="11" eb="12">
      <t>エキ</t>
    </rPh>
    <rPh sb="14" eb="16">
      <t>トホ</t>
    </rPh>
    <rPh sb="18" eb="19">
      <t>フン</t>
    </rPh>
    <phoneticPr fontId="2"/>
  </si>
  <si>
    <t>（株）ハートカンパニー</t>
    <phoneticPr fontId="5"/>
  </si>
  <si>
    <t>就労移行支援事業所　ベルワーク久喜</t>
    <rPh sb="0" eb="9">
      <t>シュウロウイコウシエンジギョウショ</t>
    </rPh>
    <rPh sb="15" eb="17">
      <t>クキ</t>
    </rPh>
    <phoneticPr fontId="2"/>
  </si>
  <si>
    <t>久喜中央２丁目４－１８　イグサビル２階</t>
    <rPh sb="2" eb="4">
      <t>チュウオウ</t>
    </rPh>
    <rPh sb="5" eb="7">
      <t>チョウメ</t>
    </rPh>
    <rPh sb="18" eb="19">
      <t>カイ</t>
    </rPh>
    <phoneticPr fontId="2"/>
  </si>
  <si>
    <t>0480-53-3731</t>
    <phoneticPr fontId="2"/>
  </si>
  <si>
    <t>0480-53-3732</t>
    <phoneticPr fontId="2"/>
  </si>
  <si>
    <t>宇都宮線久喜駅西口徒歩５分</t>
    <rPh sb="0" eb="3">
      <t>ウツノミヤ</t>
    </rPh>
    <rPh sb="3" eb="4">
      <t>セン</t>
    </rPh>
    <rPh sb="4" eb="6">
      <t>クキ</t>
    </rPh>
    <rPh sb="6" eb="7">
      <t>エキ</t>
    </rPh>
    <rPh sb="7" eb="9">
      <t>ニシグチ</t>
    </rPh>
    <rPh sb="9" eb="11">
      <t>トホ</t>
    </rPh>
    <rPh sb="12" eb="13">
      <t>フン</t>
    </rPh>
    <phoneticPr fontId="2"/>
  </si>
  <si>
    <t>(社福)色えんぴつ</t>
    <rPh sb="1" eb="3">
      <t>シャフク</t>
    </rPh>
    <rPh sb="4" eb="5">
      <t>イロ</t>
    </rPh>
    <phoneticPr fontId="2"/>
  </si>
  <si>
    <t>ウーリー新狭山</t>
    <rPh sb="4" eb="7">
      <t>シンサヤマ</t>
    </rPh>
    <phoneticPr fontId="2"/>
  </si>
  <si>
    <t>新狭山２－１５－７　髙橋ビル３階</t>
    <rPh sb="0" eb="3">
      <t>シンサヤマ</t>
    </rPh>
    <rPh sb="10" eb="12">
      <t>タカハシ</t>
    </rPh>
    <rPh sb="15" eb="16">
      <t>カイ</t>
    </rPh>
    <phoneticPr fontId="2"/>
  </si>
  <si>
    <t>04-2955-5560</t>
    <phoneticPr fontId="2"/>
  </si>
  <si>
    <t>西武新宿線「新狭山駅」より徒歩２分</t>
    <rPh sb="0" eb="5">
      <t>セイブシンジュクセン</t>
    </rPh>
    <rPh sb="6" eb="9">
      <t>シンサヤマ</t>
    </rPh>
    <rPh sb="9" eb="10">
      <t>エキ</t>
    </rPh>
    <rPh sb="13" eb="15">
      <t>トホ</t>
    </rPh>
    <rPh sb="16" eb="17">
      <t>フン</t>
    </rPh>
    <phoneticPr fontId="2"/>
  </si>
  <si>
    <t>（株）HeartTrust</t>
    <rPh sb="0" eb="3">
      <t>カブ</t>
    </rPh>
    <phoneticPr fontId="2"/>
  </si>
  <si>
    <t>クレスタ</t>
    <phoneticPr fontId="2"/>
  </si>
  <si>
    <t>あたご３丁目１２－３４</t>
    <rPh sb="4" eb="6">
      <t>チョウメ</t>
    </rPh>
    <phoneticPr fontId="2"/>
  </si>
  <si>
    <t>352-0021</t>
    <phoneticPr fontId="2"/>
  </si>
  <si>
    <t>048-423-3958</t>
    <phoneticPr fontId="2"/>
  </si>
  <si>
    <t>048-423-3959</t>
    <phoneticPr fontId="2"/>
  </si>
  <si>
    <t>JR武蔵野線新座駅徒歩２７分</t>
    <rPh sb="9" eb="11">
      <t>トホ</t>
    </rPh>
    <rPh sb="13" eb="14">
      <t>フン</t>
    </rPh>
    <phoneticPr fontId="2"/>
  </si>
  <si>
    <t>ぷらす</t>
    <phoneticPr fontId="2"/>
  </si>
  <si>
    <t>大字下新井９８７番地の１</t>
    <rPh sb="0" eb="2">
      <t>オオアザ</t>
    </rPh>
    <rPh sb="2" eb="3">
      <t>シモ</t>
    </rPh>
    <rPh sb="3" eb="5">
      <t>アライ</t>
    </rPh>
    <rPh sb="8" eb="10">
      <t>バンチ</t>
    </rPh>
    <phoneticPr fontId="2"/>
  </si>
  <si>
    <t>（同）ライオンズファーム</t>
    <rPh sb="1" eb="2">
      <t>ドウ</t>
    </rPh>
    <phoneticPr fontId="2"/>
  </si>
  <si>
    <t>ふじみ野まーさん弁当</t>
    <rPh sb="3" eb="4">
      <t>ノ</t>
    </rPh>
    <rPh sb="8" eb="10">
      <t>ベントウ</t>
    </rPh>
    <phoneticPr fontId="2"/>
  </si>
  <si>
    <t>亀久保１２３９番地６９</t>
  </si>
  <si>
    <t>356-8556</t>
    <phoneticPr fontId="2"/>
  </si>
  <si>
    <t>049-256-9266</t>
    <phoneticPr fontId="2"/>
  </si>
  <si>
    <t>049-256-9256</t>
    <phoneticPr fontId="2"/>
  </si>
  <si>
    <t>ふじみ野駅よりバス１２分</t>
    <rPh sb="3" eb="4">
      <t>ノ</t>
    </rPh>
    <rPh sb="4" eb="5">
      <t>エキ</t>
    </rPh>
    <rPh sb="11" eb="12">
      <t>フン</t>
    </rPh>
    <phoneticPr fontId="2"/>
  </si>
  <si>
    <t>デイホーム孫の手・めぬま</t>
    <rPh sb="5" eb="6">
      <t>マゴ</t>
    </rPh>
    <rPh sb="7" eb="8">
      <t>テ</t>
    </rPh>
    <phoneticPr fontId="2"/>
  </si>
  <si>
    <t>熊谷市</t>
    <rPh sb="0" eb="2">
      <t>クマガヤ</t>
    </rPh>
    <rPh sb="2" eb="3">
      <t>シ</t>
    </rPh>
    <phoneticPr fontId="2"/>
  </si>
  <si>
    <t>妻沼東２丁目２４番</t>
    <rPh sb="0" eb="2">
      <t>メヌマ</t>
    </rPh>
    <rPh sb="2" eb="3">
      <t>ヒガシ</t>
    </rPh>
    <rPh sb="4" eb="6">
      <t>チョウメ</t>
    </rPh>
    <rPh sb="8" eb="9">
      <t>バン</t>
    </rPh>
    <phoneticPr fontId="2"/>
  </si>
  <si>
    <t>360-0202</t>
    <phoneticPr fontId="2"/>
  </si>
  <si>
    <t>048-577-5708</t>
    <phoneticPr fontId="2"/>
  </si>
  <si>
    <t>048-577-5709</t>
    <phoneticPr fontId="2"/>
  </si>
  <si>
    <t>朝日自動車「妻沼」下車、ハナミズキ通り西へ徒歩5分</t>
    <rPh sb="0" eb="2">
      <t>アサヒ</t>
    </rPh>
    <rPh sb="2" eb="5">
      <t>ジドウシャ</t>
    </rPh>
    <rPh sb="6" eb="8">
      <t>メヌマ</t>
    </rPh>
    <rPh sb="9" eb="11">
      <t>ゲシャ</t>
    </rPh>
    <rPh sb="17" eb="18">
      <t>ドオ</t>
    </rPh>
    <rPh sb="19" eb="20">
      <t>ニシ</t>
    </rPh>
    <rPh sb="21" eb="23">
      <t>トホ</t>
    </rPh>
    <rPh sb="24" eb="25">
      <t>フン</t>
    </rPh>
    <phoneticPr fontId="2"/>
  </si>
  <si>
    <t>あしたのタネ上尾</t>
    <rPh sb="6" eb="8">
      <t>アゲオ</t>
    </rPh>
    <phoneticPr fontId="2"/>
  </si>
  <si>
    <t>あしたのタネ上尾駅前</t>
    <rPh sb="6" eb="8">
      <t>アゲオ</t>
    </rPh>
    <rPh sb="8" eb="10">
      <t>エキマエ</t>
    </rPh>
    <phoneticPr fontId="2"/>
  </si>
  <si>
    <t>346-0002</t>
  </si>
  <si>
    <t>048-782-7034</t>
  </si>
  <si>
    <t>048-611-7238</t>
  </si>
  <si>
    <t>久喜駅西口から徒歩１９分</t>
    <rPh sb="0" eb="2">
      <t>くき</t>
    </rPh>
    <rPh sb="2" eb="3">
      <t>えき</t>
    </rPh>
    <rPh sb="3" eb="5">
      <t>にしぐち</t>
    </rPh>
    <rPh sb="7" eb="9">
      <t>とほ</t>
    </rPh>
    <rPh sb="11" eb="12">
      <t>ふん</t>
    </rPh>
    <phoneticPr fontId="2" type="Hiragana"/>
  </si>
  <si>
    <t>(特非）橙</t>
    <rPh sb="4" eb="5">
      <t>ダイダイ</t>
    </rPh>
    <phoneticPr fontId="12"/>
  </si>
  <si>
    <t>下岩瀬２７９番３</t>
    <phoneticPr fontId="2" type="Hiragana"/>
  </si>
  <si>
    <t>348-0045</t>
  </si>
  <si>
    <t>048-501-6982</t>
  </si>
  <si>
    <t>048-562-4775</t>
  </si>
  <si>
    <t>羽生駅西口から徒歩１６分</t>
    <rPh sb="0" eb="2">
      <t>はにゅう</t>
    </rPh>
    <rPh sb="2" eb="3">
      <t>えき</t>
    </rPh>
    <rPh sb="3" eb="5">
      <t>にしぐち</t>
    </rPh>
    <rPh sb="7" eb="9">
      <t>とほ</t>
    </rPh>
    <rPh sb="11" eb="12">
      <t>ぷん</t>
    </rPh>
    <phoneticPr fontId="2" type="Hiragana"/>
  </si>
  <si>
    <t>グループホームぽぷら</t>
    <phoneticPr fontId="2" type="Hiragana"/>
  </si>
  <si>
    <t>所久喜８３５－１</t>
    <phoneticPr fontId="2" type="Hiragana"/>
  </si>
  <si>
    <t>346-0034</t>
  </si>
  <si>
    <t>0480-23-4711</t>
  </si>
  <si>
    <t>0480-24-1762</t>
  </si>
  <si>
    <t>久喜市いちょうの木</t>
    <phoneticPr fontId="2" type="Hiragana"/>
  </si>
  <si>
    <t>久喜市・（福）啓和会</t>
    <rPh sb="0" eb="3">
      <t>クキシ</t>
    </rPh>
    <rPh sb="5" eb="6">
      <t>フク</t>
    </rPh>
    <rPh sb="7" eb="9">
      <t>ケイワ</t>
    </rPh>
    <rPh sb="9" eb="10">
      <t>カイ</t>
    </rPh>
    <phoneticPr fontId="2"/>
  </si>
  <si>
    <t>久喜駅西口から菖蒲仲橋行バス「清久農協前」下車徒歩2分</t>
    <phoneticPr fontId="2" type="Hiragana"/>
  </si>
  <si>
    <t>+motsu.</t>
    <phoneticPr fontId="2"/>
  </si>
  <si>
    <t>蒲生寿町15-37</t>
    <rPh sb="0" eb="2">
      <t>ガモウ</t>
    </rPh>
    <rPh sb="2" eb="4">
      <t>コトブキチョウ</t>
    </rPh>
    <phoneticPr fontId="2"/>
  </si>
  <si>
    <t>343-0836</t>
    <phoneticPr fontId="2"/>
  </si>
  <si>
    <t>048-967-5604</t>
    <phoneticPr fontId="2"/>
  </si>
  <si>
    <t>東武スカイツリーライン蒲生駅徒歩3分</t>
    <rPh sb="0" eb="2">
      <t>トウブ</t>
    </rPh>
    <rPh sb="11" eb="13">
      <t>ガモウ</t>
    </rPh>
    <rPh sb="13" eb="14">
      <t>エキ</t>
    </rPh>
    <rPh sb="14" eb="16">
      <t>トホ</t>
    </rPh>
    <rPh sb="17" eb="18">
      <t>フン</t>
    </rPh>
    <phoneticPr fontId="2"/>
  </si>
  <si>
    <t>stara大袋</t>
    <rPh sb="5" eb="7">
      <t>オオブクロ</t>
    </rPh>
    <phoneticPr fontId="2"/>
  </si>
  <si>
    <t>343-0032</t>
    <phoneticPr fontId="2"/>
  </si>
  <si>
    <t>東武スカイツリーライン大袋駅徒歩1分</t>
    <rPh sb="0" eb="2">
      <t>トウブ</t>
    </rPh>
    <rPh sb="11" eb="13">
      <t>オオブクロ</t>
    </rPh>
    <rPh sb="13" eb="14">
      <t>エキ</t>
    </rPh>
    <rPh sb="14" eb="16">
      <t>トホ</t>
    </rPh>
    <rPh sb="17" eb="18">
      <t>フン</t>
    </rPh>
    <phoneticPr fontId="2"/>
  </si>
  <si>
    <t>有限会社大和</t>
    <rPh sb="0" eb="4">
      <t>ユウゲンカイシャ</t>
    </rPh>
    <rPh sb="4" eb="6">
      <t>ヤマト</t>
    </rPh>
    <phoneticPr fontId="2"/>
  </si>
  <si>
    <t>R3.1</t>
    <phoneticPr fontId="2"/>
  </si>
  <si>
    <t>浦和区高砂２－６－１８　Ｎｏ．Ｒ浦和　３Ｆ－３</t>
    <phoneticPr fontId="37"/>
  </si>
  <si>
    <t>リハスワークさいたま浦和</t>
    <rPh sb="10" eb="12">
      <t>ウラワ</t>
    </rPh>
    <phoneticPr fontId="36"/>
  </si>
  <si>
    <t>見沼区染谷３－３５６</t>
    <rPh sb="3" eb="5">
      <t>ソメヤ</t>
    </rPh>
    <phoneticPr fontId="42"/>
  </si>
  <si>
    <t>048-796-4200</t>
  </si>
  <si>
    <t>048-796-4201</t>
  </si>
  <si>
    <t>ＪＲ大宮駅から国際興業バス乗車
染谷新道バス停下車徒歩5分</t>
    <phoneticPr fontId="2"/>
  </si>
  <si>
    <t>リワークセンター川越</t>
    <rPh sb="8" eb="10">
      <t>カワゴエ</t>
    </rPh>
    <phoneticPr fontId="2"/>
  </si>
  <si>
    <t>脇田本町14番地38　YKB川越2階</t>
    <rPh sb="0" eb="4">
      <t>ワキタホンチョウ</t>
    </rPh>
    <rPh sb="6" eb="8">
      <t>バンチ</t>
    </rPh>
    <rPh sb="14" eb="16">
      <t>カワゴエ</t>
    </rPh>
    <rPh sb="17" eb="18">
      <t>カイ</t>
    </rPh>
    <phoneticPr fontId="2"/>
  </si>
  <si>
    <t>049-220-8180</t>
    <phoneticPr fontId="2"/>
  </si>
  <si>
    <t>049-220-8181</t>
    <phoneticPr fontId="2"/>
  </si>
  <si>
    <t>JR川越駅から徒歩3分</t>
    <rPh sb="2" eb="4">
      <t>カワゴエ</t>
    </rPh>
    <rPh sb="4" eb="5">
      <t>エキ</t>
    </rPh>
    <rPh sb="7" eb="9">
      <t>トホ</t>
    </rPh>
    <rPh sb="10" eb="11">
      <t>フン</t>
    </rPh>
    <phoneticPr fontId="2"/>
  </si>
  <si>
    <t>049-257-6870</t>
  </si>
  <si>
    <t>就労継続支援Ｂ型事業所　奏</t>
    <rPh sb="0" eb="6">
      <t>しゅうろうけいぞくしえん</t>
    </rPh>
    <rPh sb="7" eb="8">
      <t>がた</t>
    </rPh>
    <rPh sb="8" eb="11">
      <t>じぎょうしょ</t>
    </rPh>
    <rPh sb="12" eb="13">
      <t>かなで</t>
    </rPh>
    <phoneticPr fontId="2" type="Hiragana"/>
  </si>
  <si>
    <t>333-0834</t>
    <phoneticPr fontId="2" type="Hiragana"/>
  </si>
  <si>
    <t>048-201-2967</t>
    <phoneticPr fontId="2" type="Hiragana"/>
  </si>
  <si>
    <t xml:space="preserve"> （バス）新井宿駅から川口駅東口行き「根岸小学校」下車、徒歩７分</t>
    <rPh sb="5" eb="9">
      <t>あらいじゅくえき</t>
    </rPh>
    <rPh sb="11" eb="14">
      <t>かわぐちえき</t>
    </rPh>
    <rPh sb="14" eb="16">
      <t>ひがしぐち</t>
    </rPh>
    <rPh sb="16" eb="17">
      <t>い</t>
    </rPh>
    <rPh sb="19" eb="21">
      <t>ねぎし</t>
    </rPh>
    <rPh sb="21" eb="24">
      <t>しょうがっこう</t>
    </rPh>
    <rPh sb="25" eb="27">
      <t>げしゃ</t>
    </rPh>
    <rPh sb="28" eb="30">
      <t>とほ</t>
    </rPh>
    <rPh sb="31" eb="32">
      <t>ふん</t>
    </rPh>
    <phoneticPr fontId="2" type="Hiragana"/>
  </si>
  <si>
    <t xml:space="preserve"> （バス）西川口駅東口から鳩ヶ谷公団住宅行き「上青木南小入口」下車、徒歩１分　従たる事業所（桜ガーデン）の追加</t>
    <rPh sb="5" eb="9">
      <t>にしかわぐちえき</t>
    </rPh>
    <rPh sb="9" eb="11">
      <t>ひがしぐち</t>
    </rPh>
    <rPh sb="13" eb="16">
      <t>はとがや</t>
    </rPh>
    <rPh sb="16" eb="18">
      <t>こうだん</t>
    </rPh>
    <rPh sb="18" eb="20">
      <t>じゅうたく</t>
    </rPh>
    <rPh sb="20" eb="21">
      <t>い</t>
    </rPh>
    <rPh sb="23" eb="26">
      <t>かみあおき</t>
    </rPh>
    <rPh sb="26" eb="27">
      <t>みなみ</t>
    </rPh>
    <rPh sb="27" eb="28">
      <t>しょう</t>
    </rPh>
    <rPh sb="28" eb="30">
      <t>いりぐち</t>
    </rPh>
    <rPh sb="31" eb="33">
      <t>げしゃ</t>
    </rPh>
    <rPh sb="34" eb="36">
      <t>とほ</t>
    </rPh>
    <rPh sb="37" eb="38">
      <t>ふん</t>
    </rPh>
    <rPh sb="39" eb="40">
      <t>じゅう</t>
    </rPh>
    <rPh sb="42" eb="45">
      <t>じぎょうしょ</t>
    </rPh>
    <rPh sb="46" eb="47">
      <t>さくら</t>
    </rPh>
    <rPh sb="53" eb="55">
      <t>ついか</t>
    </rPh>
    <phoneticPr fontId="2" type="Hiragana"/>
  </si>
  <si>
    <t>グループホーム　プラスassist川口芝</t>
    <rPh sb="17" eb="19">
      <t>かわぐち</t>
    </rPh>
    <rPh sb="19" eb="20">
      <t>しば</t>
    </rPh>
    <phoneticPr fontId="2" type="Hiragana"/>
  </si>
  <si>
    <t>333-0866</t>
    <phoneticPr fontId="2" type="Hiragana"/>
  </si>
  <si>
    <t>048-424-7516</t>
    <phoneticPr fontId="2" type="Hiragana"/>
  </si>
  <si>
    <t>048-424-7517</t>
    <phoneticPr fontId="2" type="Hiragana"/>
  </si>
  <si>
    <t>（バス）蕨駅東口から上根橋行き「消防局入口」徒歩４分</t>
    <rPh sb="4" eb="5">
      <t>わらび</t>
    </rPh>
    <rPh sb="5" eb="6">
      <t>えき</t>
    </rPh>
    <rPh sb="6" eb="8">
      <t>ひがしぐち</t>
    </rPh>
    <rPh sb="10" eb="11">
      <t>かみ</t>
    </rPh>
    <rPh sb="11" eb="12">
      <t>ね</t>
    </rPh>
    <rPh sb="12" eb="13">
      <t>はし</t>
    </rPh>
    <rPh sb="13" eb="14">
      <t>い</t>
    </rPh>
    <rPh sb="16" eb="18">
      <t>しょうぼう</t>
    </rPh>
    <rPh sb="18" eb="19">
      <t>きょく</t>
    </rPh>
    <rPh sb="19" eb="21">
      <t>いりぐち</t>
    </rPh>
    <rPh sb="22" eb="24">
      <t>とほ</t>
    </rPh>
    <rPh sb="25" eb="26">
      <t>ふん</t>
    </rPh>
    <phoneticPr fontId="2" type="Hiragana"/>
  </si>
  <si>
    <t>しんな</t>
  </si>
  <si>
    <t>048-797-8681</t>
  </si>
  <si>
    <t>048-797-8682</t>
  </si>
  <si>
    <t>ゆめの園アクト大宮　多機能型事業所</t>
    <phoneticPr fontId="2"/>
  </si>
  <si>
    <t>ゆめの園アクト浦和　多機能型事業所</t>
    <rPh sb="3" eb="4">
      <t>ソノ</t>
    </rPh>
    <rPh sb="7" eb="9">
      <t>ウラワ</t>
    </rPh>
    <rPh sb="10" eb="14">
      <t>タキノウガタ</t>
    </rPh>
    <rPh sb="14" eb="17">
      <t>ジギョウショ</t>
    </rPh>
    <phoneticPr fontId="2"/>
  </si>
  <si>
    <t>いなほの福祉支援ショートステイ</t>
  </si>
  <si>
    <t>349-0215</t>
  </si>
  <si>
    <t>(特非)あい・あーる</t>
    <phoneticPr fontId="5"/>
  </si>
  <si>
    <t>ショートステイ　ＬＵＡＮＡ</t>
    <phoneticPr fontId="41"/>
  </si>
  <si>
    <t>西金野井２９１－４８</t>
    <phoneticPr fontId="2"/>
  </si>
  <si>
    <t>344-0112</t>
    <phoneticPr fontId="2"/>
  </si>
  <si>
    <t>南桜井駅北口から徒歩１３分</t>
    <rPh sb="0" eb="1">
      <t>ミナミ</t>
    </rPh>
    <rPh sb="1" eb="3">
      <t>サクライ</t>
    </rPh>
    <rPh sb="3" eb="4">
      <t>エキ</t>
    </rPh>
    <rPh sb="4" eb="6">
      <t>キタグチ</t>
    </rPh>
    <rPh sb="8" eb="10">
      <t>トホ</t>
    </rPh>
    <rPh sb="12" eb="13">
      <t>プン</t>
    </rPh>
    <phoneticPr fontId="2"/>
  </si>
  <si>
    <t>ビーハック日中支援型障がい者グループホーム深谷</t>
    <rPh sb="5" eb="23">
      <t>ニッチュウシエンガタショウガイシャグループホームフカヤ</t>
    </rPh>
    <phoneticPr fontId="2"/>
  </si>
  <si>
    <t>深谷市荒川1341</t>
    <rPh sb="0" eb="2">
      <t>フカヤ</t>
    </rPh>
    <rPh sb="2" eb="3">
      <t>シ</t>
    </rPh>
    <rPh sb="3" eb="5">
      <t>アラカワ</t>
    </rPh>
    <phoneticPr fontId="2"/>
  </si>
  <si>
    <t>369-1245</t>
    <phoneticPr fontId="2"/>
  </si>
  <si>
    <t>050-6881-9872</t>
    <phoneticPr fontId="2"/>
  </si>
  <si>
    <t>秩父鉄道秩父本線（秩父線）ふかや花園駅から徒歩11分</t>
    <rPh sb="16" eb="18">
      <t>ハナゾノ</t>
    </rPh>
    <rPh sb="18" eb="19">
      <t>エキ</t>
    </rPh>
    <rPh sb="21" eb="23">
      <t>トホ</t>
    </rPh>
    <rPh sb="25" eb="26">
      <t>フン</t>
    </rPh>
    <phoneticPr fontId="2"/>
  </si>
  <si>
    <t>寄居町</t>
    <rPh sb="0" eb="3">
      <t>ヨリイマチ</t>
    </rPh>
    <phoneticPr fontId="2"/>
  </si>
  <si>
    <t>富田1587-1</t>
    <rPh sb="0" eb="2">
      <t>トミタ</t>
    </rPh>
    <phoneticPr fontId="2"/>
  </si>
  <si>
    <t>369-1216</t>
    <phoneticPr fontId="2"/>
  </si>
  <si>
    <t>048-501-2083</t>
    <phoneticPr fontId="2"/>
  </si>
  <si>
    <t>048-501-2088</t>
    <phoneticPr fontId="2"/>
  </si>
  <si>
    <t>ソーシャルハウス本庄</t>
    <phoneticPr fontId="2"/>
  </si>
  <si>
    <t>今井1102-1</t>
    <rPh sb="0" eb="2">
      <t>イマイ</t>
    </rPh>
    <phoneticPr fontId="2"/>
  </si>
  <si>
    <t>367-0036</t>
    <phoneticPr fontId="2"/>
  </si>
  <si>
    <t>0495-71-7000</t>
    <phoneticPr fontId="2"/>
  </si>
  <si>
    <t>0495-71-7011</t>
    <phoneticPr fontId="2"/>
  </si>
  <si>
    <t>（特）ノーマリゼーション協会</t>
    <rPh sb="1" eb="2">
      <t>トク</t>
    </rPh>
    <rPh sb="12" eb="14">
      <t>キョウカイ</t>
    </rPh>
    <phoneticPr fontId="2"/>
  </si>
  <si>
    <t>和気</t>
    <rPh sb="0" eb="1">
      <t>ワ</t>
    </rPh>
    <rPh sb="1" eb="2">
      <t>キ</t>
    </rPh>
    <phoneticPr fontId="2"/>
  </si>
  <si>
    <t>妻沼1461-4</t>
    <rPh sb="0" eb="2">
      <t>メヌマ</t>
    </rPh>
    <phoneticPr fontId="2"/>
  </si>
  <si>
    <t>360-0201</t>
  </si>
  <si>
    <t>熊谷駅からバス28分</t>
    <rPh sb="0" eb="2">
      <t>クマガヤ</t>
    </rPh>
    <rPh sb="2" eb="3">
      <t>エキ</t>
    </rPh>
    <rPh sb="9" eb="10">
      <t>フン</t>
    </rPh>
    <phoneticPr fontId="2"/>
  </si>
  <si>
    <t>東武越生線川角駅下車徒歩20分
※短期入所事業所番号 1112466808</t>
    <phoneticPr fontId="2"/>
  </si>
  <si>
    <t>グループホームまはろ朝霞宮戸</t>
    <rPh sb="10" eb="14">
      <t>アサカミヤト</t>
    </rPh>
    <phoneticPr fontId="2"/>
  </si>
  <si>
    <t>宮戸４丁目２番６０－２１</t>
    <rPh sb="3" eb="5">
      <t>ちょうめ</t>
    </rPh>
    <rPh sb="6" eb="7">
      <t>ばん</t>
    </rPh>
    <phoneticPr fontId="2" type="Hiragana"/>
  </si>
  <si>
    <t>048-423-2757</t>
    <phoneticPr fontId="2" type="Hiragana"/>
  </si>
  <si>
    <t>048-423-7810</t>
    <phoneticPr fontId="2" type="Hiragana"/>
  </si>
  <si>
    <t>（一社）ひるがお</t>
    <rPh sb="1" eb="2">
      <t>イチ</t>
    </rPh>
    <rPh sb="2" eb="3">
      <t>シャ</t>
    </rPh>
    <phoneticPr fontId="2"/>
  </si>
  <si>
    <t>office HIRUGAO</t>
    <phoneticPr fontId="2"/>
  </si>
  <si>
    <t>脚折字三角1497-23</t>
    <rPh sb="0" eb="2">
      <t>スネオリ</t>
    </rPh>
    <rPh sb="2" eb="3">
      <t>アザ</t>
    </rPh>
    <rPh sb="3" eb="5">
      <t>サンカク</t>
    </rPh>
    <phoneticPr fontId="2"/>
  </si>
  <si>
    <t>049-298-4947</t>
    <phoneticPr fontId="2"/>
  </si>
  <si>
    <t>049-298-4948</t>
    <phoneticPr fontId="2"/>
  </si>
  <si>
    <t>東武東上線若葉駅からつるバス南北線「すねおり団地」下車徒歩1分</t>
    <rPh sb="0" eb="2">
      <t>トウブ</t>
    </rPh>
    <rPh sb="2" eb="5">
      <t>トウジョウセン</t>
    </rPh>
    <rPh sb="5" eb="8">
      <t>ワカバエキ</t>
    </rPh>
    <rPh sb="14" eb="17">
      <t>ナンボクセン</t>
    </rPh>
    <rPh sb="22" eb="24">
      <t>ダンチ</t>
    </rPh>
    <rPh sb="25" eb="27">
      <t>ゲシャ</t>
    </rPh>
    <rPh sb="27" eb="29">
      <t>トホ</t>
    </rPh>
    <rPh sb="30" eb="31">
      <t>フン</t>
    </rPh>
    <phoneticPr fontId="2"/>
  </si>
  <si>
    <t>就労定着支援事業所ひるがお</t>
    <rPh sb="0" eb="9">
      <t>シュウロウテイチャクシエンジギョウショ</t>
    </rPh>
    <phoneticPr fontId="2"/>
  </si>
  <si>
    <t>鶴ヶ島ほっこり村診療所</t>
    <rPh sb="0" eb="3">
      <t>ツルガシマ</t>
    </rPh>
    <rPh sb="7" eb="8">
      <t>ムラ</t>
    </rPh>
    <rPh sb="8" eb="11">
      <t>シンリョウジョ</t>
    </rPh>
    <phoneticPr fontId="5"/>
  </si>
  <si>
    <t>鶴ヶ島市</t>
    <rPh sb="0" eb="3">
      <t>ツルガシマ</t>
    </rPh>
    <rPh sb="3" eb="4">
      <t>シ</t>
    </rPh>
    <phoneticPr fontId="2"/>
  </si>
  <si>
    <t>高倉三ノ輪７７３番地１</t>
    <rPh sb="0" eb="2">
      <t>タカクラ</t>
    </rPh>
    <rPh sb="2" eb="3">
      <t>ミ</t>
    </rPh>
    <rPh sb="4" eb="5">
      <t>ワ</t>
    </rPh>
    <rPh sb="8" eb="10">
      <t>バンチ</t>
    </rPh>
    <phoneticPr fontId="2"/>
  </si>
  <si>
    <t>049-237-7491</t>
    <phoneticPr fontId="2"/>
  </si>
  <si>
    <t>049-237-7492</t>
    <phoneticPr fontId="2"/>
  </si>
  <si>
    <t>栄二丁目11番１５号</t>
    <rPh sb="0" eb="1">
      <t>サカエ</t>
    </rPh>
    <rPh sb="1" eb="2">
      <t>ニ</t>
    </rPh>
    <rPh sb="2" eb="4">
      <t>チョウメ</t>
    </rPh>
    <rPh sb="6" eb="7">
      <t>バン</t>
    </rPh>
    <rPh sb="9" eb="10">
      <t>ゴウ</t>
    </rPh>
    <phoneticPr fontId="2"/>
  </si>
  <si>
    <t>(株)クレール</t>
    <rPh sb="0" eb="3">
      <t>カブ</t>
    </rPh>
    <phoneticPr fontId="2"/>
  </si>
  <si>
    <t>ツバキ</t>
    <phoneticPr fontId="2"/>
  </si>
  <si>
    <t>048-423-5315</t>
    <phoneticPr fontId="2"/>
  </si>
  <si>
    <t>048-423-5316</t>
    <phoneticPr fontId="2"/>
  </si>
  <si>
    <t>（福）彩明会</t>
    <rPh sb="1" eb="2">
      <t>ふく</t>
    </rPh>
    <rPh sb="3" eb="4">
      <t>あや</t>
    </rPh>
    <rPh sb="4" eb="5">
      <t>めい</t>
    </rPh>
    <rPh sb="5" eb="6">
      <t>かい</t>
    </rPh>
    <phoneticPr fontId="2" type="Hiragana"/>
  </si>
  <si>
    <t>グループホームみのりの家　加納</t>
    <phoneticPr fontId="2"/>
  </si>
  <si>
    <t>加納５９５</t>
    <phoneticPr fontId="2" type="Hiragana"/>
  </si>
  <si>
    <t>363-0001</t>
    <phoneticPr fontId="2" type="Hiragana"/>
  </si>
  <si>
    <t>048-856-9733</t>
    <phoneticPr fontId="2" type="Hiragana"/>
  </si>
  <si>
    <t>048-729-7514</t>
    <phoneticPr fontId="2" type="Hiragana"/>
  </si>
  <si>
    <t>H27.4.1指定</t>
    <rPh sb="7" eb="9">
      <t>シテイ</t>
    </rPh>
    <phoneticPr fontId="37"/>
  </si>
  <si>
    <t>大宮駅下車徒歩8分</t>
    <phoneticPr fontId="2" type="Hiragana"/>
  </si>
  <si>
    <t>市町村別短期入所事業所の整備状況</t>
  </si>
  <si>
    <t>No</t>
  </si>
  <si>
    <t>地域</t>
  </si>
  <si>
    <t>事業所数</t>
  </si>
  <si>
    <r>
      <t xml:space="preserve">定員数
</t>
    </r>
    <r>
      <rPr>
        <sz val="11"/>
        <color indexed="8"/>
        <rFont val="ＭＳ Ｐゴシック"/>
        <family val="3"/>
        <charset val="128"/>
      </rPr>
      <t>(単独型＋併設部分）</t>
    </r>
  </si>
  <si>
    <t>総数</t>
  </si>
  <si>
    <t>単独型</t>
  </si>
  <si>
    <t>空床・併設型</t>
  </si>
  <si>
    <t>空床型</t>
  </si>
  <si>
    <t>併設型</t>
  </si>
  <si>
    <t>さいたま</t>
  </si>
  <si>
    <t>川越比企</t>
  </si>
  <si>
    <t>北部</t>
  </si>
  <si>
    <t>南部</t>
  </si>
  <si>
    <t>利根</t>
  </si>
  <si>
    <t>秩父</t>
  </si>
  <si>
    <t>東部</t>
  </si>
  <si>
    <t>県央</t>
  </si>
  <si>
    <t>南西部</t>
  </si>
  <si>
    <t>白岡市</t>
  </si>
  <si>
    <t>東野６－６－２６</t>
    <rPh sb="0" eb="1">
      <t>ヒガシ</t>
    </rPh>
    <rPh sb="1" eb="2">
      <t>ノ</t>
    </rPh>
    <phoneticPr fontId="2"/>
  </si>
  <si>
    <t>アイトライ武蔵浦和センター</t>
    <rPh sb="5" eb="9">
      <t>ムサシウラワ</t>
    </rPh>
    <phoneticPr fontId="40"/>
  </si>
  <si>
    <t>南区別所６－４－２５
NKG別所２F・３F</t>
    <rPh sb="0" eb="2">
      <t>ミナミク</t>
    </rPh>
    <rPh sb="2" eb="4">
      <t>ベッショ</t>
    </rPh>
    <rPh sb="14" eb="16">
      <t>ベッショ</t>
    </rPh>
    <phoneticPr fontId="40"/>
  </si>
  <si>
    <t>048-753-9264</t>
  </si>
  <si>
    <t>048-753-9265</t>
  </si>
  <si>
    <t>ＪＲ武蔵浦和駅から徒歩３分</t>
    <rPh sb="2" eb="7">
      <t>ムサシウラワエキ</t>
    </rPh>
    <rPh sb="9" eb="11">
      <t>トホ</t>
    </rPh>
    <rPh sb="12" eb="13">
      <t>フン</t>
    </rPh>
    <phoneticPr fontId="37"/>
  </si>
  <si>
    <t>LITALICOワークス大宮西口</t>
    <rPh sb="12" eb="14">
      <t>オオミヤ</t>
    </rPh>
    <rPh sb="14" eb="16">
      <t>ニシグチ</t>
    </rPh>
    <phoneticPr fontId="42"/>
  </si>
  <si>
    <t>大宮区桜木町２－４７４　グランファースト大宮１F</t>
    <rPh sb="0" eb="2">
      <t>オオミヤ</t>
    </rPh>
    <rPh sb="2" eb="3">
      <t>ク</t>
    </rPh>
    <rPh sb="3" eb="6">
      <t>サクラギチョウ</t>
    </rPh>
    <rPh sb="20" eb="22">
      <t>オオミヤ</t>
    </rPh>
    <phoneticPr fontId="40"/>
  </si>
  <si>
    <t>ＪＲ大宮駅から徒歩８分</t>
    <rPh sb="2" eb="5">
      <t>オオミヤエキ</t>
    </rPh>
    <rPh sb="7" eb="9">
      <t>トホ</t>
    </rPh>
    <rPh sb="10" eb="11">
      <t>フン</t>
    </rPh>
    <phoneticPr fontId="37"/>
  </si>
  <si>
    <t>リワークセンター大宮東口</t>
    <rPh sb="8" eb="10">
      <t>オオミヤ</t>
    </rPh>
    <rPh sb="10" eb="12">
      <t>ヒガシグチ</t>
    </rPh>
    <phoneticPr fontId="42"/>
  </si>
  <si>
    <t>大宮区仲町２－４１　ＫＥＴＹビル４Ｆ</t>
    <rPh sb="0" eb="3">
      <t>オオミヤク</t>
    </rPh>
    <rPh sb="3" eb="5">
      <t>ナカチョウ</t>
    </rPh>
    <phoneticPr fontId="40"/>
  </si>
  <si>
    <t>ＪＲ大宮駅から徒歩５分</t>
    <rPh sb="2" eb="5">
      <t>オオミヤエキ</t>
    </rPh>
    <rPh sb="7" eb="9">
      <t>トホ</t>
    </rPh>
    <rPh sb="10" eb="11">
      <t>フン</t>
    </rPh>
    <phoneticPr fontId="37"/>
  </si>
  <si>
    <t>障がい者デイサービス　ワーカウト川越</t>
    <phoneticPr fontId="2"/>
  </si>
  <si>
    <t>川越市</t>
    <rPh sb="0" eb="3">
      <t>カワゴエシ</t>
    </rPh>
    <phoneticPr fontId="2"/>
  </si>
  <si>
    <t>小仙波687-1</t>
    <rPh sb="0" eb="3">
      <t>こせんば</t>
    </rPh>
    <phoneticPr fontId="39" type="Hiragana"/>
  </si>
  <si>
    <t>350-0031</t>
  </si>
  <si>
    <t>049-272-7789</t>
  </si>
  <si>
    <t>○</t>
    <phoneticPr fontId="2"/>
  </si>
  <si>
    <t>本川越駅から徒歩26分</t>
    <rPh sb="0" eb="4">
      <t>ホンカワゴエエキ</t>
    </rPh>
    <rPh sb="6" eb="8">
      <t>トホ</t>
    </rPh>
    <rPh sb="10" eb="11">
      <t>フン</t>
    </rPh>
    <phoneticPr fontId="2"/>
  </si>
  <si>
    <t>LITALICOワークス川越</t>
    <rPh sb="12" eb="14">
      <t>カワゴエ</t>
    </rPh>
    <phoneticPr fontId="2"/>
  </si>
  <si>
    <t>脇田本町14-38　YKB川越4階</t>
    <rPh sb="0" eb="4">
      <t>ワキタホンチョウ</t>
    </rPh>
    <rPh sb="13" eb="15">
      <t>カワゴエ</t>
    </rPh>
    <rPh sb="16" eb="17">
      <t>カイ</t>
    </rPh>
    <phoneticPr fontId="2"/>
  </si>
  <si>
    <t>350-1123</t>
    <phoneticPr fontId="2"/>
  </si>
  <si>
    <t>049-220-3205</t>
    <phoneticPr fontId="2"/>
  </si>
  <si>
    <t>049-220-3206</t>
    <phoneticPr fontId="2"/>
  </si>
  <si>
    <t>川越駅から徒歩3分、就労移行支援「LITALICOワークス」と一体的運営</t>
    <rPh sb="0" eb="2">
      <t>カワゴエ</t>
    </rPh>
    <rPh sb="2" eb="3">
      <t>エキ</t>
    </rPh>
    <rPh sb="5" eb="7">
      <t>トホ</t>
    </rPh>
    <rPh sb="8" eb="9">
      <t>フン</t>
    </rPh>
    <rPh sb="10" eb="12">
      <t>シュウロウ</t>
    </rPh>
    <rPh sb="12" eb="14">
      <t>イコウ</t>
    </rPh>
    <rPh sb="14" eb="16">
      <t>シエン</t>
    </rPh>
    <rPh sb="31" eb="34">
      <t>イッタイテキ</t>
    </rPh>
    <rPh sb="34" eb="36">
      <t>ウンエイ</t>
    </rPh>
    <phoneticPr fontId="2"/>
  </si>
  <si>
    <t>（株）LITALICOパートナーズ</t>
  </si>
  <si>
    <t>就労定着支援事業所リンクス川越東口</t>
    <rPh sb="0" eb="2">
      <t>シュウロウ</t>
    </rPh>
    <rPh sb="2" eb="4">
      <t>テイチャク</t>
    </rPh>
    <rPh sb="4" eb="6">
      <t>シエン</t>
    </rPh>
    <rPh sb="6" eb="9">
      <t>ジギョウショ</t>
    </rPh>
    <rPh sb="13" eb="15">
      <t>カワゴエ</t>
    </rPh>
    <rPh sb="15" eb="17">
      <t>ヒガシグチ</t>
    </rPh>
    <phoneticPr fontId="2"/>
  </si>
  <si>
    <t>脇田町16-29　川越脇田ビル4階</t>
    <rPh sb="0" eb="2">
      <t>ワキタ</t>
    </rPh>
    <rPh sb="2" eb="3">
      <t>マチ</t>
    </rPh>
    <rPh sb="9" eb="11">
      <t>カワゴエ</t>
    </rPh>
    <rPh sb="11" eb="13">
      <t>ワキタ</t>
    </rPh>
    <rPh sb="16" eb="17">
      <t>カイ</t>
    </rPh>
    <phoneticPr fontId="2"/>
  </si>
  <si>
    <t>350-1122</t>
    <phoneticPr fontId="2"/>
  </si>
  <si>
    <t>049-298-4906</t>
    <phoneticPr fontId="2"/>
  </si>
  <si>
    <t>049-298-4907</t>
    <phoneticPr fontId="2"/>
  </si>
  <si>
    <t>川越駅から徒歩3分、就労移行支援「就労移行支援事業所リンクス川越東口」と一体的運営</t>
    <rPh sb="0" eb="2">
      <t>カワゴエ</t>
    </rPh>
    <rPh sb="2" eb="3">
      <t>エキ</t>
    </rPh>
    <rPh sb="5" eb="7">
      <t>トホ</t>
    </rPh>
    <rPh sb="8" eb="9">
      <t>フン</t>
    </rPh>
    <rPh sb="10" eb="12">
      <t>シュウロウ</t>
    </rPh>
    <rPh sb="12" eb="14">
      <t>イコウ</t>
    </rPh>
    <rPh sb="14" eb="16">
      <t>シエン</t>
    </rPh>
    <rPh sb="17" eb="19">
      <t>シュウロウ</t>
    </rPh>
    <rPh sb="19" eb="21">
      <t>イコウ</t>
    </rPh>
    <rPh sb="21" eb="23">
      <t>シエン</t>
    </rPh>
    <rPh sb="23" eb="26">
      <t>ジギョウショ</t>
    </rPh>
    <rPh sb="30" eb="34">
      <t>カワゴエヒガシグチ</t>
    </rPh>
    <rPh sb="36" eb="39">
      <t>イッタイテキ</t>
    </rPh>
    <rPh sb="39" eb="41">
      <t>ウンエイ</t>
    </rPh>
    <phoneticPr fontId="2"/>
  </si>
  <si>
    <t>川口市</t>
    <rPh sb="0" eb="2">
      <t>かわぐち</t>
    </rPh>
    <rPh sb="2" eb="3">
      <t>し</t>
    </rPh>
    <phoneticPr fontId="2" type="Hiragana"/>
  </si>
  <si>
    <t>ピュアリス　ノア壱番館</t>
    <rPh sb="8" eb="11">
      <t>いちばんかん</t>
    </rPh>
    <phoneticPr fontId="2" type="Hiragana"/>
  </si>
  <si>
    <t>332-0003</t>
    <phoneticPr fontId="2" type="Hiragana"/>
  </si>
  <si>
    <t>048-299-9388</t>
    <phoneticPr fontId="2" type="Hiragana"/>
  </si>
  <si>
    <t>048-299-9389</t>
    <phoneticPr fontId="2" type="Hiragana"/>
  </si>
  <si>
    <t>（バス）川口駅東口から東領家一丁目行き「領家小学校裏」下車、徒歩４分</t>
    <rPh sb="4" eb="7">
      <t>かわぐちえき</t>
    </rPh>
    <rPh sb="7" eb="9">
      <t>ひがしぐち</t>
    </rPh>
    <rPh sb="11" eb="14">
      <t>ひがしりょうけ</t>
    </rPh>
    <rPh sb="14" eb="17">
      <t>いっちょうめ</t>
    </rPh>
    <rPh sb="17" eb="18">
      <t>い</t>
    </rPh>
    <rPh sb="20" eb="22">
      <t>りょうけ</t>
    </rPh>
    <rPh sb="22" eb="25">
      <t>しょうがっこう</t>
    </rPh>
    <rPh sb="25" eb="26">
      <t>うら</t>
    </rPh>
    <rPh sb="27" eb="29">
      <t>げしゃ</t>
    </rPh>
    <rPh sb="30" eb="32">
      <t>とほ</t>
    </rPh>
    <rPh sb="33" eb="34">
      <t>ふん</t>
    </rPh>
    <phoneticPr fontId="2" type="Hiragana"/>
  </si>
  <si>
    <t>(特非)クローバー</t>
    <rPh sb="1" eb="3">
      <t>とくひ</t>
    </rPh>
    <phoneticPr fontId="2" type="Hiragana"/>
  </si>
  <si>
    <t>あーとふぁくとりー</t>
    <phoneticPr fontId="2"/>
  </si>
  <si>
    <t>瀬崎二丁目５０番２２号クローバーⅠ</t>
    <rPh sb="0" eb="2">
      <t>せざき</t>
    </rPh>
    <rPh sb="2" eb="5">
      <t>にちょうめ</t>
    </rPh>
    <rPh sb="7" eb="8">
      <t>ばん</t>
    </rPh>
    <rPh sb="10" eb="11">
      <t>ごう</t>
    </rPh>
    <phoneticPr fontId="2" type="Hiragana"/>
  </si>
  <si>
    <t>340-0022</t>
    <phoneticPr fontId="2" type="Hiragana"/>
  </si>
  <si>
    <t>048-920-6321</t>
    <phoneticPr fontId="2" type="Hiragana"/>
  </si>
  <si>
    <t>048-920-6324</t>
    <phoneticPr fontId="2" type="Hiragana"/>
  </si>
  <si>
    <t>東武スカイツリーライン谷塚駅から徒歩１２分
※児童発達支援、放課後等デイサービスとの多機能</t>
    <rPh sb="0" eb="2">
      <t>トウブ</t>
    </rPh>
    <rPh sb="11" eb="14">
      <t>ヤツカエキ</t>
    </rPh>
    <rPh sb="16" eb="18">
      <t>トホ</t>
    </rPh>
    <rPh sb="20" eb="21">
      <t>フン</t>
    </rPh>
    <rPh sb="23" eb="29">
      <t>ジドウハッタツシエン</t>
    </rPh>
    <rPh sb="30" eb="34">
      <t>ホウカゴトウ</t>
    </rPh>
    <rPh sb="42" eb="45">
      <t>タキノウ</t>
    </rPh>
    <phoneticPr fontId="2"/>
  </si>
  <si>
    <t>（医）昭友会</t>
    <rPh sb="1" eb="2">
      <t>イ</t>
    </rPh>
    <rPh sb="3" eb="4">
      <t>アキラ</t>
    </rPh>
    <rPh sb="4" eb="5">
      <t>ユウ</t>
    </rPh>
    <rPh sb="5" eb="6">
      <t>カイ</t>
    </rPh>
    <phoneticPr fontId="2"/>
  </si>
  <si>
    <t>第二シンフォニー</t>
    <rPh sb="0" eb="2">
      <t>ダイ２</t>
    </rPh>
    <phoneticPr fontId="2"/>
  </si>
  <si>
    <t>滑川町</t>
    <rPh sb="0" eb="3">
      <t>ナメカワマチ</t>
    </rPh>
    <phoneticPr fontId="2"/>
  </si>
  <si>
    <t>和泉７０８－１</t>
    <rPh sb="0" eb="2">
      <t>イズミ</t>
    </rPh>
    <phoneticPr fontId="2"/>
  </si>
  <si>
    <t>355-0807</t>
    <phoneticPr fontId="2"/>
  </si>
  <si>
    <t>0493-56-3430</t>
    <phoneticPr fontId="2"/>
  </si>
  <si>
    <t>0493-56-3431</t>
    <phoneticPr fontId="2"/>
  </si>
  <si>
    <t>東武東上線武蔵嵐山駅から車で１２分</t>
    <rPh sb="0" eb="5">
      <t>トウブトウジョウセン</t>
    </rPh>
    <rPh sb="5" eb="7">
      <t>ムサシ</t>
    </rPh>
    <rPh sb="7" eb="9">
      <t>ランザン</t>
    </rPh>
    <rPh sb="9" eb="10">
      <t>エキ</t>
    </rPh>
    <rPh sb="12" eb="13">
      <t>クルマ</t>
    </rPh>
    <rPh sb="16" eb="17">
      <t>フン</t>
    </rPh>
    <phoneticPr fontId="2"/>
  </si>
  <si>
    <t>ショートステイ楽しいわが家</t>
    <rPh sb="7" eb="8">
      <t>タノ</t>
    </rPh>
    <rPh sb="12" eb="13">
      <t>イエ</t>
    </rPh>
    <phoneticPr fontId="2"/>
  </si>
  <si>
    <t>大谷本郷232-5</t>
    <rPh sb="0" eb="2">
      <t>おおたに</t>
    </rPh>
    <rPh sb="2" eb="4">
      <t>ほんごう</t>
    </rPh>
    <phoneticPr fontId="2" type="Hiragana"/>
  </si>
  <si>
    <t>362-0044</t>
    <phoneticPr fontId="2" type="Hiragana"/>
  </si>
  <si>
    <t>048-788-5006</t>
    <phoneticPr fontId="2" type="Hiragana"/>
  </si>
  <si>
    <t>JR上尾駅から車で１２分</t>
    <rPh sb="2" eb="5">
      <t>アゲオエキ</t>
    </rPh>
    <rPh sb="7" eb="8">
      <t>クルマ</t>
    </rPh>
    <rPh sb="11" eb="12">
      <t>フン</t>
    </rPh>
    <phoneticPr fontId="2"/>
  </si>
  <si>
    <t>ＮＳコーポレーション（同）</t>
    <rPh sb="11" eb="12">
      <t>ドウ</t>
    </rPh>
    <phoneticPr fontId="2"/>
  </si>
  <si>
    <t>まごころホーム大井武蔵野</t>
    <rPh sb="7" eb="12">
      <t>オオイムサシノ</t>
    </rPh>
    <phoneticPr fontId="2"/>
  </si>
  <si>
    <t>大井武蔵野１３１７－１</t>
    <rPh sb="0" eb="5">
      <t>オオイムサシノ</t>
    </rPh>
    <phoneticPr fontId="2"/>
  </si>
  <si>
    <t>356-0054</t>
    <phoneticPr fontId="2"/>
  </si>
  <si>
    <t>049-265-4324</t>
    <phoneticPr fontId="2"/>
  </si>
  <si>
    <t>049-265-4325</t>
    <phoneticPr fontId="2"/>
  </si>
  <si>
    <t>東武東上線ふじみ野駅から東部バス「西原住宅入口」下車徒歩9分</t>
    <rPh sb="0" eb="5">
      <t>トウブトウジョウセン</t>
    </rPh>
    <rPh sb="8" eb="9">
      <t>ノ</t>
    </rPh>
    <rPh sb="9" eb="10">
      <t>エキ</t>
    </rPh>
    <rPh sb="12" eb="14">
      <t>トウブ</t>
    </rPh>
    <rPh sb="17" eb="21">
      <t>ニシハラジュウタク</t>
    </rPh>
    <rPh sb="21" eb="23">
      <t>イリグチ</t>
    </rPh>
    <rPh sb="24" eb="26">
      <t>ゲシャ</t>
    </rPh>
    <rPh sb="26" eb="28">
      <t>トホ</t>
    </rPh>
    <rPh sb="29" eb="30">
      <t>フン</t>
    </rPh>
    <phoneticPr fontId="2"/>
  </si>
  <si>
    <t>（株）LITALICOパートナーズ</t>
    <phoneticPr fontId="5"/>
  </si>
  <si>
    <t>LITALICOワークス春日部</t>
    <rPh sb="12" eb="15">
      <t>カスカベ</t>
    </rPh>
    <phoneticPr fontId="2"/>
  </si>
  <si>
    <t>048-753-4380</t>
    <phoneticPr fontId="2"/>
  </si>
  <si>
    <t>048-753-4381</t>
    <phoneticPr fontId="2"/>
  </si>
  <si>
    <t>春日部駅西口徒歩３分</t>
    <rPh sb="0" eb="4">
      <t>カスカベエキ</t>
    </rPh>
    <rPh sb="4" eb="6">
      <t>ニシグチ</t>
    </rPh>
    <rPh sb="6" eb="8">
      <t>トホ</t>
    </rPh>
    <rPh sb="9" eb="10">
      <t>フン</t>
    </rPh>
    <phoneticPr fontId="2"/>
  </si>
  <si>
    <t>相模町5-228-4</t>
    <rPh sb="0" eb="3">
      <t>サガミチョウ</t>
    </rPh>
    <phoneticPr fontId="2"/>
  </si>
  <si>
    <t>343-0823</t>
    <phoneticPr fontId="2"/>
  </si>
  <si>
    <t>048-972-5269</t>
    <phoneticPr fontId="2"/>
  </si>
  <si>
    <t>048-972-5289</t>
    <phoneticPr fontId="2"/>
  </si>
  <si>
    <t>JR武蔵野線越谷レイクタウン駅徒歩10分</t>
    <rPh sb="2" eb="6">
      <t>ムサシノセン</t>
    </rPh>
    <rPh sb="6" eb="8">
      <t>コシガヤ</t>
    </rPh>
    <rPh sb="14" eb="15">
      <t>エキ</t>
    </rPh>
    <rPh sb="15" eb="17">
      <t>トホ</t>
    </rPh>
    <rPh sb="19" eb="20">
      <t>プン</t>
    </rPh>
    <phoneticPr fontId="2"/>
  </si>
  <si>
    <t>チャレンジドファクトリー</t>
    <phoneticPr fontId="2"/>
  </si>
  <si>
    <t>東越谷1-1-23</t>
    <rPh sb="0" eb="3">
      <t>ヒガシコシガヤ</t>
    </rPh>
    <phoneticPr fontId="2"/>
  </si>
  <si>
    <t>090-1011-8710</t>
    <phoneticPr fontId="2"/>
  </si>
  <si>
    <t>東武スカイツリーライン越谷駅徒歩15分</t>
    <rPh sb="0" eb="2">
      <t>トウブ</t>
    </rPh>
    <rPh sb="11" eb="13">
      <t>コシガヤ</t>
    </rPh>
    <rPh sb="13" eb="14">
      <t>エキ</t>
    </rPh>
    <rPh sb="14" eb="16">
      <t>トホ</t>
    </rPh>
    <rPh sb="18" eb="19">
      <t>フン</t>
    </rPh>
    <phoneticPr fontId="2"/>
  </si>
  <si>
    <t>JR東浦和駅から徒歩7分</t>
    <rPh sb="2" eb="6">
      <t>ヒガシウラワエキ</t>
    </rPh>
    <rPh sb="8" eb="10">
      <t>トホ</t>
    </rPh>
    <rPh sb="11" eb="12">
      <t>フン</t>
    </rPh>
    <phoneticPr fontId="37"/>
  </si>
  <si>
    <t>ラシクラボさいたま新都心</t>
    <rPh sb="9" eb="12">
      <t>シントシン</t>
    </rPh>
    <phoneticPr fontId="36"/>
  </si>
  <si>
    <t>大宮区吉敷町４－２４８－５　新都心プラチナビル１階</t>
    <rPh sb="0" eb="3">
      <t>オオミヤク</t>
    </rPh>
    <rPh sb="3" eb="6">
      <t>キシキチョウ</t>
    </rPh>
    <rPh sb="14" eb="17">
      <t>シントシン</t>
    </rPh>
    <rPh sb="24" eb="25">
      <t>カイ</t>
    </rPh>
    <phoneticPr fontId="58"/>
  </si>
  <si>
    <t>048-871-5778</t>
  </si>
  <si>
    <t>048-871-5779</t>
  </si>
  <si>
    <t>JRさいたま新都心駅から徒歩２分</t>
    <rPh sb="6" eb="9">
      <t>シントシン</t>
    </rPh>
    <rPh sb="9" eb="10">
      <t>エキ</t>
    </rPh>
    <rPh sb="12" eb="14">
      <t>トホ</t>
    </rPh>
    <rPh sb="15" eb="16">
      <t>フン</t>
    </rPh>
    <phoneticPr fontId="37"/>
  </si>
  <si>
    <t>見沼区南中野４５２－１２</t>
    <rPh sb="0" eb="2">
      <t>ミヌマ</t>
    </rPh>
    <rPh sb="2" eb="3">
      <t>ク</t>
    </rPh>
    <rPh sb="3" eb="4">
      <t>ミナミ</t>
    </rPh>
    <rPh sb="4" eb="6">
      <t>ナカノ</t>
    </rPh>
    <phoneticPr fontId="37"/>
  </si>
  <si>
    <t>JR大宮駅東口から国際興業バス乗車
南中野バス停から徒歩１分</t>
    <rPh sb="2" eb="5">
      <t>オオミヤエキ</t>
    </rPh>
    <rPh sb="5" eb="7">
      <t>ヒガシグチ</t>
    </rPh>
    <rPh sb="9" eb="13">
      <t>コクサイコウギョウ</t>
    </rPh>
    <rPh sb="15" eb="17">
      <t>ジョウシャ</t>
    </rPh>
    <rPh sb="18" eb="19">
      <t>ミナミ</t>
    </rPh>
    <rPh sb="19" eb="21">
      <t>ナカノ</t>
    </rPh>
    <rPh sb="23" eb="24">
      <t>テイ</t>
    </rPh>
    <rPh sb="26" eb="28">
      <t>トホ</t>
    </rPh>
    <rPh sb="29" eb="30">
      <t>フン</t>
    </rPh>
    <phoneticPr fontId="37"/>
  </si>
  <si>
    <t>ベル大宮</t>
    <rPh sb="2" eb="4">
      <t>オオミヤ</t>
    </rPh>
    <phoneticPr fontId="36"/>
  </si>
  <si>
    <t>048-788-5245</t>
  </si>
  <si>
    <t>048-788-5246</t>
  </si>
  <si>
    <t>20</t>
    <phoneticPr fontId="37"/>
  </si>
  <si>
    <t>JR大宮駅から徒歩８分</t>
    <rPh sb="2" eb="4">
      <t>オオミヤ</t>
    </rPh>
    <rPh sb="4" eb="5">
      <t>エキ</t>
    </rPh>
    <rPh sb="7" eb="9">
      <t>トホ</t>
    </rPh>
    <rPh sb="10" eb="11">
      <t>フン</t>
    </rPh>
    <phoneticPr fontId="37"/>
  </si>
  <si>
    <t>048-823-3777</t>
  </si>
  <si>
    <t>048-823-3778</t>
  </si>
  <si>
    <t>妻沼つくし</t>
    <rPh sb="0" eb="2">
      <t>メヌマ</t>
    </rPh>
    <phoneticPr fontId="2"/>
  </si>
  <si>
    <t>中新田東山382</t>
    <rPh sb="0" eb="3">
      <t>ナカシンデン</t>
    </rPh>
    <rPh sb="3" eb="5">
      <t>ヒガシヤマ</t>
    </rPh>
    <phoneticPr fontId="2"/>
  </si>
  <si>
    <t>東武鉄道越生線一本松駅から徒歩9分</t>
    <rPh sb="0" eb="2">
      <t>トウブ</t>
    </rPh>
    <rPh sb="2" eb="4">
      <t>テツドウ</t>
    </rPh>
    <rPh sb="4" eb="6">
      <t>オゴセ</t>
    </rPh>
    <rPh sb="6" eb="7">
      <t>セン</t>
    </rPh>
    <rPh sb="7" eb="10">
      <t>イッポンマツ</t>
    </rPh>
    <rPh sb="10" eb="11">
      <t>エキ</t>
    </rPh>
    <rPh sb="13" eb="15">
      <t>トホ</t>
    </rPh>
    <rPh sb="16" eb="17">
      <t>フン</t>
    </rPh>
    <phoneticPr fontId="2"/>
  </si>
  <si>
    <t>（福）弘勝会色えんぴつ</t>
    <rPh sb="1" eb="2">
      <t>フク</t>
    </rPh>
    <rPh sb="3" eb="7">
      <t>ヒロカツカイイロ</t>
    </rPh>
    <phoneticPr fontId="2"/>
  </si>
  <si>
    <t>色えんぴつ　空　短期入所</t>
    <rPh sb="0" eb="1">
      <t>イロ</t>
    </rPh>
    <rPh sb="6" eb="7">
      <t>ソラ</t>
    </rPh>
    <rPh sb="8" eb="12">
      <t>タンキニュウショ</t>
    </rPh>
    <phoneticPr fontId="2"/>
  </si>
  <si>
    <t>今泉762－2</t>
    <rPh sb="0" eb="2">
      <t>イマイズミ</t>
    </rPh>
    <phoneticPr fontId="2"/>
  </si>
  <si>
    <t>048-598-8332</t>
    <phoneticPr fontId="2"/>
  </si>
  <si>
    <t>048-598-8335</t>
    <phoneticPr fontId="2"/>
  </si>
  <si>
    <t>（一社）ウイズタイムハウス</t>
    <rPh sb="1" eb="3">
      <t>イッシャ</t>
    </rPh>
    <phoneticPr fontId="2"/>
  </si>
  <si>
    <t>ウイズタイムホーム/上尾ステイ</t>
    <rPh sb="9" eb="12">
      <t>･アゲオ</t>
    </rPh>
    <phoneticPr fontId="2"/>
  </si>
  <si>
    <t>春日２－２４－２０</t>
    <rPh sb="0" eb="2">
      <t>カスガ</t>
    </rPh>
    <phoneticPr fontId="2"/>
  </si>
  <si>
    <t>362-0074</t>
    <phoneticPr fontId="2"/>
  </si>
  <si>
    <t>048ｰ788-1299</t>
    <phoneticPr fontId="2"/>
  </si>
  <si>
    <t>上尾駅西口より市内循環バス「ぐるっとくん」大石桶川線「保健センター前」下車３分</t>
    <rPh sb="0" eb="3">
      <t>アゲオエキ</t>
    </rPh>
    <rPh sb="3" eb="5">
      <t>ニシグチ</t>
    </rPh>
    <rPh sb="7" eb="11">
      <t>シナイジュンカン</t>
    </rPh>
    <rPh sb="21" eb="23">
      <t>オオイシ</t>
    </rPh>
    <rPh sb="23" eb="26">
      <t>オケガワセン</t>
    </rPh>
    <rPh sb="27" eb="29">
      <t>ホケン</t>
    </rPh>
    <rPh sb="33" eb="34">
      <t>マエ</t>
    </rPh>
    <rPh sb="35" eb="37">
      <t>ゲシャ</t>
    </rPh>
    <rPh sb="38" eb="39">
      <t>フン</t>
    </rPh>
    <phoneticPr fontId="2"/>
  </si>
  <si>
    <t>（特非）Ｊａｐａｎ　Ｉｍｐｒｏｖｅｍｅｎｔ　Ａｓｓｏｃｉａｔｉｏｎ</t>
    <rPh sb="1" eb="3">
      <t>トクヒ</t>
    </rPh>
    <phoneticPr fontId="2"/>
  </si>
  <si>
    <t>就労継続支援Ａ型事業所　あある</t>
    <rPh sb="0" eb="2">
      <t>シュウロウ</t>
    </rPh>
    <rPh sb="2" eb="4">
      <t>ケイゾク</t>
    </rPh>
    <rPh sb="4" eb="6">
      <t>シエン</t>
    </rPh>
    <rPh sb="7" eb="8">
      <t>ガタ</t>
    </rPh>
    <rPh sb="8" eb="11">
      <t>ジギョウショ</t>
    </rPh>
    <phoneticPr fontId="2"/>
  </si>
  <si>
    <t>両新田西町１３－４</t>
    <rPh sb="0" eb="3">
      <t>リョウシンデン</t>
    </rPh>
    <rPh sb="3" eb="4">
      <t>ニシ</t>
    </rPh>
    <rPh sb="4" eb="5">
      <t>マチ</t>
    </rPh>
    <phoneticPr fontId="2"/>
  </si>
  <si>
    <t>340-0027</t>
    <phoneticPr fontId="2"/>
  </si>
  <si>
    <t>竹ノ塚駅西口から新里循環竹ノ塚車庫行バス「谷塚上町」下車徒歩５分</t>
    <rPh sb="0" eb="1">
      <t>タケ</t>
    </rPh>
    <rPh sb="2" eb="3">
      <t>ツカ</t>
    </rPh>
    <rPh sb="3" eb="4">
      <t>エキ</t>
    </rPh>
    <rPh sb="4" eb="6">
      <t>ニシグチ</t>
    </rPh>
    <rPh sb="8" eb="10">
      <t>アラサト</t>
    </rPh>
    <rPh sb="10" eb="12">
      <t>ジュンカン</t>
    </rPh>
    <rPh sb="12" eb="13">
      <t>タケ</t>
    </rPh>
    <rPh sb="14" eb="15">
      <t>ツカ</t>
    </rPh>
    <rPh sb="15" eb="18">
      <t>シャコユキ</t>
    </rPh>
    <rPh sb="21" eb="23">
      <t>ヤツカ</t>
    </rPh>
    <rPh sb="23" eb="25">
      <t>カミマチ</t>
    </rPh>
    <rPh sb="26" eb="30">
      <t>ゲシャトホ</t>
    </rPh>
    <rPh sb="31" eb="32">
      <t>フン</t>
    </rPh>
    <phoneticPr fontId="2"/>
  </si>
  <si>
    <t>（合）ビームスキャリア</t>
    <rPh sb="1" eb="2">
      <t>ゴウ</t>
    </rPh>
    <phoneticPr fontId="2"/>
  </si>
  <si>
    <t>ブロッサムワークス草加</t>
    <rPh sb="9" eb="11">
      <t>ソウカ</t>
    </rPh>
    <phoneticPr fontId="2"/>
  </si>
  <si>
    <t>氷川町2104-6　篠ビル5F</t>
    <rPh sb="0" eb="2">
      <t>ヒカワ</t>
    </rPh>
    <rPh sb="2" eb="3">
      <t>チョウ</t>
    </rPh>
    <rPh sb="10" eb="11">
      <t>シノ</t>
    </rPh>
    <phoneticPr fontId="2"/>
  </si>
  <si>
    <t>048-940-2026</t>
    <phoneticPr fontId="2"/>
  </si>
  <si>
    <t>048-940-2028</t>
    <phoneticPr fontId="2"/>
  </si>
  <si>
    <t>東武スカイツリーライン草加駅徒歩５分</t>
    <rPh sb="0" eb="2">
      <t>トウブ</t>
    </rPh>
    <rPh sb="11" eb="14">
      <t>ソウカエキ</t>
    </rPh>
    <rPh sb="14" eb="16">
      <t>トホ</t>
    </rPh>
    <rPh sb="17" eb="18">
      <t>フン</t>
    </rPh>
    <phoneticPr fontId="2"/>
  </si>
  <si>
    <t>（株）Ｈ＆Ｓ</t>
    <phoneticPr fontId="2"/>
  </si>
  <si>
    <t>ほたるの郷</t>
    <phoneticPr fontId="2"/>
  </si>
  <si>
    <t>道佛３丁目２９－１</t>
    <phoneticPr fontId="2"/>
  </si>
  <si>
    <t>345-0811</t>
    <phoneticPr fontId="2"/>
  </si>
  <si>
    <t>0480-48-6492</t>
    <phoneticPr fontId="2"/>
  </si>
  <si>
    <t>0480-48-6493</t>
    <phoneticPr fontId="2"/>
  </si>
  <si>
    <t>東武スカイツリーライン東武動物公園駅下車徒歩２５分</t>
    <rPh sb="0" eb="2">
      <t>トウブ</t>
    </rPh>
    <rPh sb="11" eb="18">
      <t>トウブドウブツコウエンエキ</t>
    </rPh>
    <rPh sb="18" eb="20">
      <t>ゲシャ</t>
    </rPh>
    <rPh sb="20" eb="22">
      <t>トホ</t>
    </rPh>
    <rPh sb="24" eb="25">
      <t>フン</t>
    </rPh>
    <phoneticPr fontId="2"/>
  </si>
  <si>
    <t>（株）松葉屋</t>
    <rPh sb="1" eb="2">
      <t>カブ</t>
    </rPh>
    <rPh sb="3" eb="6">
      <t>マツバヤ</t>
    </rPh>
    <phoneticPr fontId="2"/>
  </si>
  <si>
    <t>ひとは</t>
    <phoneticPr fontId="2"/>
  </si>
  <si>
    <t>梅田３丁目１７４</t>
    <rPh sb="0" eb="2">
      <t>ウメダ</t>
    </rPh>
    <rPh sb="3" eb="5">
      <t>チョウメ</t>
    </rPh>
    <phoneticPr fontId="2"/>
  </si>
  <si>
    <t>048-812-7513</t>
    <phoneticPr fontId="2"/>
  </si>
  <si>
    <t>春日部駅徒歩２４分、北春日部駅徒歩７分</t>
    <rPh sb="0" eb="4">
      <t>カスカベエキ</t>
    </rPh>
    <rPh sb="4" eb="6">
      <t>トホ</t>
    </rPh>
    <rPh sb="8" eb="9">
      <t>フン</t>
    </rPh>
    <rPh sb="10" eb="14">
      <t>キタカスカベ</t>
    </rPh>
    <rPh sb="14" eb="15">
      <t>エキ</t>
    </rPh>
    <rPh sb="15" eb="17">
      <t>トホ</t>
    </rPh>
    <rPh sb="18" eb="19">
      <t>フン</t>
    </rPh>
    <phoneticPr fontId="2"/>
  </si>
  <si>
    <t>あいりす</t>
  </si>
  <si>
    <t>高久2-7-3</t>
    <rPh sb="0" eb="2">
      <t>タカヒサ</t>
    </rPh>
    <phoneticPr fontId="2"/>
  </si>
  <si>
    <t>048-984-3205</t>
  </si>
  <si>
    <t>048-984-3206</t>
  </si>
  <si>
    <t>武蔵野線吉川駅から徒歩12分</t>
    <rPh sb="0" eb="4">
      <t>ムサシノセン</t>
    </rPh>
    <rPh sb="4" eb="6">
      <t>ヨシカワ</t>
    </rPh>
    <rPh sb="6" eb="7">
      <t>エキ</t>
    </rPh>
    <rPh sb="9" eb="11">
      <t>トホ</t>
    </rPh>
    <rPh sb="13" eb="14">
      <t>フン</t>
    </rPh>
    <phoneticPr fontId="2"/>
  </si>
  <si>
    <t>小渕517-1</t>
    <rPh sb="0" eb="2">
      <t>コブチ</t>
    </rPh>
    <phoneticPr fontId="2"/>
  </si>
  <si>
    <t>344-0007</t>
    <phoneticPr fontId="2"/>
  </si>
  <si>
    <t>048-795-4777</t>
  </si>
  <si>
    <t>048-795-4778</t>
  </si>
  <si>
    <t>東部スカイツリーライン北春日部駅から徒歩20分</t>
    <rPh sb="0" eb="2">
      <t>トウブ</t>
    </rPh>
    <rPh sb="11" eb="16">
      <t>キタカスカベエキ</t>
    </rPh>
    <rPh sb="18" eb="20">
      <t>トホ</t>
    </rPh>
    <rPh sb="22" eb="23">
      <t>フン</t>
    </rPh>
    <phoneticPr fontId="2"/>
  </si>
  <si>
    <t>有限会社水風社</t>
    <rPh sb="0" eb="4">
      <t>ユウゲンガイシャ</t>
    </rPh>
    <rPh sb="4" eb="5">
      <t>スイ</t>
    </rPh>
    <rPh sb="5" eb="6">
      <t>カゼ</t>
    </rPh>
    <rPh sb="6" eb="7">
      <t>シャ</t>
    </rPh>
    <phoneticPr fontId="36"/>
  </si>
  <si>
    <t>アフターネオ浦和</t>
    <rPh sb="6" eb="8">
      <t>うらわ</t>
    </rPh>
    <phoneticPr fontId="36" type="Hiragana"/>
  </si>
  <si>
    <t>浦和区岸町７－５－２１　プリミエコート岸町６階６０１号室</t>
    <rPh sb="0" eb="2">
      <t>ウラワ</t>
    </rPh>
    <rPh sb="2" eb="3">
      <t>ク</t>
    </rPh>
    <rPh sb="3" eb="5">
      <t>キシマチ</t>
    </rPh>
    <rPh sb="19" eb="21">
      <t>キシマチ</t>
    </rPh>
    <rPh sb="22" eb="23">
      <t>カイ</t>
    </rPh>
    <rPh sb="26" eb="28">
      <t>ゴウシツ</t>
    </rPh>
    <phoneticPr fontId="36"/>
  </si>
  <si>
    <t>330-0064</t>
  </si>
  <si>
    <t>048-714-5455</t>
  </si>
  <si>
    <t>048-714-5456</t>
  </si>
  <si>
    <t>ＪＲ浦和駅から徒歩10分</t>
    <rPh sb="2" eb="5">
      <t>ウラワエキ</t>
    </rPh>
    <rPh sb="7" eb="9">
      <t>トホ</t>
    </rPh>
    <rPh sb="11" eb="12">
      <t>フン</t>
    </rPh>
    <phoneticPr fontId="37"/>
  </si>
  <si>
    <t>336-0965</t>
  </si>
  <si>
    <t>048-799-2357</t>
  </si>
  <si>
    <t>048-799-2259</t>
  </si>
  <si>
    <t>ＴＯＫＵＪＯＢ武蔵浦和</t>
    <rPh sb="7" eb="11">
      <t>むさしうらわ</t>
    </rPh>
    <phoneticPr fontId="36" type="Hiragana"/>
  </si>
  <si>
    <t>南区曲本５－８－２２</t>
  </si>
  <si>
    <t>336-0033</t>
  </si>
  <si>
    <t>048-626-6591</t>
  </si>
  <si>
    <t>048-626-6592</t>
  </si>
  <si>
    <t>ＪＲ武蔵浦和駅から徒歩18分</t>
    <rPh sb="2" eb="6">
      <t>ムサシウラワ</t>
    </rPh>
    <rPh sb="6" eb="7">
      <t>エキ</t>
    </rPh>
    <rPh sb="9" eb="11">
      <t>トホ</t>
    </rPh>
    <rPh sb="13" eb="14">
      <t>フン</t>
    </rPh>
    <phoneticPr fontId="37"/>
  </si>
  <si>
    <t>西区指扇２８５６－２５８</t>
  </si>
  <si>
    <t>048-607-4818</t>
    <phoneticPr fontId="37"/>
  </si>
  <si>
    <t>クリエイティブセンターsize</t>
  </si>
  <si>
    <t>浦和区上木崎４－４－１３　フジグリーンビュー２Ｆ</t>
  </si>
  <si>
    <t>330-0071</t>
  </si>
  <si>
    <t>048-762-7301</t>
  </si>
  <si>
    <t>048-762-7341</t>
  </si>
  <si>
    <t>ＪＲ与野駅から徒歩8分</t>
    <rPh sb="2" eb="4">
      <t>ヨノ</t>
    </rPh>
    <rPh sb="4" eb="5">
      <t>エキ</t>
    </rPh>
    <rPh sb="7" eb="9">
      <t>トホ</t>
    </rPh>
    <rPh sb="10" eb="11">
      <t>フン</t>
    </rPh>
    <phoneticPr fontId="37"/>
  </si>
  <si>
    <t>レシルフィード</t>
  </si>
  <si>
    <t>048-795-6099</t>
    <phoneticPr fontId="37"/>
  </si>
  <si>
    <t>ワンダフル宮原</t>
    <rPh sb="5" eb="7">
      <t>みやはら</t>
    </rPh>
    <phoneticPr fontId="36" type="Hiragana"/>
  </si>
  <si>
    <t>北区宮原町３－１６１　大井ビル３階</t>
    <phoneticPr fontId="37"/>
  </si>
  <si>
    <t>331-0812</t>
    <phoneticPr fontId="37"/>
  </si>
  <si>
    <t>048-788-1871</t>
  </si>
  <si>
    <t>JR宮原駅から徒歩8分</t>
    <rPh sb="2" eb="4">
      <t>ミヤハラ</t>
    </rPh>
    <rPh sb="4" eb="5">
      <t>エキ</t>
    </rPh>
    <rPh sb="7" eb="9">
      <t>トホ</t>
    </rPh>
    <rPh sb="10" eb="11">
      <t>フン</t>
    </rPh>
    <phoneticPr fontId="37"/>
  </si>
  <si>
    <t>リンクス川越事業所</t>
  </si>
  <si>
    <t>川越市</t>
    <rPh sb="0" eb="3">
      <t>カワゴエシ</t>
    </rPh>
    <phoneticPr fontId="2"/>
  </si>
  <si>
    <t>砂949-8　井上ビル2階</t>
  </si>
  <si>
    <t>350-1133</t>
  </si>
  <si>
    <t>○</t>
    <phoneticPr fontId="2"/>
  </si>
  <si>
    <t>東武東上線新河岸駅から徒歩２２分</t>
    <rPh sb="0" eb="5">
      <t>トウブトウジョウセン</t>
    </rPh>
    <rPh sb="5" eb="8">
      <t>シンガシ</t>
    </rPh>
    <rPh sb="8" eb="9">
      <t>エキ</t>
    </rPh>
    <rPh sb="11" eb="13">
      <t>トホ</t>
    </rPh>
    <rPh sb="15" eb="16">
      <t>フン</t>
    </rPh>
    <phoneticPr fontId="2"/>
  </si>
  <si>
    <t>川口市</t>
    <rPh sb="0" eb="2">
      <t>かわぐち</t>
    </rPh>
    <rPh sb="2" eb="3">
      <t>し</t>
    </rPh>
    <phoneticPr fontId="2" type="Hiragana"/>
  </si>
  <si>
    <t>333-0811</t>
    <phoneticPr fontId="2" type="Hiragana"/>
  </si>
  <si>
    <t>048-229-6380</t>
    <phoneticPr fontId="2" type="Hiragana"/>
  </si>
  <si>
    <t>048-229-6382</t>
    <phoneticPr fontId="2" type="Hiragana"/>
  </si>
  <si>
    <t>（電車）東川口駅から徒歩３分</t>
    <rPh sb="1" eb="3">
      <t>でんしゃ</t>
    </rPh>
    <rPh sb="4" eb="7">
      <t>ひがしかわぐち</t>
    </rPh>
    <rPh sb="7" eb="8">
      <t>えき</t>
    </rPh>
    <rPh sb="10" eb="12">
      <t>とほ</t>
    </rPh>
    <rPh sb="13" eb="14">
      <t>ふん</t>
    </rPh>
    <phoneticPr fontId="2" type="Hiragana"/>
  </si>
  <si>
    <t>Beesグループホーム</t>
    <phoneticPr fontId="2"/>
  </si>
  <si>
    <t>浅間台1-21-21</t>
    <rPh sb="0" eb="3">
      <t>アサマダイ</t>
    </rPh>
    <phoneticPr fontId="2"/>
  </si>
  <si>
    <t>362-0073</t>
    <phoneticPr fontId="2"/>
  </si>
  <si>
    <t>048-662-9182</t>
    <phoneticPr fontId="2"/>
  </si>
  <si>
    <t>048-662-9094</t>
    <phoneticPr fontId="2"/>
  </si>
  <si>
    <t>JR高崎線北上尾駅から徒歩６分</t>
    <rPh sb="2" eb="5">
      <t>タカサキセン</t>
    </rPh>
    <rPh sb="5" eb="9">
      <t>キタアゲオエキ</t>
    </rPh>
    <rPh sb="11" eb="13">
      <t>トホ</t>
    </rPh>
    <rPh sb="14" eb="15">
      <t>フン</t>
    </rPh>
    <phoneticPr fontId="2"/>
  </si>
  <si>
    <t>（特非）ＣＨＩＹＯ．ＳＵＮ</t>
    <rPh sb="1" eb="3">
      <t>トクヒ</t>
    </rPh>
    <phoneticPr fontId="2"/>
  </si>
  <si>
    <t>ＳＭＩＬＥ　ＪＡＭ</t>
    <phoneticPr fontId="2"/>
  </si>
  <si>
    <t>355-0043</t>
    <phoneticPr fontId="2"/>
  </si>
  <si>
    <t>0493-77-1137</t>
    <phoneticPr fontId="2"/>
  </si>
  <si>
    <t>0493-77-1163</t>
    <phoneticPr fontId="2"/>
  </si>
  <si>
    <t>東武東上線高坂駅から徒歩３０分</t>
    <rPh sb="0" eb="5">
      <t>トウブトウジョウセン</t>
    </rPh>
    <rPh sb="5" eb="7">
      <t>タカサカ</t>
    </rPh>
    <rPh sb="7" eb="8">
      <t>エキ</t>
    </rPh>
    <rPh sb="10" eb="12">
      <t>トホ</t>
    </rPh>
    <rPh sb="14" eb="15">
      <t>フン</t>
    </rPh>
    <phoneticPr fontId="2"/>
  </si>
  <si>
    <t>ＡＲＫＳ（同）</t>
    <rPh sb="5" eb="6">
      <t>ドウ</t>
    </rPh>
    <phoneticPr fontId="2"/>
  </si>
  <si>
    <t>アークトゥルスマーリン</t>
    <phoneticPr fontId="2"/>
  </si>
  <si>
    <t>東2丁目4番18号
小倉ビル3階</t>
    <rPh sb="0" eb="1">
      <t>ヒガシ</t>
    </rPh>
    <rPh sb="2" eb="4">
      <t>チョウメ</t>
    </rPh>
    <rPh sb="5" eb="6">
      <t>バン</t>
    </rPh>
    <rPh sb="8" eb="9">
      <t>ゴウ</t>
    </rPh>
    <rPh sb="10" eb="12">
      <t>オグラ</t>
    </rPh>
    <rPh sb="15" eb="16">
      <t>カイ</t>
    </rPh>
    <phoneticPr fontId="2"/>
  </si>
  <si>
    <t>352-0002</t>
    <phoneticPr fontId="2"/>
  </si>
  <si>
    <t>048-487-7910</t>
    <phoneticPr fontId="2"/>
  </si>
  <si>
    <t>東武東上線志木駅/国際興業バス東一丁目から徒歩１分</t>
    <rPh sb="5" eb="8">
      <t>シキエキ</t>
    </rPh>
    <rPh sb="9" eb="13">
      <t>コクサイコウギョウ</t>
    </rPh>
    <rPh sb="15" eb="16">
      <t>ヒガシ</t>
    </rPh>
    <rPh sb="16" eb="19">
      <t>1チョウメ</t>
    </rPh>
    <rPh sb="21" eb="23">
      <t>トホ</t>
    </rPh>
    <rPh sb="24" eb="25">
      <t>フン</t>
    </rPh>
    <phoneticPr fontId="2"/>
  </si>
  <si>
    <t>（株）Ｋａｒｍａ</t>
    <rPh sb="0" eb="3">
      <t>カブ</t>
    </rPh>
    <phoneticPr fontId="2"/>
  </si>
  <si>
    <t>就労移行支援事業所COCOCARA 所沢オフィス</t>
    <rPh sb="0" eb="9">
      <t>シュウロウイコウシエンジギョウショ</t>
    </rPh>
    <rPh sb="18" eb="20">
      <t>トコロザワ</t>
    </rPh>
    <phoneticPr fontId="2"/>
  </si>
  <si>
    <t>くすのき台1-10-10 TOSHIビル ５F</t>
    <rPh sb="4" eb="5">
      <t>ダイ</t>
    </rPh>
    <phoneticPr fontId="2"/>
  </si>
  <si>
    <t>04-2941-4884</t>
    <phoneticPr fontId="2"/>
  </si>
  <si>
    <t>西武新宿線・西武池袋線所沢駅徒歩2分</t>
    <rPh sb="0" eb="5">
      <t>セイブシンジュクセン</t>
    </rPh>
    <rPh sb="6" eb="11">
      <t>セイブイケブクロセン</t>
    </rPh>
    <rPh sb="11" eb="13">
      <t>トコロザワ</t>
    </rPh>
    <rPh sb="13" eb="14">
      <t>エキ</t>
    </rPh>
    <rPh sb="14" eb="16">
      <t>トホ</t>
    </rPh>
    <rPh sb="17" eb="18">
      <t>フン</t>
    </rPh>
    <phoneticPr fontId="2"/>
  </si>
  <si>
    <t>アルエット</t>
    <phoneticPr fontId="2"/>
  </si>
  <si>
    <t>入間市</t>
    <rPh sb="0" eb="2">
      <t>イルマ</t>
    </rPh>
    <rPh sb="2" eb="3">
      <t>シ</t>
    </rPh>
    <phoneticPr fontId="2"/>
  </si>
  <si>
    <t>小谷田７０７番地１</t>
    <rPh sb="0" eb="3">
      <t>コヤタ</t>
    </rPh>
    <rPh sb="6" eb="8">
      <t>バンチ</t>
    </rPh>
    <phoneticPr fontId="2"/>
  </si>
  <si>
    <t>358-0026</t>
    <phoneticPr fontId="2"/>
  </si>
  <si>
    <t>袋山1347-5 森下ビル1階</t>
    <rPh sb="0" eb="2">
      <t>フクロヤマ</t>
    </rPh>
    <rPh sb="9" eb="11">
      <t>モリシタ</t>
    </rPh>
    <rPh sb="14" eb="15">
      <t>カイ</t>
    </rPh>
    <phoneticPr fontId="2"/>
  </si>
  <si>
    <t>048-972-4670</t>
    <phoneticPr fontId="2"/>
  </si>
  <si>
    <t>わらかどワークス</t>
  </si>
  <si>
    <t>大宮区三橋１－４０８</t>
    <rPh sb="0" eb="3">
      <t>オオミヤク</t>
    </rPh>
    <rPh sb="3" eb="5">
      <t>ミハシ</t>
    </rPh>
    <phoneticPr fontId="36"/>
  </si>
  <si>
    <t>048-658-9202</t>
  </si>
  <si>
    <t>048-778-8162</t>
  </si>
  <si>
    <t>大宮駅からバス乗車
櫛引南バス停下車徒歩6分</t>
    <rPh sb="0" eb="3">
      <t>オオミヤエキ</t>
    </rPh>
    <rPh sb="7" eb="9">
      <t>ジョウシャ</t>
    </rPh>
    <rPh sb="10" eb="12">
      <t>クシヒキ</t>
    </rPh>
    <rPh sb="12" eb="13">
      <t>ミナミ</t>
    </rPh>
    <rPh sb="15" eb="16">
      <t>テイ</t>
    </rPh>
    <rPh sb="16" eb="18">
      <t>ゲシャ</t>
    </rPh>
    <rPh sb="18" eb="20">
      <t>トホ</t>
    </rPh>
    <rPh sb="21" eb="22">
      <t>フン</t>
    </rPh>
    <phoneticPr fontId="37"/>
  </si>
  <si>
    <t>050-5240-3487</t>
  </si>
  <si>
    <t>048-610-8563</t>
  </si>
  <si>
    <t>大宮駅から徒歩7分</t>
    <rPh sb="0" eb="3">
      <t>オオミヤエキ</t>
    </rPh>
    <rPh sb="5" eb="7">
      <t>トホ</t>
    </rPh>
    <rPh sb="8" eb="9">
      <t>フン</t>
    </rPh>
    <phoneticPr fontId="37"/>
  </si>
  <si>
    <t>浦和区高砂３－１０－１　シンテイ浦和ビル２階</t>
    <phoneticPr fontId="36"/>
  </si>
  <si>
    <t>（株）フロー</t>
    <rPh sb="1" eb="2">
      <t>カブ</t>
    </rPh>
    <phoneticPr fontId="2"/>
  </si>
  <si>
    <t>中央１丁目９－１３　春日部Ｍ２ビル３階</t>
    <rPh sb="0" eb="2">
      <t>チュウオウ</t>
    </rPh>
    <rPh sb="3" eb="5">
      <t>チョウメ</t>
    </rPh>
    <rPh sb="10" eb="13">
      <t>カスカベ</t>
    </rPh>
    <rPh sb="18" eb="19">
      <t>カイ</t>
    </rPh>
    <phoneticPr fontId="2"/>
  </si>
  <si>
    <t>048-633-4694</t>
    <phoneticPr fontId="2"/>
  </si>
  <si>
    <t>050-4560-2267</t>
    <phoneticPr fontId="2"/>
  </si>
  <si>
    <t>東武スカイツリーライン春日部駅西口から徒歩2分</t>
    <rPh sb="0" eb="2">
      <t>トウブ</t>
    </rPh>
    <rPh sb="11" eb="14">
      <t>カスカベ</t>
    </rPh>
    <rPh sb="14" eb="15">
      <t>エキ</t>
    </rPh>
    <rPh sb="15" eb="16">
      <t>ニシ</t>
    </rPh>
    <rPh sb="19" eb="21">
      <t>トホ</t>
    </rPh>
    <rPh sb="22" eb="23">
      <t>フン</t>
    </rPh>
    <phoneticPr fontId="2"/>
  </si>
  <si>
    <t>ユースタイルラボラトリー（株）</t>
    <rPh sb="13" eb="14">
      <t>カブ</t>
    </rPh>
    <phoneticPr fontId="2"/>
  </si>
  <si>
    <t>ユースタイルホーム　久喜</t>
    <rPh sb="10" eb="12">
      <t>クキ</t>
    </rPh>
    <phoneticPr fontId="2"/>
  </si>
  <si>
    <t>下清久639－2</t>
    <rPh sb="0" eb="3">
      <t>シモキヨク</t>
    </rPh>
    <phoneticPr fontId="2"/>
  </si>
  <si>
    <t>050-1808-7118</t>
    <phoneticPr fontId="2"/>
  </si>
  <si>
    <t>050-6865-4357</t>
    <phoneticPr fontId="2"/>
  </si>
  <si>
    <t>JR久喜駅よりバス北陽高校入口下車徒歩５分
※共同生活援助との併設</t>
    <rPh sb="2" eb="5">
      <t>クキエキ</t>
    </rPh>
    <rPh sb="9" eb="13">
      <t>ホクヨウコウコウ</t>
    </rPh>
    <rPh sb="13" eb="14">
      <t>イ</t>
    </rPh>
    <rPh sb="14" eb="15">
      <t>グチ</t>
    </rPh>
    <rPh sb="15" eb="17">
      <t>ゲシャ</t>
    </rPh>
    <rPh sb="17" eb="19">
      <t>トホ</t>
    </rPh>
    <rPh sb="20" eb="21">
      <t>フン</t>
    </rPh>
    <phoneticPr fontId="2"/>
  </si>
  <si>
    <t>ユースタイルホーム　熊谷妻沼</t>
    <rPh sb="10" eb="12">
      <t>クマガヤ</t>
    </rPh>
    <rPh sb="12" eb="14">
      <t>メヌマ</t>
    </rPh>
    <phoneticPr fontId="2"/>
  </si>
  <si>
    <t>妻沼東4-140</t>
    <phoneticPr fontId="2"/>
  </si>
  <si>
    <t>050-1808-8202</t>
    <phoneticPr fontId="2"/>
  </si>
  <si>
    <t>050-6865-4219</t>
    <phoneticPr fontId="2"/>
  </si>
  <si>
    <t>JR熊谷駅よりバスハナミズキ通り下車徒歩3分
※共同生活援助との併設</t>
    <rPh sb="2" eb="4">
      <t>クマガヤ</t>
    </rPh>
    <rPh sb="4" eb="5">
      <t>エキ</t>
    </rPh>
    <rPh sb="14" eb="15">
      <t>トオ</t>
    </rPh>
    <rPh sb="16" eb="18">
      <t>ゲシャ</t>
    </rPh>
    <rPh sb="18" eb="20">
      <t>トホ</t>
    </rPh>
    <rPh sb="21" eb="22">
      <t>フン</t>
    </rPh>
    <phoneticPr fontId="2"/>
  </si>
  <si>
    <t>(有)タイヘイ建宅</t>
    <rPh sb="0" eb="3">
      <t>ユウ</t>
    </rPh>
    <rPh sb="7" eb="8">
      <t>タツル</t>
    </rPh>
    <rPh sb="8" eb="9">
      <t>タク</t>
    </rPh>
    <phoneticPr fontId="2"/>
  </si>
  <si>
    <t>就労継続支援いろり</t>
    <rPh sb="0" eb="2">
      <t>シュウロウ</t>
    </rPh>
    <rPh sb="2" eb="4">
      <t>ケイゾク</t>
    </rPh>
    <rPh sb="4" eb="6">
      <t>シエン</t>
    </rPh>
    <phoneticPr fontId="2"/>
  </si>
  <si>
    <t>大野原69番4</t>
    <rPh sb="0" eb="3">
      <t>オオノハラ</t>
    </rPh>
    <rPh sb="5" eb="6">
      <t>バン</t>
    </rPh>
    <phoneticPr fontId="2"/>
  </si>
  <si>
    <t>0494-26-5291</t>
    <phoneticPr fontId="2"/>
  </si>
  <si>
    <t>0494-26-5290</t>
    <phoneticPr fontId="2"/>
  </si>
  <si>
    <t>秩父鉄道大野原駅から徒歩18分</t>
    <rPh sb="0" eb="2">
      <t>チチブ</t>
    </rPh>
    <rPh sb="2" eb="4">
      <t>テツドウ</t>
    </rPh>
    <rPh sb="4" eb="7">
      <t>オオノハラ</t>
    </rPh>
    <rPh sb="7" eb="8">
      <t>エキ</t>
    </rPh>
    <rPh sb="10" eb="12">
      <t>トホ</t>
    </rPh>
    <rPh sb="14" eb="15">
      <t>フン</t>
    </rPh>
    <phoneticPr fontId="2"/>
  </si>
  <si>
    <t>（合）CO-COスマイル</t>
    <rPh sb="1" eb="2">
      <t>ゴウ</t>
    </rPh>
    <phoneticPr fontId="2"/>
  </si>
  <si>
    <t>自立訓練てんとうむし北本</t>
    <rPh sb="0" eb="4">
      <t>ジリツクンレン</t>
    </rPh>
    <rPh sb="10" eb="12">
      <t>キタモト</t>
    </rPh>
    <phoneticPr fontId="2"/>
  </si>
  <si>
    <t>北本1-102-2F</t>
    <rPh sb="0" eb="2">
      <t>キタモト</t>
    </rPh>
    <phoneticPr fontId="2"/>
  </si>
  <si>
    <t>048-577-7552</t>
    <phoneticPr fontId="2"/>
  </si>
  <si>
    <t>048-577-7553</t>
    <phoneticPr fontId="2"/>
  </si>
  <si>
    <t>JR高崎線北本駅から徒歩１分</t>
    <rPh sb="2" eb="4">
      <t>タカサキ</t>
    </rPh>
    <rPh sb="4" eb="5">
      <t>セン</t>
    </rPh>
    <rPh sb="5" eb="8">
      <t>キタモトエキ</t>
    </rPh>
    <rPh sb="10" eb="12">
      <t>トホ</t>
    </rPh>
    <rPh sb="13" eb="14">
      <t>フン</t>
    </rPh>
    <phoneticPr fontId="2"/>
  </si>
  <si>
    <t>ビーハック日中支援型障がい者グループホーム行田</t>
    <rPh sb="5" eb="7">
      <t>ニッチュウ</t>
    </rPh>
    <rPh sb="7" eb="9">
      <t>シエン</t>
    </rPh>
    <rPh sb="9" eb="10">
      <t>ガタ</t>
    </rPh>
    <rPh sb="10" eb="11">
      <t>ショウ</t>
    </rPh>
    <rPh sb="13" eb="14">
      <t>シャ</t>
    </rPh>
    <rPh sb="21" eb="23">
      <t>ギョウダ</t>
    </rPh>
    <phoneticPr fontId="2"/>
  </si>
  <si>
    <t>長野1-40-2</t>
    <rPh sb="0" eb="2">
      <t>ナガノ</t>
    </rPh>
    <phoneticPr fontId="2"/>
  </si>
  <si>
    <t>048-578-8096</t>
    <phoneticPr fontId="2"/>
  </si>
  <si>
    <t>ユースタイルホーム　伊奈</t>
    <rPh sb="10" eb="12">
      <t>イナ</t>
    </rPh>
    <phoneticPr fontId="2"/>
  </si>
  <si>
    <t>伊奈町</t>
    <rPh sb="0" eb="3">
      <t>イナマチ</t>
    </rPh>
    <phoneticPr fontId="2"/>
  </si>
  <si>
    <t>本町1-387-2</t>
    <rPh sb="0" eb="2">
      <t>ホンチョウ</t>
    </rPh>
    <phoneticPr fontId="2"/>
  </si>
  <si>
    <t>362-0804</t>
    <phoneticPr fontId="2"/>
  </si>
  <si>
    <t>050-6865-4306</t>
    <phoneticPr fontId="2"/>
  </si>
  <si>
    <t>JR志久駅から徒歩16分
※共同生活援助との併設</t>
    <rPh sb="2" eb="4">
      <t>シク</t>
    </rPh>
    <rPh sb="4" eb="5">
      <t>エキ</t>
    </rPh>
    <rPh sb="7" eb="9">
      <t>トホ</t>
    </rPh>
    <rPh sb="11" eb="12">
      <t>フン</t>
    </rPh>
    <rPh sb="14" eb="20">
      <t>キョウドウセイカツエンジョ</t>
    </rPh>
    <rPh sb="22" eb="24">
      <t>ヘイセツ</t>
    </rPh>
    <phoneticPr fontId="2"/>
  </si>
  <si>
    <t>秩父鉄道東行田駅から徒歩１３分
※共同生活援助との併設</t>
    <rPh sb="0" eb="4">
      <t>チチブテツドウ</t>
    </rPh>
    <rPh sb="4" eb="8">
      <t>ヒガシギョウダエキ</t>
    </rPh>
    <rPh sb="10" eb="12">
      <t>トホ</t>
    </rPh>
    <rPh sb="14" eb="15">
      <t>フン</t>
    </rPh>
    <rPh sb="17" eb="23">
      <t>キョウドウセイカツエンジョ</t>
    </rPh>
    <rPh sb="25" eb="27">
      <t>ヘイセツ</t>
    </rPh>
    <phoneticPr fontId="2"/>
  </si>
  <si>
    <t>大場1383-1</t>
    <rPh sb="0" eb="2">
      <t>オオバ</t>
    </rPh>
    <phoneticPr fontId="2"/>
  </si>
  <si>
    <t>東武スカイツリーライン武里駅から徒歩6分
※共同生活援助との併設</t>
    <rPh sb="0" eb="2">
      <t>トウブ</t>
    </rPh>
    <rPh sb="11" eb="13">
      <t>タケサト</t>
    </rPh>
    <rPh sb="13" eb="14">
      <t>エキ</t>
    </rPh>
    <rPh sb="16" eb="18">
      <t>トホ</t>
    </rPh>
    <rPh sb="19" eb="20">
      <t>フン</t>
    </rPh>
    <phoneticPr fontId="2"/>
  </si>
  <si>
    <t>東武東上線坂戸駅南口から車で約8分</t>
    <phoneticPr fontId="37"/>
  </si>
  <si>
    <t>大泉学園駅から西武バス朝霞駅行「天沼マーケット」下車徒歩15分</t>
  </si>
  <si>
    <t>048-721-8707</t>
    <phoneticPr fontId="2"/>
  </si>
  <si>
    <t>リウェル大宮センター</t>
    <rPh sb="4" eb="6">
      <t>おおみや</t>
    </rPh>
    <phoneticPr fontId="5" type="Hiragana"/>
  </si>
  <si>
    <t>大宮区仲町２－６５－２　Ｖスクエア大宮４Ｆ</t>
    <rPh sb="0" eb="3">
      <t>オオミヤク</t>
    </rPh>
    <rPh sb="3" eb="5">
      <t>ナカマチ</t>
    </rPh>
    <rPh sb="17" eb="19">
      <t>オオミヤ</t>
    </rPh>
    <phoneticPr fontId="3"/>
  </si>
  <si>
    <t>048-614-7120</t>
  </si>
  <si>
    <t>ＪＲ大宮駅から徒歩5分</t>
    <rPh sb="2" eb="5">
      <t>オオミヤエキ</t>
    </rPh>
    <rPh sb="7" eb="9">
      <t>トホ</t>
    </rPh>
    <rPh sb="10" eb="11">
      <t>フン</t>
    </rPh>
    <phoneticPr fontId="2"/>
  </si>
  <si>
    <t>(株)学研スマイルハートフルＡ</t>
    <phoneticPr fontId="5"/>
  </si>
  <si>
    <t>ウェルビーチャレンジ南越谷駅前センター</t>
    <rPh sb="10" eb="15">
      <t>ミナミコシガヤエキマエ</t>
    </rPh>
    <phoneticPr fontId="2"/>
  </si>
  <si>
    <t>南越谷1-12-11 イーストサンビル2　3階</t>
    <rPh sb="0" eb="3">
      <t>ミナミコシガヤ</t>
    </rPh>
    <rPh sb="22" eb="23">
      <t>カイ</t>
    </rPh>
    <phoneticPr fontId="2"/>
  </si>
  <si>
    <t>048-990-5533</t>
    <phoneticPr fontId="2"/>
  </si>
  <si>
    <t>048-990-5534</t>
    <phoneticPr fontId="2"/>
  </si>
  <si>
    <t>東部スカイツリーライン新越谷駅徒歩1分</t>
    <rPh sb="0" eb="2">
      <t>トウブ</t>
    </rPh>
    <rPh sb="11" eb="15">
      <t>シンコシガヤエキ</t>
    </rPh>
    <rPh sb="15" eb="17">
      <t>トホ</t>
    </rPh>
    <rPh sb="18" eb="19">
      <t>プン</t>
    </rPh>
    <phoneticPr fontId="2"/>
  </si>
  <si>
    <t>テイクオフ</t>
    <phoneticPr fontId="2"/>
  </si>
  <si>
    <t>東大沢2-3-39</t>
    <rPh sb="0" eb="3">
      <t>ヒガシオオサワ</t>
    </rPh>
    <phoneticPr fontId="2"/>
  </si>
  <si>
    <t>048-971-5558</t>
    <phoneticPr fontId="2"/>
  </si>
  <si>
    <t>048-972-4786</t>
    <phoneticPr fontId="2"/>
  </si>
  <si>
    <t>東部スカイツリーライン北越谷駅から老人福祉センター行バス
鷺後小入口バス停徒歩1分</t>
    <rPh sb="0" eb="2">
      <t>トウブ</t>
    </rPh>
    <rPh sb="11" eb="15">
      <t>キタコシガヤエキ</t>
    </rPh>
    <rPh sb="17" eb="21">
      <t>ロウジンフクシ</t>
    </rPh>
    <rPh sb="25" eb="26">
      <t>イキ</t>
    </rPh>
    <rPh sb="29" eb="30">
      <t>サギ</t>
    </rPh>
    <rPh sb="30" eb="31">
      <t>ウシ</t>
    </rPh>
    <rPh sb="31" eb="32">
      <t>ショウ</t>
    </rPh>
    <rPh sb="32" eb="34">
      <t>イリグチ</t>
    </rPh>
    <rPh sb="36" eb="37">
      <t>テイ</t>
    </rPh>
    <rPh sb="37" eb="39">
      <t>トホ</t>
    </rPh>
    <rPh sb="40" eb="41">
      <t>プン</t>
    </rPh>
    <phoneticPr fontId="2"/>
  </si>
  <si>
    <t>就労継続支援Ｂ型　みらい</t>
    <rPh sb="0" eb="6">
      <t>しゅうろうけいぞくしえん</t>
    </rPh>
    <rPh sb="7" eb="8">
      <t>がた</t>
    </rPh>
    <phoneticPr fontId="2" type="Hiragana"/>
  </si>
  <si>
    <t>川口市</t>
    <rPh sb="0" eb="3">
      <t>かわぐちし</t>
    </rPh>
    <phoneticPr fontId="2" type="Hiragana"/>
  </si>
  <si>
    <t>333-0821</t>
    <phoneticPr fontId="2" type="Hiragana"/>
  </si>
  <si>
    <t>048-298-5555</t>
    <phoneticPr fontId="2" type="Hiragana"/>
  </si>
  <si>
    <t>（バス）川口駅東口から東川口駅南口行き「木曽呂」下車、徒歩８分</t>
    <rPh sb="4" eb="7">
      <t>かわぐちえき</t>
    </rPh>
    <rPh sb="7" eb="9">
      <t>ひがしぐち</t>
    </rPh>
    <rPh sb="11" eb="12">
      <t>ひがし</t>
    </rPh>
    <rPh sb="12" eb="14">
      <t>かわぐち</t>
    </rPh>
    <rPh sb="14" eb="15">
      <t>えき</t>
    </rPh>
    <rPh sb="15" eb="17">
      <t>みなみぐち</t>
    </rPh>
    <rPh sb="17" eb="18">
      <t>い</t>
    </rPh>
    <rPh sb="20" eb="23">
      <t>きぞろ</t>
    </rPh>
    <rPh sb="24" eb="26">
      <t>げしゃ</t>
    </rPh>
    <rPh sb="27" eb="29">
      <t>とほ</t>
    </rPh>
    <rPh sb="30" eb="31">
      <t>ふん</t>
    </rPh>
    <phoneticPr fontId="2" type="Hiragana"/>
  </si>
  <si>
    <t>美南5-10-4</t>
    <rPh sb="0" eb="2">
      <t>ミナミ</t>
    </rPh>
    <phoneticPr fontId="2"/>
  </si>
  <si>
    <t>JR吉川美南駅西口より東武バス　吉川きよみ野行き「美南一丁目」下車徒歩７分　※共同生活援助との併設</t>
    <rPh sb="2" eb="6">
      <t>ヨシカワミナミ</t>
    </rPh>
    <rPh sb="6" eb="7">
      <t>エキ</t>
    </rPh>
    <rPh sb="7" eb="9">
      <t>ニシグチ</t>
    </rPh>
    <rPh sb="11" eb="13">
      <t>トウブ</t>
    </rPh>
    <rPh sb="16" eb="18">
      <t>ヨシカワ</t>
    </rPh>
    <rPh sb="21" eb="22">
      <t>ノ</t>
    </rPh>
    <rPh sb="22" eb="23">
      <t>ユ</t>
    </rPh>
    <rPh sb="25" eb="30">
      <t>ミナミイッチョウメ</t>
    </rPh>
    <rPh sb="31" eb="33">
      <t>ゲシャ</t>
    </rPh>
    <rPh sb="33" eb="35">
      <t>トホ</t>
    </rPh>
    <rPh sb="36" eb="37">
      <t>フン</t>
    </rPh>
    <phoneticPr fontId="2"/>
  </si>
  <si>
    <t>ＤＲＥＡＭＩＮ（株）</t>
    <rPh sb="8" eb="9">
      <t>カブ</t>
    </rPh>
    <phoneticPr fontId="2"/>
  </si>
  <si>
    <t>ＤＲＥＡＭＩＮ</t>
    <phoneticPr fontId="2"/>
  </si>
  <si>
    <t>氷川町２１４４－１１　アークプラザⅡ　２階</t>
    <rPh sb="0" eb="3">
      <t>ヒカワチョウ</t>
    </rPh>
    <rPh sb="20" eb="21">
      <t>カイ</t>
    </rPh>
    <phoneticPr fontId="2"/>
  </si>
  <si>
    <t>048-951-0028</t>
    <phoneticPr fontId="2"/>
  </si>
  <si>
    <t>048-951-0029</t>
    <phoneticPr fontId="2"/>
  </si>
  <si>
    <t>東武スカイツリーライン草加駅西口より徒歩5分</t>
    <rPh sb="0" eb="2">
      <t>トウブ</t>
    </rPh>
    <rPh sb="11" eb="14">
      <t>ソウカエキ</t>
    </rPh>
    <rPh sb="14" eb="16">
      <t>ニシグチ</t>
    </rPh>
    <rPh sb="18" eb="20">
      <t>トホ</t>
    </rPh>
    <rPh sb="21" eb="22">
      <t>フン</t>
    </rPh>
    <phoneticPr fontId="2"/>
  </si>
  <si>
    <t>04-2943-6110</t>
    <phoneticPr fontId="2"/>
  </si>
  <si>
    <t>04-2943-6118</t>
    <phoneticPr fontId="2"/>
  </si>
  <si>
    <t>04-2922-8137</t>
    <phoneticPr fontId="2"/>
  </si>
  <si>
    <t>東武伊勢崎線東武動物公園駅東口から朝日バス「木野川」下車徒歩10分※共同生活援助との併設</t>
    <rPh sb="0" eb="2">
      <t>トウブ</t>
    </rPh>
    <rPh sb="2" eb="6">
      <t>イセサキセン</t>
    </rPh>
    <rPh sb="6" eb="13">
      <t>トウブドウブツコウエンエキ</t>
    </rPh>
    <rPh sb="13" eb="15">
      <t>ヒガシグチ</t>
    </rPh>
    <rPh sb="17" eb="19">
      <t>アサヒ</t>
    </rPh>
    <rPh sb="22" eb="25">
      <t>キノカワ</t>
    </rPh>
    <rPh sb="26" eb="28">
      <t>ゲシャ</t>
    </rPh>
    <rPh sb="28" eb="30">
      <t>トホ</t>
    </rPh>
    <rPh sb="32" eb="33">
      <t>フン</t>
    </rPh>
    <rPh sb="34" eb="36">
      <t>キョウドウ</t>
    </rPh>
    <rPh sb="36" eb="38">
      <t>セイカツ</t>
    </rPh>
    <rPh sb="38" eb="40">
      <t>エンジョ</t>
    </rPh>
    <rPh sb="42" eb="44">
      <t>ヘイセツ</t>
    </rPh>
    <phoneticPr fontId="2"/>
  </si>
  <si>
    <t>宇都宮線久喜駅西口から朝日バス菖蒲仲橋行き「高木病院」下車徒歩15分※共同生活援助との併設</t>
    <rPh sb="0" eb="3">
      <t>ウツノミヤ</t>
    </rPh>
    <rPh sb="3" eb="4">
      <t>セン</t>
    </rPh>
    <rPh sb="4" eb="6">
      <t>クキ</t>
    </rPh>
    <rPh sb="6" eb="7">
      <t>エキ</t>
    </rPh>
    <rPh sb="7" eb="9">
      <t>ニシグチ</t>
    </rPh>
    <rPh sb="11" eb="13">
      <t>アサヒ</t>
    </rPh>
    <rPh sb="15" eb="17">
      <t>ショウブ</t>
    </rPh>
    <rPh sb="17" eb="18">
      <t>ナカ</t>
    </rPh>
    <rPh sb="18" eb="19">
      <t>バシ</t>
    </rPh>
    <rPh sb="19" eb="20">
      <t>ユ</t>
    </rPh>
    <rPh sb="22" eb="24">
      <t>タカギ</t>
    </rPh>
    <rPh sb="24" eb="26">
      <t>ビョウイン</t>
    </rPh>
    <rPh sb="27" eb="29">
      <t>ゲシャ</t>
    </rPh>
    <rPh sb="29" eb="31">
      <t>トホ</t>
    </rPh>
    <rPh sb="33" eb="34">
      <t>フン</t>
    </rPh>
    <rPh sb="43" eb="45">
      <t>ヘイセツ</t>
    </rPh>
    <phoneticPr fontId="2"/>
  </si>
  <si>
    <t>aloha新狭山駅前</t>
    <rPh sb="5" eb="8">
      <t>シンサヤマ</t>
    </rPh>
    <rPh sb="8" eb="10">
      <t>エキマエ</t>
    </rPh>
    <phoneticPr fontId="2"/>
  </si>
  <si>
    <t>新狭山二丁目14番10
新狭山昭和ビル1階</t>
    <rPh sb="0" eb="3">
      <t>シンサヤマ</t>
    </rPh>
    <rPh sb="3" eb="4">
      <t>ニ</t>
    </rPh>
    <rPh sb="4" eb="6">
      <t>チョウメ</t>
    </rPh>
    <rPh sb="8" eb="9">
      <t>バン</t>
    </rPh>
    <rPh sb="12" eb="13">
      <t>シン</t>
    </rPh>
    <rPh sb="13" eb="15">
      <t>サヤマ</t>
    </rPh>
    <rPh sb="15" eb="17">
      <t>ショウワ</t>
    </rPh>
    <rPh sb="20" eb="21">
      <t>カイ</t>
    </rPh>
    <phoneticPr fontId="2"/>
  </si>
  <si>
    <t>04-2997-9200</t>
    <phoneticPr fontId="2"/>
  </si>
  <si>
    <t>04-2997-9201</t>
    <phoneticPr fontId="2"/>
  </si>
  <si>
    <t>西武新宿線新狭山駅徒歩1分</t>
    <rPh sb="0" eb="2">
      <t>セイブ</t>
    </rPh>
    <rPh sb="2" eb="3">
      <t>シン</t>
    </rPh>
    <rPh sb="5" eb="9">
      <t>シンサヤマエキ</t>
    </rPh>
    <rPh sb="9" eb="11">
      <t>トホ</t>
    </rPh>
    <rPh sb="12" eb="13">
      <t>フン</t>
    </rPh>
    <phoneticPr fontId="2"/>
  </si>
  <si>
    <t>（一社）侑和会</t>
    <rPh sb="1" eb="3">
      <t>イッシャ</t>
    </rPh>
    <rPh sb="4" eb="5">
      <t>ユウ</t>
    </rPh>
    <rPh sb="5" eb="6">
      <t>ワ</t>
    </rPh>
    <rPh sb="6" eb="7">
      <t>カイ</t>
    </rPh>
    <phoneticPr fontId="2"/>
  </si>
  <si>
    <t>にっさい花みず木4-8-1 SONNE BLD Ⅵ 3階</t>
    <rPh sb="4" eb="5">
      <t>ハナ</t>
    </rPh>
    <rPh sb="7" eb="8">
      <t>キ</t>
    </rPh>
    <rPh sb="27" eb="28">
      <t>カイ</t>
    </rPh>
    <phoneticPr fontId="2"/>
  </si>
  <si>
    <t>350-0269</t>
    <phoneticPr fontId="2"/>
  </si>
  <si>
    <t>049-210-4910</t>
    <phoneticPr fontId="2"/>
  </si>
  <si>
    <t>東武東上線北坂戸駅から坂戸ニューシティにっさい循環線バス「花みず木四丁目」下車徒歩1分</t>
    <rPh sb="0" eb="5">
      <t>トウブトウジョウセン</t>
    </rPh>
    <rPh sb="5" eb="8">
      <t>キタサカド</t>
    </rPh>
    <rPh sb="8" eb="9">
      <t>エキ</t>
    </rPh>
    <rPh sb="11" eb="13">
      <t>サカト</t>
    </rPh>
    <rPh sb="23" eb="26">
      <t>ジュンカンセン</t>
    </rPh>
    <rPh sb="29" eb="30">
      <t>ハナ</t>
    </rPh>
    <rPh sb="32" eb="33">
      <t>キ</t>
    </rPh>
    <rPh sb="33" eb="36">
      <t>ヨンチョウメ</t>
    </rPh>
    <rPh sb="37" eb="39">
      <t>ゲシャ</t>
    </rPh>
    <rPh sb="39" eb="41">
      <t>トホ</t>
    </rPh>
    <rPh sb="42" eb="43">
      <t>フン</t>
    </rPh>
    <phoneticPr fontId="2"/>
  </si>
  <si>
    <t>（同）小林</t>
    <rPh sb="1" eb="2">
      <t>ドウ</t>
    </rPh>
    <rPh sb="3" eb="5">
      <t>コバヤシ</t>
    </rPh>
    <phoneticPr fontId="2"/>
  </si>
  <si>
    <t>ひなたぼっこ</t>
    <phoneticPr fontId="2"/>
  </si>
  <si>
    <t>松葉町5-2</t>
    <rPh sb="0" eb="3">
      <t>マツバマチ</t>
    </rPh>
    <phoneticPr fontId="2"/>
  </si>
  <si>
    <t>050-1379-3753</t>
    <phoneticPr fontId="2"/>
  </si>
  <si>
    <t>04-2963-7305</t>
    <phoneticPr fontId="2"/>
  </si>
  <si>
    <t>西武新宿線新所沢駅　徒歩4分</t>
    <rPh sb="0" eb="5">
      <t>セイブシンジュクセン</t>
    </rPh>
    <rPh sb="5" eb="8">
      <t>シントコロザワ</t>
    </rPh>
    <rPh sb="8" eb="9">
      <t>エキ</t>
    </rPh>
    <rPh sb="10" eb="12">
      <t>トホ</t>
    </rPh>
    <rPh sb="13" eb="14">
      <t>フン</t>
    </rPh>
    <phoneticPr fontId="2"/>
  </si>
  <si>
    <t>（株）千笑</t>
    <rPh sb="0" eb="3">
      <t>カブ</t>
    </rPh>
    <rPh sb="3" eb="4">
      <t>セン</t>
    </rPh>
    <rPh sb="4" eb="5">
      <t>ショウ</t>
    </rPh>
    <phoneticPr fontId="2"/>
  </si>
  <si>
    <t>ワクワーク千笑</t>
    <rPh sb="5" eb="6">
      <t>セン</t>
    </rPh>
    <rPh sb="6" eb="7">
      <t>ショウ</t>
    </rPh>
    <phoneticPr fontId="2"/>
  </si>
  <si>
    <t>上柴町西2-22-12ネルダムビル2-Ａ</t>
    <rPh sb="0" eb="1">
      <t>カミ</t>
    </rPh>
    <rPh sb="1" eb="2">
      <t>シバ</t>
    </rPh>
    <rPh sb="2" eb="3">
      <t>マチ</t>
    </rPh>
    <rPh sb="3" eb="4">
      <t>ニシ</t>
    </rPh>
    <phoneticPr fontId="2"/>
  </si>
  <si>
    <t>048-572-8005</t>
    <phoneticPr fontId="2"/>
  </si>
  <si>
    <t>048-572-8006</t>
    <phoneticPr fontId="2"/>
  </si>
  <si>
    <t>JR高崎線深谷駅から徒歩20分　深谷市コミュニティバスくるりん　
東部シャトル便深谷赤十字病院から徒歩3分</t>
    <rPh sb="2" eb="5">
      <t>タカサキセン</t>
    </rPh>
    <rPh sb="5" eb="7">
      <t>フカヤ</t>
    </rPh>
    <rPh sb="7" eb="8">
      <t>エキ</t>
    </rPh>
    <rPh sb="10" eb="12">
      <t>トホ</t>
    </rPh>
    <rPh sb="14" eb="15">
      <t>フン</t>
    </rPh>
    <rPh sb="16" eb="18">
      <t>フカヤ</t>
    </rPh>
    <rPh sb="18" eb="19">
      <t>シ</t>
    </rPh>
    <rPh sb="33" eb="35">
      <t>トウブ</t>
    </rPh>
    <rPh sb="39" eb="40">
      <t>ビン</t>
    </rPh>
    <rPh sb="40" eb="42">
      <t>フカヤ</t>
    </rPh>
    <rPh sb="42" eb="45">
      <t>セキジュウジ</t>
    </rPh>
    <rPh sb="45" eb="47">
      <t>ビョウイン</t>
    </rPh>
    <rPh sb="49" eb="51">
      <t>トホ</t>
    </rPh>
    <rPh sb="52" eb="53">
      <t>フン</t>
    </rPh>
    <phoneticPr fontId="2"/>
  </si>
  <si>
    <t>宇都宮線蓮田駅東口から東埼玉病院行バス終点下車</t>
    <rPh sb="0" eb="3">
      <t>ウツノミヤ</t>
    </rPh>
    <rPh sb="3" eb="4">
      <t>セン</t>
    </rPh>
    <rPh sb="4" eb="6">
      <t>ハスダ</t>
    </rPh>
    <rPh sb="6" eb="7">
      <t>エキ</t>
    </rPh>
    <rPh sb="7" eb="9">
      <t>ヒガシグチ</t>
    </rPh>
    <rPh sb="11" eb="12">
      <t>ヒガシ</t>
    </rPh>
    <rPh sb="12" eb="14">
      <t>サイタマ</t>
    </rPh>
    <rPh sb="14" eb="16">
      <t>ビョウイン</t>
    </rPh>
    <rPh sb="16" eb="17">
      <t>イ</t>
    </rPh>
    <rPh sb="19" eb="21">
      <t>シュウテン</t>
    </rPh>
    <rPh sb="21" eb="23">
      <t>ゲシャ</t>
    </rPh>
    <phoneticPr fontId="2"/>
  </si>
  <si>
    <t>児</t>
    <rPh sb="0" eb="1">
      <t>ジ</t>
    </rPh>
    <phoneticPr fontId="37"/>
  </si>
  <si>
    <t>就労移行支援事業所Ｋｉｒａｃｕ南浦和</t>
    <rPh sb="0" eb="2">
      <t>しゅうろう</t>
    </rPh>
    <rPh sb="2" eb="4">
      <t>いこう</t>
    </rPh>
    <rPh sb="4" eb="6">
      <t>しえん</t>
    </rPh>
    <rPh sb="6" eb="9">
      <t>じぎょうしょ</t>
    </rPh>
    <rPh sb="15" eb="18">
      <t>みなみうらわ</t>
    </rPh>
    <phoneticPr fontId="36" type="Hiragana"/>
  </si>
  <si>
    <t>南区根岸１－６－１２　サンセピア３Ｅ号室</t>
    <rPh sb="0" eb="2">
      <t>ミナミク</t>
    </rPh>
    <rPh sb="2" eb="4">
      <t>ネギシ</t>
    </rPh>
    <rPh sb="18" eb="20">
      <t>ゴウシツ</t>
    </rPh>
    <phoneticPr fontId="36"/>
  </si>
  <si>
    <t>336-0024</t>
  </si>
  <si>
    <t>048-749-6077</t>
  </si>
  <si>
    <t>048-749-6088</t>
  </si>
  <si>
    <t>ＪＲ南浦和駅から徒歩9分</t>
    <rPh sb="2" eb="6">
      <t>ミナミウラワエキ</t>
    </rPh>
    <rPh sb="8" eb="10">
      <t>トホ</t>
    </rPh>
    <rPh sb="11" eb="12">
      <t>フン</t>
    </rPh>
    <phoneticPr fontId="37"/>
  </si>
  <si>
    <t>緑区東浦和７－２２－１</t>
    <phoneticPr fontId="36"/>
  </si>
  <si>
    <t>048-829-7642</t>
    <phoneticPr fontId="37"/>
  </si>
  <si>
    <t>048-829-7643</t>
    <phoneticPr fontId="37"/>
  </si>
  <si>
    <t>JR東浦和駅から徒歩１３分</t>
    <rPh sb="2" eb="5">
      <t>ヒガシウラワ</t>
    </rPh>
    <rPh sb="5" eb="6">
      <t>エキ</t>
    </rPh>
    <rPh sb="8" eb="10">
      <t>トホ</t>
    </rPh>
    <rPh sb="12" eb="13">
      <t>フン</t>
    </rPh>
    <phoneticPr fontId="37"/>
  </si>
  <si>
    <t>杉の子マート吉野町店</t>
    <rPh sb="0" eb="1">
      <t>スギノ</t>
    </rPh>
    <rPh sb="2" eb="3">
      <t>ホン</t>
    </rPh>
    <rPh sb="6" eb="9">
      <t>ヨシノチョウ</t>
    </rPh>
    <rPh sb="9" eb="10">
      <t>テン</t>
    </rPh>
    <phoneticPr fontId="40"/>
  </si>
  <si>
    <t>北区吉野町２－２０８－４１</t>
    <rPh sb="0" eb="2">
      <t>キタク</t>
    </rPh>
    <rPh sb="2" eb="5">
      <t>ヨシノチョウ</t>
    </rPh>
    <phoneticPr fontId="36"/>
  </si>
  <si>
    <t>331-0811</t>
  </si>
  <si>
    <t>JR宮原駅から東武バス上尾東口行「鈴木」停留所から徒歩4分</t>
    <rPh sb="2" eb="5">
      <t>ミヤハラエキ</t>
    </rPh>
    <rPh sb="7" eb="9">
      <t>トウブ</t>
    </rPh>
    <rPh sb="11" eb="13">
      <t>アゲオ</t>
    </rPh>
    <rPh sb="13" eb="15">
      <t>ヒガシグチ</t>
    </rPh>
    <rPh sb="15" eb="16">
      <t>ユ</t>
    </rPh>
    <rPh sb="17" eb="19">
      <t>スズキ</t>
    </rPh>
    <rPh sb="20" eb="23">
      <t>テイリュウジョ</t>
    </rPh>
    <rPh sb="25" eb="27">
      <t>トホ</t>
    </rPh>
    <rPh sb="28" eb="29">
      <t>フン</t>
    </rPh>
    <phoneticPr fontId="37"/>
  </si>
  <si>
    <t>デイサービスりあん</t>
    <phoneticPr fontId="36"/>
  </si>
  <si>
    <t>緑区大間木１６０４－２</t>
    <phoneticPr fontId="36"/>
  </si>
  <si>
    <t>048-767-5747</t>
  </si>
  <si>
    <t>048-767-5748</t>
  </si>
  <si>
    <t>(福)白岡白寿会</t>
  </si>
  <si>
    <t>千駄野663-1</t>
  </si>
  <si>
    <t>0480-90-5557</t>
  </si>
  <si>
    <t>0480-90-5556</t>
  </si>
  <si>
    <t>白岡駅東口から徒歩９分
R6.3～　休止中</t>
    <rPh sb="0" eb="2">
      <t>シラオカ</t>
    </rPh>
    <rPh sb="2" eb="3">
      <t>エキ</t>
    </rPh>
    <rPh sb="3" eb="5">
      <t>ヒガシグチ</t>
    </rPh>
    <rPh sb="7" eb="9">
      <t>トホ</t>
    </rPh>
    <rPh sb="10" eb="11">
      <t>フン</t>
    </rPh>
    <rPh sb="18" eb="21">
      <t>キュウシチュウ</t>
    </rPh>
    <phoneticPr fontId="2"/>
  </si>
  <si>
    <t>東大輪菱田1004-2</t>
    <rPh sb="0" eb="1">
      <t>ヒガシ</t>
    </rPh>
    <rPh sb="1" eb="2">
      <t>ダイ</t>
    </rPh>
    <rPh sb="2" eb="3">
      <t>ワ</t>
    </rPh>
    <rPh sb="3" eb="5">
      <t>ヒシダ</t>
    </rPh>
    <phoneticPr fontId="2"/>
  </si>
  <si>
    <t>0480-53-7514</t>
  </si>
  <si>
    <t>0480-53-7515</t>
  </si>
  <si>
    <t>ビーハック日中支援型障がい者グループホーム久喜</t>
    <rPh sb="20" eb="22">
      <t>クキ</t>
    </rPh>
    <phoneticPr fontId="2"/>
  </si>
  <si>
    <t>野久喜７３５－１０</t>
  </si>
  <si>
    <t>どすこい就労支援</t>
    <rPh sb="4" eb="8">
      <t>シュウロウシエン</t>
    </rPh>
    <phoneticPr fontId="2"/>
  </si>
  <si>
    <t>八潮三丁目１７－２７</t>
    <rPh sb="0" eb="2">
      <t>ヤシオ</t>
    </rPh>
    <rPh sb="2" eb="3">
      <t>サン</t>
    </rPh>
    <rPh sb="3" eb="5">
      <t>チョウメ</t>
    </rPh>
    <phoneticPr fontId="2"/>
  </si>
  <si>
    <t>340-0815</t>
  </si>
  <si>
    <t>048-951-7100</t>
  </si>
  <si>
    <t>つくばエクスプレス八潮駅からバス八潮駅北口より綾瀬駅行き「円照寺」下車徒歩３分</t>
    <rPh sb="9" eb="11">
      <t>ヤシオ</t>
    </rPh>
    <rPh sb="11" eb="12">
      <t>エキ</t>
    </rPh>
    <rPh sb="16" eb="19">
      <t>ヤシオエキ</t>
    </rPh>
    <rPh sb="19" eb="21">
      <t>キタグチ</t>
    </rPh>
    <rPh sb="23" eb="27">
      <t>アヤセエキユ</t>
    </rPh>
    <rPh sb="29" eb="32">
      <t>エンショウジ</t>
    </rPh>
    <rPh sb="33" eb="35">
      <t>ゲシャ</t>
    </rPh>
    <rPh sb="35" eb="37">
      <t>トホ</t>
    </rPh>
    <rPh sb="38" eb="39">
      <t>フン</t>
    </rPh>
    <phoneticPr fontId="2"/>
  </si>
  <si>
    <t>アバンティ</t>
  </si>
  <si>
    <t>0480-53-4571</t>
  </si>
  <si>
    <t>0480-53-4572</t>
  </si>
  <si>
    <t>東武動物公園駅西口下車徒歩3分
従たる事業所（アバンティ蓮田)　蓮田駅徒歩7分</t>
    <rPh sb="0" eb="2">
      <t>トウブ</t>
    </rPh>
    <rPh sb="2" eb="4">
      <t>ドウブツ</t>
    </rPh>
    <rPh sb="4" eb="6">
      <t>コウエン</t>
    </rPh>
    <rPh sb="6" eb="7">
      <t>エキ</t>
    </rPh>
    <rPh sb="7" eb="9">
      <t>ニシグチ</t>
    </rPh>
    <rPh sb="9" eb="11">
      <t>ゲシャ</t>
    </rPh>
    <rPh sb="11" eb="13">
      <t>トホ</t>
    </rPh>
    <rPh sb="14" eb="15">
      <t>プン</t>
    </rPh>
    <rPh sb="16" eb="17">
      <t>ジュウ</t>
    </rPh>
    <rPh sb="19" eb="22">
      <t>ジギョウショ</t>
    </rPh>
    <rPh sb="28" eb="30">
      <t>ハスダ</t>
    </rPh>
    <rPh sb="32" eb="35">
      <t>ハスダエキ</t>
    </rPh>
    <rPh sb="35" eb="37">
      <t>トホ</t>
    </rPh>
    <rPh sb="38" eb="39">
      <t>フン</t>
    </rPh>
    <phoneticPr fontId="2"/>
  </si>
  <si>
    <t>04-2937-7308</t>
  </si>
  <si>
    <t>（株）アークリ</t>
    <rPh sb="0" eb="3">
      <t>カブ</t>
    </rPh>
    <phoneticPr fontId="2"/>
  </si>
  <si>
    <t>みどりの郷あすか鶴ヶ島デイセンター</t>
    <rPh sb="4" eb="5">
      <t>サト</t>
    </rPh>
    <rPh sb="8" eb="11">
      <t>ツルガシマ</t>
    </rPh>
    <phoneticPr fontId="2"/>
  </si>
  <si>
    <t>脚折1468-1</t>
    <rPh sb="0" eb="2">
      <t>スネオリ</t>
    </rPh>
    <phoneticPr fontId="2"/>
  </si>
  <si>
    <t>049-298-3485</t>
    <phoneticPr fontId="2"/>
  </si>
  <si>
    <t>049-298-3486</t>
    <phoneticPr fontId="2"/>
  </si>
  <si>
    <t>東武東上線若葉駅から徒歩23分
※共生型</t>
    <rPh sb="0" eb="5">
      <t>トウブトウジョウセン</t>
    </rPh>
    <rPh sb="5" eb="7">
      <t>ワカバ</t>
    </rPh>
    <rPh sb="7" eb="8">
      <t>エキ</t>
    </rPh>
    <rPh sb="10" eb="12">
      <t>トホ</t>
    </rPh>
    <rPh sb="14" eb="15">
      <t>フン</t>
    </rPh>
    <rPh sb="17" eb="20">
      <t>キョウセイガタ</t>
    </rPh>
    <phoneticPr fontId="2"/>
  </si>
  <si>
    <t>（株）ＧＲＡＣＥ</t>
    <rPh sb="0" eb="3">
      <t>カブ</t>
    </rPh>
    <phoneticPr fontId="2"/>
  </si>
  <si>
    <t>ＧＲＡＣＥ</t>
    <phoneticPr fontId="2"/>
  </si>
  <si>
    <t>関沢二丁目２５番４６号ベルメゾン２４３－２０３号室</t>
    <rPh sb="0" eb="2">
      <t>セキザワ</t>
    </rPh>
    <rPh sb="2" eb="5">
      <t>ニチョウメ</t>
    </rPh>
    <rPh sb="7" eb="8">
      <t>バン</t>
    </rPh>
    <rPh sb="10" eb="11">
      <t>ゴウ</t>
    </rPh>
    <rPh sb="23" eb="25">
      <t>ゴウシツ</t>
    </rPh>
    <phoneticPr fontId="2"/>
  </si>
  <si>
    <t>東武東上線鶴瀬駅から徒歩10分</t>
    <rPh sb="0" eb="5">
      <t>トウブトウジョウセン</t>
    </rPh>
    <rPh sb="5" eb="8">
      <t>ツルセエキ</t>
    </rPh>
    <rPh sb="10" eb="12">
      <t>トホ</t>
    </rPh>
    <rPh sb="14" eb="15">
      <t>フン</t>
    </rPh>
    <phoneticPr fontId="2"/>
  </si>
  <si>
    <t>ウーリー伊奈</t>
    <rPh sb="4" eb="6">
      <t>イナ</t>
    </rPh>
    <phoneticPr fontId="2"/>
  </si>
  <si>
    <t>寿2-89
カンエツビル2F</t>
    <rPh sb="0" eb="1">
      <t>コトブキ</t>
    </rPh>
    <phoneticPr fontId="2"/>
  </si>
  <si>
    <t>362-0807</t>
    <phoneticPr fontId="2"/>
  </si>
  <si>
    <t>048-728-3610</t>
    <phoneticPr fontId="2"/>
  </si>
  <si>
    <t>埼玉新都市交通伊奈線（ニューシャトル）羽貫駅徒歩７分</t>
    <rPh sb="19" eb="22">
      <t>ハヌキエキ</t>
    </rPh>
    <rPh sb="22" eb="24">
      <t>トホ</t>
    </rPh>
    <rPh sb="25" eb="26">
      <t>フン</t>
    </rPh>
    <phoneticPr fontId="2"/>
  </si>
  <si>
    <t>（株）デジタルヘルス</t>
    <rPh sb="0" eb="3">
      <t>カブ</t>
    </rPh>
    <phoneticPr fontId="5"/>
  </si>
  <si>
    <t>340-0206</t>
  </si>
  <si>
    <t>0480-57-0808</t>
  </si>
  <si>
    <t>0480-57-0809</t>
  </si>
  <si>
    <t>どっぽ生活介護</t>
    <rPh sb="3" eb="5">
      <t>せいかつ</t>
    </rPh>
    <rPh sb="5" eb="7">
      <t>かいご</t>
    </rPh>
    <phoneticPr fontId="36" type="Hiragana"/>
  </si>
  <si>
    <t>西区高木３３６－１</t>
    <rPh sb="0" eb="2">
      <t>ニシク</t>
    </rPh>
    <rPh sb="2" eb="4">
      <t>タカギ</t>
    </rPh>
    <phoneticPr fontId="36"/>
  </si>
  <si>
    <t>331-0071</t>
  </si>
  <si>
    <t>048-788-5830</t>
  </si>
  <si>
    <t>048-788-5831</t>
  </si>
  <si>
    <t>JR西大宮駅から徒歩16分</t>
    <rPh sb="2" eb="3">
      <t>ニシ</t>
    </rPh>
    <rPh sb="3" eb="5">
      <t>オオミヤ</t>
    </rPh>
    <rPh sb="5" eb="6">
      <t>エキ</t>
    </rPh>
    <rPh sb="8" eb="10">
      <t>トホ</t>
    </rPh>
    <rPh sb="12" eb="13">
      <t>フン</t>
    </rPh>
    <phoneticPr fontId="37"/>
  </si>
  <si>
    <t>かたく里</t>
    <rPh sb="3" eb="4">
      <t>リ</t>
    </rPh>
    <phoneticPr fontId="42"/>
  </si>
  <si>
    <t>浦和区常盤４－１６－９　ＮＹＹ浦和ビル２０２</t>
  </si>
  <si>
    <t>070-8943-3454</t>
  </si>
  <si>
    <t>JR浦和駅から国際興業バス大久保浄水場行「六間道路」停留所下車徒歩1分</t>
    <rPh sb="2" eb="4">
      <t>ウラワ</t>
    </rPh>
    <rPh sb="4" eb="5">
      <t>エキ</t>
    </rPh>
    <rPh sb="7" eb="11">
      <t>コクサイコウギョウ</t>
    </rPh>
    <rPh sb="13" eb="19">
      <t>オオクボジョウスイジョウ</t>
    </rPh>
    <rPh sb="19" eb="20">
      <t>ユ</t>
    </rPh>
    <rPh sb="21" eb="23">
      <t>ロッケン</t>
    </rPh>
    <rPh sb="23" eb="25">
      <t>ドウロ</t>
    </rPh>
    <rPh sb="26" eb="29">
      <t>テイリュウジョ</t>
    </rPh>
    <rPh sb="29" eb="31">
      <t>ゲシャ</t>
    </rPh>
    <rPh sb="31" eb="33">
      <t>トホ</t>
    </rPh>
    <rPh sb="34" eb="35">
      <t>フン</t>
    </rPh>
    <phoneticPr fontId="37"/>
  </si>
  <si>
    <t>ＣｏｃｏｒｐｏｒｔＣｏｌｌｅｇｅ　武蔵浦和キャンパス</t>
    <rPh sb="17" eb="21">
      <t>むさしうらわ</t>
    </rPh>
    <phoneticPr fontId="36" type="Hiragana"/>
  </si>
  <si>
    <t>南区別所６－１３－２０　プレシャスコア武蔵浦和１階</t>
    <rPh sb="0" eb="2">
      <t>ミナミク</t>
    </rPh>
    <rPh sb="2" eb="4">
      <t>ベッショ</t>
    </rPh>
    <rPh sb="19" eb="23">
      <t>ムサシウラワ</t>
    </rPh>
    <rPh sb="24" eb="25">
      <t>カイ</t>
    </rPh>
    <phoneticPr fontId="38"/>
  </si>
  <si>
    <t>048-626-6545</t>
  </si>
  <si>
    <t>048-626-6548</t>
  </si>
  <si>
    <t>JR武蔵浦和駅から徒歩7分</t>
    <rPh sb="2" eb="6">
      <t>ムサシウラワ</t>
    </rPh>
    <rPh sb="6" eb="7">
      <t>エキ</t>
    </rPh>
    <rPh sb="9" eb="11">
      <t>トホ</t>
    </rPh>
    <rPh sb="12" eb="13">
      <t>フン</t>
    </rPh>
    <phoneticPr fontId="37"/>
  </si>
  <si>
    <t>桜区道場１－１０－２</t>
    <phoneticPr fontId="36"/>
  </si>
  <si>
    <t>338-0835</t>
    <phoneticPr fontId="37"/>
  </si>
  <si>
    <t>048-767-5933</t>
    <phoneticPr fontId="37"/>
  </si>
  <si>
    <t>048-767-5953</t>
    <phoneticPr fontId="37"/>
  </si>
  <si>
    <t>ニューロリワーク　大宮南センター</t>
    <rPh sb="9" eb="11">
      <t>おおみや</t>
    </rPh>
    <rPh sb="11" eb="12">
      <t>みなみ</t>
    </rPh>
    <phoneticPr fontId="36" type="Hiragana"/>
  </si>
  <si>
    <t>JR北浦和駅から国際興業バスさいたま新都心駅行「本太中学校」停留所から徒歩1分</t>
    <phoneticPr fontId="37"/>
  </si>
  <si>
    <t>ライフベースはとがや</t>
    <phoneticPr fontId="2" type="Hiragana"/>
  </si>
  <si>
    <t>川口市</t>
    <rPh sb="0" eb="2">
      <t>かわぐち</t>
    </rPh>
    <rPh sb="2" eb="3">
      <t>し</t>
    </rPh>
    <phoneticPr fontId="2" type="Hiragana"/>
  </si>
  <si>
    <t>334-0012</t>
    <phoneticPr fontId="2" type="Hiragana"/>
  </si>
  <si>
    <t>048-229-5402</t>
    <phoneticPr fontId="2" type="Hiragana"/>
  </si>
  <si>
    <t>048-229-5403</t>
    <phoneticPr fontId="2" type="Hiragana"/>
  </si>
  <si>
    <t>（バス）川口駅東口から峯八幡行き「八幡木」徒歩３分</t>
    <rPh sb="4" eb="6">
      <t>かわぐち</t>
    </rPh>
    <rPh sb="6" eb="7">
      <t>えき</t>
    </rPh>
    <rPh sb="7" eb="9">
      <t>ひがしぐち</t>
    </rPh>
    <rPh sb="11" eb="12">
      <t>みね</t>
    </rPh>
    <rPh sb="12" eb="14">
      <t>はちまん</t>
    </rPh>
    <rPh sb="14" eb="15">
      <t>い</t>
    </rPh>
    <rPh sb="17" eb="20">
      <t>はちまんぎ</t>
    </rPh>
    <rPh sb="21" eb="23">
      <t>とほ</t>
    </rPh>
    <rPh sb="24" eb="25">
      <t>ふん</t>
    </rPh>
    <phoneticPr fontId="2" type="Hiragana"/>
  </si>
  <si>
    <t>リズム安行出羽</t>
    <rPh sb="3" eb="7">
      <t>あんぎょうでわ</t>
    </rPh>
    <phoneticPr fontId="2" type="Hiragana"/>
  </si>
  <si>
    <t>334-0052</t>
    <phoneticPr fontId="2" type="Hiragana"/>
  </si>
  <si>
    <t>048-446-6401</t>
    <phoneticPr fontId="2" type="Hiragana"/>
  </si>
  <si>
    <t>048-446-6403</t>
    <phoneticPr fontId="2" type="Hiragana"/>
  </si>
  <si>
    <t>（バス）東川口駅南口から西川口駅東口行き「安行」徒歩５分</t>
    <rPh sb="4" eb="5">
      <t>ひがし</t>
    </rPh>
    <rPh sb="5" eb="7">
      <t>かわぐち</t>
    </rPh>
    <rPh sb="7" eb="8">
      <t>えき</t>
    </rPh>
    <rPh sb="8" eb="10">
      <t>みなみぐち</t>
    </rPh>
    <rPh sb="12" eb="16">
      <t>にしかわぐちえき</t>
    </rPh>
    <rPh sb="16" eb="17">
      <t>ひがし</t>
    </rPh>
    <rPh sb="17" eb="18">
      <t>くち</t>
    </rPh>
    <rPh sb="18" eb="19">
      <t>い</t>
    </rPh>
    <rPh sb="21" eb="23">
      <t>あんぎょう</t>
    </rPh>
    <rPh sb="24" eb="26">
      <t>とほ</t>
    </rPh>
    <rPh sb="27" eb="28">
      <t>ふん</t>
    </rPh>
    <phoneticPr fontId="2" type="Hiragana"/>
  </si>
  <si>
    <t>(一社）武州山谷会</t>
    <rPh sb="1" eb="3">
      <t>イッシャ</t>
    </rPh>
    <rPh sb="4" eb="9">
      <t>ブシュウヤマタニカイ</t>
    </rPh>
    <phoneticPr fontId="2"/>
  </si>
  <si>
    <t>Mountain &amp; Valley春日部店</t>
    <rPh sb="17" eb="21">
      <t>カスカベテン</t>
    </rPh>
    <phoneticPr fontId="2"/>
  </si>
  <si>
    <t>一ノ割1069-1</t>
    <rPh sb="0" eb="1">
      <t>イチ</t>
    </rPh>
    <rPh sb="2" eb="3">
      <t>ワリ</t>
    </rPh>
    <phoneticPr fontId="2"/>
  </si>
  <si>
    <t>344-0031</t>
    <phoneticPr fontId="2"/>
  </si>
  <si>
    <t>048-876-9212</t>
    <phoneticPr fontId="2"/>
  </si>
  <si>
    <t>050-1490-0561</t>
    <phoneticPr fontId="2"/>
  </si>
  <si>
    <t>東武スカイツリーライン一ノ割駅徒歩18分</t>
    <rPh sb="0" eb="2">
      <t>トウブ</t>
    </rPh>
    <rPh sb="11" eb="12">
      <t>イチ</t>
    </rPh>
    <rPh sb="13" eb="15">
      <t>ワリエキ</t>
    </rPh>
    <rPh sb="15" eb="17">
      <t>トホ</t>
    </rPh>
    <rPh sb="19" eb="20">
      <t>プン</t>
    </rPh>
    <phoneticPr fontId="2"/>
  </si>
  <si>
    <t>（株）ツナガリ</t>
    <rPh sb="0" eb="3">
      <t>カブ</t>
    </rPh>
    <phoneticPr fontId="2"/>
  </si>
  <si>
    <t>かすかべさくらカルディア</t>
    <phoneticPr fontId="2"/>
  </si>
  <si>
    <t>中央1-10-3　春日部三樹ビル２階</t>
    <rPh sb="0" eb="2">
      <t>チュウオウ</t>
    </rPh>
    <rPh sb="9" eb="12">
      <t>カスカベ</t>
    </rPh>
    <rPh sb="12" eb="14">
      <t>ミキ</t>
    </rPh>
    <rPh sb="17" eb="18">
      <t>カイ</t>
    </rPh>
    <phoneticPr fontId="2"/>
  </si>
  <si>
    <t>048-795-9001</t>
    <phoneticPr fontId="2"/>
  </si>
  <si>
    <t>048-795-9007</t>
    <phoneticPr fontId="2"/>
  </si>
  <si>
    <t>東武スカイツリーライン春日部駅西口徒歩1分</t>
    <rPh sb="0" eb="2">
      <t>トウブ</t>
    </rPh>
    <rPh sb="11" eb="14">
      <t>カスカベ</t>
    </rPh>
    <rPh sb="14" eb="15">
      <t>エキ</t>
    </rPh>
    <rPh sb="15" eb="17">
      <t>ニシグチ</t>
    </rPh>
    <rPh sb="17" eb="19">
      <t>トホ</t>
    </rPh>
    <rPh sb="20" eb="21">
      <t>プン</t>
    </rPh>
    <phoneticPr fontId="2"/>
  </si>
  <si>
    <t>（同）MIYATA</t>
    <rPh sb="1" eb="2">
      <t>ドウ</t>
    </rPh>
    <phoneticPr fontId="2"/>
  </si>
  <si>
    <t>栗橋中央1-14-12</t>
    <rPh sb="0" eb="4">
      <t>クリハシチュウオウ</t>
    </rPh>
    <phoneticPr fontId="2"/>
  </si>
  <si>
    <t>349-1102</t>
    <phoneticPr fontId="2"/>
  </si>
  <si>
    <t>0480-53-8558</t>
    <phoneticPr fontId="2"/>
  </si>
  <si>
    <t>0480-53-8559</t>
    <phoneticPr fontId="2"/>
  </si>
  <si>
    <t>栗橋駅下車徒歩4分</t>
    <rPh sb="0" eb="2">
      <t>クリハシ</t>
    </rPh>
    <rPh sb="2" eb="3">
      <t>エキ</t>
    </rPh>
    <rPh sb="3" eb="5">
      <t>ゲシャ</t>
    </rPh>
    <rPh sb="5" eb="7">
      <t>トホ</t>
    </rPh>
    <rPh sb="8" eb="9">
      <t>フン</t>
    </rPh>
    <phoneticPr fontId="2"/>
  </si>
  <si>
    <t>医療生協さいたま生活協同組合</t>
    <rPh sb="0" eb="4">
      <t>イリョウセイキョウ</t>
    </rPh>
    <rPh sb="8" eb="14">
      <t>セイカツキョウドウクミアイ</t>
    </rPh>
    <phoneticPr fontId="2"/>
  </si>
  <si>
    <t>ケアホームかしの木</t>
    <rPh sb="8" eb="9">
      <t>キ</t>
    </rPh>
    <phoneticPr fontId="2"/>
  </si>
  <si>
    <t>草加１－８－１３</t>
    <rPh sb="0" eb="2">
      <t>ソウカ</t>
    </rPh>
    <phoneticPr fontId="2"/>
  </si>
  <si>
    <t>340-0043</t>
    <phoneticPr fontId="2"/>
  </si>
  <si>
    <t>048-954-7601</t>
    <phoneticPr fontId="2"/>
  </si>
  <si>
    <t>048-942-7582</t>
    <phoneticPr fontId="2"/>
  </si>
  <si>
    <t>草加駅西口から安行出羽行きバス「草加二丁目」下車徒歩４分
共生型生活介護･共生型短期入所</t>
    <rPh sb="0" eb="2">
      <t>ソウカ</t>
    </rPh>
    <rPh sb="2" eb="3">
      <t>エキ</t>
    </rPh>
    <rPh sb="3" eb="4">
      <t>ニシ</t>
    </rPh>
    <rPh sb="4" eb="5">
      <t>クチ</t>
    </rPh>
    <rPh sb="7" eb="9">
      <t>アンギョウ</t>
    </rPh>
    <rPh sb="9" eb="11">
      <t>デワ</t>
    </rPh>
    <rPh sb="11" eb="12">
      <t>ユ</t>
    </rPh>
    <rPh sb="16" eb="18">
      <t>ソウカ</t>
    </rPh>
    <rPh sb="18" eb="21">
      <t>ニチョウメ</t>
    </rPh>
    <rPh sb="22" eb="24">
      <t>ゲシャ</t>
    </rPh>
    <rPh sb="24" eb="26">
      <t>トホ</t>
    </rPh>
    <rPh sb="27" eb="28">
      <t>フン</t>
    </rPh>
    <rPh sb="29" eb="32">
      <t>キョウセイガタ</t>
    </rPh>
    <rPh sb="32" eb="36">
      <t>セイカツカイゴ</t>
    </rPh>
    <rPh sb="37" eb="40">
      <t>キョウセイガタ</t>
    </rPh>
    <rPh sb="40" eb="44">
      <t>タンキニュウショ</t>
    </rPh>
    <phoneticPr fontId="2"/>
  </si>
  <si>
    <t>048-731-7014</t>
    <phoneticPr fontId="2"/>
  </si>
  <si>
    <t>048-731-7015</t>
    <phoneticPr fontId="2"/>
  </si>
  <si>
    <t>(一社）仁誠会</t>
    <rPh sb="1" eb="3">
      <t>イッシャ</t>
    </rPh>
    <rPh sb="4" eb="7">
      <t>ジンセイカイ</t>
    </rPh>
    <phoneticPr fontId="5"/>
  </si>
  <si>
    <t>グループホーム　ふれーず</t>
    <phoneticPr fontId="5"/>
  </si>
  <si>
    <t>稲荷３丁目２６番６号</t>
    <rPh sb="0" eb="2">
      <t>イナリ</t>
    </rPh>
    <rPh sb="3" eb="5">
      <t>チョウメ</t>
    </rPh>
    <rPh sb="7" eb="8">
      <t>バン</t>
    </rPh>
    <rPh sb="9" eb="10">
      <t>ゴウ</t>
    </rPh>
    <phoneticPr fontId="1"/>
  </si>
  <si>
    <t>340-0003</t>
    <phoneticPr fontId="2"/>
  </si>
  <si>
    <t>048-960-0226</t>
    <phoneticPr fontId="2"/>
  </si>
  <si>
    <t>048-960-0223</t>
    <phoneticPr fontId="2"/>
  </si>
  <si>
    <t>東武スカイツリーライン草加駅東口から東武バス八潮団地行「稲荷三丁目」下車徒歩３分　※共同生活援助との併設</t>
    <rPh sb="0" eb="2">
      <t>トウブ</t>
    </rPh>
    <rPh sb="11" eb="13">
      <t>ソウカ</t>
    </rPh>
    <rPh sb="13" eb="14">
      <t>エキ</t>
    </rPh>
    <rPh sb="14" eb="16">
      <t>ヒガシグチ</t>
    </rPh>
    <rPh sb="18" eb="20">
      <t>トウブ</t>
    </rPh>
    <rPh sb="22" eb="27">
      <t>ヤシオダンチユ</t>
    </rPh>
    <rPh sb="28" eb="33">
      <t>イナリサンチョウメ</t>
    </rPh>
    <rPh sb="34" eb="36">
      <t>ゲシャ</t>
    </rPh>
    <rPh sb="36" eb="38">
      <t>トホ</t>
    </rPh>
    <rPh sb="39" eb="40">
      <t>プン</t>
    </rPh>
    <rPh sb="42" eb="48">
      <t>キョウドウセイカツエンジョ</t>
    </rPh>
    <rPh sb="50" eb="52">
      <t>ヘイセツ</t>
    </rPh>
    <phoneticPr fontId="2"/>
  </si>
  <si>
    <t>ニューロリワーク　春日部センター</t>
    <rPh sb="9" eb="12">
      <t>カスカベ</t>
    </rPh>
    <phoneticPr fontId="2"/>
  </si>
  <si>
    <t>ニューロリワーク　久喜センター</t>
    <rPh sb="9" eb="11">
      <t>クキ</t>
    </rPh>
    <phoneticPr fontId="2"/>
  </si>
  <si>
    <t>（合）こころ</t>
    <rPh sb="1" eb="2">
      <t>ゴウ</t>
    </rPh>
    <phoneticPr fontId="2"/>
  </si>
  <si>
    <t>まごころ</t>
    <phoneticPr fontId="2"/>
  </si>
  <si>
    <t>久下1-1-15</t>
    <rPh sb="0" eb="2">
      <t>クゲ</t>
    </rPh>
    <phoneticPr fontId="2"/>
  </si>
  <si>
    <t>347-0063</t>
    <phoneticPr fontId="2"/>
  </si>
  <si>
    <t>0480-77-5432</t>
    <phoneticPr fontId="2"/>
  </si>
  <si>
    <t>東武伊勢崎線加須駅より徒歩１４分</t>
    <rPh sb="0" eb="6">
      <t>トウブイセザキセン</t>
    </rPh>
    <rPh sb="6" eb="9">
      <t>カゾエキ</t>
    </rPh>
    <rPh sb="11" eb="13">
      <t>トホ</t>
    </rPh>
    <rPh sb="15" eb="16">
      <t>フン</t>
    </rPh>
    <phoneticPr fontId="2"/>
  </si>
  <si>
    <t>（特非）サイシップ</t>
    <rPh sb="1" eb="3">
      <t>トクヒ</t>
    </rPh>
    <phoneticPr fontId="2"/>
  </si>
  <si>
    <t>夢知無恥第二作業所</t>
    <rPh sb="0" eb="9">
      <t>ユメチムチダイ2サギョウショ</t>
    </rPh>
    <phoneticPr fontId="2"/>
  </si>
  <si>
    <t>荒木1970-1</t>
    <rPh sb="0" eb="2">
      <t>アラキ</t>
    </rPh>
    <phoneticPr fontId="2"/>
  </si>
  <si>
    <t>361-0011</t>
    <phoneticPr fontId="2"/>
  </si>
  <si>
    <t>048-598-8783</t>
    <phoneticPr fontId="2"/>
  </si>
  <si>
    <t>048-598-8785</t>
    <phoneticPr fontId="2"/>
  </si>
  <si>
    <t>秩父鉄道東行田駅から徒歩４２分</t>
    <rPh sb="0" eb="4">
      <t>チチブテツドウ</t>
    </rPh>
    <rPh sb="4" eb="8">
      <t>ヒガシギョウダエキ</t>
    </rPh>
    <rPh sb="10" eb="12">
      <t>トホ</t>
    </rPh>
    <rPh sb="14" eb="15">
      <t>フン</t>
    </rPh>
    <phoneticPr fontId="2"/>
  </si>
  <si>
    <t>ふぉれすと伊奈</t>
    <rPh sb="5" eb="7">
      <t>イナ</t>
    </rPh>
    <phoneticPr fontId="2"/>
  </si>
  <si>
    <t>大針656-1</t>
    <rPh sb="0" eb="2">
      <t>オオハリ</t>
    </rPh>
    <phoneticPr fontId="2"/>
  </si>
  <si>
    <t>362-0813</t>
    <phoneticPr fontId="2"/>
  </si>
  <si>
    <t>048-796-8801</t>
    <phoneticPr fontId="2"/>
  </si>
  <si>
    <t>048-884-8133</t>
    <phoneticPr fontId="2"/>
  </si>
  <si>
    <t>埼玉新都市交通伊奈線羽貫駅から徒歩15分
※共生型生活介護・共生型短期入所</t>
    <rPh sb="0" eb="2">
      <t>サイタマ</t>
    </rPh>
    <rPh sb="2" eb="3">
      <t>アラタ</t>
    </rPh>
    <rPh sb="3" eb="5">
      <t>トシ</t>
    </rPh>
    <rPh sb="5" eb="7">
      <t>コウツウ</t>
    </rPh>
    <rPh sb="7" eb="10">
      <t>イナセン</t>
    </rPh>
    <rPh sb="10" eb="12">
      <t>ハヌキ</t>
    </rPh>
    <rPh sb="12" eb="13">
      <t>エキ</t>
    </rPh>
    <rPh sb="15" eb="17">
      <t>トホ</t>
    </rPh>
    <rPh sb="19" eb="20">
      <t>フン</t>
    </rPh>
    <rPh sb="22" eb="25">
      <t>キョウセイガタ</t>
    </rPh>
    <rPh sb="25" eb="29">
      <t>セイカツカイゴ</t>
    </rPh>
    <rPh sb="30" eb="33">
      <t>キョウセイガタ</t>
    </rPh>
    <rPh sb="33" eb="37">
      <t>タンキニュウショ</t>
    </rPh>
    <phoneticPr fontId="2"/>
  </si>
  <si>
    <t>JR上尾駅西口から循環バスぐるっとくん　大石循環「ふじ学園入口」
下車徒歩５分</t>
    <rPh sb="2" eb="5">
      <t>アゲオエキ</t>
    </rPh>
    <rPh sb="5" eb="7">
      <t>ニシグチ</t>
    </rPh>
    <rPh sb="9" eb="11">
      <t>ジュンカン</t>
    </rPh>
    <rPh sb="20" eb="24">
      <t>オオイシジュンカン</t>
    </rPh>
    <rPh sb="27" eb="29">
      <t>ガクエン</t>
    </rPh>
    <rPh sb="29" eb="31">
      <t>イリグチ</t>
    </rPh>
    <rPh sb="33" eb="35">
      <t>ゲシャ</t>
    </rPh>
    <rPh sb="35" eb="37">
      <t>トホ</t>
    </rPh>
    <rPh sb="38" eb="39">
      <t>フン</t>
    </rPh>
    <phoneticPr fontId="2"/>
  </si>
  <si>
    <t>鴻巣市あしたばポプラ作業所</t>
    <rPh sb="0" eb="3">
      <t>コウノスシ</t>
    </rPh>
    <rPh sb="10" eb="13">
      <t>サギョウショ</t>
    </rPh>
    <phoneticPr fontId="2"/>
  </si>
  <si>
    <t>箕田4211-1</t>
    <rPh sb="0" eb="1">
      <t>ミノ</t>
    </rPh>
    <rPh sb="1" eb="2">
      <t>タ</t>
    </rPh>
    <phoneticPr fontId="2"/>
  </si>
  <si>
    <t>高崎線鴻巣駅から車で７分</t>
    <rPh sb="0" eb="2">
      <t>タカサキ</t>
    </rPh>
    <rPh sb="2" eb="3">
      <t>セン</t>
    </rPh>
    <rPh sb="3" eb="5">
      <t>コウノス</t>
    </rPh>
    <rPh sb="5" eb="6">
      <t>エキ</t>
    </rPh>
    <rPh sb="8" eb="9">
      <t>クルマ</t>
    </rPh>
    <rPh sb="11" eb="12">
      <t>フン</t>
    </rPh>
    <phoneticPr fontId="2"/>
  </si>
  <si>
    <t>めぐホーム加須</t>
    <rPh sb="5" eb="7">
      <t>カゾ</t>
    </rPh>
    <phoneticPr fontId="2"/>
  </si>
  <si>
    <t>北下新井字下堤外１８１３－２</t>
    <rPh sb="0" eb="1">
      <t>キタ</t>
    </rPh>
    <rPh sb="1" eb="2">
      <t>シタ</t>
    </rPh>
    <rPh sb="2" eb="4">
      <t>アライ</t>
    </rPh>
    <rPh sb="4" eb="5">
      <t>アザ</t>
    </rPh>
    <rPh sb="5" eb="6">
      <t>シタ</t>
    </rPh>
    <rPh sb="6" eb="7">
      <t>ツツミ</t>
    </rPh>
    <rPh sb="7" eb="8">
      <t>ソト</t>
    </rPh>
    <phoneticPr fontId="2"/>
  </si>
  <si>
    <t>349-1134</t>
    <phoneticPr fontId="2"/>
  </si>
  <si>
    <t>03-5830-9050</t>
    <phoneticPr fontId="2"/>
  </si>
  <si>
    <t>03-5830-9051</t>
    <phoneticPr fontId="2"/>
  </si>
  <si>
    <t>JR栗橋駅より徒歩２４分
※共同生活援助との併設</t>
    <rPh sb="2" eb="4">
      <t>クリハシ</t>
    </rPh>
    <rPh sb="4" eb="5">
      <t>エキ</t>
    </rPh>
    <rPh sb="7" eb="9">
      <t>トホ</t>
    </rPh>
    <rPh sb="11" eb="12">
      <t>フン</t>
    </rPh>
    <phoneticPr fontId="2"/>
  </si>
  <si>
    <t>(株)ココルポート</t>
    <rPh sb="0" eb="3">
      <t>カブシキガイシャ</t>
    </rPh>
    <phoneticPr fontId="2"/>
  </si>
  <si>
    <t>東住吉15-21 LeSoleil紫峰 1階A号室</t>
    <rPh sb="0" eb="1">
      <t>ヒガシ</t>
    </rPh>
    <rPh sb="1" eb="3">
      <t>スミヨシ</t>
    </rPh>
    <rPh sb="17" eb="19">
      <t>シホウ</t>
    </rPh>
    <rPh sb="21" eb="22">
      <t>カイ</t>
    </rPh>
    <rPh sb="23" eb="25">
      <t>ゴウシツ</t>
    </rPh>
    <phoneticPr fontId="2"/>
  </si>
  <si>
    <t>359-1124</t>
    <phoneticPr fontId="2"/>
  </si>
  <si>
    <t>04-2997-8515</t>
    <phoneticPr fontId="2"/>
  </si>
  <si>
    <t>04-2997-8516</t>
    <phoneticPr fontId="2"/>
  </si>
  <si>
    <t>西武線所沢駅西口徒歩５分</t>
    <rPh sb="0" eb="3">
      <t>セイブセン</t>
    </rPh>
    <rPh sb="3" eb="5">
      <t>トコロザワ</t>
    </rPh>
    <rPh sb="5" eb="6">
      <t>エキ</t>
    </rPh>
    <rPh sb="6" eb="8">
      <t>ニシグチ</t>
    </rPh>
    <rPh sb="8" eb="10">
      <t>トホ</t>
    </rPh>
    <rPh sb="11" eb="12">
      <t>フン</t>
    </rPh>
    <phoneticPr fontId="2"/>
  </si>
  <si>
    <t>049-215-3132</t>
    <phoneticPr fontId="2"/>
  </si>
  <si>
    <t>mina lab.</t>
    <phoneticPr fontId="2"/>
  </si>
  <si>
    <t>越ケ谷2-8-9</t>
    <rPh sb="0" eb="3">
      <t>コシガヤ</t>
    </rPh>
    <phoneticPr fontId="2"/>
  </si>
  <si>
    <t>080-4364-5451</t>
    <phoneticPr fontId="2"/>
  </si>
  <si>
    <t>東部スカイツリーライン越谷駅徒歩１０分</t>
    <rPh sb="0" eb="2">
      <t>トウブ</t>
    </rPh>
    <rPh sb="11" eb="14">
      <t>コシガヤエキ</t>
    </rPh>
    <rPh sb="14" eb="16">
      <t>トホ</t>
    </rPh>
    <rPh sb="18" eb="19">
      <t>プン</t>
    </rPh>
    <phoneticPr fontId="2"/>
  </si>
  <si>
    <t>Ｃｏｃｏｒｐｏｒｔ南浦和駅前Ｏｆｆｉｃｅ</t>
    <rPh sb="9" eb="12">
      <t>みなみうらわ</t>
    </rPh>
    <rPh sb="12" eb="13">
      <t>えき</t>
    </rPh>
    <rPh sb="13" eb="14">
      <t>まえ</t>
    </rPh>
    <phoneticPr fontId="36" type="Hiragana"/>
  </si>
  <si>
    <t>南区南浦和２－４４－９　榎本第３ビル４階</t>
    <rPh sb="0" eb="2">
      <t>ミナミク</t>
    </rPh>
    <rPh sb="2" eb="5">
      <t>ミナミウラワ</t>
    </rPh>
    <rPh sb="12" eb="14">
      <t>エノモト</t>
    </rPh>
    <rPh sb="14" eb="15">
      <t>ダイ</t>
    </rPh>
    <rPh sb="19" eb="20">
      <t>カイ</t>
    </rPh>
    <phoneticPr fontId="36"/>
  </si>
  <si>
    <t>048-714-5418</t>
  </si>
  <si>
    <t>048-714-5419</t>
  </si>
  <si>
    <t>ＪＲ南浦和駅から徒歩3分</t>
    <rPh sb="2" eb="6">
      <t>ミナミウラワエキ</t>
    </rPh>
    <rPh sb="8" eb="10">
      <t>トホ</t>
    </rPh>
    <rPh sb="11" eb="12">
      <t>フン</t>
    </rPh>
    <phoneticPr fontId="37"/>
  </si>
  <si>
    <t>ゆい</t>
  </si>
  <si>
    <t>緑区大間木７４６</t>
  </si>
  <si>
    <t>048-712-2525</t>
  </si>
  <si>
    <t>048-712-2526</t>
  </si>
  <si>
    <t>ＪＲ東浦和駅から国際興業バス乗車
尾間木バス停下車徒歩5分</t>
    <rPh sb="2" eb="5">
      <t>ヒガシウラワ</t>
    </rPh>
    <rPh sb="5" eb="6">
      <t>エキ</t>
    </rPh>
    <rPh sb="8" eb="10">
      <t>コクサイ</t>
    </rPh>
    <rPh sb="10" eb="12">
      <t>コウギョウ</t>
    </rPh>
    <rPh sb="14" eb="16">
      <t>ジョウシャ</t>
    </rPh>
    <rPh sb="17" eb="20">
      <t>オマギ</t>
    </rPh>
    <rPh sb="22" eb="23">
      <t>テイ</t>
    </rPh>
    <rPh sb="23" eb="25">
      <t>ゲシャ</t>
    </rPh>
    <rPh sb="25" eb="27">
      <t>トホ</t>
    </rPh>
    <rPh sb="28" eb="29">
      <t>フン</t>
    </rPh>
    <phoneticPr fontId="37"/>
  </si>
  <si>
    <t>杉の子くりーにんぐ</t>
  </si>
  <si>
    <t>大宮区上小町８４９－６</t>
  </si>
  <si>
    <t>JR大宮駅から西武バス乗車
上小交番バス停下車徒歩2分</t>
    <rPh sb="2" eb="5">
      <t>オオミヤエキ</t>
    </rPh>
    <rPh sb="7" eb="9">
      <t>セイブ</t>
    </rPh>
    <rPh sb="11" eb="13">
      <t>ジョウシャ</t>
    </rPh>
    <rPh sb="14" eb="16">
      <t>カミコ</t>
    </rPh>
    <rPh sb="16" eb="18">
      <t>コウバン</t>
    </rPh>
    <rPh sb="20" eb="23">
      <t>テイゲシャ</t>
    </rPh>
    <rPh sb="23" eb="25">
      <t>トホ</t>
    </rPh>
    <rPh sb="26" eb="27">
      <t>フン</t>
    </rPh>
    <phoneticPr fontId="37"/>
  </si>
  <si>
    <t>短期入所クライスさいたま松本</t>
    <rPh sb="0" eb="1">
      <t>たんき</t>
    </rPh>
    <rPh sb="1" eb="3">
      <t>にゅうしょ</t>
    </rPh>
    <rPh sb="12" eb="14">
      <t>まつもと</t>
    </rPh>
    <phoneticPr fontId="36" type="Hiragana"/>
  </si>
  <si>
    <t>南区松本３－７－２０</t>
    <phoneticPr fontId="37"/>
  </si>
  <si>
    <t>336-0035</t>
    <phoneticPr fontId="37"/>
  </si>
  <si>
    <t>048-626-6962</t>
  </si>
  <si>
    <t>048-626-6963</t>
  </si>
  <si>
    <t>ＪＲ西浦和駅から徒歩20分</t>
    <rPh sb="2" eb="5">
      <t>ニシウラワ</t>
    </rPh>
    <rPh sb="5" eb="6">
      <t>エキ</t>
    </rPh>
    <rPh sb="8" eb="10">
      <t>トホ</t>
    </rPh>
    <rPh sb="12" eb="13">
      <t>フン</t>
    </rPh>
    <phoneticPr fontId="37"/>
  </si>
  <si>
    <t>大宮駅から徒歩8分
※自立訓練（生活訓練）：大宮区宮町４－１４４　古賀屋SKビル２F</t>
    <rPh sb="0" eb="2">
      <t>オオミヤ</t>
    </rPh>
    <rPh sb="2" eb="3">
      <t>エキ</t>
    </rPh>
    <rPh sb="5" eb="7">
      <t>トホ</t>
    </rPh>
    <rPh sb="8" eb="9">
      <t>フン</t>
    </rPh>
    <rPh sb="11" eb="15">
      <t>ジリツクンレン</t>
    </rPh>
    <rPh sb="16" eb="20">
      <t>セイカツクンレン</t>
    </rPh>
    <phoneticPr fontId="2"/>
  </si>
  <si>
    <t>緑区原山３－２０－９</t>
    <phoneticPr fontId="37"/>
  </si>
  <si>
    <t>浦和駅東口から国際興業バス東川口駅北口行き「原山三丁目」徒歩3分</t>
    <rPh sb="0" eb="3">
      <t>ウラワエキ</t>
    </rPh>
    <rPh sb="3" eb="5">
      <t>ヒガシグチ</t>
    </rPh>
    <rPh sb="7" eb="11">
      <t>コクサイコウギョウ</t>
    </rPh>
    <rPh sb="13" eb="17">
      <t>ヒガシカワグチエキ</t>
    </rPh>
    <rPh sb="17" eb="20">
      <t>キタグチユ</t>
    </rPh>
    <rPh sb="22" eb="24">
      <t>ハラヤマ</t>
    </rPh>
    <rPh sb="24" eb="27">
      <t>サンチョウメ</t>
    </rPh>
    <rPh sb="28" eb="30">
      <t>トホ</t>
    </rPh>
    <rPh sb="31" eb="32">
      <t>プン</t>
    </rPh>
    <phoneticPr fontId="37"/>
  </si>
  <si>
    <t>大字吉田175番地1</t>
    <rPh sb="0" eb="2">
      <t>オオアザ</t>
    </rPh>
    <rPh sb="2" eb="4">
      <t>ヨシダ</t>
    </rPh>
    <rPh sb="7" eb="9">
      <t>バンチ</t>
    </rPh>
    <phoneticPr fontId="1"/>
  </si>
  <si>
    <t>多機能型事業所ガムとゴム川口</t>
    <rPh sb="0" eb="7">
      <t>たきのうがたじぎょうしょ</t>
    </rPh>
    <rPh sb="12" eb="14">
      <t>かわぐち</t>
    </rPh>
    <phoneticPr fontId="2" type="Hiragana"/>
  </si>
  <si>
    <t>川口市</t>
    <rPh sb="0" eb="2">
      <t>かわぐち</t>
    </rPh>
    <rPh sb="2" eb="3">
      <t>し</t>
    </rPh>
    <phoneticPr fontId="2" type="Hiragana"/>
  </si>
  <si>
    <t>332-0016</t>
    <phoneticPr fontId="2" type="Hiragana"/>
  </si>
  <si>
    <t>048-420-9958</t>
    <phoneticPr fontId="2" type="Hiragana"/>
  </si>
  <si>
    <t>048-420-9959</t>
    <phoneticPr fontId="2" type="Hiragana"/>
  </si>
  <si>
    <t>（バス）川口駅東口からサンテピア行き「幸町三丁目」徒歩４分</t>
    <rPh sb="4" eb="6">
      <t>かわぐち</t>
    </rPh>
    <rPh sb="6" eb="7">
      <t>えき</t>
    </rPh>
    <rPh sb="7" eb="9">
      <t>ひがしぐち</t>
    </rPh>
    <rPh sb="16" eb="17">
      <t>い</t>
    </rPh>
    <rPh sb="19" eb="21">
      <t>さいわいちょう</t>
    </rPh>
    <rPh sb="21" eb="24">
      <t>さんちょうめ</t>
    </rPh>
    <rPh sb="25" eb="27">
      <t>とほ</t>
    </rPh>
    <rPh sb="28" eb="29">
      <t>ふん</t>
    </rPh>
    <phoneticPr fontId="2" type="Hiragana"/>
  </si>
  <si>
    <t>就労定着支援事業所カルディア三郷</t>
    <phoneticPr fontId="2"/>
  </si>
  <si>
    <t>（株）Ｃａｍａｒｏ</t>
    <rPh sb="1" eb="2">
      <t>カブ</t>
    </rPh>
    <phoneticPr fontId="2"/>
  </si>
  <si>
    <t>ＯＮＥＧＡＭＥ草加谷塚</t>
    <rPh sb="7" eb="11">
      <t>ソウカヤツカ</t>
    </rPh>
    <phoneticPr fontId="2"/>
  </si>
  <si>
    <t>谷塚町595-2 東部ビル3階</t>
    <rPh sb="0" eb="3">
      <t>ヤツカチョウ</t>
    </rPh>
    <rPh sb="9" eb="11">
      <t>トウブ</t>
    </rPh>
    <rPh sb="14" eb="15">
      <t>カイ</t>
    </rPh>
    <phoneticPr fontId="2"/>
  </si>
  <si>
    <t>080-4431-4829</t>
    <phoneticPr fontId="2"/>
  </si>
  <si>
    <t>東武カイツリーライン谷塚駅徒歩５分</t>
    <rPh sb="0" eb="2">
      <t>トウブ</t>
    </rPh>
    <rPh sb="10" eb="13">
      <t>ヤツカエキ</t>
    </rPh>
    <rPh sb="13" eb="15">
      <t>トホ</t>
    </rPh>
    <rPh sb="16" eb="17">
      <t>フン</t>
    </rPh>
    <phoneticPr fontId="2"/>
  </si>
  <si>
    <t>(有)キープ</t>
    <rPh sb="0" eb="3">
      <t>ユウ</t>
    </rPh>
    <phoneticPr fontId="2"/>
  </si>
  <si>
    <t>ＦＩＯＲＥＴＴＯ</t>
    <phoneticPr fontId="2"/>
  </si>
  <si>
    <t>牛島125-1</t>
    <rPh sb="0" eb="2">
      <t>ウシジマ</t>
    </rPh>
    <phoneticPr fontId="2"/>
  </si>
  <si>
    <t>344-0004</t>
    <phoneticPr fontId="2"/>
  </si>
  <si>
    <t>048-795-9246</t>
    <phoneticPr fontId="2"/>
  </si>
  <si>
    <t>048-795-9247</t>
    <phoneticPr fontId="2"/>
  </si>
  <si>
    <t>東武アーバンパークライン藤の牛島駅から徒歩2分</t>
    <rPh sb="0" eb="2">
      <t>トウブ</t>
    </rPh>
    <rPh sb="12" eb="13">
      <t>フジ</t>
    </rPh>
    <rPh sb="14" eb="16">
      <t>ウシジマ</t>
    </rPh>
    <rPh sb="16" eb="17">
      <t>エキ</t>
    </rPh>
    <rPh sb="19" eb="21">
      <t>トホ</t>
    </rPh>
    <rPh sb="22" eb="23">
      <t>フン</t>
    </rPh>
    <phoneticPr fontId="2"/>
  </si>
  <si>
    <t>北鴻巣駅から市内循環バス「フラワー号」広田コース「北根新田」下車
R6.5～休止中</t>
    <rPh sb="0" eb="1">
      <t>キタ</t>
    </rPh>
    <rPh sb="1" eb="3">
      <t>コウノス</t>
    </rPh>
    <rPh sb="3" eb="4">
      <t>エキ</t>
    </rPh>
    <rPh sb="6" eb="8">
      <t>シナイ</t>
    </rPh>
    <rPh sb="8" eb="10">
      <t>ジュンカン</t>
    </rPh>
    <rPh sb="17" eb="18">
      <t>ゴウ</t>
    </rPh>
    <rPh sb="19" eb="21">
      <t>ヒロタ</t>
    </rPh>
    <rPh sb="25" eb="27">
      <t>キタネ</t>
    </rPh>
    <rPh sb="27" eb="29">
      <t>シンデン</t>
    </rPh>
    <rPh sb="30" eb="32">
      <t>ゲシャ</t>
    </rPh>
    <rPh sb="38" eb="41">
      <t>キュウシチュウ</t>
    </rPh>
    <phoneticPr fontId="2"/>
  </si>
  <si>
    <t>（株）プルス</t>
    <rPh sb="1" eb="2">
      <t>カブ</t>
    </rPh>
    <phoneticPr fontId="2"/>
  </si>
  <si>
    <t>就労移行支援B型事業所クライムナウ</t>
    <rPh sb="0" eb="2">
      <t>シュウロウ</t>
    </rPh>
    <rPh sb="2" eb="4">
      <t>イコウ</t>
    </rPh>
    <rPh sb="4" eb="6">
      <t>シエン</t>
    </rPh>
    <rPh sb="7" eb="8">
      <t>ガタ</t>
    </rPh>
    <rPh sb="8" eb="11">
      <t>ジギョウショ</t>
    </rPh>
    <phoneticPr fontId="2"/>
  </si>
  <si>
    <t>本住町8番3号</t>
    <rPh sb="0" eb="3">
      <t>モトスミチョウ</t>
    </rPh>
    <rPh sb="4" eb="5">
      <t>バン</t>
    </rPh>
    <rPh sb="6" eb="7">
      <t>ゴウ</t>
    </rPh>
    <phoneticPr fontId="2"/>
  </si>
  <si>
    <t>048-578-4585</t>
    <phoneticPr fontId="2"/>
  </si>
  <si>
    <t>048-578-4586</t>
    <phoneticPr fontId="2"/>
  </si>
  <si>
    <t>JR高崎線深谷駅から徒歩１４分</t>
    <rPh sb="2" eb="5">
      <t>タカサキセン</t>
    </rPh>
    <rPh sb="5" eb="8">
      <t>フカヤエキ</t>
    </rPh>
    <rPh sb="10" eb="12">
      <t>トホ</t>
    </rPh>
    <rPh sb="14" eb="15">
      <t>フン</t>
    </rPh>
    <phoneticPr fontId="2"/>
  </si>
  <si>
    <t>障害者就労継続支援施設Ｂ型　こねくと</t>
    <rPh sb="0" eb="3">
      <t>ショウガイシャ</t>
    </rPh>
    <rPh sb="3" eb="11">
      <t>シュウロウケイゾクシエンシセツ</t>
    </rPh>
    <rPh sb="12" eb="13">
      <t>ガタ</t>
    </rPh>
    <phoneticPr fontId="2"/>
  </si>
  <si>
    <t>関口88-4</t>
    <rPh sb="0" eb="2">
      <t>セキグチ</t>
    </rPh>
    <phoneticPr fontId="2"/>
  </si>
  <si>
    <t>367-0246</t>
    <phoneticPr fontId="2"/>
  </si>
  <si>
    <t>0495-71-7910</t>
    <phoneticPr fontId="2"/>
  </si>
  <si>
    <t>0495-71-7911</t>
    <phoneticPr fontId="2"/>
  </si>
  <si>
    <t>JR八高線丹荘駅から徒歩４分</t>
    <rPh sb="2" eb="3">
      <t>ハチ</t>
    </rPh>
    <rPh sb="3" eb="4">
      <t>タカ</t>
    </rPh>
    <rPh sb="4" eb="5">
      <t>セン</t>
    </rPh>
    <rPh sb="5" eb="7">
      <t>タンショウ</t>
    </rPh>
    <rPh sb="7" eb="8">
      <t>エキ</t>
    </rPh>
    <rPh sb="10" eb="12">
      <t>トホ</t>
    </rPh>
    <rPh sb="13" eb="14">
      <t>フン</t>
    </rPh>
    <phoneticPr fontId="2"/>
  </si>
  <si>
    <t>短期入所　熊谷広瀬</t>
    <rPh sb="0" eb="4">
      <t>タンキニュウショ</t>
    </rPh>
    <rPh sb="5" eb="7">
      <t>クマガヤ</t>
    </rPh>
    <rPh sb="7" eb="9">
      <t>ヒロセ</t>
    </rPh>
    <phoneticPr fontId="5"/>
  </si>
  <si>
    <t>広瀬142－1</t>
    <rPh sb="0" eb="2">
      <t>ヒロセ</t>
    </rPh>
    <phoneticPr fontId="1"/>
  </si>
  <si>
    <t>360-0833</t>
    <phoneticPr fontId="2"/>
  </si>
  <si>
    <t>048-579-5197</t>
    <phoneticPr fontId="2"/>
  </si>
  <si>
    <t>048-579-5198</t>
    <phoneticPr fontId="2"/>
  </si>
  <si>
    <t>秩父本線石原駅から車で５分
※共同生活援助との併設</t>
    <rPh sb="0" eb="4">
      <t>チチブホンセン</t>
    </rPh>
    <rPh sb="4" eb="6">
      <t>イシハラ</t>
    </rPh>
    <rPh sb="6" eb="7">
      <t>エキ</t>
    </rPh>
    <rPh sb="9" eb="10">
      <t>クルマ</t>
    </rPh>
    <rPh sb="12" eb="13">
      <t>フン</t>
    </rPh>
    <phoneticPr fontId="2"/>
  </si>
  <si>
    <t>短期入所　鴻巣広田</t>
    <rPh sb="0" eb="4">
      <t>タンキニュウショ</t>
    </rPh>
    <rPh sb="5" eb="9">
      <t>コウノスヒロタ</t>
    </rPh>
    <phoneticPr fontId="5"/>
  </si>
  <si>
    <t>広田1354-1</t>
    <rPh sb="0" eb="2">
      <t>ヒロタ</t>
    </rPh>
    <phoneticPr fontId="1"/>
  </si>
  <si>
    <t>365-0005</t>
    <phoneticPr fontId="2"/>
  </si>
  <si>
    <t>048-598-6216</t>
    <phoneticPr fontId="2"/>
  </si>
  <si>
    <t>048-598-6217</t>
    <phoneticPr fontId="2"/>
  </si>
  <si>
    <t>JR高崎線北鴻巣駅から車で１３分
※共同生活援助との併設</t>
    <rPh sb="2" eb="5">
      <t>タカサキセン</t>
    </rPh>
    <rPh sb="5" eb="9">
      <t>キタコウノスエキ</t>
    </rPh>
    <rPh sb="11" eb="12">
      <t>クルマ</t>
    </rPh>
    <rPh sb="15" eb="16">
      <t>フン</t>
    </rPh>
    <phoneticPr fontId="2"/>
  </si>
  <si>
    <t>共生型デイサービスセンター言葉の森</t>
    <rPh sb="0" eb="3">
      <t>キョウセイガタ</t>
    </rPh>
    <rPh sb="13" eb="15">
      <t>コトバ</t>
    </rPh>
    <rPh sb="16" eb="17">
      <t>モリ</t>
    </rPh>
    <phoneticPr fontId="2"/>
  </si>
  <si>
    <t>宮本町3-63-1</t>
    <rPh sb="0" eb="3">
      <t>ミヤモトチョウ</t>
    </rPh>
    <phoneticPr fontId="2"/>
  </si>
  <si>
    <t>343-0806</t>
    <phoneticPr fontId="2"/>
  </si>
  <si>
    <t>048-973-0061</t>
    <phoneticPr fontId="2"/>
  </si>
  <si>
    <t>048-973-062</t>
    <phoneticPr fontId="2"/>
  </si>
  <si>
    <t>東武スカイツリーライン越谷駅徒歩15分</t>
    <rPh sb="0" eb="2">
      <t>トウブ</t>
    </rPh>
    <rPh sb="11" eb="14">
      <t>コシガヤエキ</t>
    </rPh>
    <rPh sb="14" eb="16">
      <t>トホ</t>
    </rPh>
    <rPh sb="18" eb="19">
      <t>プン</t>
    </rPh>
    <phoneticPr fontId="2"/>
  </si>
  <si>
    <t>就労継続支援A型事業所フルオール</t>
    <rPh sb="0" eb="2">
      <t>しゅうろう</t>
    </rPh>
    <rPh sb="2" eb="4">
      <t>けいぞく</t>
    </rPh>
    <rPh sb="4" eb="6">
      <t>しえん</t>
    </rPh>
    <rPh sb="7" eb="8">
      <t>かた</t>
    </rPh>
    <rPh sb="8" eb="11">
      <t>じぎょうしょ</t>
    </rPh>
    <phoneticPr fontId="36" type="Hiragana"/>
  </si>
  <si>
    <t>岩槻区東岩槻６－１－１</t>
    <rPh sb="0" eb="3">
      <t>イワツキク</t>
    </rPh>
    <rPh sb="3" eb="4">
      <t>ヒガシ</t>
    </rPh>
    <rPh sb="4" eb="6">
      <t>イワツキ</t>
    </rPh>
    <phoneticPr fontId="36"/>
  </si>
  <si>
    <t>339-0005</t>
  </si>
  <si>
    <t>048-606-4265</t>
  </si>
  <si>
    <t>048-606-4266</t>
  </si>
  <si>
    <t>東武野田線東岩槻駅から徒歩2分</t>
    <rPh sb="0" eb="5">
      <t>トウブノダセン</t>
    </rPh>
    <rPh sb="5" eb="6">
      <t>ヒガシ</t>
    </rPh>
    <rPh sb="6" eb="8">
      <t>イワツキ</t>
    </rPh>
    <rPh sb="8" eb="9">
      <t>エキ</t>
    </rPh>
    <rPh sb="11" eb="13">
      <t>トホ</t>
    </rPh>
    <rPh sb="14" eb="15">
      <t>フン</t>
    </rPh>
    <phoneticPr fontId="37"/>
  </si>
  <si>
    <t>ふくろうの家</t>
    <rPh sb="5" eb="6">
      <t>いえ</t>
    </rPh>
    <phoneticPr fontId="37" type="Hiragana"/>
  </si>
  <si>
    <t>見沼区東宮下１４４－３</t>
  </si>
  <si>
    <t>377-0012</t>
  </si>
  <si>
    <t>070-9335-5137</t>
  </si>
  <si>
    <t>東武野田線七里駅から国際興業バス宮下停留所下車徒歩1分</t>
    <rPh sb="0" eb="5">
      <t>トウブノダセン</t>
    </rPh>
    <rPh sb="5" eb="7">
      <t>ナナサト</t>
    </rPh>
    <rPh sb="7" eb="8">
      <t>エキ</t>
    </rPh>
    <rPh sb="10" eb="14">
      <t>コクサイコウギョウ</t>
    </rPh>
    <rPh sb="16" eb="18">
      <t>ミヤシタ</t>
    </rPh>
    <rPh sb="18" eb="21">
      <t>テイリュウジョ</t>
    </rPh>
    <rPh sb="21" eb="25">
      <t>ゲシャトホ</t>
    </rPh>
    <rPh sb="26" eb="27">
      <t>プン</t>
    </rPh>
    <phoneticPr fontId="37"/>
  </si>
  <si>
    <t>ウェルビー大宮大栄橋センター</t>
  </si>
  <si>
    <t>048-783-4018</t>
  </si>
  <si>
    <t>048-783-4019</t>
  </si>
  <si>
    <t>大宮駅西口から徒歩8分</t>
    <rPh sb="0" eb="3">
      <t>オオミヤエキ</t>
    </rPh>
    <rPh sb="3" eb="5">
      <t>ニシグチ</t>
    </rPh>
    <rPh sb="7" eb="9">
      <t>トホ</t>
    </rPh>
    <rPh sb="10" eb="11">
      <t>フン</t>
    </rPh>
    <phoneticPr fontId="37"/>
  </si>
  <si>
    <t>JR大宮駅より西武バス三橋２丁目停留所下車徒歩1分</t>
    <rPh sb="2" eb="4">
      <t>オオミヤ</t>
    </rPh>
    <rPh sb="4" eb="5">
      <t>エキ</t>
    </rPh>
    <rPh sb="7" eb="9">
      <t>セイブ</t>
    </rPh>
    <rPh sb="11" eb="13">
      <t>ミハシ</t>
    </rPh>
    <rPh sb="14" eb="16">
      <t>チョウメ</t>
    </rPh>
    <rPh sb="16" eb="19">
      <t>テイリュウジョ</t>
    </rPh>
    <rPh sb="19" eb="21">
      <t>ゲシャ</t>
    </rPh>
    <rPh sb="21" eb="23">
      <t>トホ</t>
    </rPh>
    <rPh sb="24" eb="25">
      <t>プン</t>
    </rPh>
    <phoneticPr fontId="37"/>
  </si>
  <si>
    <t>ぷらえば浦和北</t>
  </si>
  <si>
    <t>048-971-6932</t>
  </si>
  <si>
    <t>048-971-7936</t>
  </si>
  <si>
    <t>JR北浦和駅西口から徒歩11分</t>
    <rPh sb="2" eb="3">
      <t>キタ</t>
    </rPh>
    <rPh sb="3" eb="5">
      <t>ウラワ</t>
    </rPh>
    <rPh sb="5" eb="6">
      <t>エキ</t>
    </rPh>
    <rPh sb="6" eb="8">
      <t>ニシグチ</t>
    </rPh>
    <rPh sb="10" eb="12">
      <t>トホ</t>
    </rPh>
    <rPh sb="14" eb="15">
      <t>フン</t>
    </rPh>
    <phoneticPr fontId="37"/>
  </si>
  <si>
    <t>330-0856</t>
    <phoneticPr fontId="37"/>
  </si>
  <si>
    <t>048-610-8563</t>
    <phoneticPr fontId="37"/>
  </si>
  <si>
    <t>050-5240-3487</t>
    <phoneticPr fontId="37"/>
  </si>
  <si>
    <t>○</t>
    <phoneticPr fontId="37"/>
  </si>
  <si>
    <t>さんご指扇</t>
    <rPh sb="3" eb="5">
      <t>サシオウギ</t>
    </rPh>
    <phoneticPr fontId="40"/>
  </si>
  <si>
    <t>西区大字西遊馬１５９９－１</t>
    <rPh sb="0" eb="2">
      <t>ニシク</t>
    </rPh>
    <rPh sb="2" eb="4">
      <t>オオアザ</t>
    </rPh>
    <rPh sb="4" eb="7">
      <t>ニシアスマ</t>
    </rPh>
    <phoneticPr fontId="40"/>
  </si>
  <si>
    <t>川口市</t>
    <rPh sb="0" eb="2">
      <t>かわぐち</t>
    </rPh>
    <rPh sb="2" eb="3">
      <t>し</t>
    </rPh>
    <phoneticPr fontId="20" type="Hiragana"/>
  </si>
  <si>
    <t>タカマーミ川口</t>
    <rPh sb="5" eb="7">
      <t>かわぐち</t>
    </rPh>
    <phoneticPr fontId="20" type="Hiragana"/>
  </si>
  <si>
    <t>川口市</t>
    <rPh sb="0" eb="3">
      <t>かわぐちし</t>
    </rPh>
    <phoneticPr fontId="20" type="Hiragana"/>
  </si>
  <si>
    <t>334-0074</t>
  </si>
  <si>
    <t>（バス）南鳩ヶ谷駅入口からサンテピア行き「江戸二丁目」から徒歩６分</t>
    <rPh sb="4" eb="5">
      <t>みなみ</t>
    </rPh>
    <rPh sb="5" eb="8">
      <t>はとがや</t>
    </rPh>
    <rPh sb="8" eb="9">
      <t>えき</t>
    </rPh>
    <rPh sb="9" eb="11">
      <t>いりぐち</t>
    </rPh>
    <rPh sb="18" eb="19">
      <t>いき</t>
    </rPh>
    <rPh sb="21" eb="23">
      <t>えど</t>
    </rPh>
    <rPh sb="23" eb="24">
      <t>に</t>
    </rPh>
    <rPh sb="24" eb="26">
      <t>ちょうめ</t>
    </rPh>
    <rPh sb="29" eb="31">
      <t>とほ</t>
    </rPh>
    <rPh sb="32" eb="33">
      <t>ふん</t>
    </rPh>
    <phoneticPr fontId="20" type="Hiragana"/>
  </si>
  <si>
    <t>西川口1-6-17
扶桑ビル7階</t>
    <rPh sb="0" eb="3">
      <t>にしかわぐち</t>
    </rPh>
    <rPh sb="10" eb="12">
      <t>ふそう</t>
    </rPh>
    <rPh sb="15" eb="16">
      <t>かい</t>
    </rPh>
    <phoneticPr fontId="20" type="Hiragana"/>
  </si>
  <si>
    <t>０４８－２５１－３００１</t>
  </si>
  <si>
    <t>０４８－２５１－３００２</t>
  </si>
  <si>
    <t>（電車）西川口駅西口から徒歩１分</t>
    <rPh sb="1" eb="3">
      <t>でんしゃ</t>
    </rPh>
    <rPh sb="4" eb="8">
      <t>にしかわぐちえき</t>
    </rPh>
    <rPh sb="8" eb="10">
      <t>にしぐち</t>
    </rPh>
    <rPh sb="12" eb="14">
      <t>とほ</t>
    </rPh>
    <rPh sb="15" eb="16">
      <t>ふん</t>
    </rPh>
    <phoneticPr fontId="20" type="Hiragana"/>
  </si>
  <si>
    <t>ITグループ（株）</t>
    <rPh sb="6" eb="9">
      <t>カブ</t>
    </rPh>
    <phoneticPr fontId="2"/>
  </si>
  <si>
    <t>リバイブ蕨</t>
    <rPh sb="4" eb="5">
      <t>ワラビ</t>
    </rPh>
    <phoneticPr fontId="2"/>
  </si>
  <si>
    <t>中央３丁目７－１　ブラッケンハウス１F</t>
    <rPh sb="0" eb="2">
      <t>チュウオウ</t>
    </rPh>
    <rPh sb="3" eb="5">
      <t>チョウメ</t>
    </rPh>
    <phoneticPr fontId="2"/>
  </si>
  <si>
    <t>048-229-2261</t>
    <phoneticPr fontId="2"/>
  </si>
  <si>
    <t>048-229-2261</t>
  </si>
  <si>
    <t>JR高崎線蕨駅から徒歩６分</t>
    <rPh sb="2" eb="5">
      <t>タカサキセン</t>
    </rPh>
    <rPh sb="5" eb="6">
      <t>ワラビ</t>
    </rPh>
    <rPh sb="6" eb="7">
      <t>エキ</t>
    </rPh>
    <rPh sb="9" eb="11">
      <t>トホ</t>
    </rPh>
    <rPh sb="12" eb="13">
      <t>フン</t>
    </rPh>
    <phoneticPr fontId="2"/>
  </si>
  <si>
    <t>ビオトープ（株）</t>
    <rPh sb="5" eb="8">
      <t>カブ</t>
    </rPh>
    <phoneticPr fontId="5"/>
  </si>
  <si>
    <t>ビオトープ　狭山ベース</t>
    <rPh sb="6" eb="8">
      <t>サヤマ</t>
    </rPh>
    <phoneticPr fontId="5"/>
  </si>
  <si>
    <t>狭山市入間川２丁目６番２２号</t>
    <rPh sb="0" eb="3">
      <t>サヤマシ</t>
    </rPh>
    <rPh sb="3" eb="6">
      <t>イルマガワ</t>
    </rPh>
    <rPh sb="7" eb="9">
      <t>チョウメ</t>
    </rPh>
    <rPh sb="10" eb="11">
      <t>バン</t>
    </rPh>
    <rPh sb="13" eb="14">
      <t>ゴウ</t>
    </rPh>
    <phoneticPr fontId="1"/>
  </si>
  <si>
    <t>04-2937-6817</t>
    <phoneticPr fontId="2"/>
  </si>
  <si>
    <t>04-2937-6818</t>
    <phoneticPr fontId="2"/>
  </si>
  <si>
    <t>西武新宿線狭山市駅から徒歩４分</t>
    <rPh sb="0" eb="5">
      <t>セイブシンジュクセン</t>
    </rPh>
    <rPh sb="5" eb="7">
      <t>サヤマ</t>
    </rPh>
    <rPh sb="7" eb="9">
      <t>シエキ</t>
    </rPh>
    <rPh sb="11" eb="13">
      <t>トホ</t>
    </rPh>
    <rPh sb="14" eb="15">
      <t>フン</t>
    </rPh>
    <phoneticPr fontId="2"/>
  </si>
  <si>
    <t>蒔田579番地4</t>
    <rPh sb="0" eb="2">
      <t>マキタ</t>
    </rPh>
    <rPh sb="5" eb="7">
      <t>バンチ</t>
    </rPh>
    <phoneticPr fontId="2"/>
  </si>
  <si>
    <t>秩父鉄道和銅黒谷駅より徒歩23分。または、秩父鉄道秩父駅より西武バス乗車、沼木バス停より徒歩9分。西部秩父線西武秩父駅より西武バス乗車、沼木バス停より徒歩9分。</t>
    <rPh sb="0" eb="2">
      <t>チチブ</t>
    </rPh>
    <rPh sb="2" eb="4">
      <t>テツドウ</t>
    </rPh>
    <rPh sb="4" eb="6">
      <t>ワドウ</t>
    </rPh>
    <rPh sb="6" eb="8">
      <t>クロタニ</t>
    </rPh>
    <rPh sb="8" eb="9">
      <t>エキ</t>
    </rPh>
    <rPh sb="11" eb="13">
      <t>トホ</t>
    </rPh>
    <rPh sb="15" eb="16">
      <t>フン</t>
    </rPh>
    <rPh sb="21" eb="23">
      <t>チチブ</t>
    </rPh>
    <rPh sb="23" eb="25">
      <t>テツドウ</t>
    </rPh>
    <rPh sb="25" eb="28">
      <t>チチブエキ</t>
    </rPh>
    <rPh sb="30" eb="32">
      <t>セイブ</t>
    </rPh>
    <rPh sb="34" eb="36">
      <t>ジョウシャ</t>
    </rPh>
    <rPh sb="37" eb="39">
      <t>ヌマキ</t>
    </rPh>
    <rPh sb="41" eb="42">
      <t>テイ</t>
    </rPh>
    <rPh sb="44" eb="46">
      <t>トホ</t>
    </rPh>
    <rPh sb="47" eb="48">
      <t>フン</t>
    </rPh>
    <rPh sb="49" eb="51">
      <t>セイブ</t>
    </rPh>
    <rPh sb="51" eb="53">
      <t>チチブ</t>
    </rPh>
    <rPh sb="53" eb="54">
      <t>セン</t>
    </rPh>
    <rPh sb="54" eb="59">
      <t>セイブチチブエキ</t>
    </rPh>
    <rPh sb="61" eb="63">
      <t>セイブ</t>
    </rPh>
    <rPh sb="65" eb="67">
      <t>ジョウシャ</t>
    </rPh>
    <rPh sb="68" eb="70">
      <t>ヌマキ</t>
    </rPh>
    <rPh sb="72" eb="73">
      <t>テイ</t>
    </rPh>
    <rPh sb="75" eb="77">
      <t>トホ</t>
    </rPh>
    <rPh sb="78" eb="79">
      <t>フン</t>
    </rPh>
    <phoneticPr fontId="2"/>
  </si>
  <si>
    <t>(株）Ｂ－ＷＯＲＫ</t>
    <rPh sb="1" eb="2">
      <t>カブ</t>
    </rPh>
    <phoneticPr fontId="2"/>
  </si>
  <si>
    <t>総活躍　久喜</t>
    <rPh sb="0" eb="3">
      <t>ソウカツヤク</t>
    </rPh>
    <rPh sb="4" eb="6">
      <t>クキ</t>
    </rPh>
    <phoneticPr fontId="5"/>
  </si>
  <si>
    <t>久喜北２丁目２－５４</t>
    <phoneticPr fontId="5"/>
  </si>
  <si>
    <t>346-0007</t>
    <phoneticPr fontId="5"/>
  </si>
  <si>
    <t>048-050-9464</t>
    <phoneticPr fontId="5"/>
  </si>
  <si>
    <t>JR久喜駅から徒歩21分</t>
    <rPh sb="2" eb="5">
      <t>クキエキ</t>
    </rPh>
    <rPh sb="7" eb="9">
      <t>トホ</t>
    </rPh>
    <rPh sb="11" eb="12">
      <t>プン</t>
    </rPh>
    <phoneticPr fontId="5"/>
  </si>
  <si>
    <t>（一社）キャリカ</t>
    <rPh sb="1" eb="3">
      <t>イッシャ</t>
    </rPh>
    <phoneticPr fontId="2"/>
  </si>
  <si>
    <t>キャリカ草加</t>
    <rPh sb="4" eb="6">
      <t>ソウカ</t>
    </rPh>
    <phoneticPr fontId="2"/>
  </si>
  <si>
    <t>中央一丁目１番１２号 松ロイヤルビル４階</t>
    <rPh sb="0" eb="2">
      <t>チュウオウ</t>
    </rPh>
    <rPh sb="2" eb="3">
      <t>イッ</t>
    </rPh>
    <rPh sb="3" eb="5">
      <t>チョウメ</t>
    </rPh>
    <rPh sb="6" eb="7">
      <t>バン</t>
    </rPh>
    <rPh sb="9" eb="10">
      <t>ゴウ</t>
    </rPh>
    <phoneticPr fontId="2"/>
  </si>
  <si>
    <t>340-0016</t>
    <phoneticPr fontId="5"/>
  </si>
  <si>
    <t>048-954-7670</t>
    <phoneticPr fontId="5"/>
  </si>
  <si>
    <t>048-954-7672</t>
    <phoneticPr fontId="5"/>
  </si>
  <si>
    <t>東武伊勢崎線草加駅東口から徒歩5分</t>
    <phoneticPr fontId="5"/>
  </si>
  <si>
    <t>短期入所　久喜栗橋東</t>
    <rPh sb="0" eb="4">
      <t>タンキニュウショ</t>
    </rPh>
    <rPh sb="5" eb="7">
      <t>クキ</t>
    </rPh>
    <rPh sb="7" eb="9">
      <t>クリハシ</t>
    </rPh>
    <rPh sb="9" eb="10">
      <t>ヒガシ</t>
    </rPh>
    <phoneticPr fontId="5"/>
  </si>
  <si>
    <t>栗橋東5丁目9番22号</t>
    <rPh sb="0" eb="2">
      <t>クリハシ</t>
    </rPh>
    <rPh sb="2" eb="3">
      <t>ヒガシ</t>
    </rPh>
    <rPh sb="4" eb="6">
      <t>チョウメ</t>
    </rPh>
    <rPh sb="7" eb="8">
      <t>バン</t>
    </rPh>
    <rPh sb="10" eb="11">
      <t>ゴウ</t>
    </rPh>
    <phoneticPr fontId="1"/>
  </si>
  <si>
    <t>349-1103</t>
    <phoneticPr fontId="2"/>
  </si>
  <si>
    <t>0480-48-6761</t>
    <phoneticPr fontId="2"/>
  </si>
  <si>
    <t>0480-48-6763</t>
    <phoneticPr fontId="2"/>
  </si>
  <si>
    <t>JR栗橋駅から徒歩１５分
※共同生活援助との併設</t>
    <rPh sb="2" eb="4">
      <t>クリハシ</t>
    </rPh>
    <rPh sb="4" eb="5">
      <t>エキ</t>
    </rPh>
    <rPh sb="7" eb="9">
      <t>トホ</t>
    </rPh>
    <rPh sb="11" eb="12">
      <t>フン</t>
    </rPh>
    <phoneticPr fontId="2"/>
  </si>
  <si>
    <t>就労定着支援事業所stara新越谷</t>
    <rPh sb="0" eb="6">
      <t>シュウロウテイチャクシエン</t>
    </rPh>
    <rPh sb="6" eb="9">
      <t>ジギョウショ</t>
    </rPh>
    <rPh sb="14" eb="17">
      <t>シンコシガヤ</t>
    </rPh>
    <phoneticPr fontId="2"/>
  </si>
  <si>
    <t>南越谷1-19-5　森ビル３階</t>
    <rPh sb="0" eb="3">
      <t>ミナミコシガヤ</t>
    </rPh>
    <rPh sb="10" eb="11">
      <t>モリ</t>
    </rPh>
    <rPh sb="14" eb="15">
      <t>カイ</t>
    </rPh>
    <phoneticPr fontId="2"/>
  </si>
  <si>
    <t>048-988-9999</t>
    <phoneticPr fontId="2"/>
  </si>
  <si>
    <t>048-988-9989</t>
    <phoneticPr fontId="2"/>
  </si>
  <si>
    <t>東武スカイツリーライン新越谷駅徒歩1分</t>
    <rPh sb="0" eb="2">
      <t>トウブ</t>
    </rPh>
    <rPh sb="11" eb="15">
      <t>シンコシガヤエキ</t>
    </rPh>
    <rPh sb="15" eb="17">
      <t>トホ</t>
    </rPh>
    <rPh sb="18" eb="19">
      <t>フン</t>
    </rPh>
    <phoneticPr fontId="2"/>
  </si>
  <si>
    <t>stara 蒲生</t>
    <rPh sb="6" eb="8">
      <t>ガモウ</t>
    </rPh>
    <phoneticPr fontId="2"/>
  </si>
  <si>
    <t>蒲生西町2-1-23</t>
    <rPh sb="0" eb="2">
      <t>ガモウ</t>
    </rPh>
    <phoneticPr fontId="2"/>
  </si>
  <si>
    <t>343-0835</t>
    <phoneticPr fontId="2"/>
  </si>
  <si>
    <t>048-972-5804</t>
    <phoneticPr fontId="2"/>
  </si>
  <si>
    <t>048-972-5834</t>
    <phoneticPr fontId="2"/>
  </si>
  <si>
    <t>東武スカイツリーライン蒲生駅徒歩4分</t>
    <rPh sb="0" eb="2">
      <t>トウブ</t>
    </rPh>
    <rPh sb="11" eb="13">
      <t>ガモウ</t>
    </rPh>
    <rPh sb="13" eb="14">
      <t>エキ</t>
    </rPh>
    <rPh sb="14" eb="16">
      <t>トホ</t>
    </rPh>
    <rPh sb="17" eb="18">
      <t>フン</t>
    </rPh>
    <phoneticPr fontId="2"/>
  </si>
  <si>
    <t>赤山本町14-7</t>
    <rPh sb="0" eb="4">
      <t>アカヤマホンチョウ</t>
    </rPh>
    <phoneticPr fontId="2"/>
  </si>
  <si>
    <t>東武スカイツリーライン越谷駅徒歩7分</t>
    <rPh sb="0" eb="2">
      <t>トウブ</t>
    </rPh>
    <rPh sb="11" eb="13">
      <t>コシガヤ</t>
    </rPh>
    <rPh sb="13" eb="14">
      <t>エキ</t>
    </rPh>
    <rPh sb="14" eb="16">
      <t>トホ</t>
    </rPh>
    <rPh sb="17" eb="18">
      <t>フン</t>
    </rPh>
    <phoneticPr fontId="2"/>
  </si>
  <si>
    <t>ピア・リハステーション　ダイアリー</t>
  </si>
  <si>
    <t>見沼区南中野９３０－１</t>
  </si>
  <si>
    <t>048-812-7180</t>
  </si>
  <si>
    <t>048-884-9852</t>
  </si>
  <si>
    <t>R大宮駅東口から国際興業バス乗車　「庚申塚」バス停下車徒歩７分
「チルドレンズ・リハステーション　ダイアリー」（児発・放デイ）との多機能型</t>
    <rPh sb="56" eb="57">
      <t>ジ</t>
    </rPh>
    <rPh sb="57" eb="58">
      <t>ハツ</t>
    </rPh>
    <rPh sb="59" eb="60">
      <t>ホウ</t>
    </rPh>
    <rPh sb="65" eb="69">
      <t>タキノウガタ</t>
    </rPh>
    <phoneticPr fontId="2"/>
  </si>
  <si>
    <t>リハビリ＆デイサービス　ダイアリー</t>
  </si>
  <si>
    <t>048-682-2150</t>
  </si>
  <si>
    <t>R大宮駅東口から国際興業バス乗車　「庚申塚」バス停下車徒歩７分
共生型。本体は通所介護。</t>
    <rPh sb="32" eb="35">
      <t>キョウセイガタ</t>
    </rPh>
    <rPh sb="36" eb="38">
      <t>ホンタイ</t>
    </rPh>
    <rPh sb="39" eb="41">
      <t>ツウショ</t>
    </rPh>
    <rPh sb="41" eb="43">
      <t>カイゴ</t>
    </rPh>
    <phoneticPr fontId="2"/>
  </si>
  <si>
    <t>緑区三室７１８７</t>
  </si>
  <si>
    <t>048-816-9660</t>
  </si>
  <si>
    <t>見沼区大和田町１－１０８６－１</t>
  </si>
  <si>
    <t>048-685-0988</t>
  </si>
  <si>
    <t>見沼区南中野９０８－６</t>
    <rPh sb="0" eb="2">
      <t>ミヌマ</t>
    </rPh>
    <rPh sb="2" eb="3">
      <t>ク</t>
    </rPh>
    <rPh sb="3" eb="4">
      <t>ミナミ</t>
    </rPh>
    <rPh sb="4" eb="6">
      <t>ナカノ</t>
    </rPh>
    <phoneticPr fontId="40"/>
  </si>
  <si>
    <t>大宮駅東口東武バス「庚申塚」下車徒歩７分</t>
    <phoneticPr fontId="37"/>
  </si>
  <si>
    <t>FOREST東浦和</t>
    <rPh sb="6" eb="9">
      <t>ヒガシウラワ</t>
    </rPh>
    <phoneticPr fontId="4"/>
  </si>
  <si>
    <t>就労継続支援A型事業所ANDSMILE</t>
    <rPh sb="0" eb="6">
      <t>しゅうろうけいぞくしえん</t>
    </rPh>
    <rPh sb="7" eb="11">
      <t>がたじぎょうしょ</t>
    </rPh>
    <phoneticPr fontId="20" type="Hiragana"/>
  </si>
  <si>
    <t>川口市</t>
    <rPh sb="0" eb="3">
      <t>かわぐちし</t>
    </rPh>
    <phoneticPr fontId="20" type="Hiragana"/>
  </si>
  <si>
    <t>048-606-3705</t>
  </si>
  <si>
    <t>048-606-3706</t>
  </si>
  <si>
    <t>（電車）西川口駅西口から徒歩２分</t>
    <rPh sb="1" eb="3">
      <t>でんしゃ</t>
    </rPh>
    <rPh sb="4" eb="8">
      <t>にしかわぐちえき</t>
    </rPh>
    <rPh sb="8" eb="10">
      <t>にしぐち</t>
    </rPh>
    <rPh sb="12" eb="14">
      <t>とほ</t>
    </rPh>
    <rPh sb="15" eb="16">
      <t>ふん</t>
    </rPh>
    <phoneticPr fontId="20" type="Hiragana"/>
  </si>
  <si>
    <t>ジョブポイントらいく・ゆー川口</t>
    <rPh sb="13" eb="15">
      <t>かわぐち</t>
    </rPh>
    <phoneticPr fontId="20" type="Hiragana"/>
  </si>
  <si>
    <t>332-0017</t>
  </si>
  <si>
    <t>048-229-4007</t>
  </si>
  <si>
    <t>048-229-4008</t>
  </si>
  <si>
    <t>（電車）川口駅東口から徒歩６分</t>
    <rPh sb="1" eb="3">
      <t>でんしゃ</t>
    </rPh>
    <rPh sb="4" eb="7">
      <t>かわぐちえき</t>
    </rPh>
    <rPh sb="7" eb="9">
      <t>ひがしぐち</t>
    </rPh>
    <rPh sb="11" eb="13">
      <t>とほ</t>
    </rPh>
    <rPh sb="14" eb="15">
      <t>ふん</t>
    </rPh>
    <phoneticPr fontId="20" type="Hiragana"/>
  </si>
  <si>
    <t>医療的ケア対応支援グループホーム　グレイスジュミ</t>
    <rPh sb="0" eb="3">
      <t>いりょうてき</t>
    </rPh>
    <rPh sb="5" eb="9">
      <t>たいおうしえん</t>
    </rPh>
    <phoneticPr fontId="20" type="Hiragana"/>
  </si>
  <si>
    <t>334-0015</t>
  </si>
  <si>
    <t>090-1214-8958</t>
  </si>
  <si>
    <t>（電車）南鳩ヶ谷駅西口から徒歩１０分</t>
    <rPh sb="1" eb="3">
      <t>でんしゃ</t>
    </rPh>
    <rPh sb="4" eb="5">
      <t>みなみ</t>
    </rPh>
    <rPh sb="5" eb="8">
      <t>はとがや</t>
    </rPh>
    <rPh sb="8" eb="9">
      <t>えき</t>
    </rPh>
    <rPh sb="9" eb="11">
      <t>にしぐち</t>
    </rPh>
    <rPh sb="13" eb="15">
      <t>とほ</t>
    </rPh>
    <rPh sb="17" eb="18">
      <t>ふん</t>
    </rPh>
    <phoneticPr fontId="20" type="Hiragana"/>
  </si>
  <si>
    <t>グリーンジョブくまがや</t>
    <phoneticPr fontId="2"/>
  </si>
  <si>
    <t>万吉２７１０番地</t>
    <rPh sb="0" eb="2">
      <t>マンキチ</t>
    </rPh>
    <rPh sb="6" eb="8">
      <t>バンチ</t>
    </rPh>
    <phoneticPr fontId="2"/>
  </si>
  <si>
    <t>360-0161</t>
    <phoneticPr fontId="2"/>
  </si>
  <si>
    <t>048-539-2201</t>
  </si>
  <si>
    <t>熊谷駅南口から大橋南バス停まで10分、大橋南バス停から事業所まで15分。</t>
    <rPh sb="0" eb="2">
      <t>クマガヤ</t>
    </rPh>
    <rPh sb="2" eb="3">
      <t>エキ</t>
    </rPh>
    <rPh sb="3" eb="5">
      <t>ミナミグチ</t>
    </rPh>
    <rPh sb="7" eb="10">
      <t>オオハシミナミ</t>
    </rPh>
    <rPh sb="12" eb="13">
      <t>テイ</t>
    </rPh>
    <rPh sb="17" eb="18">
      <t>フン</t>
    </rPh>
    <rPh sb="19" eb="22">
      <t>オオハシミナミ</t>
    </rPh>
    <rPh sb="24" eb="25">
      <t>テイ</t>
    </rPh>
    <rPh sb="27" eb="29">
      <t>ジギョウ</t>
    </rPh>
    <rPh sb="29" eb="30">
      <t>トコロ</t>
    </rPh>
    <rPh sb="34" eb="35">
      <t>フン</t>
    </rPh>
    <phoneticPr fontId="2"/>
  </si>
  <si>
    <t>(特非)CILひこうせん</t>
    <rPh sb="1" eb="2">
      <t>トク</t>
    </rPh>
    <rPh sb="2" eb="3">
      <t>ヒ</t>
    </rPh>
    <phoneticPr fontId="2"/>
  </si>
  <si>
    <t>向町21番37号</t>
    <rPh sb="0" eb="2">
      <t>ムコウマチ</t>
    </rPh>
    <rPh sb="4" eb="5">
      <t>バン</t>
    </rPh>
    <rPh sb="7" eb="8">
      <t>ゴウ</t>
    </rPh>
    <phoneticPr fontId="2"/>
  </si>
  <si>
    <t>048-555-1301</t>
    <phoneticPr fontId="5"/>
  </si>
  <si>
    <t>本町6-11-15</t>
    <rPh sb="0" eb="2">
      <t>ホンチョウ</t>
    </rPh>
    <phoneticPr fontId="2"/>
  </si>
  <si>
    <t>362-0014</t>
    <phoneticPr fontId="2"/>
  </si>
  <si>
    <t>ＪＲ高崎線上尾駅から徒歩22分</t>
    <rPh sb="2" eb="4">
      <t>タカサキ</t>
    </rPh>
    <rPh sb="4" eb="5">
      <t>セン</t>
    </rPh>
    <rPh sb="5" eb="7">
      <t>アゲオ</t>
    </rPh>
    <rPh sb="7" eb="8">
      <t>エキ</t>
    </rPh>
    <rPh sb="10" eb="12">
      <t>トホ</t>
    </rPh>
    <rPh sb="14" eb="15">
      <t>フン</t>
    </rPh>
    <phoneticPr fontId="2"/>
  </si>
  <si>
    <t>（一社）サアラ</t>
    <rPh sb="1" eb="3">
      <t>イッシャ</t>
    </rPh>
    <phoneticPr fontId="5"/>
  </si>
  <si>
    <t>サアラホーム　ときがわ</t>
    <phoneticPr fontId="5"/>
  </si>
  <si>
    <t>玉川字狐塚６５９番地１</t>
    <rPh sb="0" eb="2">
      <t>タマガワ</t>
    </rPh>
    <rPh sb="2" eb="3">
      <t>アザ</t>
    </rPh>
    <rPh sb="3" eb="5">
      <t>キツネヅカ</t>
    </rPh>
    <rPh sb="8" eb="10">
      <t>バンチ</t>
    </rPh>
    <phoneticPr fontId="1"/>
  </si>
  <si>
    <t>355-0342</t>
    <phoneticPr fontId="2"/>
  </si>
  <si>
    <t>049-283-0808</t>
    <phoneticPr fontId="2"/>
  </si>
  <si>
    <t>049-298-8603</t>
    <phoneticPr fontId="2"/>
  </si>
  <si>
    <t>難</t>
    <rPh sb="0" eb="1">
      <t>ナン</t>
    </rPh>
    <phoneticPr fontId="5"/>
  </si>
  <si>
    <t>JR八高線明覚駅から車で５分
※共同生活援助との併設</t>
    <rPh sb="2" eb="5">
      <t>ハチコウセン</t>
    </rPh>
    <rPh sb="5" eb="7">
      <t>ミョウカク</t>
    </rPh>
    <rPh sb="7" eb="8">
      <t>エキ</t>
    </rPh>
    <rPh sb="10" eb="11">
      <t>クルマ</t>
    </rPh>
    <rPh sb="13" eb="14">
      <t>フン</t>
    </rPh>
    <phoneticPr fontId="2"/>
  </si>
  <si>
    <t>プアナ事業所</t>
    <rPh sb="3" eb="6">
      <t>ジギョウショ</t>
    </rPh>
    <phoneticPr fontId="2"/>
  </si>
  <si>
    <t>大塚２３６－１</t>
    <rPh sb="0" eb="2">
      <t>オオツカ</t>
    </rPh>
    <phoneticPr fontId="2"/>
  </si>
  <si>
    <t>JR八高線小川町駅から徒歩７分</t>
    <rPh sb="2" eb="3">
      <t>ハチ</t>
    </rPh>
    <rPh sb="3" eb="4">
      <t>タカ</t>
    </rPh>
    <rPh sb="4" eb="5">
      <t>セン</t>
    </rPh>
    <rPh sb="5" eb="9">
      <t>オガワマチエキ</t>
    </rPh>
    <rPh sb="11" eb="13">
      <t>トホ</t>
    </rPh>
    <rPh sb="14" eb="15">
      <t>フン</t>
    </rPh>
    <phoneticPr fontId="2"/>
  </si>
  <si>
    <t>（一社）キセキ</t>
    <rPh sb="1" eb="3">
      <t>イッシャ</t>
    </rPh>
    <phoneticPr fontId="2"/>
  </si>
  <si>
    <t>Ｈａｐｐｙ　Ｂｅｌｌ</t>
    <phoneticPr fontId="2"/>
  </si>
  <si>
    <t>緑町４番地８</t>
    <rPh sb="0" eb="2">
      <t>ミドリチョウ</t>
    </rPh>
    <rPh sb="3" eb="5">
      <t>バンチ</t>
    </rPh>
    <phoneticPr fontId="2"/>
  </si>
  <si>
    <t>350--234</t>
    <phoneticPr fontId="2"/>
  </si>
  <si>
    <t>東武東上線坂戸駅から徒歩３分</t>
    <rPh sb="0" eb="5">
      <t>トウブトウジョウセン</t>
    </rPh>
    <rPh sb="5" eb="8">
      <t>サカドエキ</t>
    </rPh>
    <rPh sb="10" eb="12">
      <t>トホ</t>
    </rPh>
    <rPh sb="13" eb="14">
      <t>フン</t>
    </rPh>
    <phoneticPr fontId="2"/>
  </si>
  <si>
    <t>TOKUZO WORKS 戸田公園</t>
    <phoneticPr fontId="5"/>
  </si>
  <si>
    <t>下前2-7-13ブラン・セラヴィ1階</t>
    <phoneticPr fontId="2"/>
  </si>
  <si>
    <t>335-0016</t>
    <phoneticPr fontId="2"/>
  </si>
  <si>
    <t>048-430-7979</t>
    <phoneticPr fontId="2"/>
  </si>
  <si>
    <t>048-430-7250</t>
    <phoneticPr fontId="2"/>
  </si>
  <si>
    <t>JR埼京線戸田公園駅から徒歩８分</t>
    <rPh sb="2" eb="5">
      <t>サイキョウセン</t>
    </rPh>
    <rPh sb="5" eb="10">
      <t>トダコウエンエキ</t>
    </rPh>
    <rPh sb="12" eb="14">
      <t>トホ</t>
    </rPh>
    <rPh sb="15" eb="16">
      <t>フン</t>
    </rPh>
    <phoneticPr fontId="2"/>
  </si>
  <si>
    <t>049-292-9227</t>
    <phoneticPr fontId="2"/>
  </si>
  <si>
    <t>049-292-9221</t>
    <phoneticPr fontId="37"/>
  </si>
  <si>
    <t>048-291-8477</t>
    <phoneticPr fontId="2" type="Hiragana"/>
  </si>
  <si>
    <t>就労継続支援B型事業所　クローバー南越谷</t>
    <rPh sb="0" eb="6">
      <t>シュウロウケイゾクシエン</t>
    </rPh>
    <rPh sb="7" eb="8">
      <t>カタ</t>
    </rPh>
    <rPh sb="8" eb="10">
      <t>ジギョウ</t>
    </rPh>
    <rPh sb="10" eb="11">
      <t>ショ</t>
    </rPh>
    <rPh sb="17" eb="20">
      <t>ミナミコシガヤ</t>
    </rPh>
    <phoneticPr fontId="2"/>
  </si>
  <si>
    <t>南越谷5-12-5　ウエストパレス1階</t>
    <rPh sb="0" eb="3">
      <t>ミナミコシガヤ</t>
    </rPh>
    <rPh sb="18" eb="19">
      <t>カイ</t>
    </rPh>
    <phoneticPr fontId="2"/>
  </si>
  <si>
    <t>048-940-9412</t>
    <phoneticPr fontId="2"/>
  </si>
  <si>
    <t>048-940-9413</t>
    <phoneticPr fontId="2"/>
  </si>
  <si>
    <t>東武スカイツリーライン蒲生駅徒歩6分</t>
    <rPh sb="0" eb="2">
      <t>トウブ</t>
    </rPh>
    <rPh sb="11" eb="14">
      <t>ガモウエキ</t>
    </rPh>
    <rPh sb="14" eb="16">
      <t>トホ</t>
    </rPh>
    <rPh sb="17" eb="18">
      <t>プン</t>
    </rPh>
    <phoneticPr fontId="2"/>
  </si>
  <si>
    <t>ディーエンカレッジ　大宮キャンパス</t>
    <rPh sb="10" eb="12">
      <t>おおみや</t>
    </rPh>
    <phoneticPr fontId="5" type="Hiragana"/>
  </si>
  <si>
    <t>中央区上落合８－１４－１９　草野上落合ビル３階</t>
  </si>
  <si>
    <t>048-829-7608</t>
  </si>
  <si>
    <t>048-829-7609</t>
  </si>
  <si>
    <t>ＪＲ大宮駅より徒歩10分</t>
    <rPh sb="2" eb="4">
      <t>オオミヤ</t>
    </rPh>
    <rPh sb="4" eb="5">
      <t>エキ</t>
    </rPh>
    <rPh sb="7" eb="9">
      <t>トホ</t>
    </rPh>
    <rPh sb="11" eb="12">
      <t>フン</t>
    </rPh>
    <phoneticPr fontId="2"/>
  </si>
  <si>
    <t>就労継続支援Ｂ型事業所エミタス</t>
    <rPh sb="0" eb="2">
      <t>しゅうろう</t>
    </rPh>
    <rPh sb="2" eb="4">
      <t>けいぞく</t>
    </rPh>
    <rPh sb="4" eb="6">
      <t>しえん</t>
    </rPh>
    <rPh sb="7" eb="8">
      <t>かた</t>
    </rPh>
    <rPh sb="8" eb="11">
      <t>じぎょうしょ</t>
    </rPh>
    <phoneticPr fontId="5" type="Hiragana"/>
  </si>
  <si>
    <t>見沼区春岡3-49-13</t>
  </si>
  <si>
    <t>337-0008</t>
  </si>
  <si>
    <t>048-633-4729</t>
  </si>
  <si>
    <t>048-633-4728</t>
  </si>
  <si>
    <t>ＪＲ東大宮駅より徒歩22分</t>
    <rPh sb="2" eb="3">
      <t>ヒガシ</t>
    </rPh>
    <rPh sb="3" eb="5">
      <t>オオミヤ</t>
    </rPh>
    <rPh sb="5" eb="6">
      <t>エキ</t>
    </rPh>
    <rPh sb="8" eb="10">
      <t>トホ</t>
    </rPh>
    <rPh sb="12" eb="13">
      <t>フン</t>
    </rPh>
    <phoneticPr fontId="2"/>
  </si>
  <si>
    <t>浦和区北浦和４－３－５トンボビル５階</t>
  </si>
  <si>
    <t>JR北浦和駅より徒歩2分</t>
    <rPh sb="2" eb="3">
      <t>キタ</t>
    </rPh>
    <rPh sb="3" eb="5">
      <t>ウラワ</t>
    </rPh>
    <rPh sb="5" eb="6">
      <t>エキ</t>
    </rPh>
    <rPh sb="8" eb="10">
      <t>トホ</t>
    </rPh>
    <rPh sb="11" eb="12">
      <t>フン</t>
    </rPh>
    <phoneticPr fontId="2"/>
  </si>
  <si>
    <t>短期入所クライスさいたま掛</t>
    <rPh sb="0" eb="3">
      <t>たんきにゅうしょ</t>
    </rPh>
    <rPh sb="11" eb="12">
      <t>か</t>
    </rPh>
    <phoneticPr fontId="5" type="Hiragana"/>
  </si>
  <si>
    <t>岩槻区掛６３６－６</t>
    <rPh sb="0" eb="2">
      <t>イワツキ</t>
    </rPh>
    <rPh sb="2" eb="3">
      <t>ク</t>
    </rPh>
    <rPh sb="3" eb="4">
      <t>カ</t>
    </rPh>
    <phoneticPr fontId="5"/>
  </si>
  <si>
    <t>339-0078</t>
  </si>
  <si>
    <t>048-793-4208</t>
  </si>
  <si>
    <t>048-793-4238</t>
  </si>
  <si>
    <t>東武鉄道岩槻駅から朝日バス（国立東埼玉病院行）に乗車。本宿バス停より徒歩14分。</t>
    <rPh sb="0" eb="2">
      <t>トウブ</t>
    </rPh>
    <rPh sb="2" eb="4">
      <t>テツドウ</t>
    </rPh>
    <rPh sb="4" eb="6">
      <t>イワツキ</t>
    </rPh>
    <rPh sb="6" eb="7">
      <t>エキ</t>
    </rPh>
    <rPh sb="9" eb="11">
      <t>アサヒ</t>
    </rPh>
    <rPh sb="27" eb="29">
      <t>ホンジュク</t>
    </rPh>
    <rPh sb="31" eb="32">
      <t>テイ</t>
    </rPh>
    <rPh sb="34" eb="36">
      <t>トホ</t>
    </rPh>
    <rPh sb="38" eb="39">
      <t>フン</t>
    </rPh>
    <phoneticPr fontId="2"/>
  </si>
  <si>
    <t>霞ケ関北3丁目2番1</t>
    <rPh sb="0" eb="3">
      <t>カスミガセキ</t>
    </rPh>
    <rPh sb="3" eb="4">
      <t>キタ</t>
    </rPh>
    <rPh sb="5" eb="7">
      <t>チョウメ</t>
    </rPh>
    <rPh sb="8" eb="9">
      <t>バン</t>
    </rPh>
    <phoneticPr fontId="33"/>
  </si>
  <si>
    <t>(合）達磨</t>
    <rPh sb="1" eb="2">
      <t>ゴウ</t>
    </rPh>
    <rPh sb="3" eb="5">
      <t>ダルマ</t>
    </rPh>
    <phoneticPr fontId="2"/>
  </si>
  <si>
    <t>西八木崎story</t>
    <rPh sb="0" eb="1">
      <t>ニシ</t>
    </rPh>
    <rPh sb="1" eb="3">
      <t>ヤギ</t>
    </rPh>
    <rPh sb="3" eb="4">
      <t>サキ</t>
    </rPh>
    <phoneticPr fontId="5"/>
  </si>
  <si>
    <t>西八木崎1-1-3</t>
    <phoneticPr fontId="5"/>
  </si>
  <si>
    <t>048-613-4348</t>
    <phoneticPr fontId="5"/>
  </si>
  <si>
    <t>東武野田線八木崎駅徒歩７分</t>
    <rPh sb="0" eb="2">
      <t>トウブ</t>
    </rPh>
    <rPh sb="2" eb="4">
      <t>ノダ</t>
    </rPh>
    <rPh sb="5" eb="8">
      <t>ヤギサキ</t>
    </rPh>
    <rPh sb="8" eb="9">
      <t>エキ</t>
    </rPh>
    <rPh sb="9" eb="11">
      <t>トホ</t>
    </rPh>
    <rPh sb="12" eb="13">
      <t>フン</t>
    </rPh>
    <phoneticPr fontId="5"/>
  </si>
  <si>
    <t>はくちょう園</t>
  </si>
  <si>
    <t>上川俣1486-1</t>
  </si>
  <si>
    <t>048-563-2051</t>
  </si>
  <si>
    <t>048-563-2052</t>
  </si>
  <si>
    <t>オベストはくちょう</t>
  </si>
  <si>
    <t>上川俣1486番地1</t>
    <rPh sb="0" eb="1">
      <t>ウエ</t>
    </rPh>
    <rPh sb="1" eb="3">
      <t>カワマタ</t>
    </rPh>
    <rPh sb="7" eb="9">
      <t>バンチ</t>
    </rPh>
    <phoneticPr fontId="2"/>
  </si>
  <si>
    <t>048-563-2616</t>
  </si>
  <si>
    <t>オリーブケア</t>
  </si>
  <si>
    <t>妻沼台910番地1</t>
    <rPh sb="0" eb="3">
      <t>メヌマダイ</t>
    </rPh>
    <rPh sb="6" eb="8">
      <t>バンチ</t>
    </rPh>
    <phoneticPr fontId="2"/>
  </si>
  <si>
    <t>048-598-5278</t>
  </si>
  <si>
    <t>048-598-5219</t>
  </si>
  <si>
    <t>労働者協同組合ぴゅあまむ</t>
    <rPh sb="0" eb="7">
      <t>ロウドウシャキョウドウクミアイ</t>
    </rPh>
    <phoneticPr fontId="2"/>
  </si>
  <si>
    <t>グループホーム　ぴゅあまむ</t>
    <phoneticPr fontId="5"/>
  </si>
  <si>
    <t>西坂戸2-14-15</t>
    <rPh sb="0" eb="3">
      <t>ニシサカド</t>
    </rPh>
    <phoneticPr fontId="5"/>
  </si>
  <si>
    <t>090-9847-3582</t>
    <phoneticPr fontId="5"/>
  </si>
  <si>
    <t>東部越生線川角駅から徒歩25分
※共同生活援助の空床利用型</t>
    <rPh sb="0" eb="5">
      <t>トウブオゴセセン</t>
    </rPh>
    <rPh sb="5" eb="8">
      <t>カワスミエキ</t>
    </rPh>
    <rPh sb="10" eb="12">
      <t>トホ</t>
    </rPh>
    <rPh sb="14" eb="15">
      <t>フン</t>
    </rPh>
    <rPh sb="17" eb="23">
      <t>キョウドウセイカツエンジョ</t>
    </rPh>
    <rPh sb="24" eb="29">
      <t>クウショウリヨウガタ</t>
    </rPh>
    <phoneticPr fontId="2"/>
  </si>
  <si>
    <t>（特非）マダムウィッチーズ</t>
    <rPh sb="1" eb="3">
      <t>トクヒ</t>
    </rPh>
    <phoneticPr fontId="2"/>
  </si>
  <si>
    <t>上尾の魔女カフェ</t>
    <rPh sb="0" eb="2">
      <t>アゲオ</t>
    </rPh>
    <rPh sb="3" eb="5">
      <t>マジョ</t>
    </rPh>
    <phoneticPr fontId="2"/>
  </si>
  <si>
    <t>領家328番地7</t>
    <rPh sb="0" eb="2">
      <t>リョウケ</t>
    </rPh>
    <rPh sb="5" eb="7">
      <t>バンチ</t>
    </rPh>
    <phoneticPr fontId="2"/>
  </si>
  <si>
    <t>048-782-9880</t>
    <phoneticPr fontId="2"/>
  </si>
  <si>
    <t>JR高崎線上尾駅　東武バス公民館入口下車　徒歩４分</t>
    <rPh sb="2" eb="5">
      <t>タカサキセン</t>
    </rPh>
    <rPh sb="5" eb="8">
      <t>アゲオエキ</t>
    </rPh>
    <rPh sb="9" eb="11">
      <t>トウブ</t>
    </rPh>
    <rPh sb="13" eb="16">
      <t>コウミンカン</t>
    </rPh>
    <rPh sb="16" eb="18">
      <t>イリグチ</t>
    </rPh>
    <rPh sb="18" eb="20">
      <t>ゲシャ</t>
    </rPh>
    <rPh sb="21" eb="23">
      <t>トホ</t>
    </rPh>
    <rPh sb="24" eb="25">
      <t>フン</t>
    </rPh>
    <phoneticPr fontId="2"/>
  </si>
  <si>
    <t>ワークステップ</t>
    <phoneticPr fontId="2"/>
  </si>
  <si>
    <t>美原町2-15-3</t>
    <rPh sb="0" eb="3">
      <t>ミハラチョウ</t>
    </rPh>
    <phoneticPr fontId="2"/>
  </si>
  <si>
    <t>355-0010</t>
    <phoneticPr fontId="2"/>
  </si>
  <si>
    <t>0493-81-5040</t>
    <phoneticPr fontId="2"/>
  </si>
  <si>
    <t>0493-81-5041</t>
    <phoneticPr fontId="2"/>
  </si>
  <si>
    <t>東武鉄道東上本線東松山駅から車で７分</t>
    <rPh sb="0" eb="4">
      <t>トウブテツドウ</t>
    </rPh>
    <rPh sb="4" eb="8">
      <t>トウジョウホンセン</t>
    </rPh>
    <rPh sb="8" eb="12">
      <t>ヒガシマツヤマエキ</t>
    </rPh>
    <rPh sb="14" eb="15">
      <t>クルマ</t>
    </rPh>
    <rPh sb="17" eb="18">
      <t>フン</t>
    </rPh>
    <phoneticPr fontId="2"/>
  </si>
  <si>
    <t>リハスワーク桶川</t>
    <rPh sb="6" eb="8">
      <t>オケガワ</t>
    </rPh>
    <phoneticPr fontId="2"/>
  </si>
  <si>
    <t>川田谷6087-1</t>
    <rPh sb="0" eb="2">
      <t>カワタ</t>
    </rPh>
    <rPh sb="2" eb="3">
      <t>タニ</t>
    </rPh>
    <phoneticPr fontId="2"/>
  </si>
  <si>
    <t>363-0027</t>
    <phoneticPr fontId="2"/>
  </si>
  <si>
    <t>048-658-9919</t>
    <phoneticPr fontId="2"/>
  </si>
  <si>
    <t>JR高崎線桶川駅から車で８分</t>
    <rPh sb="2" eb="5">
      <t>タカサキセン</t>
    </rPh>
    <rPh sb="5" eb="7">
      <t>オケガワ</t>
    </rPh>
    <rPh sb="7" eb="8">
      <t>エキ</t>
    </rPh>
    <rPh sb="10" eb="11">
      <t>クルマ</t>
    </rPh>
    <rPh sb="13" eb="14">
      <t>フン</t>
    </rPh>
    <phoneticPr fontId="2"/>
  </si>
  <si>
    <t>リバイブ新所沢</t>
    <rPh sb="4" eb="7">
      <t>シントコロザワ</t>
    </rPh>
    <phoneticPr fontId="2"/>
  </si>
  <si>
    <t>松葉町17-4
クリエートマスミ7F</t>
    <rPh sb="0" eb="3">
      <t>マツバチョウ</t>
    </rPh>
    <phoneticPr fontId="2"/>
  </si>
  <si>
    <t>04-2935-3357</t>
    <phoneticPr fontId="2"/>
  </si>
  <si>
    <t>西武新宿線新所沢駅から徒歩2分</t>
    <rPh sb="0" eb="5">
      <t>セイブシンジュクセン</t>
    </rPh>
    <rPh sb="5" eb="8">
      <t>シントコロザワ</t>
    </rPh>
    <rPh sb="8" eb="9">
      <t>エキ</t>
    </rPh>
    <rPh sb="11" eb="13">
      <t>トホ</t>
    </rPh>
    <rPh sb="14" eb="15">
      <t>フン</t>
    </rPh>
    <phoneticPr fontId="2"/>
  </si>
  <si>
    <t>就労移行支援事業所リンクス大宮</t>
    <rPh sb="0" eb="2">
      <t>シュウロウ</t>
    </rPh>
    <rPh sb="2" eb="4">
      <t>イコウ</t>
    </rPh>
    <rPh sb="4" eb="6">
      <t>シエン</t>
    </rPh>
    <rPh sb="6" eb="9">
      <t>ジギョウショ</t>
    </rPh>
    <rPh sb="13" eb="15">
      <t>オオミヤ</t>
    </rPh>
    <phoneticPr fontId="37"/>
  </si>
  <si>
    <t>大宮区大門町３－８２－１大宮大門町ＭⅡビル２Ｆ</t>
    <rPh sb="3" eb="6">
      <t>ダイモンチョウ</t>
    </rPh>
    <rPh sb="12" eb="14">
      <t>オオミヤ</t>
    </rPh>
    <rPh sb="14" eb="17">
      <t>ダイモンチョウ</t>
    </rPh>
    <phoneticPr fontId="37"/>
  </si>
  <si>
    <t>330-0846</t>
    <phoneticPr fontId="37"/>
  </si>
  <si>
    <t>048-658-9670</t>
    <phoneticPr fontId="37"/>
  </si>
  <si>
    <t>048-658-9671</t>
    <phoneticPr fontId="37"/>
  </si>
  <si>
    <t>ＪＲ大宮駅から徒歩6分</t>
    <rPh sb="2" eb="4">
      <t>オオミヤ</t>
    </rPh>
    <rPh sb="4" eb="5">
      <t>エキ</t>
    </rPh>
    <rPh sb="7" eb="9">
      <t>トホ</t>
    </rPh>
    <rPh sb="10" eb="11">
      <t>フン</t>
    </rPh>
    <phoneticPr fontId="37"/>
  </si>
  <si>
    <t>あおいろSS</t>
  </si>
  <si>
    <t>岩槻区加倉１－６－２８</t>
    <phoneticPr fontId="37"/>
  </si>
  <si>
    <t>048-812-8758</t>
  </si>
  <si>
    <t>東武アーバンパークライン岩槻駅から徒歩9分</t>
    <rPh sb="0" eb="2">
      <t>トウブ</t>
    </rPh>
    <rPh sb="12" eb="14">
      <t>イワツキ</t>
    </rPh>
    <rPh sb="14" eb="15">
      <t>エキ</t>
    </rPh>
    <rPh sb="17" eb="19">
      <t>トホ</t>
    </rPh>
    <rPh sb="20" eb="21">
      <t>フン</t>
    </rPh>
    <phoneticPr fontId="37"/>
  </si>
  <si>
    <t>スマイルハウス</t>
    <phoneticPr fontId="37"/>
  </si>
  <si>
    <t>337-0033</t>
    <phoneticPr fontId="37"/>
  </si>
  <si>
    <t>048-612-9061</t>
    <phoneticPr fontId="37"/>
  </si>
  <si>
    <t>東武アーバンパークライン大和田駅から徒歩43分、車で12分
国際興業バス東新井団地停留所から徒歩4分</t>
    <rPh sb="0" eb="2">
      <t>トウブ</t>
    </rPh>
    <rPh sb="12" eb="15">
      <t>オオワダ</t>
    </rPh>
    <rPh sb="15" eb="16">
      <t>エキ</t>
    </rPh>
    <rPh sb="18" eb="20">
      <t>トホ</t>
    </rPh>
    <rPh sb="22" eb="23">
      <t>フン</t>
    </rPh>
    <rPh sb="24" eb="25">
      <t>クルマ</t>
    </rPh>
    <rPh sb="28" eb="29">
      <t>フン</t>
    </rPh>
    <rPh sb="30" eb="32">
      <t>コクサイ</t>
    </rPh>
    <rPh sb="32" eb="34">
      <t>コウギョウ</t>
    </rPh>
    <rPh sb="36" eb="37">
      <t>ヒガシ</t>
    </rPh>
    <rPh sb="37" eb="39">
      <t>アライ</t>
    </rPh>
    <rPh sb="39" eb="41">
      <t>ダンチ</t>
    </rPh>
    <rPh sb="41" eb="44">
      <t>テイリュウジョ</t>
    </rPh>
    <rPh sb="46" eb="48">
      <t>トホ</t>
    </rPh>
    <rPh sb="49" eb="50">
      <t>フン</t>
    </rPh>
    <phoneticPr fontId="37"/>
  </si>
  <si>
    <t>JR大宮駅から国際興業バス大谷県営住宅行き「大谷県営住宅バス」停留所から徒歩３分 R6.9.1～R7.8.31　休止</t>
    <rPh sb="2" eb="4">
      <t>オオミヤ</t>
    </rPh>
    <rPh sb="4" eb="5">
      <t>エキ</t>
    </rPh>
    <rPh sb="7" eb="9">
      <t>コクサイ</t>
    </rPh>
    <rPh sb="9" eb="11">
      <t>コウギョウ</t>
    </rPh>
    <rPh sb="19" eb="20">
      <t>ユ</t>
    </rPh>
    <rPh sb="22" eb="24">
      <t>オオヤ</t>
    </rPh>
    <rPh sb="24" eb="26">
      <t>ケンエイ</t>
    </rPh>
    <rPh sb="26" eb="28">
      <t>ジュウタク</t>
    </rPh>
    <rPh sb="31" eb="34">
      <t>テイリュウジョ</t>
    </rPh>
    <rPh sb="36" eb="38">
      <t>トホ</t>
    </rPh>
    <rPh sb="39" eb="40">
      <t>フン</t>
    </rPh>
    <phoneticPr fontId="2"/>
  </si>
  <si>
    <t>西武新宿線本川越駅から埼玉医療センター・上尾駅行きバス「伊佐沼入口」下車徒歩5分 ※就Bは伊佐沼１３５－１</t>
    <rPh sb="0" eb="2">
      <t>セイブ</t>
    </rPh>
    <rPh sb="2" eb="4">
      <t>シンジュク</t>
    </rPh>
    <rPh sb="4" eb="5">
      <t>セン</t>
    </rPh>
    <rPh sb="5" eb="8">
      <t>ホンカワゴエ</t>
    </rPh>
    <rPh sb="8" eb="9">
      <t>エキ</t>
    </rPh>
    <rPh sb="11" eb="13">
      <t>サイタマ</t>
    </rPh>
    <rPh sb="13" eb="15">
      <t>イリョウ</t>
    </rPh>
    <rPh sb="20" eb="22">
      <t>アゲオ</t>
    </rPh>
    <rPh sb="22" eb="23">
      <t>エキ</t>
    </rPh>
    <rPh sb="23" eb="24">
      <t>ユ</t>
    </rPh>
    <rPh sb="28" eb="31">
      <t>イサヌマ</t>
    </rPh>
    <rPh sb="31" eb="33">
      <t>イリグチ</t>
    </rPh>
    <rPh sb="34" eb="36">
      <t>ゲシャ</t>
    </rPh>
    <rPh sb="36" eb="38">
      <t>トホ</t>
    </rPh>
    <rPh sb="39" eb="40">
      <t>フン</t>
    </rPh>
    <rPh sb="42" eb="43">
      <t>シュウ</t>
    </rPh>
    <phoneticPr fontId="2"/>
  </si>
  <si>
    <t>LITALICOワークス川口</t>
    <rPh sb="12" eb="14">
      <t>かわぐち</t>
    </rPh>
    <phoneticPr fontId="2" type="Hiragana"/>
  </si>
  <si>
    <t>川口市</t>
    <rPh sb="0" eb="2">
      <t>かわぐち</t>
    </rPh>
    <rPh sb="2" eb="3">
      <t>し</t>
    </rPh>
    <phoneticPr fontId="2" type="Hiragana"/>
  </si>
  <si>
    <t>048-250-5077</t>
    <phoneticPr fontId="2" type="Hiragana"/>
  </si>
  <si>
    <t>048-250-5078</t>
    <phoneticPr fontId="2" type="Hiragana"/>
  </si>
  <si>
    <t>（電車）川口駅から徒歩３分</t>
    <rPh sb="1" eb="3">
      <t>でんしゃ</t>
    </rPh>
    <rPh sb="4" eb="6">
      <t>かわぐち</t>
    </rPh>
    <rPh sb="6" eb="7">
      <t>えき</t>
    </rPh>
    <rPh sb="9" eb="11">
      <t>とほ</t>
    </rPh>
    <rPh sb="12" eb="13">
      <t>ふん</t>
    </rPh>
    <phoneticPr fontId="2" type="Hiragana"/>
  </si>
  <si>
    <t>（医）寿会</t>
    <rPh sb="1" eb="2">
      <t>イ</t>
    </rPh>
    <rPh sb="3" eb="4">
      <t>コトブキ</t>
    </rPh>
    <rPh sb="4" eb="5">
      <t>カイ</t>
    </rPh>
    <phoneticPr fontId="2"/>
  </si>
  <si>
    <t>吉沢病院通所リハビリテーション</t>
    <rPh sb="0" eb="4">
      <t>ヨシザワビョウイン</t>
    </rPh>
    <rPh sb="4" eb="6">
      <t>ツウショ</t>
    </rPh>
    <phoneticPr fontId="2"/>
  </si>
  <si>
    <t>1216番地1</t>
    <rPh sb="4" eb="6">
      <t>バンチ</t>
    </rPh>
    <phoneticPr fontId="2"/>
  </si>
  <si>
    <t>367-0000</t>
    <phoneticPr fontId="2"/>
  </si>
  <si>
    <t>0495-21-7781</t>
    <phoneticPr fontId="2"/>
  </si>
  <si>
    <t>0495-21-8560</t>
    <phoneticPr fontId="2"/>
  </si>
  <si>
    <t>JR高崎線岡部駅車で8分
※共生型</t>
    <rPh sb="2" eb="5">
      <t>タカサキセン</t>
    </rPh>
    <rPh sb="5" eb="8">
      <t>オカベエキ</t>
    </rPh>
    <rPh sb="8" eb="9">
      <t>クルマ</t>
    </rPh>
    <rPh sb="11" eb="12">
      <t>フン</t>
    </rPh>
    <rPh sb="14" eb="17">
      <t>キョウセイガタ</t>
    </rPh>
    <phoneticPr fontId="2"/>
  </si>
  <si>
    <t>生活介護 ナチュレ</t>
    <rPh sb="0" eb="4">
      <t>セイカツカイゴ</t>
    </rPh>
    <phoneticPr fontId="2"/>
  </si>
  <si>
    <t>富士見2丁目18番35号</t>
    <rPh sb="0" eb="3">
      <t>フジミ</t>
    </rPh>
    <rPh sb="4" eb="6">
      <t>チョウメ</t>
    </rPh>
    <rPh sb="8" eb="9">
      <t>バン</t>
    </rPh>
    <rPh sb="11" eb="12">
      <t>ゴウ</t>
    </rPh>
    <phoneticPr fontId="2"/>
  </si>
  <si>
    <t>350-1306</t>
    <phoneticPr fontId="5"/>
  </si>
  <si>
    <t>04-2997-9855</t>
    <phoneticPr fontId="2"/>
  </si>
  <si>
    <t>04-2997-9866</t>
    <phoneticPr fontId="2"/>
  </si>
  <si>
    <t>狭山市駅から狭山台団地行きのバス「富士見小学校」下車徒歩6分</t>
    <rPh sb="0" eb="4">
      <t>サヤマシエキ</t>
    </rPh>
    <rPh sb="6" eb="8">
      <t>サヤマ</t>
    </rPh>
    <rPh sb="8" eb="9">
      <t>ダイ</t>
    </rPh>
    <rPh sb="9" eb="11">
      <t>ダンチ</t>
    </rPh>
    <rPh sb="11" eb="12">
      <t>ユ</t>
    </rPh>
    <rPh sb="17" eb="23">
      <t>フジミショウガッコウ</t>
    </rPh>
    <rPh sb="24" eb="26">
      <t>ゲシャ</t>
    </rPh>
    <rPh sb="26" eb="28">
      <t>トホ</t>
    </rPh>
    <rPh sb="29" eb="30">
      <t>フン</t>
    </rPh>
    <phoneticPr fontId="5"/>
  </si>
  <si>
    <t>（株）SANN</t>
    <rPh sb="0" eb="3">
      <t>カブ</t>
    </rPh>
    <phoneticPr fontId="5"/>
  </si>
  <si>
    <t>ディーエンカレッジ所沢キャンパス</t>
    <rPh sb="9" eb="11">
      <t>トコロザワ</t>
    </rPh>
    <phoneticPr fontId="5"/>
  </si>
  <si>
    <t>くすのき台3-18-10
新明ビル南館4階</t>
    <rPh sb="4" eb="5">
      <t>ダイ</t>
    </rPh>
    <rPh sb="13" eb="15">
      <t>シンメイ</t>
    </rPh>
    <rPh sb="17" eb="18">
      <t>ミナミ</t>
    </rPh>
    <rPh sb="18" eb="19">
      <t>カン</t>
    </rPh>
    <rPh sb="20" eb="21">
      <t>カイ</t>
    </rPh>
    <phoneticPr fontId="2"/>
  </si>
  <si>
    <t>04-2935-7757</t>
    <phoneticPr fontId="2"/>
  </si>
  <si>
    <t>04-2935-7758</t>
    <phoneticPr fontId="5"/>
  </si>
  <si>
    <t>西武新宿線所沢駅徒歩4分</t>
    <rPh sb="0" eb="5">
      <t>セイブシンジュクセン</t>
    </rPh>
    <rPh sb="5" eb="8">
      <t>トコロザワエキ</t>
    </rPh>
    <rPh sb="8" eb="10">
      <t>トホ</t>
    </rPh>
    <rPh sb="11" eb="12">
      <t>フン</t>
    </rPh>
    <phoneticPr fontId="2"/>
  </si>
  <si>
    <t>（株）リハス</t>
    <rPh sb="0" eb="3">
      <t>カブ</t>
    </rPh>
    <phoneticPr fontId="2"/>
  </si>
  <si>
    <t>リハスワーク所沢</t>
    <rPh sb="6" eb="8">
      <t>トコロザワ</t>
    </rPh>
    <phoneticPr fontId="2"/>
  </si>
  <si>
    <t>小手指町一丁目18番11　パークサイド小手指A館103号室</t>
    <rPh sb="0" eb="3">
      <t>コテサシ</t>
    </rPh>
    <rPh sb="3" eb="4">
      <t>マチ</t>
    </rPh>
    <rPh sb="4" eb="5">
      <t>イッ</t>
    </rPh>
    <rPh sb="5" eb="7">
      <t>チョウメ</t>
    </rPh>
    <rPh sb="9" eb="10">
      <t>バン</t>
    </rPh>
    <rPh sb="19" eb="22">
      <t>コテサシ</t>
    </rPh>
    <rPh sb="23" eb="24">
      <t>カン</t>
    </rPh>
    <rPh sb="27" eb="29">
      <t>ゴウシツ</t>
    </rPh>
    <phoneticPr fontId="2"/>
  </si>
  <si>
    <t xml:space="preserve">04-2997-9742
</t>
    <phoneticPr fontId="5"/>
  </si>
  <si>
    <t>04-2997-9743</t>
  </si>
  <si>
    <t>西部池袋線徒歩3分</t>
    <rPh sb="0" eb="2">
      <t>セイブ</t>
    </rPh>
    <rPh sb="2" eb="4">
      <t>イケブクロ</t>
    </rPh>
    <rPh sb="4" eb="5">
      <t>セン</t>
    </rPh>
    <rPh sb="5" eb="7">
      <t>トホ</t>
    </rPh>
    <rPh sb="8" eb="9">
      <t>フン</t>
    </rPh>
    <phoneticPr fontId="2"/>
  </si>
  <si>
    <t>(福)邑元会</t>
    <rPh sb="1" eb="2">
      <t>フク</t>
    </rPh>
    <rPh sb="3" eb="4">
      <t>ユウ</t>
    </rPh>
    <rPh sb="4" eb="5">
      <t>ゲン</t>
    </rPh>
    <rPh sb="5" eb="6">
      <t>カイ</t>
    </rPh>
    <phoneticPr fontId="2"/>
  </si>
  <si>
    <t>しらおか・ぷらっと</t>
    <phoneticPr fontId="5"/>
  </si>
  <si>
    <t>白岡４－１３－３新白岡駅前ホスピタリティパーク１０１</t>
    <phoneticPr fontId="5"/>
  </si>
  <si>
    <t>349-0212</t>
    <phoneticPr fontId="5"/>
  </si>
  <si>
    <t>0480-37-8395</t>
    <phoneticPr fontId="5"/>
  </si>
  <si>
    <t>0480-37-8396</t>
    <phoneticPr fontId="5"/>
  </si>
  <si>
    <t>JR新白岡駅東口徒歩３分</t>
    <rPh sb="2" eb="5">
      <t>シンシラオカ</t>
    </rPh>
    <rPh sb="5" eb="6">
      <t>エキ</t>
    </rPh>
    <rPh sb="6" eb="8">
      <t>ヒガシグチ</t>
    </rPh>
    <rPh sb="8" eb="10">
      <t>トホ</t>
    </rPh>
    <rPh sb="11" eb="12">
      <t>フン</t>
    </rPh>
    <phoneticPr fontId="5"/>
  </si>
  <si>
    <t>らら</t>
  </si>
  <si>
    <t>緑区中尾２９１－２</t>
    <rPh sb="0" eb="2">
      <t>ミドリク</t>
    </rPh>
    <rPh sb="2" eb="4">
      <t>ナカオ</t>
    </rPh>
    <phoneticPr fontId="5"/>
  </si>
  <si>
    <t>336-0932</t>
  </si>
  <si>
    <t>048-789-7497</t>
  </si>
  <si>
    <t>048-789-7494</t>
  </si>
  <si>
    <t>リハスワーク東大宮</t>
    <rPh sb="6" eb="7">
      <t>ひがし</t>
    </rPh>
    <rPh sb="7" eb="9">
      <t>おおみや</t>
    </rPh>
    <phoneticPr fontId="5" type="Hiragana"/>
  </si>
  <si>
    <t>見沼区東大宮４－１２－８　フルヤビル１階</t>
    <rPh sb="0" eb="2">
      <t>ミヌマ</t>
    </rPh>
    <rPh sb="2" eb="3">
      <t>ク</t>
    </rPh>
    <rPh sb="3" eb="4">
      <t>ヒガシ</t>
    </rPh>
    <rPh sb="4" eb="6">
      <t>オオミヤ</t>
    </rPh>
    <rPh sb="19" eb="20">
      <t>カイ</t>
    </rPh>
    <phoneticPr fontId="5"/>
  </si>
  <si>
    <t>048-658-9845</t>
  </si>
  <si>
    <t>048-658-9846</t>
  </si>
  <si>
    <t>ＪＲ東大宮駅から徒歩4分</t>
    <rPh sb="2" eb="3">
      <t>ヒガシ</t>
    </rPh>
    <rPh sb="3" eb="5">
      <t>オオミヤ</t>
    </rPh>
    <rPh sb="5" eb="6">
      <t>エキ</t>
    </rPh>
    <rPh sb="8" eb="10">
      <t>トホ</t>
    </rPh>
    <rPh sb="11" eb="12">
      <t>フン</t>
    </rPh>
    <phoneticPr fontId="2"/>
  </si>
  <si>
    <t>スキルフル</t>
  </si>
  <si>
    <t>岩槻区本町１－３－１９</t>
  </si>
  <si>
    <t>339-0057</t>
  </si>
  <si>
    <t>048-797-6690</t>
  </si>
  <si>
    <t>東武アーバンパークライン岩槻駅東口から徒歩３分</t>
    <rPh sb="0" eb="2">
      <t>トウブ</t>
    </rPh>
    <rPh sb="12" eb="14">
      <t>イワツキ</t>
    </rPh>
    <rPh sb="14" eb="15">
      <t>エキ</t>
    </rPh>
    <rPh sb="15" eb="17">
      <t>ヒガシグチ</t>
    </rPh>
    <rPh sb="19" eb="21">
      <t>トホ</t>
    </rPh>
    <rPh sb="22" eb="23">
      <t>フン</t>
    </rPh>
    <phoneticPr fontId="2"/>
  </si>
  <si>
    <t>ラシクラボ大宮西口</t>
    <rPh sb="5" eb="7">
      <t>おおみや</t>
    </rPh>
    <rPh sb="7" eb="9">
      <t>にしぐち</t>
    </rPh>
    <phoneticPr fontId="5" type="Hiragana"/>
  </si>
  <si>
    <t>大宮区桜木町２－３－６９　大原第１ビル５階Ａ</t>
  </si>
  <si>
    <t>048-658-9686</t>
  </si>
  <si>
    <t>048-658-9719</t>
  </si>
  <si>
    <t>JR大宮駅西口より徒歩２分</t>
    <rPh sb="2" eb="5">
      <t>オオミヤエキ</t>
    </rPh>
    <rPh sb="5" eb="7">
      <t>ニシグチ</t>
    </rPh>
    <rPh sb="9" eb="11">
      <t>トホ</t>
    </rPh>
    <rPh sb="12" eb="13">
      <t>フン</t>
    </rPh>
    <phoneticPr fontId="2"/>
  </si>
  <si>
    <t>就労定着支援センターsize</t>
    <rPh sb="0" eb="4">
      <t>しゅうろうていちゃく</t>
    </rPh>
    <rPh sb="4" eb="6">
      <t>しえん</t>
    </rPh>
    <phoneticPr fontId="5" type="Hiragana"/>
  </si>
  <si>
    <t>浦和区常盤４－１６－９　ＮＹＹ浦和ビル３０２</t>
  </si>
  <si>
    <t>JR北浦和駅より徒歩１３分</t>
    <rPh sb="2" eb="3">
      <t>キタ</t>
    </rPh>
    <rPh sb="3" eb="5">
      <t>ウラワ</t>
    </rPh>
    <rPh sb="5" eb="6">
      <t>エキ</t>
    </rPh>
    <rPh sb="8" eb="10">
      <t>トホ</t>
    </rPh>
    <rPh sb="12" eb="13">
      <t>フン</t>
    </rPh>
    <phoneticPr fontId="2"/>
  </si>
  <si>
    <t>見沼区染谷３－２３９</t>
    <rPh sb="0" eb="2">
      <t>ミヌマ</t>
    </rPh>
    <rPh sb="2" eb="3">
      <t>ク</t>
    </rPh>
    <rPh sb="3" eb="5">
      <t>ソメヤ</t>
    </rPh>
    <phoneticPr fontId="42"/>
  </si>
  <si>
    <t>048-876-9794</t>
  </si>
  <si>
    <t>048-876-9794</t>
    <phoneticPr fontId="37"/>
  </si>
  <si>
    <t>ＪＲ大宮駅から国際興業バス乗車　根木輪バス停下車徒歩5分</t>
    <rPh sb="2" eb="5">
      <t>オオミヤエキ</t>
    </rPh>
    <rPh sb="7" eb="9">
      <t>コクサイ</t>
    </rPh>
    <rPh sb="9" eb="11">
      <t>コウギョウ</t>
    </rPh>
    <rPh sb="13" eb="15">
      <t>ジョウシャ</t>
    </rPh>
    <rPh sb="16" eb="17">
      <t>ネ</t>
    </rPh>
    <rPh sb="17" eb="18">
      <t>キ</t>
    </rPh>
    <rPh sb="18" eb="19">
      <t>ワ</t>
    </rPh>
    <rPh sb="21" eb="22">
      <t>テイ</t>
    </rPh>
    <rPh sb="22" eb="24">
      <t>ゲシャ</t>
    </rPh>
    <rPh sb="24" eb="26">
      <t>トホ</t>
    </rPh>
    <rPh sb="27" eb="28">
      <t>フン</t>
    </rPh>
    <phoneticPr fontId="37"/>
  </si>
  <si>
    <t>048-699-6671</t>
  </si>
  <si>
    <t>ブロッサム</t>
    <phoneticPr fontId="37"/>
  </si>
  <si>
    <t>就労継続支援B型事業所　ウィズ・ユー新越谷</t>
    <rPh sb="0" eb="6">
      <t>シュウロウケイゾクシエン</t>
    </rPh>
    <rPh sb="7" eb="8">
      <t>カタ</t>
    </rPh>
    <rPh sb="8" eb="11">
      <t>ジギョウショ</t>
    </rPh>
    <rPh sb="18" eb="21">
      <t>シンコシガヤ</t>
    </rPh>
    <phoneticPr fontId="2"/>
  </si>
  <si>
    <t>新越谷1-64-6</t>
    <rPh sb="0" eb="3">
      <t>シンコシガヤ</t>
    </rPh>
    <phoneticPr fontId="2"/>
  </si>
  <si>
    <t>東武スカイツリーライン新越谷駅徒歩15分</t>
    <rPh sb="0" eb="2">
      <t>トウブ</t>
    </rPh>
    <rPh sb="11" eb="14">
      <t>シンコシガヤ</t>
    </rPh>
    <rPh sb="14" eb="15">
      <t>エキ</t>
    </rPh>
    <rPh sb="15" eb="17">
      <t>トホ</t>
    </rPh>
    <rPh sb="19" eb="20">
      <t>フン</t>
    </rPh>
    <phoneticPr fontId="2"/>
  </si>
  <si>
    <t>048-229-8547</t>
    <phoneticPr fontId="2" type="Hiragana"/>
  </si>
  <si>
    <t>Ａ－ｃｏｎｎｅｃｔ　Ｇｒｏｕｐ（株）</t>
    <rPh sb="16" eb="17">
      <t>カブ</t>
    </rPh>
    <phoneticPr fontId="2"/>
  </si>
  <si>
    <t>よしかわカルディア</t>
    <phoneticPr fontId="2"/>
  </si>
  <si>
    <t>保１丁目２１－１０　泉ビル１Ｆ</t>
    <rPh sb="0" eb="1">
      <t>ホ</t>
    </rPh>
    <rPh sb="2" eb="4">
      <t>チョウメ</t>
    </rPh>
    <rPh sb="10" eb="11">
      <t>イズミ</t>
    </rPh>
    <phoneticPr fontId="2"/>
  </si>
  <si>
    <t>342-0041</t>
    <phoneticPr fontId="2"/>
  </si>
  <si>
    <t>090-4965-0522</t>
    <phoneticPr fontId="2"/>
  </si>
  <si>
    <t>JR武蔵野線吉川駅北口徒歩５分</t>
    <rPh sb="2" eb="6">
      <t>ムサシノセン</t>
    </rPh>
    <rPh sb="6" eb="9">
      <t>ヨシカワエキ</t>
    </rPh>
    <rPh sb="9" eb="11">
      <t>キタグチ</t>
    </rPh>
    <rPh sb="11" eb="13">
      <t>トホ</t>
    </rPh>
    <rPh sb="14" eb="15">
      <t>フン</t>
    </rPh>
    <phoneticPr fontId="2"/>
  </si>
  <si>
    <t>生活介護事業所ゆめたまご</t>
    <rPh sb="0" eb="2">
      <t>セイカツ</t>
    </rPh>
    <rPh sb="2" eb="4">
      <t>カイゴ</t>
    </rPh>
    <rPh sb="4" eb="7">
      <t>ジギョウショ</t>
    </rPh>
    <phoneticPr fontId="2"/>
  </si>
  <si>
    <t>048-577-3224</t>
    <phoneticPr fontId="2"/>
  </si>
  <si>
    <t>大樹の颯</t>
    <rPh sb="0" eb="2">
      <t>タイジュ</t>
    </rPh>
    <rPh sb="3" eb="4">
      <t>ソウ</t>
    </rPh>
    <phoneticPr fontId="2"/>
  </si>
  <si>
    <t>神米金499-1</t>
    <rPh sb="0" eb="1">
      <t>カミ</t>
    </rPh>
    <rPh sb="1" eb="2">
      <t>コメ</t>
    </rPh>
    <rPh sb="2" eb="3">
      <t>キン</t>
    </rPh>
    <phoneticPr fontId="2"/>
  </si>
  <si>
    <t>359-0005</t>
    <phoneticPr fontId="2"/>
  </si>
  <si>
    <t>04-2990-8022</t>
    <phoneticPr fontId="2"/>
  </si>
  <si>
    <t>04-2990-8023</t>
    <phoneticPr fontId="5"/>
  </si>
  <si>
    <t>西武新宿線新所沢駅東口徒歩25分</t>
    <rPh sb="0" eb="5">
      <t>セイブシンジュクセン</t>
    </rPh>
    <rPh sb="5" eb="6">
      <t>シン</t>
    </rPh>
    <rPh sb="6" eb="8">
      <t>トコロザワ</t>
    </rPh>
    <rPh sb="8" eb="9">
      <t>エキ</t>
    </rPh>
    <rPh sb="9" eb="11">
      <t>ヒガシグチ</t>
    </rPh>
    <rPh sb="11" eb="13">
      <t>トホ</t>
    </rPh>
    <rPh sb="15" eb="16">
      <t>フン</t>
    </rPh>
    <phoneticPr fontId="2"/>
  </si>
  <si>
    <t>aloha狭山ヶ丘</t>
    <rPh sb="5" eb="9">
      <t>サヤマガオカ</t>
    </rPh>
    <phoneticPr fontId="2"/>
  </si>
  <si>
    <t>狭山ヶ丘一丁目２９９８ｰ２４プラムオノ１F</t>
    <rPh sb="0" eb="4">
      <t>サヤマガオカ</t>
    </rPh>
    <rPh sb="4" eb="7">
      <t>1チョウメ</t>
    </rPh>
    <phoneticPr fontId="2"/>
  </si>
  <si>
    <t>359-1161</t>
    <phoneticPr fontId="2"/>
  </si>
  <si>
    <t>04-2968-8408</t>
    <phoneticPr fontId="2"/>
  </si>
  <si>
    <t>04-2968-8409</t>
    <phoneticPr fontId="2"/>
  </si>
  <si>
    <t>西武池袋線狭山ヶ丘駅から徒歩2分</t>
    <rPh sb="0" eb="5">
      <t>セイブイケブクロセン</t>
    </rPh>
    <rPh sb="5" eb="9">
      <t>サヤマガオカ</t>
    </rPh>
    <rPh sb="9" eb="10">
      <t>エキ</t>
    </rPh>
    <rPh sb="12" eb="14">
      <t>トホ</t>
    </rPh>
    <rPh sb="15" eb="16">
      <t>フン</t>
    </rPh>
    <phoneticPr fontId="2"/>
  </si>
  <si>
    <t>（医）勝医会</t>
    <rPh sb="1" eb="2">
      <t>イ</t>
    </rPh>
    <rPh sb="3" eb="4">
      <t>カツ</t>
    </rPh>
    <rPh sb="4" eb="5">
      <t>イ</t>
    </rPh>
    <rPh sb="5" eb="6">
      <t>カイ</t>
    </rPh>
    <phoneticPr fontId="2"/>
  </si>
  <si>
    <t>ふかやクリニックリハビリセンター</t>
    <phoneticPr fontId="2"/>
  </si>
  <si>
    <t>宿根245-1</t>
    <rPh sb="0" eb="2">
      <t>シュクネ</t>
    </rPh>
    <phoneticPr fontId="2"/>
  </si>
  <si>
    <t>366-0810</t>
    <phoneticPr fontId="2"/>
  </si>
  <si>
    <t>048-575-5454</t>
    <phoneticPr fontId="2"/>
  </si>
  <si>
    <t>048-575-5457</t>
    <phoneticPr fontId="2"/>
  </si>
  <si>
    <t>JR高崎線深谷駅車で8分
※共生型</t>
    <rPh sb="2" eb="5">
      <t>タカサキセン</t>
    </rPh>
    <rPh sb="5" eb="7">
      <t>フカヤ</t>
    </rPh>
    <rPh sb="7" eb="8">
      <t>エキ</t>
    </rPh>
    <rPh sb="8" eb="9">
      <t>クルマ</t>
    </rPh>
    <rPh sb="11" eb="12">
      <t>フン</t>
    </rPh>
    <rPh sb="14" eb="17">
      <t>キョウセイガタ</t>
    </rPh>
    <phoneticPr fontId="2"/>
  </si>
  <si>
    <t>size music college</t>
  </si>
  <si>
    <t>中央区下落合２－１６－９　２階</t>
    <rPh sb="0" eb="3">
      <t>チュウオウク</t>
    </rPh>
    <rPh sb="3" eb="6">
      <t>シモオチアイ</t>
    </rPh>
    <rPh sb="14" eb="15">
      <t>カイ</t>
    </rPh>
    <phoneticPr fontId="3"/>
  </si>
  <si>
    <t>048-762-6845</t>
  </si>
  <si>
    <t>048-762-6945</t>
  </si>
  <si>
    <t>ＪＲ与野駅から徒歩8分</t>
    <rPh sb="2" eb="5">
      <t>ヨノエキ</t>
    </rPh>
    <rPh sb="7" eb="9">
      <t>トホ</t>
    </rPh>
    <rPh sb="10" eb="11">
      <t>フン</t>
    </rPh>
    <phoneticPr fontId="2"/>
  </si>
  <si>
    <t>048-812-7383</t>
  </si>
  <si>
    <t>048-812-7384</t>
  </si>
  <si>
    <t>東武野田線岩槻駅東口から朝日自動車バス乗車
岡田医院前バス停下車徒歩1分</t>
    <rPh sb="0" eb="2">
      <t>トウブ</t>
    </rPh>
    <rPh sb="2" eb="5">
      <t>ノダセン</t>
    </rPh>
    <rPh sb="5" eb="8">
      <t>イワツキエキ</t>
    </rPh>
    <rPh sb="8" eb="10">
      <t>ヒガシグチ</t>
    </rPh>
    <rPh sb="12" eb="14">
      <t>アサヒ</t>
    </rPh>
    <rPh sb="14" eb="17">
      <t>ジドウシャ</t>
    </rPh>
    <rPh sb="19" eb="21">
      <t>ジョウシャ</t>
    </rPh>
    <rPh sb="22" eb="24">
      <t>オカダ</t>
    </rPh>
    <rPh sb="24" eb="26">
      <t>イイン</t>
    </rPh>
    <rPh sb="26" eb="27">
      <t>マエ</t>
    </rPh>
    <rPh sb="29" eb="30">
      <t>テイ</t>
    </rPh>
    <rPh sb="30" eb="32">
      <t>ゲシャ</t>
    </rPh>
    <rPh sb="32" eb="34">
      <t>トホ</t>
    </rPh>
    <rPh sb="35" eb="36">
      <t>フン</t>
    </rPh>
    <phoneticPr fontId="2"/>
  </si>
  <si>
    <t>短期入所生活介護事業所を母体とする共生型 東武アーバンパークライン岩槻駅から国際興業バスに乗り「浮谷」下車徒歩5分</t>
    <rPh sb="0" eb="11">
      <t>タンキニュウショセイカツカイゴジギョウショ</t>
    </rPh>
    <rPh sb="12" eb="14">
      <t>ボタイ</t>
    </rPh>
    <rPh sb="17" eb="20">
      <t>キョウセイガタ</t>
    </rPh>
    <rPh sb="21" eb="23">
      <t>トウブ</t>
    </rPh>
    <rPh sb="33" eb="35">
      <t>イワツキ</t>
    </rPh>
    <rPh sb="35" eb="36">
      <t>エキ</t>
    </rPh>
    <rPh sb="38" eb="42">
      <t>コクサイコウギョウ</t>
    </rPh>
    <rPh sb="45" eb="46">
      <t>ノ</t>
    </rPh>
    <rPh sb="48" eb="50">
      <t>ウキヤ</t>
    </rPh>
    <rPh sb="51" eb="53">
      <t>ゲシャ</t>
    </rPh>
    <rPh sb="53" eb="55">
      <t>トホ</t>
    </rPh>
    <rPh sb="56" eb="57">
      <t>フン</t>
    </rPh>
    <phoneticPr fontId="2"/>
  </si>
  <si>
    <t>生活介護aiwon</t>
    <rPh sb="0" eb="4">
      <t>せいかつかいご</t>
    </rPh>
    <phoneticPr fontId="5" type="Hiragana"/>
  </si>
  <si>
    <t>見沼区春岡１－２１－５</t>
  </si>
  <si>
    <t>048-795-9120</t>
  </si>
  <si>
    <t>048-795-9350</t>
  </si>
  <si>
    <t>東武アーバンパークライン七里駅から徒歩１５分</t>
    <rPh sb="0" eb="2">
      <t>トウブ</t>
    </rPh>
    <rPh sb="12" eb="14">
      <t>ナナサト</t>
    </rPh>
    <rPh sb="14" eb="15">
      <t>エキ</t>
    </rPh>
    <rPh sb="17" eb="19">
      <t>トホ</t>
    </rPh>
    <rPh sb="21" eb="22">
      <t>フン</t>
    </rPh>
    <phoneticPr fontId="2"/>
  </si>
  <si>
    <t>南区白幡４－２８－９</t>
  </si>
  <si>
    <t>050-5526-0300</t>
  </si>
  <si>
    <t>050-3510-9157</t>
  </si>
  <si>
    <t>JR武蔵浦和駅から徒歩7分</t>
    <rPh sb="2" eb="6">
      <t>ムサシウラワ</t>
    </rPh>
    <rPh sb="6" eb="7">
      <t>エキ</t>
    </rPh>
    <rPh sb="9" eb="11">
      <t>トホ</t>
    </rPh>
    <rPh sb="12" eb="13">
      <t>フン</t>
    </rPh>
    <phoneticPr fontId="2"/>
  </si>
  <si>
    <t>がじゅまるのいえ大宮</t>
    <rPh sb="7" eb="9">
      <t>おおみや</t>
    </rPh>
    <phoneticPr fontId="5" type="Hiragana"/>
  </si>
  <si>
    <t>大宮区大成町２－２５０</t>
  </si>
  <si>
    <t>048-934-7454</t>
  </si>
  <si>
    <t>048-788-4328</t>
  </si>
  <si>
    <t>JR大宮駅から徒歩17分</t>
    <rPh sb="2" eb="5">
      <t>オオミヤエキ</t>
    </rPh>
    <rPh sb="7" eb="9">
      <t>トホ</t>
    </rPh>
    <rPh sb="11" eb="12">
      <t>フン</t>
    </rPh>
    <phoneticPr fontId="2"/>
  </si>
  <si>
    <t>緑区東浦和4-27-6 第2磯部マンション101号、103号</t>
    <rPh sb="0" eb="1">
      <t>ミドリ</t>
    </rPh>
    <rPh sb="1" eb="2">
      <t>ク</t>
    </rPh>
    <rPh sb="2" eb="5">
      <t>ヒガシウラワ</t>
    </rPh>
    <rPh sb="12" eb="13">
      <t>ダイ</t>
    </rPh>
    <rPh sb="14" eb="16">
      <t>イソベ</t>
    </rPh>
    <rPh sb="24" eb="25">
      <t>ゴウ</t>
    </rPh>
    <rPh sb="29" eb="30">
      <t>ゴウ</t>
    </rPh>
    <phoneticPr fontId="2"/>
  </si>
  <si>
    <t>ＫＡＩＺＯ　ＢＡＳＥ</t>
  </si>
  <si>
    <t>川口市</t>
    <rPh sb="0" eb="3">
      <t>かわぐちし</t>
    </rPh>
    <phoneticPr fontId="20" type="Hiragana"/>
  </si>
  <si>
    <t>334-0056</t>
  </si>
  <si>
    <t>048-229-4328</t>
  </si>
  <si>
    <t>048-229-4329</t>
  </si>
  <si>
    <t>（バス）川口駅東口から草加駅西口行き「貝塚」から徒歩２分</t>
    <rPh sb="4" eb="7">
      <t>かわぐちえき</t>
    </rPh>
    <rPh sb="7" eb="9">
      <t>ひがしぐち</t>
    </rPh>
    <rPh sb="11" eb="14">
      <t>そうかえき</t>
    </rPh>
    <rPh sb="14" eb="16">
      <t>にしぐち</t>
    </rPh>
    <rPh sb="16" eb="17">
      <t>い</t>
    </rPh>
    <rPh sb="19" eb="21">
      <t>かいつか</t>
    </rPh>
    <rPh sb="24" eb="26">
      <t>とほ</t>
    </rPh>
    <rPh sb="27" eb="28">
      <t>ふん</t>
    </rPh>
    <phoneticPr fontId="20" type="Hiragana"/>
  </si>
  <si>
    <t>リハスワーク蕨</t>
    <rPh sb="6" eb="7">
      <t>わらび</t>
    </rPh>
    <phoneticPr fontId="20" type="Hiragana"/>
  </si>
  <si>
    <t>333-0851</t>
  </si>
  <si>
    <t>048-424-4431</t>
  </si>
  <si>
    <t>048-424-4432</t>
  </si>
  <si>
    <t>（電車）蕨駅から徒歩５分</t>
    <rPh sb="1" eb="3">
      <t>でんしゃ</t>
    </rPh>
    <rPh sb="4" eb="5">
      <t>わらび</t>
    </rPh>
    <rPh sb="5" eb="6">
      <t>えき</t>
    </rPh>
    <rPh sb="8" eb="10">
      <t>とほ</t>
    </rPh>
    <rPh sb="11" eb="12">
      <t>ふん</t>
    </rPh>
    <phoneticPr fontId="20" type="Hiragana"/>
  </si>
  <si>
    <t>ルーキーきたこしがや</t>
    <phoneticPr fontId="2"/>
  </si>
  <si>
    <t>大沢3-18-16　岩本ビル2階・3階</t>
    <rPh sb="0" eb="2">
      <t>オオサワ</t>
    </rPh>
    <rPh sb="10" eb="12">
      <t>イワモト</t>
    </rPh>
    <rPh sb="15" eb="16">
      <t>カイ</t>
    </rPh>
    <rPh sb="18" eb="19">
      <t>カイ</t>
    </rPh>
    <phoneticPr fontId="2"/>
  </si>
  <si>
    <t>048-973-7946</t>
    <phoneticPr fontId="2"/>
  </si>
  <si>
    <t>048-973-7947</t>
    <phoneticPr fontId="2"/>
  </si>
  <si>
    <t>東武スカイツリーライン北越谷駅徒歩3分</t>
    <rPh sb="0" eb="2">
      <t>トウブ</t>
    </rPh>
    <rPh sb="11" eb="15">
      <t>キタコシガヤエキ</t>
    </rPh>
    <rPh sb="15" eb="17">
      <t>トホ</t>
    </rPh>
    <rPh sb="18" eb="19">
      <t>プン</t>
    </rPh>
    <phoneticPr fontId="2"/>
  </si>
  <si>
    <t>ショートステイ星の家</t>
    <rPh sb="7" eb="8">
      <t>ホシ</t>
    </rPh>
    <rPh sb="9" eb="10">
      <t>イエ</t>
    </rPh>
    <phoneticPr fontId="2"/>
  </si>
  <si>
    <t>343-0027</t>
    <phoneticPr fontId="2"/>
  </si>
  <si>
    <t>048-972-4305</t>
    <phoneticPr fontId="2"/>
  </si>
  <si>
    <t>048-972-4306</t>
    <phoneticPr fontId="2"/>
  </si>
  <si>
    <t>東武スカイツリーライン北越谷駅徒歩20分</t>
    <rPh sb="0" eb="2">
      <t>トウブ</t>
    </rPh>
    <rPh sb="11" eb="14">
      <t>キタコシガヤ</t>
    </rPh>
    <rPh sb="14" eb="15">
      <t>エキ</t>
    </rPh>
    <rPh sb="19" eb="20">
      <t>プン</t>
    </rPh>
    <phoneticPr fontId="2"/>
  </si>
  <si>
    <t>（株）リハス</t>
    <rPh sb="1" eb="2">
      <t>カブ</t>
    </rPh>
    <phoneticPr fontId="2"/>
  </si>
  <si>
    <t>リハスワーク草加</t>
    <rPh sb="6" eb="8">
      <t>ソウカ</t>
    </rPh>
    <phoneticPr fontId="2"/>
  </si>
  <si>
    <t>氷川町２１４９－２　藤城ビル２階</t>
    <rPh sb="0" eb="2">
      <t>ヒカワ</t>
    </rPh>
    <rPh sb="2" eb="3">
      <t>チョウ</t>
    </rPh>
    <rPh sb="10" eb="12">
      <t>フジシロ</t>
    </rPh>
    <phoneticPr fontId="2"/>
  </si>
  <si>
    <t>048-934-7908</t>
    <phoneticPr fontId="2"/>
  </si>
  <si>
    <t>048-934-7909</t>
    <phoneticPr fontId="2"/>
  </si>
  <si>
    <t>押切2578-2</t>
    <rPh sb="0" eb="2">
      <t>オシキリ</t>
    </rPh>
    <phoneticPr fontId="1"/>
  </si>
  <si>
    <t>360-0111</t>
    <phoneticPr fontId="2"/>
  </si>
  <si>
    <t>048-580-7530</t>
    <phoneticPr fontId="2"/>
  </si>
  <si>
    <t>048-580-7532</t>
    <phoneticPr fontId="2"/>
  </si>
  <si>
    <t>JR高崎線上熊谷駅から車で１２分</t>
    <rPh sb="2" eb="5">
      <t>タカサキセン</t>
    </rPh>
    <rPh sb="5" eb="8">
      <t>カミクマガヤ</t>
    </rPh>
    <rPh sb="8" eb="9">
      <t>エキ</t>
    </rPh>
    <rPh sb="11" eb="12">
      <t>クルマ</t>
    </rPh>
    <rPh sb="15" eb="16">
      <t>フン</t>
    </rPh>
    <phoneticPr fontId="2"/>
  </si>
  <si>
    <t>ダリアホーム桶川</t>
    <rPh sb="6" eb="8">
      <t>オケガワ</t>
    </rPh>
    <phoneticPr fontId="2"/>
  </si>
  <si>
    <t>坂田西１－３－１９</t>
    <rPh sb="0" eb="3">
      <t>サカタニシ</t>
    </rPh>
    <phoneticPr fontId="2"/>
  </si>
  <si>
    <t>363-0018</t>
    <phoneticPr fontId="2"/>
  </si>
  <si>
    <t>048-658-9510</t>
    <phoneticPr fontId="2"/>
  </si>
  <si>
    <t>048-658-9511</t>
    <phoneticPr fontId="2"/>
  </si>
  <si>
    <t>JR高崎線桶川駅から車で１１分</t>
    <rPh sb="2" eb="5">
      <t>タカサキセン</t>
    </rPh>
    <rPh sb="5" eb="8">
      <t>オケガワエキ</t>
    </rPh>
    <rPh sb="10" eb="11">
      <t>クルマ</t>
    </rPh>
    <rPh sb="14" eb="15">
      <t>フン</t>
    </rPh>
    <phoneticPr fontId="2"/>
  </si>
  <si>
    <t>石橋１７９０番地４１</t>
    <rPh sb="0" eb="2">
      <t>イシバシ</t>
    </rPh>
    <rPh sb="6" eb="8">
      <t>バンチ</t>
    </rPh>
    <phoneticPr fontId="2"/>
  </si>
  <si>
    <t>355-0072</t>
    <phoneticPr fontId="2"/>
  </si>
  <si>
    <t>リハスワーク熊谷</t>
    <rPh sb="6" eb="8">
      <t>クマガヤ</t>
    </rPh>
    <phoneticPr fontId="2"/>
  </si>
  <si>
    <t>桜阿知二丁目９番４３シャトーいづみ１０１</t>
    <rPh sb="0" eb="3">
      <t>サクラアチ</t>
    </rPh>
    <rPh sb="3" eb="6">
      <t>ニチョウメ</t>
    </rPh>
    <rPh sb="7" eb="8">
      <t>バン</t>
    </rPh>
    <phoneticPr fontId="2"/>
  </si>
  <si>
    <t>360-0814</t>
    <phoneticPr fontId="2"/>
  </si>
  <si>
    <t>048-598-5066</t>
    <phoneticPr fontId="2"/>
  </si>
  <si>
    <t>048-598-5099</t>
    <phoneticPr fontId="2"/>
  </si>
  <si>
    <t>JR高崎線熊谷駅から徒歩22分</t>
    <rPh sb="2" eb="5">
      <t>タカサキセン</t>
    </rPh>
    <rPh sb="5" eb="8">
      <t>クマガヤエキ</t>
    </rPh>
    <rPh sb="10" eb="12">
      <t>トホ</t>
    </rPh>
    <rPh sb="14" eb="15">
      <t>フン</t>
    </rPh>
    <phoneticPr fontId="2"/>
  </si>
  <si>
    <t>スマイルビジョン皆野</t>
    <rPh sb="8" eb="10">
      <t>ミナノ</t>
    </rPh>
    <phoneticPr fontId="2"/>
  </si>
  <si>
    <t>秩父郡皆野町</t>
    <rPh sb="0" eb="3">
      <t>チチブグン</t>
    </rPh>
    <rPh sb="3" eb="5">
      <t>ミナノ</t>
    </rPh>
    <rPh sb="5" eb="6">
      <t>マチ</t>
    </rPh>
    <phoneticPr fontId="2"/>
  </si>
  <si>
    <t>大字皆野1228‐1</t>
    <rPh sb="2" eb="4">
      <t>ミナノ</t>
    </rPh>
    <phoneticPr fontId="2"/>
  </si>
  <si>
    <t>369-1412</t>
    <phoneticPr fontId="2"/>
  </si>
  <si>
    <t>0494-62-5530</t>
    <phoneticPr fontId="2"/>
  </si>
  <si>
    <t>0494-62-5531</t>
    <phoneticPr fontId="2"/>
  </si>
  <si>
    <t>秩父鉄道皆野駅から徒歩2分</t>
    <rPh sb="0" eb="4">
      <t>チチブテツドウ</t>
    </rPh>
    <rPh sb="4" eb="7">
      <t>ミナノエキ</t>
    </rPh>
    <rPh sb="9" eb="11">
      <t>トホ</t>
    </rPh>
    <rPh sb="12" eb="13">
      <t>フン</t>
    </rPh>
    <phoneticPr fontId="2"/>
  </si>
  <si>
    <t>中央一丁目47番11号</t>
    <rPh sb="0" eb="5">
      <t>チュウオウイッチョウメ</t>
    </rPh>
    <rPh sb="7" eb="8">
      <t>バン</t>
    </rPh>
    <rPh sb="10" eb="11">
      <t>ゴウ</t>
    </rPh>
    <phoneticPr fontId="1"/>
  </si>
  <si>
    <t>350-1308</t>
    <phoneticPr fontId="2"/>
  </si>
  <si>
    <t>070-1383-0832</t>
    <phoneticPr fontId="2"/>
  </si>
  <si>
    <t>050-3385-5021</t>
    <phoneticPr fontId="2"/>
  </si>
  <si>
    <t>西武鉄道狭山市駅から西武バス「井戸窪」下車徒歩２分
※共同生活援助との併設</t>
    <rPh sb="0" eb="2">
      <t>セイブ</t>
    </rPh>
    <rPh sb="2" eb="4">
      <t>テツドウ</t>
    </rPh>
    <rPh sb="4" eb="6">
      <t>サヤマ</t>
    </rPh>
    <rPh sb="6" eb="7">
      <t>シ</t>
    </rPh>
    <rPh sb="7" eb="8">
      <t>エキ</t>
    </rPh>
    <rPh sb="10" eb="12">
      <t>セイブ</t>
    </rPh>
    <rPh sb="15" eb="17">
      <t>イド</t>
    </rPh>
    <rPh sb="17" eb="18">
      <t>クボ</t>
    </rPh>
    <rPh sb="19" eb="21">
      <t>ゲシャ</t>
    </rPh>
    <rPh sb="21" eb="23">
      <t>トホ</t>
    </rPh>
    <rPh sb="24" eb="25">
      <t>フン</t>
    </rPh>
    <phoneticPr fontId="2"/>
  </si>
  <si>
    <t>ウーリー飯能</t>
    <rPh sb="4" eb="6">
      <t>ハンノウ</t>
    </rPh>
    <phoneticPr fontId="2"/>
  </si>
  <si>
    <t>柳町5-2 大栄開発第二ビル1階</t>
    <rPh sb="0" eb="2">
      <t>ヤナギマチ</t>
    </rPh>
    <rPh sb="6" eb="8">
      <t>ダイエイ</t>
    </rPh>
    <rPh sb="8" eb="10">
      <t>カイハツ</t>
    </rPh>
    <rPh sb="10" eb="11">
      <t>ダイ</t>
    </rPh>
    <rPh sb="11" eb="12">
      <t>ニ</t>
    </rPh>
    <rPh sb="15" eb="16">
      <t>カイ</t>
    </rPh>
    <phoneticPr fontId="2"/>
  </si>
  <si>
    <t>357-0035</t>
    <phoneticPr fontId="2"/>
  </si>
  <si>
    <t>042-973-5005</t>
    <phoneticPr fontId="2"/>
  </si>
  <si>
    <t>JR八高線線飯能駅から徒歩3分／西武池袋線飯能駅から徒歩6分</t>
    <rPh sb="2" eb="5">
      <t>ハチコウセン</t>
    </rPh>
    <rPh sb="5" eb="6">
      <t>セン</t>
    </rPh>
    <rPh sb="6" eb="8">
      <t>ハンノウ</t>
    </rPh>
    <rPh sb="8" eb="9">
      <t>エキ</t>
    </rPh>
    <rPh sb="11" eb="13">
      <t>トホ</t>
    </rPh>
    <rPh sb="14" eb="15">
      <t>フン</t>
    </rPh>
    <rPh sb="16" eb="21">
      <t>セイブイケブクロセン</t>
    </rPh>
    <rPh sb="21" eb="23">
      <t>ハンノウ</t>
    </rPh>
    <rPh sb="23" eb="24">
      <t>エキ</t>
    </rPh>
    <rPh sb="26" eb="28">
      <t>トホ</t>
    </rPh>
    <rPh sb="29" eb="30">
      <t>フン</t>
    </rPh>
    <phoneticPr fontId="2"/>
  </si>
  <si>
    <t>350-247</t>
    <phoneticPr fontId="5"/>
  </si>
  <si>
    <t>049-210-1459</t>
    <phoneticPr fontId="5"/>
  </si>
  <si>
    <t>（株）デジタルヘルス</t>
    <rPh sb="1" eb="2">
      <t>カブ</t>
    </rPh>
    <phoneticPr fontId="37"/>
  </si>
  <si>
    <t>ダリアホーム羽生</t>
    <rPh sb="6" eb="8">
      <t>ハニュウ</t>
    </rPh>
    <phoneticPr fontId="37"/>
  </si>
  <si>
    <t>羽生市</t>
    <rPh sb="0" eb="3">
      <t>ハニュウシ</t>
    </rPh>
    <phoneticPr fontId="37"/>
  </si>
  <si>
    <t>南四丁目1番28号</t>
    <rPh sb="0" eb="1">
      <t>ミナミ</t>
    </rPh>
    <rPh sb="1" eb="4">
      <t>ヨンチョウメ</t>
    </rPh>
    <rPh sb="5" eb="6">
      <t>バン</t>
    </rPh>
    <rPh sb="8" eb="9">
      <t>ゴウ</t>
    </rPh>
    <phoneticPr fontId="37"/>
  </si>
  <si>
    <t>348-0053</t>
    <phoneticPr fontId="37"/>
  </si>
  <si>
    <t>048-563-0030</t>
    <phoneticPr fontId="37"/>
  </si>
  <si>
    <t>048-563-0032</t>
    <phoneticPr fontId="37"/>
  </si>
  <si>
    <t>東武鉄道　東武伊勢崎線「羽生」駅より徒歩約６分</t>
    <rPh sb="0" eb="4">
      <t>トウブテツドウ</t>
    </rPh>
    <rPh sb="5" eb="11">
      <t>トウブイセサキセン</t>
    </rPh>
    <rPh sb="12" eb="14">
      <t>ハニュウ</t>
    </rPh>
    <rPh sb="15" eb="16">
      <t>エキ</t>
    </rPh>
    <rPh sb="18" eb="20">
      <t>トホ</t>
    </rPh>
    <rPh sb="20" eb="21">
      <t>ヤク</t>
    </rPh>
    <rPh sb="22" eb="23">
      <t>フン</t>
    </rPh>
    <phoneticPr fontId="37"/>
  </si>
  <si>
    <t>高崎線鴻巣駅から加須駅行バス「環境科学国際センター」下車徒歩2分</t>
    <rPh sb="0" eb="2">
      <t>タカサキ</t>
    </rPh>
    <rPh sb="2" eb="3">
      <t>セン</t>
    </rPh>
    <rPh sb="3" eb="5">
      <t>コウノス</t>
    </rPh>
    <rPh sb="5" eb="6">
      <t>エキ</t>
    </rPh>
    <rPh sb="8" eb="10">
      <t>カゾ</t>
    </rPh>
    <rPh sb="10" eb="11">
      <t>エキ</t>
    </rPh>
    <rPh sb="11" eb="12">
      <t>イ</t>
    </rPh>
    <rPh sb="15" eb="17">
      <t>カンキョウ</t>
    </rPh>
    <rPh sb="17" eb="19">
      <t>カガク</t>
    </rPh>
    <rPh sb="19" eb="21">
      <t>コクサイ</t>
    </rPh>
    <rPh sb="26" eb="28">
      <t>ゲシャ</t>
    </rPh>
    <rPh sb="28" eb="30">
      <t>トホ</t>
    </rPh>
    <rPh sb="31" eb="32">
      <t>フン</t>
    </rPh>
    <phoneticPr fontId="2"/>
  </si>
  <si>
    <t>さくらワークセンター</t>
    <phoneticPr fontId="2"/>
  </si>
  <si>
    <t>短期入所　春日部備後西</t>
    <rPh sb="0" eb="3">
      <t>タンキニュウショ</t>
    </rPh>
    <rPh sb="4" eb="7">
      <t>カスカベ</t>
    </rPh>
    <rPh sb="6" eb="8">
      <t>ビンゴ</t>
    </rPh>
    <rPh sb="8" eb="9">
      <t>ニシ</t>
    </rPh>
    <phoneticPr fontId="2"/>
  </si>
  <si>
    <t>短期入所　春日部南中曽根</t>
    <rPh sb="0" eb="3">
      <t>タンキニュウショ</t>
    </rPh>
    <rPh sb="4" eb="7">
      <t>カスカベ</t>
    </rPh>
    <rPh sb="6" eb="7">
      <t>ミナミ</t>
    </rPh>
    <rPh sb="7" eb="10">
      <t>ナカソネ</t>
    </rPh>
    <phoneticPr fontId="2"/>
  </si>
  <si>
    <t>短期入所　久喜南栗橋</t>
    <rPh sb="0" eb="2">
      <t>タンキ</t>
    </rPh>
    <rPh sb="2" eb="4">
      <t>ニュウショ</t>
    </rPh>
    <rPh sb="5" eb="7">
      <t>クキ</t>
    </rPh>
    <rPh sb="7" eb="10">
      <t>ミナミクリハシ</t>
    </rPh>
    <phoneticPr fontId="5"/>
  </si>
  <si>
    <t>短期入所　三郷東町</t>
    <rPh sb="0" eb="4">
      <t>タンキニュウショ</t>
    </rPh>
    <rPh sb="5" eb="7">
      <t>ミサト</t>
    </rPh>
    <rPh sb="7" eb="8">
      <t>アズマ</t>
    </rPh>
    <rPh sb="8" eb="9">
      <t>マチ</t>
    </rPh>
    <phoneticPr fontId="2"/>
  </si>
  <si>
    <t>短期入所　上尾平塚</t>
    <rPh sb="0" eb="4">
      <t>タンキニュウショ</t>
    </rPh>
    <rPh sb="5" eb="7">
      <t>アゲオ</t>
    </rPh>
    <rPh sb="7" eb="9">
      <t>ヒラツカ</t>
    </rPh>
    <phoneticPr fontId="2"/>
  </si>
  <si>
    <t>短期入所　戸田笹目</t>
    <rPh sb="0" eb="4">
      <t>タンキニュウショ</t>
    </rPh>
    <rPh sb="5" eb="7">
      <t>トダ</t>
    </rPh>
    <rPh sb="7" eb="9">
      <t>ササメ</t>
    </rPh>
    <phoneticPr fontId="2"/>
  </si>
  <si>
    <t>短期入所　志木中宗岡</t>
    <rPh sb="0" eb="4">
      <t>タンキニュウショ</t>
    </rPh>
    <rPh sb="5" eb="10">
      <t>シキナカムネオカ</t>
    </rPh>
    <phoneticPr fontId="2"/>
  </si>
  <si>
    <t>短期入所　所沢三ケ島</t>
    <rPh sb="0" eb="3">
      <t>タンキニュウショ</t>
    </rPh>
    <rPh sb="5" eb="7">
      <t>トコロザワ</t>
    </rPh>
    <rPh sb="7" eb="10">
      <t>ミカジマ</t>
    </rPh>
    <phoneticPr fontId="5"/>
  </si>
  <si>
    <t>短期入所　所沢荒幡</t>
    <rPh sb="0" eb="4">
      <t>タンキニュウショ</t>
    </rPh>
    <rPh sb="5" eb="7">
      <t>トコロザワ</t>
    </rPh>
    <rPh sb="7" eb="9">
      <t>アラハタ</t>
    </rPh>
    <phoneticPr fontId="2"/>
  </si>
  <si>
    <t>短期入所　狭山上赤坂</t>
    <rPh sb="0" eb="3">
      <t>タンキニュウショ</t>
    </rPh>
    <rPh sb="5" eb="8">
      <t>サヤマカミ</t>
    </rPh>
    <rPh sb="8" eb="10">
      <t>アカサカ</t>
    </rPh>
    <phoneticPr fontId="5"/>
  </si>
  <si>
    <t>短期入所　入間上藤沢</t>
    <rPh sb="0" eb="3">
      <t>タンキニュウショ</t>
    </rPh>
    <rPh sb="5" eb="7">
      <t>イルマ</t>
    </rPh>
    <rPh sb="7" eb="10">
      <t>カミフジサワ</t>
    </rPh>
    <phoneticPr fontId="5"/>
  </si>
  <si>
    <t>短期入所　富士見鶴馬</t>
    <rPh sb="0" eb="3">
      <t>タンキニュウショ</t>
    </rPh>
    <rPh sb="5" eb="10">
      <t>フジミツルマ</t>
    </rPh>
    <phoneticPr fontId="5"/>
  </si>
  <si>
    <t>短期入所　ふじみ野長宮</t>
    <phoneticPr fontId="2"/>
  </si>
  <si>
    <t>短期入所　ふじみ野旭</t>
    <rPh sb="0" eb="4">
      <t>タンキニュウショ</t>
    </rPh>
    <rPh sb="8" eb="10">
      <t>ノアサヒ</t>
    </rPh>
    <phoneticPr fontId="2"/>
  </si>
  <si>
    <t>短期入所　熊谷押切</t>
    <rPh sb="0" eb="4">
      <t>タンキニュウショ</t>
    </rPh>
    <rPh sb="5" eb="7">
      <t>クマガヤ</t>
    </rPh>
    <rPh sb="7" eb="9">
      <t>オシキリ</t>
    </rPh>
    <phoneticPr fontId="5"/>
  </si>
  <si>
    <t>短期入所　東松山箭弓町</t>
    <rPh sb="0" eb="2">
      <t>タンキ</t>
    </rPh>
    <rPh sb="2" eb="4">
      <t>ニュウショ</t>
    </rPh>
    <rPh sb="5" eb="8">
      <t>ヒガシマツヤマ</t>
    </rPh>
    <rPh sb="8" eb="11">
      <t>ヤキュウチョウ</t>
    </rPh>
    <phoneticPr fontId="5"/>
  </si>
  <si>
    <t>短期入所　行田富士見町</t>
    <rPh sb="0" eb="4">
      <t>タンキニュウショ</t>
    </rPh>
    <rPh sb="5" eb="7">
      <t>ギョウダ</t>
    </rPh>
    <rPh sb="7" eb="10">
      <t>フジミ</t>
    </rPh>
    <rPh sb="10" eb="11">
      <t>チョウ</t>
    </rPh>
    <phoneticPr fontId="2"/>
  </si>
  <si>
    <t>短期入所　加須南篠崎</t>
    <rPh sb="0" eb="2">
      <t>タンキ</t>
    </rPh>
    <rPh sb="2" eb="4">
      <t>ニュウショ</t>
    </rPh>
    <rPh sb="5" eb="7">
      <t>カゾ</t>
    </rPh>
    <rPh sb="7" eb="8">
      <t>ミナミ</t>
    </rPh>
    <rPh sb="8" eb="10">
      <t>シノザキ</t>
    </rPh>
    <phoneticPr fontId="5"/>
  </si>
  <si>
    <t>短期入所　加須礼羽</t>
    <rPh sb="0" eb="4">
      <t>タンキニュウショ</t>
    </rPh>
    <phoneticPr fontId="2"/>
  </si>
  <si>
    <t>短期入所　羽生東</t>
    <rPh sb="0" eb="4">
      <t>タンキニュウショ</t>
    </rPh>
    <rPh sb="5" eb="7">
      <t>ハニュウ</t>
    </rPh>
    <rPh sb="7" eb="8">
      <t>ヒガシ</t>
    </rPh>
    <phoneticPr fontId="2"/>
  </si>
  <si>
    <t>短期入所　深谷小前田</t>
    <rPh sb="0" eb="4">
      <t>タンキニュウショ</t>
    </rPh>
    <rPh sb="5" eb="7">
      <t>フカヤ</t>
    </rPh>
    <rPh sb="7" eb="10">
      <t>オマエダ</t>
    </rPh>
    <phoneticPr fontId="2"/>
  </si>
  <si>
    <t>短期入所　新座野寺</t>
    <rPh sb="0" eb="3">
      <t>タンキニュウショ</t>
    </rPh>
    <rPh sb="5" eb="7">
      <t>ニイザ</t>
    </rPh>
    <rPh sb="7" eb="9">
      <t>ノデラ</t>
    </rPh>
    <phoneticPr fontId="5"/>
  </si>
  <si>
    <t>短期入所　新座野火止</t>
    <phoneticPr fontId="5"/>
  </si>
  <si>
    <t>短期入所　坂戸溝端町</t>
    <rPh sb="0" eb="3">
      <t>タンキニュウショ</t>
    </rPh>
    <rPh sb="5" eb="10">
      <t>サカドミゾバタマチ</t>
    </rPh>
    <phoneticPr fontId="5"/>
  </si>
  <si>
    <t>（株）ラディネイト</t>
    <rPh sb="1" eb="2">
      <t>カブ</t>
    </rPh>
    <phoneticPr fontId="2"/>
  </si>
  <si>
    <t>就労継続支援事業ＴＡＫＵＷＡＫＵ　八潮支店</t>
    <rPh sb="0" eb="2">
      <t>シュウロウ</t>
    </rPh>
    <rPh sb="2" eb="4">
      <t>ケイゾク</t>
    </rPh>
    <rPh sb="4" eb="6">
      <t>シエン</t>
    </rPh>
    <rPh sb="6" eb="8">
      <t>ジギョウ</t>
    </rPh>
    <rPh sb="17" eb="19">
      <t>ヤシオ</t>
    </rPh>
    <rPh sb="19" eb="21">
      <t>シテン</t>
    </rPh>
    <phoneticPr fontId="2"/>
  </si>
  <si>
    <t>八潮３丁目８番地８</t>
    <phoneticPr fontId="2"/>
  </si>
  <si>
    <t>048-950-8113</t>
    <phoneticPr fontId="2"/>
  </si>
  <si>
    <t>つくばエクスプレス八潮駅からバス「上馬場」下車徒歩３分</t>
    <rPh sb="9" eb="12">
      <t>ヤシオエキ</t>
    </rPh>
    <rPh sb="17" eb="18">
      <t>ウエ</t>
    </rPh>
    <rPh sb="18" eb="20">
      <t>ババ</t>
    </rPh>
    <rPh sb="21" eb="23">
      <t>ゲシャ</t>
    </rPh>
    <rPh sb="23" eb="25">
      <t>トホ</t>
    </rPh>
    <rPh sb="26" eb="27">
      <t>プン</t>
    </rPh>
    <phoneticPr fontId="2"/>
  </si>
  <si>
    <t>（株）AMATUHI</t>
    <rPh sb="0" eb="1">
      <t>カブ</t>
    </rPh>
    <phoneticPr fontId="2"/>
  </si>
  <si>
    <t>AMANEKU熊谷妻沼　短期入所</t>
    <rPh sb="7" eb="9">
      <t>クマガヤ</t>
    </rPh>
    <rPh sb="9" eb="11">
      <t>メヌマ</t>
    </rPh>
    <rPh sb="12" eb="16">
      <t>タンキニュウショ</t>
    </rPh>
    <phoneticPr fontId="2"/>
  </si>
  <si>
    <t>妻沼東4-140中央１７－３</t>
    <rPh sb="8" eb="10">
      <t>チュウオウ</t>
    </rPh>
    <phoneticPr fontId="2"/>
  </si>
  <si>
    <t>360-0204</t>
    <phoneticPr fontId="2"/>
  </si>
  <si>
    <t>070-1228-8823</t>
    <phoneticPr fontId="2"/>
  </si>
  <si>
    <t>熊谷駅から妻沼行政センター前バス停まで２０分。同バス停から徒歩３分。</t>
    <rPh sb="0" eb="3">
      <t>クマガヤエキ</t>
    </rPh>
    <rPh sb="5" eb="7">
      <t>メヌマ</t>
    </rPh>
    <rPh sb="7" eb="9">
      <t>ギョウセイ</t>
    </rPh>
    <rPh sb="13" eb="14">
      <t>マエ</t>
    </rPh>
    <rPh sb="16" eb="17">
      <t>テイ</t>
    </rPh>
    <rPh sb="21" eb="22">
      <t>フン</t>
    </rPh>
    <rPh sb="23" eb="24">
      <t>ドウ</t>
    </rPh>
    <rPh sb="26" eb="27">
      <t>テイ</t>
    </rPh>
    <rPh sb="29" eb="31">
      <t>トホ</t>
    </rPh>
    <rPh sb="32" eb="33">
      <t>フン</t>
    </rPh>
    <phoneticPr fontId="2"/>
  </si>
  <si>
    <t>（株)デジタルヘルス</t>
    <rPh sb="1" eb="2">
      <t>カブ</t>
    </rPh>
    <phoneticPr fontId="2"/>
  </si>
  <si>
    <t>ダリアホーム寄居</t>
    <rPh sb="6" eb="8">
      <t>ヨリイ</t>
    </rPh>
    <phoneticPr fontId="2"/>
  </si>
  <si>
    <t>桜沢９０４－３</t>
    <rPh sb="0" eb="2">
      <t>サクラザワ</t>
    </rPh>
    <phoneticPr fontId="2"/>
  </si>
  <si>
    <t>369-1202</t>
    <phoneticPr fontId="2"/>
  </si>
  <si>
    <t>048-580-2610</t>
    <phoneticPr fontId="2"/>
  </si>
  <si>
    <t>048-580-2611</t>
    <phoneticPr fontId="2"/>
  </si>
  <si>
    <t>秩父鉄道桜沢駅から徒歩１３分</t>
    <rPh sb="0" eb="4">
      <t>チチブテツドウ</t>
    </rPh>
    <rPh sb="4" eb="6">
      <t>サクラザワ</t>
    </rPh>
    <rPh sb="6" eb="7">
      <t>エキ</t>
    </rPh>
    <rPh sb="9" eb="11">
      <t>トホ</t>
    </rPh>
    <rPh sb="13" eb="14">
      <t>フン</t>
    </rPh>
    <phoneticPr fontId="2"/>
  </si>
  <si>
    <t>ＡＭＡＮＥＫＵ狭山中央　短期入所</t>
    <rPh sb="7" eb="11">
      <t>サヤマチュウオウ</t>
    </rPh>
    <rPh sb="12" eb="16">
      <t>タンキニュウショ</t>
    </rPh>
    <phoneticPr fontId="5"/>
  </si>
  <si>
    <t>05035355606</t>
    <phoneticPr fontId="2"/>
  </si>
  <si>
    <t>ＡＭＡＮＥＫＵ朝霞溝沼　短期入所</t>
    <rPh sb="7" eb="9">
      <t>アサカ</t>
    </rPh>
    <rPh sb="9" eb="11">
      <t>ミゾヌマ</t>
    </rPh>
    <rPh sb="12" eb="16">
      <t>タンキニュウショ</t>
    </rPh>
    <phoneticPr fontId="5"/>
  </si>
  <si>
    <t>大字溝沼490-1</t>
    <rPh sb="0" eb="2">
      <t>オオアザ</t>
    </rPh>
    <rPh sb="2" eb="4">
      <t>ミゾヌマ</t>
    </rPh>
    <phoneticPr fontId="1"/>
  </si>
  <si>
    <t>070-1383-1491</t>
    <phoneticPr fontId="2"/>
  </si>
  <si>
    <t>東部鉄道朝霞駅か東部バス「溝沼坂下」下車徒歩３分
※共同生活援助との併設</t>
    <rPh sb="0" eb="2">
      <t>トウブ</t>
    </rPh>
    <rPh sb="2" eb="4">
      <t>テツドウ</t>
    </rPh>
    <rPh sb="4" eb="6">
      <t>アサカ</t>
    </rPh>
    <rPh sb="6" eb="7">
      <t>エキ</t>
    </rPh>
    <rPh sb="8" eb="10">
      <t>トウブ</t>
    </rPh>
    <rPh sb="13" eb="15">
      <t>ミゾヌマ</t>
    </rPh>
    <rPh sb="15" eb="17">
      <t>サカシタ</t>
    </rPh>
    <rPh sb="18" eb="20">
      <t>ゲシャ</t>
    </rPh>
    <rPh sb="20" eb="22">
      <t>トホ</t>
    </rPh>
    <rPh sb="23" eb="24">
      <t>フン</t>
    </rPh>
    <phoneticPr fontId="2"/>
  </si>
  <si>
    <t>チョコミント</t>
    <phoneticPr fontId="2"/>
  </si>
  <si>
    <t>大成町2-190-1</t>
    <rPh sb="0" eb="3">
      <t>タイセイチョウ</t>
    </rPh>
    <phoneticPr fontId="2"/>
  </si>
  <si>
    <t>343-0825</t>
    <phoneticPr fontId="2"/>
  </si>
  <si>
    <t>048-940-7615</t>
    <phoneticPr fontId="2"/>
  </si>
  <si>
    <t>048-940-7616</t>
    <phoneticPr fontId="2"/>
  </si>
  <si>
    <t>JR武蔵野線越谷レイクタウン駅徒歩25分</t>
    <rPh sb="2" eb="6">
      <t>ムサシノセン</t>
    </rPh>
    <rPh sb="6" eb="8">
      <t>コシガヤ</t>
    </rPh>
    <rPh sb="14" eb="15">
      <t>エキ</t>
    </rPh>
    <rPh sb="15" eb="17">
      <t>トホ</t>
    </rPh>
    <rPh sb="19" eb="20">
      <t>プン</t>
    </rPh>
    <phoneticPr fontId="2"/>
  </si>
  <si>
    <t>在宅支援センター夢のつづき</t>
    <rPh sb="0" eb="4">
      <t>ザイタクシエン</t>
    </rPh>
    <rPh sb="8" eb="9">
      <t>ユメ</t>
    </rPh>
    <phoneticPr fontId="2"/>
  </si>
  <si>
    <t>三野宮175-1</t>
    <rPh sb="0" eb="3">
      <t>サンノミヤ</t>
    </rPh>
    <phoneticPr fontId="2"/>
  </si>
  <si>
    <t>東武スカイツリーラインせんげん台駅徒歩30分
（地域密着型療養通所介護との共生型サービス）</t>
    <rPh sb="0" eb="2">
      <t>トウブ</t>
    </rPh>
    <rPh sb="15" eb="16">
      <t>ダイ</t>
    </rPh>
    <rPh sb="16" eb="17">
      <t>エキ</t>
    </rPh>
    <rPh sb="21" eb="22">
      <t>プン</t>
    </rPh>
    <rPh sb="24" eb="26">
      <t>チイキ</t>
    </rPh>
    <rPh sb="26" eb="29">
      <t>ミッチャクガタ</t>
    </rPh>
    <rPh sb="29" eb="33">
      <t>リョウヨウツウショ</t>
    </rPh>
    <rPh sb="33" eb="35">
      <t>カイゴ</t>
    </rPh>
    <rPh sb="37" eb="40">
      <t>キョウセイガタ</t>
    </rPh>
    <phoneticPr fontId="2"/>
  </si>
  <si>
    <t>大宮区宮町４－１４４　古賀屋ＳＫビル２階</t>
    <phoneticPr fontId="37"/>
  </si>
  <si>
    <t>050-2018-2726</t>
  </si>
  <si>
    <t>ＪＲ大宮駅から徒歩9分</t>
    <rPh sb="2" eb="5">
      <t>オオミヤエキ</t>
    </rPh>
    <rPh sb="7" eb="9">
      <t>トホ</t>
    </rPh>
    <rPh sb="10" eb="11">
      <t>フン</t>
    </rPh>
    <phoneticPr fontId="2"/>
  </si>
  <si>
    <t>岩槻区府内４－１－２３－１</t>
    <phoneticPr fontId="37"/>
  </si>
  <si>
    <t>浦和区仲町１－１２－１</t>
    <phoneticPr fontId="37"/>
  </si>
  <si>
    <t>048-816-5452</t>
  </si>
  <si>
    <t>048-816-5453</t>
  </si>
  <si>
    <t>ＪＲ浦和駅から徒歩5分</t>
    <rPh sb="2" eb="4">
      <t>ウラワ</t>
    </rPh>
    <rPh sb="4" eb="5">
      <t>エキ</t>
    </rPh>
    <rPh sb="7" eb="9">
      <t>トホ</t>
    </rPh>
    <rPh sb="10" eb="11">
      <t>フン</t>
    </rPh>
    <phoneticPr fontId="2"/>
  </si>
  <si>
    <t>南区沼影１－１０－１　ラムザ４F</t>
  </si>
  <si>
    <t>336-0027</t>
  </si>
  <si>
    <t>048-829-9425</t>
  </si>
  <si>
    <t>048-829-9426</t>
  </si>
  <si>
    <t>ＪＲ武蔵浦和駅から徒歩４分</t>
    <rPh sb="2" eb="7">
      <t>ムサシウラワエキ</t>
    </rPh>
    <rPh sb="9" eb="11">
      <t>トホ</t>
    </rPh>
    <rPh sb="12" eb="13">
      <t>フン</t>
    </rPh>
    <phoneticPr fontId="2"/>
  </si>
  <si>
    <t>生活訓練事業所Kaien大宮</t>
    <rPh sb="0" eb="2">
      <t>セイカツ</t>
    </rPh>
    <rPh sb="2" eb="4">
      <t>クンレン</t>
    </rPh>
    <rPh sb="4" eb="6">
      <t>ジギョウ</t>
    </rPh>
    <rPh sb="6" eb="7">
      <t>ショ</t>
    </rPh>
    <rPh sb="12" eb="14">
      <t>オオミヤ</t>
    </rPh>
    <phoneticPr fontId="2"/>
  </si>
  <si>
    <t>短期入所　さいたま府内</t>
    <rPh sb="0" eb="3">
      <t>タンキニュウショ</t>
    </rPh>
    <rPh sb="9" eb="11">
      <t>フナイ</t>
    </rPh>
    <phoneticPr fontId="2"/>
  </si>
  <si>
    <t>オハナワークス</t>
    <phoneticPr fontId="2"/>
  </si>
  <si>
    <t>LITALICOワークス武蔵浦和</t>
    <rPh sb="12" eb="16">
      <t>ムサシウラワ</t>
    </rPh>
    <phoneticPr fontId="2"/>
  </si>
  <si>
    <t>短期入所　さいたま三室</t>
    <rPh sb="0" eb="3">
      <t>タンキニュウショ</t>
    </rPh>
    <rPh sb="9" eb="11">
      <t>ミムロ</t>
    </rPh>
    <phoneticPr fontId="2"/>
  </si>
  <si>
    <t>緑区三室５３０－１</t>
    <phoneticPr fontId="37"/>
  </si>
  <si>
    <t>JRさいたま新都心駅東口から東武バス乗車
山中橋バス停下車徒歩５分</t>
    <rPh sb="6" eb="9">
      <t>シントシン</t>
    </rPh>
    <rPh sb="9" eb="10">
      <t>エキ</t>
    </rPh>
    <rPh sb="10" eb="12">
      <t>ヒガシグチ</t>
    </rPh>
    <rPh sb="14" eb="16">
      <t>トウブ</t>
    </rPh>
    <rPh sb="18" eb="20">
      <t>ジョウシャ</t>
    </rPh>
    <rPh sb="21" eb="23">
      <t>ヤマナカ</t>
    </rPh>
    <rPh sb="23" eb="24">
      <t>バシ</t>
    </rPh>
    <rPh sb="26" eb="27">
      <t>テイ</t>
    </rPh>
    <rPh sb="27" eb="29">
      <t>ゲシャ</t>
    </rPh>
    <rPh sb="29" eb="31">
      <t>トホ</t>
    </rPh>
    <rPh sb="32" eb="33">
      <t>フン</t>
    </rPh>
    <phoneticPr fontId="2"/>
  </si>
  <si>
    <t>東武野田線大和田駅から徒歩10分</t>
    <rPh sb="0" eb="2">
      <t>トウブ</t>
    </rPh>
    <rPh sb="2" eb="5">
      <t>ノダセン</t>
    </rPh>
    <rPh sb="5" eb="8">
      <t>オオワダ</t>
    </rPh>
    <rPh sb="8" eb="9">
      <t>エキ</t>
    </rPh>
    <rPh sb="11" eb="13">
      <t>トホ</t>
    </rPh>
    <rPh sb="15" eb="16">
      <t>フン</t>
    </rPh>
    <phoneticPr fontId="2"/>
  </si>
  <si>
    <t>短期入所さいたま大和田町</t>
    <rPh sb="0" eb="3">
      <t>タンキニュウショ</t>
    </rPh>
    <rPh sb="6" eb="10">
      <t>オオワダチョウ</t>
    </rPh>
    <phoneticPr fontId="2"/>
  </si>
  <si>
    <t>就労移行支援事業所Kaien大宮</t>
  </si>
  <si>
    <t>アイトライ浦和センター</t>
    <rPh sb="5" eb="7">
      <t>うらわ</t>
    </rPh>
    <phoneticPr fontId="36" type="Hiragana"/>
  </si>
  <si>
    <t>短期入所　川越木野目</t>
    <rPh sb="0" eb="2">
      <t>タンキ</t>
    </rPh>
    <rPh sb="2" eb="4">
      <t>ニュウショ</t>
    </rPh>
    <rPh sb="5" eb="7">
      <t>カワゴエ</t>
    </rPh>
    <rPh sb="7" eb="10">
      <t>キノメ</t>
    </rPh>
    <phoneticPr fontId="2"/>
  </si>
  <si>
    <t>川越市</t>
    <rPh sb="0" eb="3">
      <t>カワゴエシ</t>
    </rPh>
    <phoneticPr fontId="2"/>
  </si>
  <si>
    <t>木野目381-4</t>
    <rPh sb="0" eb="3">
      <t>キノメ</t>
    </rPh>
    <phoneticPr fontId="2"/>
  </si>
  <si>
    <t>350-0016</t>
    <phoneticPr fontId="2"/>
  </si>
  <si>
    <t>049-293-5025</t>
    <phoneticPr fontId="2"/>
  </si>
  <si>
    <t>049-293-5029</t>
    <phoneticPr fontId="2"/>
  </si>
  <si>
    <t>○</t>
    <phoneticPr fontId="2"/>
  </si>
  <si>
    <t>JR川越線南古谷駅徒歩12分</t>
    <rPh sb="2" eb="4">
      <t>カワゴエ</t>
    </rPh>
    <rPh sb="4" eb="5">
      <t>セン</t>
    </rPh>
    <rPh sb="5" eb="9">
      <t>ミナミフルヤエキ</t>
    </rPh>
    <rPh sb="9" eb="11">
      <t>トホ</t>
    </rPh>
    <rPh sb="13" eb="14">
      <t>フン</t>
    </rPh>
    <phoneticPr fontId="2"/>
  </si>
  <si>
    <t>短期入所　川越今福</t>
    <rPh sb="0" eb="2">
      <t>タンキ</t>
    </rPh>
    <rPh sb="2" eb="4">
      <t>ニュウショ</t>
    </rPh>
    <rPh sb="5" eb="7">
      <t>カワゴエ</t>
    </rPh>
    <rPh sb="7" eb="9">
      <t>イマフク</t>
    </rPh>
    <phoneticPr fontId="2"/>
  </si>
  <si>
    <t>今福695-1</t>
    <rPh sb="0" eb="2">
      <t>イマフク</t>
    </rPh>
    <phoneticPr fontId="2"/>
  </si>
  <si>
    <t>350-1151</t>
    <phoneticPr fontId="2"/>
  </si>
  <si>
    <t>049-293-9552</t>
    <phoneticPr fontId="2"/>
  </si>
  <si>
    <t>049-293-8556</t>
    <phoneticPr fontId="2"/>
  </si>
  <si>
    <t>西武新宿線南大塚駅より徒歩8分→南台一丁目バス停→バス6分今福中台バス停下車徒歩9分</t>
    <rPh sb="0" eb="2">
      <t>セイブ</t>
    </rPh>
    <rPh sb="2" eb="5">
      <t>シンジュクセン</t>
    </rPh>
    <rPh sb="5" eb="9">
      <t>ミナミオオツカエキ</t>
    </rPh>
    <rPh sb="11" eb="13">
      <t>トホ</t>
    </rPh>
    <rPh sb="14" eb="15">
      <t>フン</t>
    </rPh>
    <rPh sb="16" eb="18">
      <t>ミナミダイ</t>
    </rPh>
    <rPh sb="18" eb="21">
      <t>イッチョウメ</t>
    </rPh>
    <rPh sb="23" eb="24">
      <t>テイ</t>
    </rPh>
    <rPh sb="28" eb="29">
      <t>プン</t>
    </rPh>
    <rPh sb="29" eb="31">
      <t>イマフク</t>
    </rPh>
    <rPh sb="31" eb="33">
      <t>ナカダイ</t>
    </rPh>
    <rPh sb="35" eb="36">
      <t>テイ</t>
    </rPh>
    <rPh sb="36" eb="38">
      <t>ゲシャ</t>
    </rPh>
    <rPh sb="38" eb="40">
      <t>トホ</t>
    </rPh>
    <rPh sb="41" eb="42">
      <t>フン</t>
    </rPh>
    <phoneticPr fontId="2"/>
  </si>
  <si>
    <t>048-844-5426</t>
    <phoneticPr fontId="2" type="Hiragana"/>
  </si>
  <si>
    <t>（電車）西川口駅から徒歩２分</t>
    <rPh sb="1" eb="3">
      <t>でんしゃ</t>
    </rPh>
    <rPh sb="4" eb="8">
      <t>にしかわぐちえき</t>
    </rPh>
    <rPh sb="10" eb="12">
      <t>とほ</t>
    </rPh>
    <rPh sb="13" eb="14">
      <t>ふん</t>
    </rPh>
    <phoneticPr fontId="2" type="Hiragana"/>
  </si>
  <si>
    <t>にじげん川口</t>
    <rPh sb="4" eb="6">
      <t>かわぐち</t>
    </rPh>
    <phoneticPr fontId="2" type="Hiragana"/>
  </si>
  <si>
    <t>＆tree</t>
    <phoneticPr fontId="2" type="Hiragana"/>
  </si>
  <si>
    <t>332-0001</t>
    <phoneticPr fontId="2" type="Hiragana"/>
  </si>
  <si>
    <t>048-233-7908</t>
    <phoneticPr fontId="2" type="Hiragana"/>
  </si>
  <si>
    <t>（バス）川口駅から草加駅西口行き「朝日三丁目」徒歩１分</t>
    <rPh sb="4" eb="6">
      <t>かわぐち</t>
    </rPh>
    <rPh sb="6" eb="7">
      <t>えき</t>
    </rPh>
    <rPh sb="9" eb="12">
      <t>そうかえき</t>
    </rPh>
    <rPh sb="12" eb="14">
      <t>にしぐち</t>
    </rPh>
    <rPh sb="14" eb="15">
      <t>い</t>
    </rPh>
    <rPh sb="17" eb="19">
      <t>あさひ</t>
    </rPh>
    <rPh sb="19" eb="22">
      <t>さんちょうめ</t>
    </rPh>
    <rPh sb="23" eb="25">
      <t>とほ</t>
    </rPh>
    <rPh sb="26" eb="27">
      <t>ふん</t>
    </rPh>
    <phoneticPr fontId="20" type="Hiragana"/>
  </si>
  <si>
    <t>短期入所　川口安行原</t>
    <rPh sb="0" eb="4">
      <t>たんきにゅうしょ</t>
    </rPh>
    <rPh sb="5" eb="7">
      <t>かわぐち</t>
    </rPh>
    <rPh sb="7" eb="10">
      <t>あんぎょうはら</t>
    </rPh>
    <phoneticPr fontId="2" type="Hiragana"/>
  </si>
  <si>
    <t>（バス）川口駅東口から安行出羽行き「安行原」下車、徒歩３分　※共同生活援助との併設</t>
    <rPh sb="4" eb="7">
      <t>かわぐちえき</t>
    </rPh>
    <rPh sb="7" eb="9">
      <t>ひがしぐち</t>
    </rPh>
    <rPh sb="11" eb="15">
      <t>あんぎょうでわ</t>
    </rPh>
    <rPh sb="15" eb="16">
      <t>い</t>
    </rPh>
    <rPh sb="18" eb="21">
      <t>あんぎょうはら</t>
    </rPh>
    <rPh sb="22" eb="24">
      <t>げしゃ</t>
    </rPh>
    <rPh sb="25" eb="27">
      <t>とほ</t>
    </rPh>
    <rPh sb="28" eb="29">
      <t>ふん</t>
    </rPh>
    <phoneticPr fontId="2" type="Hiragana"/>
  </si>
  <si>
    <t>弥平４-２-４　２階３階</t>
    <phoneticPr fontId="2" type="Hiragana"/>
  </si>
  <si>
    <t>大字新堀６８９－７</t>
    <rPh sb="0" eb="2">
      <t>おおあざ</t>
    </rPh>
    <rPh sb="2" eb="4">
      <t>にいほり</t>
    </rPh>
    <phoneticPr fontId="2" type="Hiragana"/>
  </si>
  <si>
    <t>芝2-21-29　103</t>
    <rPh sb="0" eb="1">
      <t>しば</t>
    </rPh>
    <phoneticPr fontId="2" type="Hiragana"/>
  </si>
  <si>
    <t>東領家2-8-4</t>
    <rPh sb="0" eb="3">
      <t>ひがしりょうけ</t>
    </rPh>
    <phoneticPr fontId="2" type="Hiragana"/>
  </si>
  <si>
    <t>八幡木3-7-5</t>
    <rPh sb="0" eb="3">
      <t>はちまんぎ</t>
    </rPh>
    <phoneticPr fontId="2" type="Hiragana"/>
  </si>
  <si>
    <t>鳩ヶ谷緑町1-3-19</t>
    <rPh sb="0" eb="3">
      <t>はとがや</t>
    </rPh>
    <rPh sb="3" eb="4">
      <t>みどり</t>
    </rPh>
    <rPh sb="4" eb="5">
      <t>まち</t>
    </rPh>
    <phoneticPr fontId="20" type="Hiragana"/>
  </si>
  <si>
    <t>障がい者グループホーム　
サンライズ川口</t>
    <rPh sb="0" eb="1">
      <t>しょう</t>
    </rPh>
    <rPh sb="3" eb="4">
      <t>しゃ</t>
    </rPh>
    <rPh sb="18" eb="20">
      <t>かわぐち</t>
    </rPh>
    <phoneticPr fontId="20" type="Hiragana"/>
  </si>
  <si>
    <t>（バス）川口駅東口から草加駅西口行き「榛松」下車、徒歩７分　※共同生活援助との併設</t>
    <rPh sb="4" eb="7">
      <t>かわぐちえき</t>
    </rPh>
    <rPh sb="7" eb="9">
      <t>ひがしぐち</t>
    </rPh>
    <rPh sb="11" eb="14">
      <t>そうかえき</t>
    </rPh>
    <rPh sb="14" eb="16">
      <t>にしぐち</t>
    </rPh>
    <rPh sb="16" eb="17">
      <t>い</t>
    </rPh>
    <rPh sb="19" eb="21">
      <t>はえまつ</t>
    </rPh>
    <rPh sb="22" eb="24">
      <t>げしゃ</t>
    </rPh>
    <rPh sb="25" eb="27">
      <t>とほ</t>
    </rPh>
    <rPh sb="28" eb="29">
      <t>ふん</t>
    </rPh>
    <phoneticPr fontId="20" type="Hiragana"/>
  </si>
  <si>
    <t>並木２－１－７フォーバーツ並木３０２</t>
    <rPh sb="0" eb="2">
      <t>なみき</t>
    </rPh>
    <rPh sb="13" eb="15">
      <t>なみき</t>
    </rPh>
    <phoneticPr fontId="2" type="Hiragana"/>
  </si>
  <si>
    <t>芝高木２－２５－４３</t>
    <rPh sb="0" eb="1">
      <t>しば</t>
    </rPh>
    <rPh sb="1" eb="3">
      <t>たかぎ</t>
    </rPh>
    <phoneticPr fontId="2" type="Hiragana"/>
  </si>
  <si>
    <t>西川口１－１７－９ジェム西川口Ｎｏ．５　２０１</t>
    <rPh sb="0" eb="3">
      <t>にしかわぐち</t>
    </rPh>
    <rPh sb="12" eb="15">
      <t>にしかわぐち</t>
    </rPh>
    <phoneticPr fontId="2" type="Hiragana"/>
  </si>
  <si>
    <t>芝新町５－１６第五福ビル２Ｆ</t>
    <rPh sb="0" eb="3">
      <t>しばしんまち</t>
    </rPh>
    <rPh sb="7" eb="8">
      <t>だい</t>
    </rPh>
    <rPh sb="8" eb="10">
      <t>ごふく</t>
    </rPh>
    <phoneticPr fontId="2" type="Hiragana"/>
  </si>
  <si>
    <t>安行領根岸1839-11</t>
    <rPh sb="0" eb="5">
      <t>あんぎょうりょうねぎし</t>
    </rPh>
    <phoneticPr fontId="2" type="Hiragana"/>
  </si>
  <si>
    <t>戸塚2-21-6　102</t>
    <rPh sb="0" eb="2">
      <t>とつか</t>
    </rPh>
    <phoneticPr fontId="2" type="Hiragana"/>
  </si>
  <si>
    <t>東内野372-1</t>
    <rPh sb="0" eb="3">
      <t>ひがしうちの</t>
    </rPh>
    <phoneticPr fontId="2" type="Hiragana"/>
  </si>
  <si>
    <t>安行出羽1-1-8</t>
    <rPh sb="0" eb="4">
      <t>あんぎょうでわ</t>
    </rPh>
    <phoneticPr fontId="2" type="Hiragana"/>
  </si>
  <si>
    <t>幸町2-13-5　コア幸町2F</t>
    <rPh sb="0" eb="2">
      <t>さいわいちょう</t>
    </rPh>
    <rPh sb="11" eb="13">
      <t>さいわいちょう</t>
    </rPh>
    <phoneticPr fontId="2" type="Hiragana"/>
  </si>
  <si>
    <t>西川口1-22-19小林ビル2階</t>
    <rPh sb="0" eb="3">
      <t>にしかわぐち</t>
    </rPh>
    <rPh sb="10" eb="12">
      <t>こばやし</t>
    </rPh>
    <rPh sb="15" eb="16">
      <t>かい</t>
    </rPh>
    <phoneticPr fontId="2" type="Hiragana"/>
  </si>
  <si>
    <t>江戸3-5-13山田貸事業所1階</t>
    <rPh sb="0" eb="2">
      <t>えど</t>
    </rPh>
    <rPh sb="8" eb="10">
      <t>やまだ</t>
    </rPh>
    <rPh sb="10" eb="11">
      <t>かし</t>
    </rPh>
    <rPh sb="11" eb="13">
      <t>じぎょう</t>
    </rPh>
    <rPh sb="13" eb="14">
      <t>しょ</t>
    </rPh>
    <rPh sb="15" eb="16">
      <t>かい</t>
    </rPh>
    <phoneticPr fontId="20" type="Hiragana"/>
  </si>
  <si>
    <t>並木3-10-13　2階</t>
    <rPh sb="0" eb="2">
      <t>なみき</t>
    </rPh>
    <rPh sb="11" eb="12">
      <t>かい</t>
    </rPh>
    <phoneticPr fontId="20" type="Hiragana"/>
  </si>
  <si>
    <t>栄町2-7-18シルバーグレース藤川1階</t>
    <rPh sb="0" eb="1">
      <t>さかえ</t>
    </rPh>
    <rPh sb="1" eb="2">
      <t>ちょう</t>
    </rPh>
    <rPh sb="16" eb="18">
      <t>ふじかわ</t>
    </rPh>
    <rPh sb="19" eb="20">
      <t>かい</t>
    </rPh>
    <phoneticPr fontId="20" type="Hiragana"/>
  </si>
  <si>
    <t>栄町3-1-14　川口三栄ビル６ＦＤ号室</t>
    <rPh sb="0" eb="2">
      <t>えいまち</t>
    </rPh>
    <rPh sb="9" eb="11">
      <t>かわぐち</t>
    </rPh>
    <rPh sb="11" eb="13">
      <t>さんえい</t>
    </rPh>
    <rPh sb="18" eb="20">
      <t>ごうしつ</t>
    </rPh>
    <phoneticPr fontId="2" type="Hiragana"/>
  </si>
  <si>
    <t>峯932-1</t>
    <rPh sb="0" eb="1">
      <t>みね</t>
    </rPh>
    <phoneticPr fontId="20" type="Hiragana"/>
  </si>
  <si>
    <t>芝新町7-22森ビル１階</t>
    <rPh sb="0" eb="3">
      <t>しばしんまち</t>
    </rPh>
    <rPh sb="7" eb="8">
      <t>もり</t>
    </rPh>
    <rPh sb="11" eb="12">
      <t>かい</t>
    </rPh>
    <phoneticPr fontId="20" type="Hiragana"/>
  </si>
  <si>
    <t>朝日6-1-1　2階</t>
    <rPh sb="0" eb="2">
      <t>あさひ</t>
    </rPh>
    <rPh sb="9" eb="10">
      <t>かい</t>
    </rPh>
    <phoneticPr fontId="20" type="Hiragana"/>
  </si>
  <si>
    <t>源左衛門新田２１８－１</t>
    <rPh sb="0" eb="1">
      <t>みなもと</t>
    </rPh>
    <rPh sb="1" eb="4">
      <t>さえもん</t>
    </rPh>
    <rPh sb="4" eb="6">
      <t>しんでん</t>
    </rPh>
    <phoneticPr fontId="2" type="Hiragana"/>
  </si>
  <si>
    <t>青木5-9-14</t>
    <rPh sb="0" eb="2">
      <t>あおき</t>
    </rPh>
    <phoneticPr fontId="2" type="Hiragana"/>
  </si>
  <si>
    <t>木曽呂778-4</t>
    <phoneticPr fontId="2" type="Hiragana"/>
  </si>
  <si>
    <t>芝園町３番１９号</t>
    <rPh sb="0" eb="3">
      <t>しばぞのちょう</t>
    </rPh>
    <rPh sb="4" eb="5">
      <t>ばん</t>
    </rPh>
    <rPh sb="7" eb="8">
      <t>ごう</t>
    </rPh>
    <phoneticPr fontId="16" type="Hiragana"/>
  </si>
  <si>
    <t>八幡木１－１８－２０</t>
    <rPh sb="0" eb="3">
      <t>ハチマンギ</t>
    </rPh>
    <phoneticPr fontId="2"/>
  </si>
  <si>
    <t>安行原783-1</t>
    <rPh sb="0" eb="3">
      <t>あんぎょうはら</t>
    </rPh>
    <phoneticPr fontId="2" type="Hiragana"/>
  </si>
  <si>
    <t>榛松599</t>
    <rPh sb="0" eb="2">
      <t>はえまつ</t>
    </rPh>
    <phoneticPr fontId="20" type="Hiragana"/>
  </si>
  <si>
    <t>見沼区大和田町１－１１２３－６</t>
    <rPh sb="0" eb="2">
      <t>ミヌマ</t>
    </rPh>
    <rPh sb="2" eb="3">
      <t>ク</t>
    </rPh>
    <rPh sb="3" eb="6">
      <t>オオワダ</t>
    </rPh>
    <rPh sb="6" eb="7">
      <t>マチ</t>
    </rPh>
    <phoneticPr fontId="37"/>
  </si>
  <si>
    <t>見沼区御蔵７７１－１２</t>
    <rPh sb="0" eb="2">
      <t>ミヌマ</t>
    </rPh>
    <rPh sb="2" eb="3">
      <t>ク</t>
    </rPh>
    <rPh sb="3" eb="5">
      <t>ミクラ</t>
    </rPh>
    <phoneticPr fontId="5"/>
  </si>
  <si>
    <t>浦和区領家１－５－２０</t>
    <phoneticPr fontId="2" type="Hiragana"/>
  </si>
  <si>
    <t>見沼区大和田町１－１３４０</t>
    <rPh sb="0" eb="2">
      <t>ミヌマ</t>
    </rPh>
    <rPh sb="2" eb="3">
      <t>ク</t>
    </rPh>
    <rPh sb="3" eb="7">
      <t>オオワダチョウ</t>
    </rPh>
    <phoneticPr fontId="5"/>
  </si>
  <si>
    <t>大宮区上小町１４８６－２　日本住宅ファーストビル１F</t>
    <rPh sb="0" eb="3">
      <t>オオミヤク</t>
    </rPh>
    <rPh sb="3" eb="4">
      <t>カミ</t>
    </rPh>
    <rPh sb="4" eb="6">
      <t>コマチ</t>
    </rPh>
    <rPh sb="13" eb="15">
      <t>ニホン</t>
    </rPh>
    <rPh sb="15" eb="17">
      <t>ジュウタク</t>
    </rPh>
    <phoneticPr fontId="2"/>
  </si>
  <si>
    <t>大宮区桜木町２－３８０－１　第10松ビル４階</t>
    <phoneticPr fontId="2" type="Hiragana"/>
  </si>
  <si>
    <t>大宮区三橋２－５３９－３ランドビル４階</t>
    <phoneticPr fontId="37"/>
  </si>
  <si>
    <t>浦和区北浦和5-15-33</t>
    <phoneticPr fontId="2" type="Hiragana"/>
  </si>
  <si>
    <t>中央区本町西5-4-13</t>
    <rPh sb="0" eb="3">
      <t>チュウオウク</t>
    </rPh>
    <rPh sb="3" eb="5">
      <t>ホンマチ</t>
    </rPh>
    <rPh sb="5" eb="6">
      <t>ニシ</t>
    </rPh>
    <phoneticPr fontId="2"/>
  </si>
  <si>
    <t>岩槻区野孫847-1</t>
    <rPh sb="0" eb="2">
      <t>イワツキ</t>
    </rPh>
    <rPh sb="2" eb="3">
      <t>ク</t>
    </rPh>
    <rPh sb="3" eb="5">
      <t>ノマゴ</t>
    </rPh>
    <phoneticPr fontId="5"/>
  </si>
  <si>
    <t>桜区中島１－５－３</t>
    <rPh sb="0" eb="1">
      <t>ク</t>
    </rPh>
    <rPh sb="1" eb="3">
      <t>ナカジマ</t>
    </rPh>
    <phoneticPr fontId="36"/>
  </si>
  <si>
    <t>西区塚本１９１－９</t>
    <rPh sb="0" eb="2">
      <t>ニシク</t>
    </rPh>
    <phoneticPr fontId="2"/>
  </si>
  <si>
    <t>岩槻区馬込２１００番地</t>
    <rPh sb="0" eb="3">
      <t>イワツキク</t>
    </rPh>
    <phoneticPr fontId="2"/>
  </si>
  <si>
    <t>大字古市場３６６番地１</t>
    <rPh sb="0" eb="2">
      <t>オオアザ</t>
    </rPh>
    <rPh sb="2" eb="3">
      <t>フル</t>
    </rPh>
    <rPh sb="3" eb="5">
      <t>イチバ</t>
    </rPh>
    <rPh sb="8" eb="10">
      <t>バンチ</t>
    </rPh>
    <phoneticPr fontId="2"/>
  </si>
  <si>
    <t>的場422-3</t>
    <rPh sb="0" eb="2">
      <t>マトバ</t>
    </rPh>
    <phoneticPr fontId="2"/>
  </si>
  <si>
    <t>平塚新田164</t>
    <phoneticPr fontId="2" type="Hiragana"/>
  </si>
  <si>
    <t>戸塚２－２１－５</t>
    <rPh sb="0" eb="2">
      <t>とつか</t>
    </rPh>
    <rPh sb="1" eb="2">
      <t>かわと</t>
    </rPh>
    <phoneticPr fontId="16" type="Hiragana"/>
  </si>
  <si>
    <t>大房842-10</t>
    <rPh sb="0" eb="2">
      <t>オオフサ</t>
    </rPh>
    <phoneticPr fontId="2"/>
  </si>
  <si>
    <t>南区白幡5-11-15</t>
    <rPh sb="0" eb="2">
      <t>みなみく</t>
    </rPh>
    <phoneticPr fontId="2" type="Hiragana"/>
  </si>
  <si>
    <t>QOLD(株)</t>
    <rPh sb="5" eb="6">
      <t>カブ</t>
    </rPh>
    <phoneticPr fontId="2"/>
  </si>
  <si>
    <t>クオルド志木</t>
  </si>
  <si>
    <t>中宗岡2丁目18-10</t>
    <rPh sb="0" eb="3">
      <t>ナカムネオカ</t>
    </rPh>
    <rPh sb="4" eb="6">
      <t>チョウメ</t>
    </rPh>
    <phoneticPr fontId="1"/>
  </si>
  <si>
    <t>048-487-8870</t>
    <phoneticPr fontId="2"/>
  </si>
  <si>
    <t>048-487-8874</t>
    <phoneticPr fontId="2"/>
  </si>
  <si>
    <t xml:space="preserve">
※共同生活援助との併設</t>
    <phoneticPr fontId="2"/>
  </si>
  <si>
    <t>(株)アトラクションホーム</t>
    <rPh sb="0" eb="1">
      <t>カブ</t>
    </rPh>
    <phoneticPr fontId="2"/>
  </si>
  <si>
    <t>アトラクションホーム新座野寺</t>
  </si>
  <si>
    <t>野寺2丁目6番16号</t>
    <rPh sb="0" eb="2">
      <t>ノデラ</t>
    </rPh>
    <rPh sb="3" eb="5">
      <t>チョウメ</t>
    </rPh>
    <rPh sb="6" eb="7">
      <t>バン</t>
    </rPh>
    <rPh sb="9" eb="10">
      <t>ゴウ</t>
    </rPh>
    <phoneticPr fontId="1"/>
  </si>
  <si>
    <t>048-458-3471</t>
    <phoneticPr fontId="2"/>
  </si>
  <si>
    <t>048-458-3472</t>
  </si>
  <si>
    <t>針ヶ谷1054-3</t>
    <rPh sb="0" eb="3">
      <t>ハリガヤ</t>
    </rPh>
    <phoneticPr fontId="2"/>
  </si>
  <si>
    <t>FITIME大宮</t>
    <rPh sb="6" eb="8">
      <t>おおみや</t>
    </rPh>
    <phoneticPr fontId="5" type="Hiragana"/>
  </si>
  <si>
    <t>JR大宮駅から徒歩７分</t>
    <rPh sb="2" eb="4">
      <t>オオミヤ</t>
    </rPh>
    <rPh sb="4" eb="5">
      <t>エキ</t>
    </rPh>
    <rPh sb="7" eb="9">
      <t>トホ</t>
    </rPh>
    <rPh sb="10" eb="11">
      <t>フン</t>
    </rPh>
    <phoneticPr fontId="2"/>
  </si>
  <si>
    <t>大宮区大成町３－５１３　セブンビル２階</t>
  </si>
  <si>
    <t>東武野田線大和田駅から徒歩12分</t>
  </si>
  <si>
    <t>見沼区御蔵１５２２－１２</t>
    <rPh sb="0" eb="2">
      <t>ミヌマ</t>
    </rPh>
    <rPh sb="2" eb="3">
      <t>ク</t>
    </rPh>
    <rPh sb="3" eb="5">
      <t>ミクラ</t>
    </rPh>
    <phoneticPr fontId="36"/>
  </si>
  <si>
    <t>FITIME大宮</t>
    <rPh sb="6" eb="8">
      <t>おおみや</t>
    </rPh>
    <phoneticPr fontId="36" type="Hiragana"/>
  </si>
  <si>
    <t>（医）彩清会清水病院</t>
    <rPh sb="1" eb="2">
      <t>イ</t>
    </rPh>
    <rPh sb="3" eb="4">
      <t>アヤ</t>
    </rPh>
    <rPh sb="4" eb="5">
      <t>キヨ</t>
    </rPh>
    <rPh sb="5" eb="6">
      <t>カイ</t>
    </rPh>
    <rPh sb="6" eb="10">
      <t>シミズビョウイン</t>
    </rPh>
    <phoneticPr fontId="2"/>
  </si>
  <si>
    <t>久遠</t>
    <rPh sb="0" eb="2">
      <t>クオン</t>
    </rPh>
    <phoneticPr fontId="2"/>
  </si>
  <si>
    <t>皆野７９４番地３</t>
    <rPh sb="0" eb="2">
      <t>ミナノ</t>
    </rPh>
    <rPh sb="5" eb="7">
      <t>バンチ</t>
    </rPh>
    <phoneticPr fontId="2"/>
  </si>
  <si>
    <t>0494-26-5665</t>
    <phoneticPr fontId="2"/>
  </si>
  <si>
    <t>0494-26-7117</t>
    <phoneticPr fontId="2"/>
  </si>
  <si>
    <t>秩父本線皆野駅から徒歩８分</t>
    <rPh sb="0" eb="4">
      <t>チチブホンセン</t>
    </rPh>
    <rPh sb="4" eb="7">
      <t>ミナノエキ</t>
    </rPh>
    <rPh sb="9" eb="11">
      <t>トホ</t>
    </rPh>
    <rPh sb="12" eb="13">
      <t>フン</t>
    </rPh>
    <phoneticPr fontId="2"/>
  </si>
  <si>
    <t>高砂２丁目９－２　アコス北館Ｎビル　５Ｆ</t>
    <rPh sb="0" eb="2">
      <t>タカサゴ</t>
    </rPh>
    <rPh sb="3" eb="5">
      <t>チョウメ</t>
    </rPh>
    <rPh sb="12" eb="14">
      <t>キタカン</t>
    </rPh>
    <phoneticPr fontId="2"/>
  </si>
  <si>
    <t>048-960-0645</t>
    <phoneticPr fontId="2"/>
  </si>
  <si>
    <t>048-960-0647</t>
    <phoneticPr fontId="2"/>
  </si>
  <si>
    <t>草加駅東口徒歩１分</t>
    <rPh sb="0" eb="2">
      <t>ソウカ</t>
    </rPh>
    <rPh sb="2" eb="3">
      <t>エキ</t>
    </rPh>
    <rPh sb="3" eb="5">
      <t>ヒガシグチ</t>
    </rPh>
    <rPh sb="5" eb="7">
      <t>トホ</t>
    </rPh>
    <rPh sb="8" eb="9">
      <t>フン</t>
    </rPh>
    <phoneticPr fontId="2"/>
  </si>
  <si>
    <t>ＯＫ自立支援事業所　春日部</t>
    <rPh sb="2" eb="9">
      <t>ジリツシエンジギョウショ</t>
    </rPh>
    <rPh sb="10" eb="13">
      <t>カスカベ</t>
    </rPh>
    <phoneticPr fontId="2"/>
  </si>
  <si>
    <t>短期入所　草加青柳</t>
    <rPh sb="0" eb="4">
      <t>タンキニュウショ</t>
    </rPh>
    <rPh sb="5" eb="9">
      <t>ソウカアオヤギ</t>
    </rPh>
    <phoneticPr fontId="2"/>
  </si>
  <si>
    <t>青柳二丁目16番23号</t>
    <rPh sb="0" eb="2">
      <t>アオヤギ</t>
    </rPh>
    <rPh sb="2" eb="3">
      <t>ニ</t>
    </rPh>
    <rPh sb="3" eb="5">
      <t>チョウメ</t>
    </rPh>
    <rPh sb="7" eb="8">
      <t>バン</t>
    </rPh>
    <rPh sb="10" eb="11">
      <t>ゴウ</t>
    </rPh>
    <phoneticPr fontId="2"/>
  </si>
  <si>
    <t>048-934-5681</t>
    <phoneticPr fontId="2"/>
  </si>
  <si>
    <t>048-934-5682</t>
    <phoneticPr fontId="2"/>
  </si>
  <si>
    <t>東武スカイツリーライン獨協大学前駅東口から東武バス新田駅東口行「越戸橋」下車徒歩2分　※共同生活援助との併設</t>
    <rPh sb="0" eb="2">
      <t>トウブ</t>
    </rPh>
    <rPh sb="11" eb="13">
      <t>ドッキョウ</t>
    </rPh>
    <rPh sb="13" eb="15">
      <t>ダイガク</t>
    </rPh>
    <rPh sb="15" eb="16">
      <t>マエ</t>
    </rPh>
    <rPh sb="16" eb="17">
      <t>エキ</t>
    </rPh>
    <rPh sb="17" eb="19">
      <t>ヒガシグチ</t>
    </rPh>
    <rPh sb="21" eb="23">
      <t>トウブ</t>
    </rPh>
    <rPh sb="25" eb="28">
      <t>ニッタエキ</t>
    </rPh>
    <rPh sb="28" eb="30">
      <t>ヒガシグチ</t>
    </rPh>
    <rPh sb="30" eb="31">
      <t>イキ</t>
    </rPh>
    <rPh sb="32" eb="35">
      <t>コシドバシ</t>
    </rPh>
    <rPh sb="36" eb="38">
      <t>ゲシャ</t>
    </rPh>
    <rPh sb="38" eb="40">
      <t>トホ</t>
    </rPh>
    <rPh sb="41" eb="42">
      <t>フン</t>
    </rPh>
    <rPh sb="44" eb="46">
      <t>キョウドウ</t>
    </rPh>
    <rPh sb="46" eb="48">
      <t>セイカツ</t>
    </rPh>
    <rPh sb="48" eb="50">
      <t>エンジョ</t>
    </rPh>
    <rPh sb="52" eb="54">
      <t>ヘイセツ</t>
    </rPh>
    <phoneticPr fontId="2"/>
  </si>
  <si>
    <t>アトラクションホーム八潮中馬場</t>
  </si>
  <si>
    <t>中馬場１４－５</t>
    <phoneticPr fontId="2"/>
  </si>
  <si>
    <t>340-0812</t>
    <phoneticPr fontId="2"/>
  </si>
  <si>
    <t>048-954-7951</t>
    <phoneticPr fontId="2"/>
  </si>
  <si>
    <t>048-954-7952</t>
  </si>
  <si>
    <t>八潮駅から鶴ケ曽根行きバス「八潮市役所南」バス停下車徒歩12分
※共同生活援助との併設</t>
    <rPh sb="0" eb="3">
      <t>ヤシオエキ</t>
    </rPh>
    <rPh sb="5" eb="10">
      <t>ツルガソネイ</t>
    </rPh>
    <rPh sb="14" eb="19">
      <t>ヤシオシヤクショ</t>
    </rPh>
    <rPh sb="19" eb="20">
      <t>ミナミ</t>
    </rPh>
    <rPh sb="23" eb="24">
      <t>テイ</t>
    </rPh>
    <rPh sb="24" eb="26">
      <t>ゲシャ</t>
    </rPh>
    <rPh sb="26" eb="28">
      <t>トホ</t>
    </rPh>
    <rPh sb="30" eb="31">
      <t>フン</t>
    </rPh>
    <phoneticPr fontId="2"/>
  </si>
  <si>
    <t>リハビリデイサービス元気アップ倶楽部</t>
    <rPh sb="10" eb="12">
      <t>ゲンキ</t>
    </rPh>
    <rPh sb="15" eb="18">
      <t>クラブ</t>
    </rPh>
    <phoneticPr fontId="33"/>
  </si>
  <si>
    <t>川越市</t>
    <rPh sb="0" eb="3">
      <t>カワゴエシ</t>
    </rPh>
    <phoneticPr fontId="33"/>
  </si>
  <si>
    <t>南大塚2-5-1</t>
    <rPh sb="0" eb="3">
      <t>ミナミオオツカ</t>
    </rPh>
    <phoneticPr fontId="33"/>
  </si>
  <si>
    <t>350-1162</t>
  </si>
  <si>
    <t>049-293-9737</t>
  </si>
  <si>
    <t>049-293-9739</t>
  </si>
  <si>
    <t>西武新宿線南大塚駅徒歩11分
※共生型生活介護</t>
    <rPh sb="0" eb="5">
      <t>セイブシンジュクセン</t>
    </rPh>
    <rPh sb="5" eb="8">
      <t>ミナミオオツカ</t>
    </rPh>
    <rPh sb="8" eb="9">
      <t>エキ</t>
    </rPh>
    <rPh sb="9" eb="11">
      <t>トホ</t>
    </rPh>
    <rPh sb="13" eb="14">
      <t>フン</t>
    </rPh>
    <rPh sb="16" eb="19">
      <t>キョウセイガタ</t>
    </rPh>
    <rPh sb="19" eb="23">
      <t>セイカツカイゴ</t>
    </rPh>
    <phoneticPr fontId="33"/>
  </si>
  <si>
    <t>就労継続支援A型事業所バンブー</t>
    <rPh sb="0" eb="6">
      <t>シュウロウケイゾクシエン</t>
    </rPh>
    <rPh sb="7" eb="8">
      <t>ガタ</t>
    </rPh>
    <rPh sb="8" eb="11">
      <t>ジギョウショ</t>
    </rPh>
    <phoneticPr fontId="33"/>
  </si>
  <si>
    <t>脇田町28-40SKビル2階</t>
    <rPh sb="0" eb="2">
      <t>ワキタ</t>
    </rPh>
    <rPh sb="2" eb="3">
      <t>マチ</t>
    </rPh>
    <rPh sb="13" eb="14">
      <t>カイ</t>
    </rPh>
    <phoneticPr fontId="33"/>
  </si>
  <si>
    <t>049-277-6136</t>
  </si>
  <si>
    <t>049-277-6137</t>
  </si>
  <si>
    <t>JR・東武東上線川越駅車2分</t>
    <rPh sb="3" eb="8">
      <t>トウブトウジョウセン</t>
    </rPh>
    <rPh sb="8" eb="10">
      <t>カワゴエ</t>
    </rPh>
    <rPh sb="10" eb="11">
      <t>エキ</t>
    </rPh>
    <rPh sb="11" eb="12">
      <t>クルマ</t>
    </rPh>
    <rPh sb="13" eb="14">
      <t>フン</t>
    </rPh>
    <phoneticPr fontId="33"/>
  </si>
  <si>
    <t>ＬＬＣ（株）</t>
    <rPh sb="3" eb="6">
      <t>カブ</t>
    </rPh>
    <phoneticPr fontId="2"/>
  </si>
  <si>
    <t>東武スカイツリーライン一ノ割駅徒歩10分</t>
    <rPh sb="0" eb="2">
      <t>トウブ</t>
    </rPh>
    <rPh sb="11" eb="12">
      <t>イチ</t>
    </rPh>
    <rPh sb="13" eb="14">
      <t>ワリ</t>
    </rPh>
    <rPh sb="14" eb="15">
      <t>エキ</t>
    </rPh>
    <rPh sb="15" eb="17">
      <t>トホ</t>
    </rPh>
    <rPh sb="19" eb="20">
      <t>プン</t>
    </rPh>
    <phoneticPr fontId="2"/>
  </si>
  <si>
    <t>(合)Ｉｎｔｉ　Ｒａｙｍｉ</t>
    <rPh sb="1" eb="2">
      <t>ゴウ</t>
    </rPh>
    <phoneticPr fontId="2"/>
  </si>
  <si>
    <t>ＩＲＯＨＡ</t>
    <phoneticPr fontId="2"/>
  </si>
  <si>
    <t>中３－１０－４３</t>
    <rPh sb="0" eb="1">
      <t>ナカ</t>
    </rPh>
    <phoneticPr fontId="2"/>
  </si>
  <si>
    <t>0480-53-4731</t>
    <phoneticPr fontId="2"/>
  </si>
  <si>
    <t>0480-53-4732</t>
    <phoneticPr fontId="2"/>
  </si>
  <si>
    <t>ＯＫ自立支援事業所　久喜</t>
    <rPh sb="2" eb="4">
      <t>ジリツ</t>
    </rPh>
    <rPh sb="4" eb="6">
      <t>シエン</t>
    </rPh>
    <rPh sb="6" eb="9">
      <t>ジギョウショ</t>
    </rPh>
    <rPh sb="10" eb="12">
      <t>クキ</t>
    </rPh>
    <phoneticPr fontId="2"/>
  </si>
  <si>
    <t>久喜東二丁目36-16</t>
    <rPh sb="0" eb="2">
      <t>クキ</t>
    </rPh>
    <rPh sb="2" eb="3">
      <t>ヒガシ</t>
    </rPh>
    <rPh sb="3" eb="4">
      <t>フタ</t>
    </rPh>
    <rPh sb="4" eb="6">
      <t>チョウメ</t>
    </rPh>
    <phoneticPr fontId="2"/>
  </si>
  <si>
    <t>JR・東武伊勢崎線久喜駅東口下車徒歩13分</t>
    <rPh sb="3" eb="5">
      <t>トウブ</t>
    </rPh>
    <rPh sb="5" eb="9">
      <t>イセサキセン</t>
    </rPh>
    <rPh sb="9" eb="12">
      <t>クキエキ</t>
    </rPh>
    <rPh sb="12" eb="13">
      <t>ヒガシ</t>
    </rPh>
    <rPh sb="13" eb="14">
      <t>グチ</t>
    </rPh>
    <rPh sb="14" eb="16">
      <t>ゲシャ</t>
    </rPh>
    <rPh sb="16" eb="18">
      <t>トホ</t>
    </rPh>
    <rPh sb="20" eb="21">
      <t>フン</t>
    </rPh>
    <phoneticPr fontId="2"/>
  </si>
  <si>
    <t>（株）デジタルヘルス</t>
    <rPh sb="0" eb="3">
      <t>カブ</t>
    </rPh>
    <phoneticPr fontId="2"/>
  </si>
  <si>
    <t>ダリアホーム久喜</t>
    <rPh sb="6" eb="8">
      <t>クキ</t>
    </rPh>
    <phoneticPr fontId="2"/>
  </si>
  <si>
    <t>栗原一丁目９番６</t>
    <rPh sb="0" eb="2">
      <t>クリハラ</t>
    </rPh>
    <rPh sb="2" eb="5">
      <t>イッチョウメ</t>
    </rPh>
    <rPh sb="6" eb="7">
      <t>バン</t>
    </rPh>
    <phoneticPr fontId="2"/>
  </si>
  <si>
    <t>346-0012</t>
    <phoneticPr fontId="2"/>
  </si>
  <si>
    <t>0480-53-5031</t>
    <phoneticPr fontId="2"/>
  </si>
  <si>
    <t>0480-53-5041</t>
    <phoneticPr fontId="2"/>
  </si>
  <si>
    <t>東武日光線幸手駅から徒歩17分
※共同生活援助との併設</t>
    <rPh sb="0" eb="5">
      <t>トウブニッコウセン</t>
    </rPh>
    <rPh sb="5" eb="8">
      <t>サッテエキ</t>
    </rPh>
    <rPh sb="10" eb="12">
      <t>トホ</t>
    </rPh>
    <rPh sb="14" eb="15">
      <t>フン</t>
    </rPh>
    <rPh sb="17" eb="19">
      <t>キョウドウ</t>
    </rPh>
    <rPh sb="19" eb="21">
      <t>セイカツ</t>
    </rPh>
    <rPh sb="21" eb="23">
      <t>エンジョ</t>
    </rPh>
    <rPh sb="25" eb="27">
      <t>ヘイセツ</t>
    </rPh>
    <phoneticPr fontId="2"/>
  </si>
  <si>
    <t>つくばエクスプレス八潮駅北口から東武バス綾瀬駅行き「関谷」下車徒歩3分※単独型事業所の短期入所</t>
    <rPh sb="9" eb="11">
      <t>ヤシオ</t>
    </rPh>
    <rPh sb="11" eb="12">
      <t>エキ</t>
    </rPh>
    <rPh sb="12" eb="14">
      <t>キタグチ</t>
    </rPh>
    <rPh sb="16" eb="18">
      <t>トウブ</t>
    </rPh>
    <rPh sb="20" eb="23">
      <t>アヤセエキ</t>
    </rPh>
    <rPh sb="23" eb="24">
      <t>イ</t>
    </rPh>
    <rPh sb="26" eb="28">
      <t>セキヤ</t>
    </rPh>
    <rPh sb="29" eb="31">
      <t>ゲシャ</t>
    </rPh>
    <rPh sb="31" eb="33">
      <t>トホ</t>
    </rPh>
    <rPh sb="34" eb="35">
      <t>フン</t>
    </rPh>
    <rPh sb="36" eb="39">
      <t>タンドクガタ</t>
    </rPh>
    <rPh sb="39" eb="42">
      <t>ジギョウショ</t>
    </rPh>
    <rPh sb="43" eb="45">
      <t>タンキ</t>
    </rPh>
    <rPh sb="45" eb="47">
      <t>ニュウショ</t>
    </rPh>
    <phoneticPr fontId="2"/>
  </si>
  <si>
    <t>360-0216</t>
  </si>
  <si>
    <t>048-598-3953</t>
  </si>
  <si>
    <t>048-598-3954</t>
  </si>
  <si>
    <t>プレゼント(株)</t>
  </si>
  <si>
    <t>（特非）みさと</t>
    <rPh sb="1" eb="3">
      <t>トクヒ</t>
    </rPh>
    <phoneticPr fontId="2"/>
  </si>
  <si>
    <t>三郷珈琲焙煎所</t>
    <rPh sb="0" eb="7">
      <t>ミサトコーヒーバイセンショ</t>
    </rPh>
    <phoneticPr fontId="2"/>
  </si>
  <si>
    <t>彦成5丁目149-2</t>
    <rPh sb="0" eb="2">
      <t>ヒコナリ</t>
    </rPh>
    <rPh sb="3" eb="5">
      <t>チョウメ</t>
    </rPh>
    <phoneticPr fontId="2"/>
  </si>
  <si>
    <t>048-951-5985</t>
    <phoneticPr fontId="2"/>
  </si>
  <si>
    <t>JR武蔵野線新三郷駅から徒歩１０分</t>
    <rPh sb="2" eb="6">
      <t>ムサシノセン</t>
    </rPh>
    <rPh sb="6" eb="10">
      <t>シンミサトエキ</t>
    </rPh>
    <rPh sb="12" eb="14">
      <t>トホ</t>
    </rPh>
    <rPh sb="16" eb="17">
      <t>フン</t>
    </rPh>
    <phoneticPr fontId="2"/>
  </si>
  <si>
    <t>Ｃｏｃｏｒｐｏｒｔ　Ｒｅｗｏｒｋ　大宮</t>
    <rPh sb="17" eb="19">
      <t>おおみや</t>
    </rPh>
    <phoneticPr fontId="5" type="Hiragana"/>
  </si>
  <si>
    <t>大宮区桜木町２－２７７　大宮田中ビル６階</t>
  </si>
  <si>
    <t>048-779-8953</t>
  </si>
  <si>
    <t>048-779-8954</t>
  </si>
  <si>
    <t>ＪＲ大宮駅西口から徒歩６分</t>
    <rPh sb="2" eb="5">
      <t>オオミヤエキ</t>
    </rPh>
    <rPh sb="5" eb="7">
      <t>ニシグチ</t>
    </rPh>
    <rPh sb="9" eb="11">
      <t>トホ</t>
    </rPh>
    <rPh sb="12" eb="13">
      <t>フン</t>
    </rPh>
    <phoneticPr fontId="2"/>
  </si>
  <si>
    <t>Pコン</t>
  </si>
  <si>
    <t>中央区下落合２－６－５　ＯＳビル２階</t>
  </si>
  <si>
    <t>048-621-5390</t>
  </si>
  <si>
    <t>ＪＲ与野本町駅から徒歩１０分</t>
    <rPh sb="2" eb="6">
      <t>ヨノホンマチ</t>
    </rPh>
    <rPh sb="6" eb="7">
      <t>エキ</t>
    </rPh>
    <rPh sb="9" eb="11">
      <t>トホ</t>
    </rPh>
    <rPh sb="13" eb="14">
      <t>フン</t>
    </rPh>
    <phoneticPr fontId="2"/>
  </si>
  <si>
    <t>日中支援型障がい者グループホームこなみ（短期入所）</t>
    <rPh sb="0" eb="2">
      <t>にっちゅう</t>
    </rPh>
    <rPh sb="2" eb="6">
      <t>しえんがたしょう</t>
    </rPh>
    <rPh sb="8" eb="9">
      <t>しゃ</t>
    </rPh>
    <rPh sb="20" eb="22">
      <t>たんき</t>
    </rPh>
    <rPh sb="22" eb="23">
      <t>にゅう</t>
    </rPh>
    <rPh sb="23" eb="24">
      <t>しょ</t>
    </rPh>
    <phoneticPr fontId="5" type="Hiragana"/>
  </si>
  <si>
    <t>グループホームイノベル東大宮</t>
    <rPh sb="11" eb="14">
      <t>ひがしおおみや</t>
    </rPh>
    <phoneticPr fontId="5" type="Hiragana"/>
  </si>
  <si>
    <t>見沼区東大宮１－９９－１</t>
    <rPh sb="0" eb="2">
      <t>みぬま</t>
    </rPh>
    <rPh sb="2" eb="3">
      <t>く</t>
    </rPh>
    <rPh sb="3" eb="4">
      <t>ひがし</t>
    </rPh>
    <rPh sb="4" eb="6">
      <t>おおみや</t>
    </rPh>
    <phoneticPr fontId="5" type="Hiragana"/>
  </si>
  <si>
    <t>ＪＲ東大宮駅から徒歩１８分</t>
    <rPh sb="2" eb="3">
      <t>ヒガシ</t>
    </rPh>
    <rPh sb="3" eb="5">
      <t>オオミヤ</t>
    </rPh>
    <rPh sb="5" eb="6">
      <t>エキ</t>
    </rPh>
    <rPh sb="8" eb="10">
      <t>トホ</t>
    </rPh>
    <rPh sb="12" eb="13">
      <t>フン</t>
    </rPh>
    <phoneticPr fontId="2"/>
  </si>
  <si>
    <t>国際興業バス尾間木小入口停留所より徒歩２分</t>
    <rPh sb="0" eb="4">
      <t>コクサイコウギョウ</t>
    </rPh>
    <rPh sb="6" eb="9">
      <t>オマギ</t>
    </rPh>
    <rPh sb="9" eb="10">
      <t>ショウ</t>
    </rPh>
    <rPh sb="10" eb="12">
      <t>イリグチ</t>
    </rPh>
    <rPh sb="12" eb="15">
      <t>テイリュウジョ</t>
    </rPh>
    <rPh sb="17" eb="19">
      <t>トホ</t>
    </rPh>
    <rPh sb="20" eb="21">
      <t>フン</t>
    </rPh>
    <phoneticPr fontId="2"/>
  </si>
  <si>
    <t>グループホームイノベル原山</t>
    <rPh sb="11" eb="13">
      <t>ハラヤマ</t>
    </rPh>
    <phoneticPr fontId="19"/>
  </si>
  <si>
    <t>緑区原山１－７－１０</t>
  </si>
  <si>
    <t>国際興業バス北原山停留所より徒歩3分</t>
    <rPh sb="0" eb="2">
      <t>コクサイ</t>
    </rPh>
    <rPh sb="2" eb="4">
      <t>コウギョウ</t>
    </rPh>
    <rPh sb="6" eb="7">
      <t>キタ</t>
    </rPh>
    <rPh sb="7" eb="9">
      <t>ハラヤマ</t>
    </rPh>
    <rPh sb="9" eb="12">
      <t>テイリュウジョ</t>
    </rPh>
    <rPh sb="14" eb="16">
      <t>トホ</t>
    </rPh>
    <rPh sb="17" eb="18">
      <t>フン</t>
    </rPh>
    <phoneticPr fontId="2"/>
  </si>
  <si>
    <t>自立訓練事業所リンクス</t>
    <rPh sb="0" eb="7">
      <t>ジリツクンレンジギョウショ</t>
    </rPh>
    <phoneticPr fontId="33"/>
  </si>
  <si>
    <t>川越市</t>
    <rPh sb="0" eb="3">
      <t>カワゴエシ</t>
    </rPh>
    <phoneticPr fontId="33"/>
  </si>
  <si>
    <t>脇田本町10-24藤蔵ロイヤルビル2階</t>
    <rPh sb="0" eb="2">
      <t>ワキタ</t>
    </rPh>
    <rPh sb="2" eb="4">
      <t>ホンマチ</t>
    </rPh>
    <rPh sb="9" eb="10">
      <t>フジ</t>
    </rPh>
    <rPh sb="10" eb="11">
      <t>クラ</t>
    </rPh>
    <rPh sb="18" eb="19">
      <t>カイ</t>
    </rPh>
    <phoneticPr fontId="33"/>
  </si>
  <si>
    <t>049-238-4940</t>
  </si>
  <si>
    <t>049-238-4941</t>
  </si>
  <si>
    <t>JR・東武東上線川越駅徒歩5分</t>
    <rPh sb="3" eb="8">
      <t>トウブトウジョウセン</t>
    </rPh>
    <rPh sb="8" eb="10">
      <t>カワゴエ</t>
    </rPh>
    <rPh sb="10" eb="11">
      <t>エキ</t>
    </rPh>
    <rPh sb="11" eb="13">
      <t>トホ</t>
    </rPh>
    <rPh sb="14" eb="15">
      <t>フン</t>
    </rPh>
    <phoneticPr fontId="33"/>
  </si>
  <si>
    <t>334-0062</t>
    <phoneticPr fontId="2" type="Hiragana"/>
  </si>
  <si>
    <t>050-6875-7955</t>
    <phoneticPr fontId="2" type="Hiragana"/>
  </si>
  <si>
    <t>048-229-7538</t>
    <phoneticPr fontId="2" type="Hiragana"/>
  </si>
  <si>
    <t>ウーリー久喜</t>
    <rPh sb="4" eb="6">
      <t>クキ</t>
    </rPh>
    <phoneticPr fontId="2"/>
  </si>
  <si>
    <t>野久喜547-17　K&amp;Eホームズ 101</t>
    <rPh sb="0" eb="3">
      <t>ノグキ</t>
    </rPh>
    <phoneticPr fontId="2"/>
  </si>
  <si>
    <t>346-0002</t>
    <phoneticPr fontId="2"/>
  </si>
  <si>
    <t>0480-22-1848</t>
    <phoneticPr fontId="2"/>
  </si>
  <si>
    <t>JR・東武伊勢崎線久喜駅東口下車徒歩11分</t>
    <rPh sb="3" eb="5">
      <t>トウブ</t>
    </rPh>
    <rPh sb="5" eb="9">
      <t>イセサキセン</t>
    </rPh>
    <rPh sb="9" eb="12">
      <t>クキエキ</t>
    </rPh>
    <rPh sb="12" eb="13">
      <t>ヒガシ</t>
    </rPh>
    <rPh sb="13" eb="14">
      <t>グチ</t>
    </rPh>
    <rPh sb="14" eb="16">
      <t>ゲシャ</t>
    </rPh>
    <rPh sb="16" eb="18">
      <t>トホ</t>
    </rPh>
    <rPh sb="20" eb="21">
      <t>フン</t>
    </rPh>
    <phoneticPr fontId="2"/>
  </si>
  <si>
    <t>ANELLA CAFÉ 谷塚店</t>
    <rPh sb="12" eb="14">
      <t>ヤツカ</t>
    </rPh>
    <rPh sb="14" eb="15">
      <t>テン</t>
    </rPh>
    <phoneticPr fontId="2"/>
  </si>
  <si>
    <t>谷塚１丁目６－４３　加藤ビル１Ｆ</t>
    <rPh sb="0" eb="2">
      <t>ヤツカ</t>
    </rPh>
    <rPh sb="3" eb="5">
      <t>チョウメ</t>
    </rPh>
    <rPh sb="10" eb="12">
      <t>カトウ</t>
    </rPh>
    <phoneticPr fontId="2"/>
  </si>
  <si>
    <t>048-919-2921</t>
    <phoneticPr fontId="2"/>
  </si>
  <si>
    <t>東武伊勢崎線谷塚駅東口下車徒歩3分</t>
    <rPh sb="0" eb="2">
      <t>トウブ</t>
    </rPh>
    <rPh sb="2" eb="6">
      <t>イセサキセン</t>
    </rPh>
    <rPh sb="6" eb="9">
      <t>ヤツカエキ</t>
    </rPh>
    <rPh sb="9" eb="11">
      <t>ヒガシグチ</t>
    </rPh>
    <rPh sb="11" eb="13">
      <t>ゲシャ</t>
    </rPh>
    <rPh sb="13" eb="15">
      <t>トホ</t>
    </rPh>
    <rPh sb="16" eb="17">
      <t>フン</t>
    </rPh>
    <phoneticPr fontId="2"/>
  </si>
  <si>
    <t>(株)エクラシア</t>
    <rPh sb="1" eb="2">
      <t>カブ</t>
    </rPh>
    <phoneticPr fontId="2"/>
  </si>
  <si>
    <t>障がい者グループホーム　ウェルサンライズ春日部</t>
    <rPh sb="0" eb="1">
      <t>ショウ</t>
    </rPh>
    <rPh sb="3" eb="4">
      <t>シャ</t>
    </rPh>
    <rPh sb="20" eb="23">
      <t>カスカベ</t>
    </rPh>
    <phoneticPr fontId="2"/>
  </si>
  <si>
    <t>050-6861-9496</t>
  </si>
  <si>
    <t>048-872-7125</t>
  </si>
  <si>
    <t>彦川戸1-147-1</t>
    <rPh sb="0" eb="3">
      <t>ヒコカワド１</t>
    </rPh>
    <phoneticPr fontId="2"/>
  </si>
  <si>
    <t>障がい者グループホーム　ウェルサンライズ吉川</t>
    <rPh sb="0" eb="1">
      <t>ショウ</t>
    </rPh>
    <rPh sb="3" eb="4">
      <t>シャ</t>
    </rPh>
    <rPh sb="20" eb="22">
      <t>ヨシカワ</t>
    </rPh>
    <phoneticPr fontId="2"/>
  </si>
  <si>
    <t>050-6861-9497</t>
  </si>
  <si>
    <t>048-940-1578</t>
  </si>
  <si>
    <t>（株）INNOVEL HEALTHCARE</t>
  </si>
  <si>
    <t>グループホームイノベル春日部本田町</t>
    <rPh sb="11" eb="14">
      <t>カスカベ</t>
    </rPh>
    <rPh sb="14" eb="16">
      <t>ホンデン</t>
    </rPh>
    <rPh sb="16" eb="17">
      <t>チョウ</t>
    </rPh>
    <phoneticPr fontId="2"/>
  </si>
  <si>
    <t>グループホームイノベル白岡</t>
    <phoneticPr fontId="2"/>
  </si>
  <si>
    <t>宇都宮線白岡駅から徒歩１６分　※共同生活援助との併設</t>
    <rPh sb="0" eb="3">
      <t>ウツノミヤ</t>
    </rPh>
    <rPh sb="3" eb="4">
      <t>セン</t>
    </rPh>
    <rPh sb="4" eb="6">
      <t>シラオカ</t>
    </rPh>
    <rPh sb="6" eb="7">
      <t>エキ</t>
    </rPh>
    <rPh sb="9" eb="11">
      <t>トホ</t>
    </rPh>
    <rPh sb="13" eb="14">
      <t>プン</t>
    </rPh>
    <rPh sb="16" eb="22">
      <t>キョウドウセイカツエンジョ</t>
    </rPh>
    <rPh sb="24" eb="26">
      <t>ヘイセツ</t>
    </rPh>
    <phoneticPr fontId="2"/>
  </si>
  <si>
    <t>（株）INNOVEL HEALTHCARE</t>
    <phoneticPr fontId="2"/>
  </si>
  <si>
    <t>グループホームイノベル寄居</t>
    <rPh sb="11" eb="13">
      <t>ヨリイ</t>
    </rPh>
    <phoneticPr fontId="2"/>
  </si>
  <si>
    <t>グループホームイノベル加須</t>
    <rPh sb="11" eb="13">
      <t>カゾ</t>
    </rPh>
    <phoneticPr fontId="2"/>
  </si>
  <si>
    <t>グループホームイノベル本庄</t>
    <rPh sb="11" eb="13">
      <t>ホンジョウ</t>
    </rPh>
    <phoneticPr fontId="2"/>
  </si>
  <si>
    <t>生活介護イノベル上里</t>
    <rPh sb="0" eb="4">
      <t>セイカツカイゴ</t>
    </rPh>
    <rPh sb="8" eb="10">
      <t>カミサト</t>
    </rPh>
    <phoneticPr fontId="2"/>
  </si>
  <si>
    <t>グループホームイノベル鴻巣</t>
    <rPh sb="11" eb="13">
      <t>コウノス</t>
    </rPh>
    <phoneticPr fontId="2"/>
  </si>
  <si>
    <t>グループホームイノベル鶴ヶ島</t>
    <rPh sb="11" eb="14">
      <t>ツルガシマ</t>
    </rPh>
    <phoneticPr fontId="2"/>
  </si>
  <si>
    <t>グループホームイノベル桶川</t>
    <rPh sb="11" eb="13">
      <t>オケガワ</t>
    </rPh>
    <phoneticPr fontId="5"/>
  </si>
  <si>
    <t>アトリエ・アンノウンⅤ上尾</t>
    <rPh sb="11" eb="13">
      <t>アゲオ</t>
    </rPh>
    <phoneticPr fontId="2"/>
  </si>
  <si>
    <t>日の出１丁目１４０番地１</t>
    <rPh sb="0" eb="1">
      <t>ヒ</t>
    </rPh>
    <rPh sb="2" eb="3">
      <t>デ</t>
    </rPh>
    <rPh sb="4" eb="6">
      <t>チョウメ</t>
    </rPh>
    <rPh sb="9" eb="11">
      <t>バンチ</t>
    </rPh>
    <phoneticPr fontId="2"/>
  </si>
  <si>
    <t>362-0032</t>
    <phoneticPr fontId="2"/>
  </si>
  <si>
    <t>048-613-4400</t>
    <phoneticPr fontId="2"/>
  </si>
  <si>
    <t>03-5246-4142</t>
    <phoneticPr fontId="2"/>
  </si>
  <si>
    <t>ＪＲ高崎線上尾駅から徒歩32分</t>
    <rPh sb="2" eb="4">
      <t>タカサキ</t>
    </rPh>
    <rPh sb="4" eb="5">
      <t>セン</t>
    </rPh>
    <rPh sb="5" eb="7">
      <t>アゲオ</t>
    </rPh>
    <rPh sb="7" eb="8">
      <t>エキ</t>
    </rPh>
    <rPh sb="10" eb="12">
      <t>トホ</t>
    </rPh>
    <rPh sb="14" eb="15">
      <t>フン</t>
    </rPh>
    <phoneticPr fontId="2"/>
  </si>
  <si>
    <t>就労継続支援B型事業所　TREE　坂戸中富町店</t>
    <rPh sb="0" eb="6">
      <t>シュウロウケイゾクシエン</t>
    </rPh>
    <rPh sb="7" eb="8">
      <t>ガタ</t>
    </rPh>
    <rPh sb="8" eb="11">
      <t>ジギョウショ</t>
    </rPh>
    <rPh sb="17" eb="23">
      <t>サカドナカトミチョウテン</t>
    </rPh>
    <phoneticPr fontId="2"/>
  </si>
  <si>
    <t>中富町４８番地２</t>
    <rPh sb="0" eb="2">
      <t>ナカトミ</t>
    </rPh>
    <rPh sb="2" eb="3">
      <t>チョウ</t>
    </rPh>
    <rPh sb="5" eb="7">
      <t>バンチ</t>
    </rPh>
    <phoneticPr fontId="2"/>
  </si>
  <si>
    <t>350-0232</t>
    <phoneticPr fontId="2"/>
  </si>
  <si>
    <t>080-3485-7890</t>
    <phoneticPr fontId="2"/>
  </si>
  <si>
    <t>東武東上線坂戸駅から徒歩13分</t>
    <rPh sb="0" eb="5">
      <t>トウブトウジョウセン</t>
    </rPh>
    <rPh sb="5" eb="8">
      <t>サカドエキ</t>
    </rPh>
    <rPh sb="10" eb="12">
      <t>トホ</t>
    </rPh>
    <rPh sb="14" eb="15">
      <t>フン</t>
    </rPh>
    <phoneticPr fontId="2"/>
  </si>
  <si>
    <t>ふぇりす</t>
    <phoneticPr fontId="2"/>
  </si>
  <si>
    <t>小敷谷６０４－２２</t>
    <rPh sb="0" eb="3">
      <t>コシキヤ</t>
    </rPh>
    <phoneticPr fontId="2"/>
  </si>
  <si>
    <t>362-0064</t>
    <phoneticPr fontId="2"/>
  </si>
  <si>
    <t>050-3385-0283</t>
    <phoneticPr fontId="2"/>
  </si>
  <si>
    <t>ＪＲ高崎線上尾駅から徒歩39分</t>
    <rPh sb="2" eb="4">
      <t>タカサキ</t>
    </rPh>
    <rPh sb="4" eb="5">
      <t>セン</t>
    </rPh>
    <rPh sb="5" eb="7">
      <t>アゲオ</t>
    </rPh>
    <rPh sb="7" eb="8">
      <t>エキ</t>
    </rPh>
    <rPh sb="10" eb="12">
      <t>トホ</t>
    </rPh>
    <rPh sb="14" eb="15">
      <t>フン</t>
    </rPh>
    <phoneticPr fontId="2"/>
  </si>
  <si>
    <t>自立みらい図</t>
    <rPh sb="0" eb="2">
      <t>ジリツ</t>
    </rPh>
    <rPh sb="5" eb="6">
      <t>ズ</t>
    </rPh>
    <phoneticPr fontId="5"/>
  </si>
  <si>
    <t>東所沢和田2丁目23番地-103号</t>
    <rPh sb="0" eb="5">
      <t>ヒガシトコロザワワダ</t>
    </rPh>
    <rPh sb="6" eb="8">
      <t>チョウメ</t>
    </rPh>
    <rPh sb="10" eb="12">
      <t>バンチ</t>
    </rPh>
    <rPh sb="16" eb="17">
      <t>ゴウ</t>
    </rPh>
    <phoneticPr fontId="2"/>
  </si>
  <si>
    <t>04-2941-323</t>
    <phoneticPr fontId="2"/>
  </si>
  <si>
    <t>04-2941-3824</t>
    <phoneticPr fontId="2"/>
  </si>
  <si>
    <t>JR武蔵野線東所沢駅徒歩10分</t>
    <rPh sb="2" eb="6">
      <t>ムサシノセン</t>
    </rPh>
    <rPh sb="6" eb="10">
      <t>ヒガシトコロザワエキ</t>
    </rPh>
    <rPh sb="10" eb="12">
      <t>トホ</t>
    </rPh>
    <rPh sb="14" eb="15">
      <t>フン</t>
    </rPh>
    <phoneticPr fontId="2"/>
  </si>
  <si>
    <t>本郷２１５番地１</t>
    <rPh sb="0" eb="2">
      <t>ホンゴウ</t>
    </rPh>
    <rPh sb="5" eb="7">
      <t>バンチ</t>
    </rPh>
    <phoneticPr fontId="2"/>
  </si>
  <si>
    <t>359-0022</t>
    <phoneticPr fontId="2"/>
  </si>
  <si>
    <t>JR武蔵野線東所沢駅から徒歩8分</t>
    <rPh sb="2" eb="6">
      <t>ムサシノセン</t>
    </rPh>
    <rPh sb="6" eb="7">
      <t>ヒガシ</t>
    </rPh>
    <rPh sb="7" eb="9">
      <t>トコロザワ</t>
    </rPh>
    <rPh sb="9" eb="10">
      <t>エキ</t>
    </rPh>
    <rPh sb="12" eb="14">
      <t>トホ</t>
    </rPh>
    <rPh sb="15" eb="16">
      <t>フン</t>
    </rPh>
    <phoneticPr fontId="2"/>
  </si>
  <si>
    <t>南町2-34</t>
    <rPh sb="0" eb="2">
      <t>ミナミマチ</t>
    </rPh>
    <phoneticPr fontId="2"/>
  </si>
  <si>
    <t>グループホームイノベル上里</t>
    <rPh sb="11" eb="13">
      <t>カミサト</t>
    </rPh>
    <phoneticPr fontId="2"/>
  </si>
  <si>
    <t>グループホームイノベル富士見</t>
    <rPh sb="11" eb="14">
      <t>フジミ</t>
    </rPh>
    <phoneticPr fontId="2"/>
  </si>
  <si>
    <t>グループホームイノベル新座</t>
    <rPh sb="11" eb="13">
      <t>ニイザ</t>
    </rPh>
    <phoneticPr fontId="2"/>
  </si>
  <si>
    <t>343-0857</t>
  </si>
  <si>
    <t>048-940-2161</t>
  </si>
  <si>
    <t>ビーハック北越谷短期入所</t>
    <rPh sb="5" eb="8">
      <t>キタコシガヤ</t>
    </rPh>
    <rPh sb="8" eb="12">
      <t>タンキニュウショ</t>
    </rPh>
    <phoneticPr fontId="2"/>
  </si>
  <si>
    <t>大房667-1</t>
    <rPh sb="0" eb="2">
      <t>オオフサ</t>
    </rPh>
    <phoneticPr fontId="2"/>
  </si>
  <si>
    <t>048-976-0521</t>
    <phoneticPr fontId="2"/>
  </si>
  <si>
    <t>東武スカイツリーライン北越谷駅徒歩8分</t>
    <rPh sb="0" eb="2">
      <t>トウブ</t>
    </rPh>
    <rPh sb="11" eb="15">
      <t>キタコシガヤエキ</t>
    </rPh>
    <rPh sb="15" eb="17">
      <t>トホ</t>
    </rPh>
    <rPh sb="18" eb="19">
      <t>フン</t>
    </rPh>
    <phoneticPr fontId="2"/>
  </si>
  <si>
    <t>障がい者グループホーム　ウェルサンライズ越谷</t>
    <rPh sb="0" eb="1">
      <t>ショウ</t>
    </rPh>
    <rPh sb="3" eb="4">
      <t>シャ</t>
    </rPh>
    <rPh sb="20" eb="22">
      <t>コシガヤ</t>
    </rPh>
    <phoneticPr fontId="2"/>
  </si>
  <si>
    <t>東武スカイツリーライン大袋駅から徒歩25分</t>
    <rPh sb="0" eb="2">
      <t>トウブ</t>
    </rPh>
    <rPh sb="11" eb="14">
      <t>オオブクロエキ</t>
    </rPh>
    <rPh sb="16" eb="18">
      <t>トホ</t>
    </rPh>
    <rPh sb="20" eb="21">
      <t>フン</t>
    </rPh>
    <phoneticPr fontId="2"/>
  </si>
  <si>
    <t>グループホームイノベル越谷</t>
    <rPh sb="11" eb="13">
      <t>コシガヤ</t>
    </rPh>
    <phoneticPr fontId="2"/>
  </si>
  <si>
    <t>343-0015</t>
    <phoneticPr fontId="2"/>
  </si>
  <si>
    <t>048-967-5837</t>
    <phoneticPr fontId="2"/>
  </si>
  <si>
    <t>048-967-5838</t>
    <phoneticPr fontId="2"/>
  </si>
  <si>
    <t>東武スカイツリーライン北越谷駅から徒歩22分</t>
    <rPh sb="0" eb="2">
      <t>トウブ</t>
    </rPh>
    <rPh sb="11" eb="15">
      <t>キタコシガヤエキ</t>
    </rPh>
    <rPh sb="17" eb="19">
      <t>トホ</t>
    </rPh>
    <rPh sb="21" eb="22">
      <t>フン</t>
    </rPh>
    <phoneticPr fontId="2"/>
  </si>
  <si>
    <t>有限会社明日香</t>
    <rPh sb="0" eb="4">
      <t>ユウゲンガイシャ</t>
    </rPh>
    <rPh sb="4" eb="7">
      <t>アスカ</t>
    </rPh>
    <phoneticPr fontId="2"/>
  </si>
  <si>
    <t>デイサービスななみ</t>
    <phoneticPr fontId="2"/>
  </si>
  <si>
    <t>東武スカイツリーライン大袋駅から徒歩20
※共生型サービス</t>
    <rPh sb="0" eb="2">
      <t>トウブ</t>
    </rPh>
    <rPh sb="11" eb="14">
      <t>オオブクロエキ</t>
    </rPh>
    <rPh sb="16" eb="18">
      <t>トホ</t>
    </rPh>
    <rPh sb="22" eb="25">
      <t>キョウセイガタ</t>
    </rPh>
    <phoneticPr fontId="2"/>
  </si>
  <si>
    <t>CA.CA.O　WORKS</t>
    <phoneticPr fontId="2"/>
  </si>
  <si>
    <t>大里26-1</t>
    <rPh sb="0" eb="2">
      <t>オオサト</t>
    </rPh>
    <phoneticPr fontId="2"/>
  </si>
  <si>
    <t>343-0031</t>
    <phoneticPr fontId="2"/>
  </si>
  <si>
    <t>048-940-5681</t>
    <phoneticPr fontId="2"/>
  </si>
  <si>
    <t>048-940-5682</t>
    <phoneticPr fontId="2"/>
  </si>
  <si>
    <t>東武スカイツリーライン大袋駅から徒歩13分</t>
    <rPh sb="0" eb="2">
      <t>トウブ</t>
    </rPh>
    <rPh sb="11" eb="13">
      <t>オオブクロ</t>
    </rPh>
    <rPh sb="13" eb="14">
      <t>エキ</t>
    </rPh>
    <rPh sb="16" eb="18">
      <t>トホ</t>
    </rPh>
    <rPh sb="20" eb="21">
      <t>プン</t>
    </rPh>
    <phoneticPr fontId="2"/>
  </si>
  <si>
    <t>MUM</t>
    <phoneticPr fontId="2"/>
  </si>
  <si>
    <t>相模町5-356-1</t>
    <rPh sb="0" eb="3">
      <t>サガミチョウ</t>
    </rPh>
    <phoneticPr fontId="2"/>
  </si>
  <si>
    <t>048-940-9007</t>
    <phoneticPr fontId="2"/>
  </si>
  <si>
    <t>048-940-9008</t>
    <phoneticPr fontId="2"/>
  </si>
  <si>
    <t>JR武蔵野線越谷レイクタウン駅から徒歩22分</t>
    <rPh sb="2" eb="6">
      <t>ムサシノセン</t>
    </rPh>
    <rPh sb="6" eb="8">
      <t>コシガヤ</t>
    </rPh>
    <rPh sb="14" eb="15">
      <t>エキ</t>
    </rPh>
    <rPh sb="17" eb="19">
      <t>トホ</t>
    </rPh>
    <rPh sb="21" eb="22">
      <t>フン</t>
    </rPh>
    <phoneticPr fontId="2"/>
  </si>
  <si>
    <t>障がい者グループホーム　ウェルサンライズ三郷</t>
    <rPh sb="0" eb="1">
      <t>ショウ</t>
    </rPh>
    <rPh sb="3" eb="4">
      <t>モノ</t>
    </rPh>
    <rPh sb="20" eb="22">
      <t>ミサト</t>
    </rPh>
    <phoneticPr fontId="2"/>
  </si>
  <si>
    <t>048-613-7959</t>
    <phoneticPr fontId="2"/>
  </si>
  <si>
    <t>浦和区上木崎４－２－２５　緑風会ビル１階</t>
    <rPh sb="0" eb="3">
      <t>ウラワク</t>
    </rPh>
    <rPh sb="3" eb="6">
      <t>カミキザキ</t>
    </rPh>
    <rPh sb="13" eb="16">
      <t>リョクフウカイ</t>
    </rPh>
    <rPh sb="19" eb="20">
      <t>カイ</t>
    </rPh>
    <phoneticPr fontId="5"/>
  </si>
  <si>
    <t>大宮区大成町１－４７７</t>
    <rPh sb="0" eb="3">
      <t>オオミヤク</t>
    </rPh>
    <rPh sb="3" eb="6">
      <t>オオナリチョウ</t>
    </rPh>
    <phoneticPr fontId="5"/>
  </si>
  <si>
    <t>Ｍｏｎｔ　Ｂｌａｎｃ</t>
    <phoneticPr fontId="5"/>
  </si>
  <si>
    <t>330-0071</t>
    <phoneticPr fontId="5"/>
  </si>
  <si>
    <t>090-5419-1303</t>
    <phoneticPr fontId="5"/>
  </si>
  <si>
    <t>048-831-1310</t>
    <phoneticPr fontId="5"/>
  </si>
  <si>
    <t>ＪＲ与野駅から徒歩6分</t>
    <rPh sb="2" eb="5">
      <t>ヨノエキ</t>
    </rPh>
    <rPh sb="7" eb="9">
      <t>トホ</t>
    </rPh>
    <rPh sb="10" eb="11">
      <t>フン</t>
    </rPh>
    <phoneticPr fontId="5"/>
  </si>
  <si>
    <t>Ｈｏｍｅ　Ｒｏｏｍ</t>
    <phoneticPr fontId="5"/>
  </si>
  <si>
    <t>330-0852</t>
    <phoneticPr fontId="5"/>
  </si>
  <si>
    <t>090-5419-2251</t>
    <phoneticPr fontId="5"/>
  </si>
  <si>
    <t>ＪＲ大宮駅から徒歩16分</t>
    <rPh sb="2" eb="5">
      <t>オオミヤエキ</t>
    </rPh>
    <rPh sb="7" eb="9">
      <t>トホ</t>
    </rPh>
    <rPh sb="11" eb="12">
      <t>フン</t>
    </rPh>
    <phoneticPr fontId="5"/>
  </si>
  <si>
    <t>かなうラボ鉄博前</t>
    <rPh sb="5" eb="6">
      <t>テツ</t>
    </rPh>
    <rPh sb="6" eb="7">
      <t>ハク</t>
    </rPh>
    <rPh sb="7" eb="8">
      <t>マエ</t>
    </rPh>
    <phoneticPr fontId="5"/>
  </si>
  <si>
    <t>北区東大成町１－４９７　ＭＪ赤柴ビル５Ｆ</t>
    <rPh sb="0" eb="2">
      <t>キタク</t>
    </rPh>
    <rPh sb="2" eb="3">
      <t>ヒガシ</t>
    </rPh>
    <rPh sb="3" eb="5">
      <t>オオナリ</t>
    </rPh>
    <rPh sb="5" eb="6">
      <t>チョウ</t>
    </rPh>
    <rPh sb="14" eb="16">
      <t>アカシバ</t>
    </rPh>
    <phoneticPr fontId="5"/>
  </si>
  <si>
    <t>331-0814</t>
    <phoneticPr fontId="5"/>
  </si>
  <si>
    <t>048-755-9725</t>
    <phoneticPr fontId="5"/>
  </si>
  <si>
    <t>048-610-8563</t>
    <phoneticPr fontId="5"/>
  </si>
  <si>
    <t>さいたま新都市交通鉄道博物館駅から徒歩10分</t>
    <rPh sb="4" eb="7">
      <t>シントシ</t>
    </rPh>
    <rPh sb="7" eb="9">
      <t>コウツウ</t>
    </rPh>
    <rPh sb="9" eb="11">
      <t>テツドウ</t>
    </rPh>
    <rPh sb="11" eb="14">
      <t>ハクブツカン</t>
    </rPh>
    <rPh sb="14" eb="15">
      <t>エキ</t>
    </rPh>
    <rPh sb="17" eb="19">
      <t>トホ</t>
    </rPh>
    <rPh sb="21" eb="22">
      <t>フン</t>
    </rPh>
    <phoneticPr fontId="5"/>
  </si>
  <si>
    <t>かなうラボ武蔵浦和</t>
    <rPh sb="5" eb="9">
      <t>ムサシウラワ</t>
    </rPh>
    <phoneticPr fontId="5"/>
  </si>
  <si>
    <t>南区白幡４－２９－１２　Ｍ２ビル５Ｆ</t>
    <rPh sb="0" eb="2">
      <t>ミナミク</t>
    </rPh>
    <rPh sb="2" eb="4">
      <t>シラハタ</t>
    </rPh>
    <phoneticPr fontId="5"/>
  </si>
  <si>
    <t>336-0022</t>
    <phoneticPr fontId="5"/>
  </si>
  <si>
    <t>ＪＲ武蔵浦和駅から徒歩7分</t>
    <rPh sb="2" eb="7">
      <t>ムサシウラワエキ</t>
    </rPh>
    <rPh sb="9" eb="11">
      <t>トホ</t>
    </rPh>
    <rPh sb="12" eb="13">
      <t>フン</t>
    </rPh>
    <phoneticPr fontId="5"/>
  </si>
  <si>
    <t>かなえるワーク</t>
    <phoneticPr fontId="5"/>
  </si>
  <si>
    <t>中央区桜丘２－２－１６　ミリオンプランニングビル１・２階</t>
    <phoneticPr fontId="5"/>
  </si>
  <si>
    <t>338-0005</t>
    <phoneticPr fontId="5"/>
  </si>
  <si>
    <t>070-9350-3700</t>
    <phoneticPr fontId="5"/>
  </si>
  <si>
    <t>050-3852-4215</t>
    <phoneticPr fontId="5"/>
  </si>
  <si>
    <t>ＪＲ与野本町駅より徒歩19分</t>
    <rPh sb="2" eb="7">
      <t>ヨノホンマチエキ</t>
    </rPh>
    <rPh sb="9" eb="11">
      <t>トホ</t>
    </rPh>
    <rPh sb="13" eb="14">
      <t>フン</t>
    </rPh>
    <phoneticPr fontId="5"/>
  </si>
  <si>
    <t>ゆたかカレッジ埼玉キャンパス</t>
    <rPh sb="7" eb="9">
      <t>サイタマ</t>
    </rPh>
    <phoneticPr fontId="5"/>
  </si>
  <si>
    <t>緑区東浦和１－３－１０　篠原ビル４階</t>
    <phoneticPr fontId="5"/>
  </si>
  <si>
    <t>336-0926</t>
    <phoneticPr fontId="5"/>
  </si>
  <si>
    <t>048-711-8963</t>
    <phoneticPr fontId="5"/>
  </si>
  <si>
    <t>048-711-8964</t>
    <phoneticPr fontId="5"/>
  </si>
  <si>
    <t>ＪＲ南浦和駅より徒歩14分</t>
    <rPh sb="2" eb="5">
      <t>ミナミウラワ</t>
    </rPh>
    <rPh sb="5" eb="6">
      <t>エキ</t>
    </rPh>
    <rPh sb="8" eb="10">
      <t>トホ</t>
    </rPh>
    <rPh sb="12" eb="13">
      <t>フン</t>
    </rPh>
    <phoneticPr fontId="5"/>
  </si>
  <si>
    <t>障がい者グループホーム　ウェルサンライズ東浦和</t>
    <rPh sb="2" eb="3">
      <t>シャ</t>
    </rPh>
    <rPh sb="19" eb="20">
      <t>ヒガシ</t>
    </rPh>
    <rPh sb="20" eb="22">
      <t>ウラワ</t>
    </rPh>
    <phoneticPr fontId="5"/>
  </si>
  <si>
    <t>さいたま市槻の木</t>
    <rPh sb="4" eb="5">
      <t>シ</t>
    </rPh>
    <rPh sb="5" eb="6">
      <t>ツキ</t>
    </rPh>
    <rPh sb="7" eb="8">
      <t>キ</t>
    </rPh>
    <phoneticPr fontId="4"/>
  </si>
  <si>
    <t>越ヶ谷1-11-36　TOHO36ビル4F</t>
    <rPh sb="0" eb="3">
      <t>コシガヤ</t>
    </rPh>
    <phoneticPr fontId="2"/>
  </si>
  <si>
    <t>東武スカイツリーライン越谷駅徒歩5分</t>
    <rPh sb="0" eb="2">
      <t>トウブ</t>
    </rPh>
    <rPh sb="11" eb="14">
      <t>コシガヤエキ</t>
    </rPh>
    <rPh sb="14" eb="16">
      <t>トホ</t>
    </rPh>
    <rPh sb="17" eb="18">
      <t>フン</t>
    </rPh>
    <phoneticPr fontId="2"/>
  </si>
  <si>
    <t>048-940-8655</t>
    <phoneticPr fontId="2"/>
  </si>
  <si>
    <t>048-940-8658</t>
    <phoneticPr fontId="2"/>
  </si>
  <si>
    <t>オープンドア川越</t>
    <rPh sb="6" eb="8">
      <t>カワゴエ</t>
    </rPh>
    <phoneticPr fontId="33"/>
  </si>
  <si>
    <t>川越市</t>
    <rPh sb="0" eb="3">
      <t>カワゴエシ</t>
    </rPh>
    <phoneticPr fontId="33"/>
  </si>
  <si>
    <t>新富町1-8-23　リエート１階</t>
    <rPh sb="0" eb="3">
      <t>シントミチョウ</t>
    </rPh>
    <rPh sb="15" eb="16">
      <t>カイ</t>
    </rPh>
    <phoneticPr fontId="33"/>
  </si>
  <si>
    <t>350-0043</t>
  </si>
  <si>
    <t>050-3588-4566</t>
  </si>
  <si>
    <t>JR・東武東上線川越駅徒歩7分</t>
    <rPh sb="3" eb="8">
      <t>トウブトウジョウセン</t>
    </rPh>
    <rPh sb="8" eb="10">
      <t>カワゴエ</t>
    </rPh>
    <rPh sb="10" eb="11">
      <t>エキ</t>
    </rPh>
    <rPh sb="11" eb="13">
      <t>トホ</t>
    </rPh>
    <rPh sb="14" eb="15">
      <t>フン</t>
    </rPh>
    <phoneticPr fontId="33"/>
  </si>
  <si>
    <t>ONEGAME本川越</t>
    <rPh sb="7" eb="8">
      <t>ホン</t>
    </rPh>
    <rPh sb="8" eb="10">
      <t>カワゴエ</t>
    </rPh>
    <phoneticPr fontId="33"/>
  </si>
  <si>
    <t>中原町2-24-14　本川越西口ビル　2FA号室</t>
    <rPh sb="0" eb="2">
      <t>ナカハラ</t>
    </rPh>
    <rPh sb="2" eb="3">
      <t>マチ</t>
    </rPh>
    <rPh sb="11" eb="16">
      <t>ホンカワゴエニシグチ</t>
    </rPh>
    <rPh sb="22" eb="24">
      <t>ゴウシツ</t>
    </rPh>
    <phoneticPr fontId="33"/>
  </si>
  <si>
    <t>049-299-4038</t>
  </si>
  <si>
    <t>049-299-4037</t>
  </si>
  <si>
    <t>西部新宿線線本川越駅徒歩2分</t>
    <rPh sb="0" eb="2">
      <t>セイブ</t>
    </rPh>
    <rPh sb="2" eb="5">
      <t>シンジュクセン</t>
    </rPh>
    <rPh sb="5" eb="6">
      <t>セン</t>
    </rPh>
    <rPh sb="6" eb="7">
      <t>ホン</t>
    </rPh>
    <rPh sb="7" eb="9">
      <t>カワゴエ</t>
    </rPh>
    <rPh sb="9" eb="10">
      <t>エキ</t>
    </rPh>
    <rPh sb="10" eb="12">
      <t>トホ</t>
    </rPh>
    <rPh sb="13" eb="14">
      <t>フン</t>
    </rPh>
    <phoneticPr fontId="33"/>
  </si>
  <si>
    <t>ナビゲーションカレッジ青空</t>
    <rPh sb="11" eb="13">
      <t>あおぞら</t>
    </rPh>
    <phoneticPr fontId="20" type="Hiragana"/>
  </si>
  <si>
    <t>川口市</t>
    <rPh sb="0" eb="2">
      <t>かわぐち</t>
    </rPh>
    <rPh sb="2" eb="3">
      <t>し</t>
    </rPh>
    <phoneticPr fontId="20" type="Hiragana"/>
  </si>
  <si>
    <t>333-0801</t>
  </si>
  <si>
    <t>048-242-3372</t>
  </si>
  <si>
    <t>048-242-3373</t>
  </si>
  <si>
    <t>（電車）東川口駅から徒歩７分</t>
    <rPh sb="1" eb="3">
      <t>でんしゃ</t>
    </rPh>
    <rPh sb="4" eb="5">
      <t>ひがし</t>
    </rPh>
    <rPh sb="5" eb="7">
      <t>かわぐち</t>
    </rPh>
    <rPh sb="7" eb="8">
      <t>えき</t>
    </rPh>
    <rPh sb="10" eb="12">
      <t>とほ</t>
    </rPh>
    <rPh sb="13" eb="14">
      <t>ふん</t>
    </rPh>
    <phoneticPr fontId="20" type="Hiragana"/>
  </si>
  <si>
    <t>PEACE</t>
  </si>
  <si>
    <t>333-0802</t>
  </si>
  <si>
    <t>048-280-6117</t>
  </si>
  <si>
    <t>048-280-6157</t>
  </si>
  <si>
    <t>（バス）東川口駅南口から川口環境センター行き「戸塚グランド」下車、徒歩２分</t>
    <rPh sb="4" eb="5">
      <t>ひがし</t>
    </rPh>
    <rPh sb="5" eb="8">
      <t>かわぐちえき</t>
    </rPh>
    <rPh sb="8" eb="10">
      <t>みなみぐち</t>
    </rPh>
    <rPh sb="12" eb="14">
      <t>かわぐち</t>
    </rPh>
    <rPh sb="14" eb="16">
      <t>かんきょう</t>
    </rPh>
    <rPh sb="20" eb="21">
      <t>い</t>
    </rPh>
    <rPh sb="23" eb="25">
      <t>とつか</t>
    </rPh>
    <rPh sb="30" eb="32">
      <t>げしゃ</t>
    </rPh>
    <rPh sb="33" eb="35">
      <t>とほ</t>
    </rPh>
    <rPh sb="36" eb="37">
      <t>ふん</t>
    </rPh>
    <phoneticPr fontId="20" type="Hiragana"/>
  </si>
  <si>
    <t>aloha東川口</t>
    <rPh sb="5" eb="6">
      <t>ひがし</t>
    </rPh>
    <rPh sb="6" eb="8">
      <t>かわぐち</t>
    </rPh>
    <phoneticPr fontId="20" type="Hiragana"/>
  </si>
  <si>
    <t>048-452-4158</t>
  </si>
  <si>
    <t>048-452-4159</t>
  </si>
  <si>
    <t>（バス）東川口駅南口から川口環境センター行き「戸塚杉本」下車、徒歩1分</t>
    <rPh sb="4" eb="5">
      <t>ひがし</t>
    </rPh>
    <rPh sb="5" eb="8">
      <t>かわぐちえき</t>
    </rPh>
    <rPh sb="8" eb="10">
      <t>みなみぐち</t>
    </rPh>
    <rPh sb="12" eb="14">
      <t>かわぐち</t>
    </rPh>
    <rPh sb="14" eb="16">
      <t>かんきょう</t>
    </rPh>
    <rPh sb="20" eb="21">
      <t>い</t>
    </rPh>
    <rPh sb="23" eb="25">
      <t>とつか</t>
    </rPh>
    <rPh sb="25" eb="27">
      <t>すぎもと</t>
    </rPh>
    <rPh sb="28" eb="30">
      <t>げしゃ</t>
    </rPh>
    <rPh sb="31" eb="33">
      <t>とほ</t>
    </rPh>
    <rPh sb="34" eb="35">
      <t>ふん</t>
    </rPh>
    <phoneticPr fontId="20" type="Hiragana"/>
  </si>
  <si>
    <t>(福)晴典会</t>
    <rPh sb="1" eb="2">
      <t>フク</t>
    </rPh>
    <rPh sb="3" eb="4">
      <t>セイ</t>
    </rPh>
    <rPh sb="4" eb="5">
      <t>テン</t>
    </rPh>
    <rPh sb="5" eb="6">
      <t>カイ</t>
    </rPh>
    <phoneticPr fontId="2"/>
  </si>
  <si>
    <t>048-733-6871</t>
  </si>
  <si>
    <t>048-733-6873</t>
  </si>
  <si>
    <t>れんげ草</t>
    <rPh sb="3" eb="4">
      <t>ソウ</t>
    </rPh>
    <phoneticPr fontId="2"/>
  </si>
  <si>
    <t>弁天一丁目６番１８号</t>
    <rPh sb="0" eb="2">
      <t>ベンテン</t>
    </rPh>
    <rPh sb="2" eb="5">
      <t>イッチョウメ</t>
    </rPh>
    <rPh sb="6" eb="7">
      <t>バン</t>
    </rPh>
    <rPh sb="9" eb="10">
      <t>ゴウ</t>
    </rPh>
    <phoneticPr fontId="2"/>
  </si>
  <si>
    <t>048-932-1225</t>
    <phoneticPr fontId="2"/>
  </si>
  <si>
    <t>東武スカイツリーライン獨協大学前（草加松原）駅東口下車徒歩１５分</t>
    <rPh sb="0" eb="2">
      <t>トウブ</t>
    </rPh>
    <rPh sb="11" eb="16">
      <t>ドッキョウダイガクマエ</t>
    </rPh>
    <rPh sb="17" eb="21">
      <t>ソウカマツバラ</t>
    </rPh>
    <rPh sb="22" eb="23">
      <t>エキ</t>
    </rPh>
    <rPh sb="23" eb="25">
      <t>ヒガシグチ</t>
    </rPh>
    <rPh sb="25" eb="27">
      <t>ゲシャ</t>
    </rPh>
    <rPh sb="27" eb="29">
      <t>トホ</t>
    </rPh>
    <rPh sb="31" eb="32">
      <t>フン</t>
    </rPh>
    <phoneticPr fontId="2"/>
  </si>
  <si>
    <t>クリスタルプラス</t>
    <phoneticPr fontId="2"/>
  </si>
  <si>
    <t>西町７６０－２ 彦マンション１階</t>
    <rPh sb="0" eb="1">
      <t>ニシ</t>
    </rPh>
    <rPh sb="1" eb="2">
      <t>マチ</t>
    </rPh>
    <rPh sb="8" eb="9">
      <t>ヒコ</t>
    </rPh>
    <phoneticPr fontId="2"/>
  </si>
  <si>
    <t>048-999-5506</t>
    <phoneticPr fontId="2"/>
  </si>
  <si>
    <t>058-999-5509</t>
    <phoneticPr fontId="2"/>
  </si>
  <si>
    <t>東武スカイツリーライン草加駅西口徒歩18分</t>
    <rPh sb="0" eb="2">
      <t>トウブ</t>
    </rPh>
    <rPh sb="11" eb="13">
      <t>ソウカ</t>
    </rPh>
    <rPh sb="13" eb="14">
      <t>エキ</t>
    </rPh>
    <rPh sb="14" eb="16">
      <t>ニシグチ</t>
    </rPh>
    <rPh sb="16" eb="18">
      <t>トホ</t>
    </rPh>
    <rPh sb="20" eb="21">
      <t>フン</t>
    </rPh>
    <phoneticPr fontId="2"/>
  </si>
  <si>
    <t>(合)１５１Ａ</t>
    <rPh sb="1" eb="2">
      <t>ゴウ</t>
    </rPh>
    <phoneticPr fontId="2"/>
  </si>
  <si>
    <t>就労継続支援Ｂ型事業所ミライエ</t>
    <rPh sb="0" eb="2">
      <t>シュウロウ</t>
    </rPh>
    <rPh sb="2" eb="4">
      <t>ケイゾク</t>
    </rPh>
    <rPh sb="4" eb="6">
      <t>シエン</t>
    </rPh>
    <rPh sb="7" eb="8">
      <t>ガタ</t>
    </rPh>
    <rPh sb="8" eb="11">
      <t>ジギョウショ</t>
    </rPh>
    <phoneticPr fontId="2"/>
  </si>
  <si>
    <t>中央６－１－７</t>
    <rPh sb="0" eb="2">
      <t>チュウオウ</t>
    </rPh>
    <phoneticPr fontId="2"/>
  </si>
  <si>
    <t>080-4448-1711</t>
    <phoneticPr fontId="2"/>
  </si>
  <si>
    <t>東武スカイツリーライン春日部駅徒歩7分</t>
    <rPh sb="0" eb="2">
      <t>トウブ</t>
    </rPh>
    <rPh sb="11" eb="15">
      <t>カスカベエキ</t>
    </rPh>
    <rPh sb="15" eb="17">
      <t>トホ</t>
    </rPh>
    <rPh sb="18" eb="19">
      <t>フン</t>
    </rPh>
    <phoneticPr fontId="2"/>
  </si>
  <si>
    <t>（特非）ソーシャルデザインワークス</t>
    <rPh sb="1" eb="3">
      <t>トクヒ</t>
    </rPh>
    <phoneticPr fontId="5"/>
  </si>
  <si>
    <t>ＳＯＣＩＡＬＳＱＵＡＲＥ草加谷塚</t>
  </si>
  <si>
    <t>谷塚１丁目９－１４　１階</t>
    <rPh sb="0" eb="2">
      <t>ヤツカ</t>
    </rPh>
    <rPh sb="3" eb="5">
      <t>チョウメ</t>
    </rPh>
    <rPh sb="11" eb="12">
      <t>カイ</t>
    </rPh>
    <phoneticPr fontId="2"/>
  </si>
  <si>
    <t>340-0028</t>
  </si>
  <si>
    <t>070-3366-0026</t>
    <phoneticPr fontId="2"/>
  </si>
  <si>
    <t>東武スカイツリーライン谷塚駅東口徒歩３分</t>
    <rPh sb="0" eb="2">
      <t>トウブ</t>
    </rPh>
    <rPh sb="11" eb="14">
      <t>ヤツカエキ</t>
    </rPh>
    <rPh sb="14" eb="16">
      <t>ヒガシグチ</t>
    </rPh>
    <rPh sb="16" eb="18">
      <t>トホ</t>
    </rPh>
    <rPh sb="19" eb="20">
      <t>プン</t>
    </rPh>
    <phoneticPr fontId="2"/>
  </si>
  <si>
    <t>ディベアスサポート＆アプト</t>
    <phoneticPr fontId="2"/>
  </si>
  <si>
    <t>草加駅東口より東武バスセントラル「南川崎」下車徒歩5分
従たる事業所・短期入所　八潮市大字柳之宮字屋敷通80番8</t>
    <rPh sb="0" eb="3">
      <t>ソウカエキ</t>
    </rPh>
    <rPh sb="3" eb="5">
      <t>ヒガシグチ</t>
    </rPh>
    <rPh sb="7" eb="9">
      <t>トウブ</t>
    </rPh>
    <rPh sb="17" eb="20">
      <t>ミナミカワサキ</t>
    </rPh>
    <rPh sb="21" eb="23">
      <t>ゲシャ</t>
    </rPh>
    <rPh sb="23" eb="25">
      <t>トホ</t>
    </rPh>
    <rPh sb="26" eb="27">
      <t>フン</t>
    </rPh>
    <rPh sb="28" eb="29">
      <t>ジュウ</t>
    </rPh>
    <rPh sb="31" eb="34">
      <t>ジギョウショ</t>
    </rPh>
    <rPh sb="35" eb="39">
      <t>タンキニュウショ</t>
    </rPh>
    <rPh sb="40" eb="43">
      <t>ヤシオシ</t>
    </rPh>
    <rPh sb="43" eb="45">
      <t>オオアザ</t>
    </rPh>
    <rPh sb="45" eb="48">
      <t>ヤナギノミヤ</t>
    </rPh>
    <rPh sb="48" eb="49">
      <t>アザ</t>
    </rPh>
    <rPh sb="49" eb="52">
      <t>ヤシキドオ</t>
    </rPh>
    <rPh sb="54" eb="55">
      <t>バン</t>
    </rPh>
    <phoneticPr fontId="2"/>
  </si>
  <si>
    <t>（株）Ｋ－ＳＴＡＧＥ</t>
    <phoneticPr fontId="2"/>
  </si>
  <si>
    <t>すかいはうす</t>
    <phoneticPr fontId="2"/>
  </si>
  <si>
    <t>八潮市</t>
    <rPh sb="0" eb="2">
      <t>ヤシオ</t>
    </rPh>
    <rPh sb="2" eb="3">
      <t>シ</t>
    </rPh>
    <phoneticPr fontId="2"/>
  </si>
  <si>
    <t>中央４丁目４番地６</t>
    <phoneticPr fontId="2"/>
  </si>
  <si>
    <t>048-959-9045</t>
    <phoneticPr fontId="2"/>
  </si>
  <si>
    <t>048-959-9047</t>
    <phoneticPr fontId="2"/>
  </si>
  <si>
    <t>つくばエクスプレス八潮駅から東武バス「八幡小学校前」下車徒歩８分</t>
    <rPh sb="9" eb="12">
      <t>ヤシオエキ</t>
    </rPh>
    <rPh sb="14" eb="16">
      <t>トウブ</t>
    </rPh>
    <rPh sb="19" eb="21">
      <t>ヤハタ</t>
    </rPh>
    <rPh sb="21" eb="25">
      <t>ショウガッコウマエ</t>
    </rPh>
    <rPh sb="26" eb="28">
      <t>ゲシャ</t>
    </rPh>
    <rPh sb="28" eb="30">
      <t>トホ</t>
    </rPh>
    <rPh sb="31" eb="32">
      <t>フン</t>
    </rPh>
    <phoneticPr fontId="2"/>
  </si>
  <si>
    <t>フィールド・マーケティング・ジャパン(株)</t>
    <phoneticPr fontId="2"/>
  </si>
  <si>
    <t>笑顔の家　ショートステイ幸手</t>
    <rPh sb="0" eb="2">
      <t>エガオ</t>
    </rPh>
    <rPh sb="3" eb="4">
      <t>イエ</t>
    </rPh>
    <rPh sb="12" eb="14">
      <t>サッテ</t>
    </rPh>
    <phoneticPr fontId="2"/>
  </si>
  <si>
    <t>幸手市</t>
    <rPh sb="0" eb="2">
      <t>サッテ</t>
    </rPh>
    <rPh sb="2" eb="3">
      <t>シ</t>
    </rPh>
    <phoneticPr fontId="2"/>
  </si>
  <si>
    <t>中５丁目１３－２９</t>
    <rPh sb="0" eb="1">
      <t>チュウ</t>
    </rPh>
    <rPh sb="2" eb="4">
      <t>チョウメ</t>
    </rPh>
    <phoneticPr fontId="2"/>
  </si>
  <si>
    <t>0480-48-7838</t>
    <phoneticPr fontId="2"/>
  </si>
  <si>
    <t>03-5793-5201</t>
    <phoneticPr fontId="2"/>
  </si>
  <si>
    <t>東武日光線幸手駅西口下車徒歩６分
※共同生活援助との併設</t>
    <rPh sb="0" eb="4">
      <t>トウブニッコウ</t>
    </rPh>
    <rPh sb="4" eb="5">
      <t>セン</t>
    </rPh>
    <rPh sb="5" eb="7">
      <t>サッテ</t>
    </rPh>
    <rPh sb="7" eb="8">
      <t>エキ</t>
    </rPh>
    <rPh sb="8" eb="10">
      <t>ニシグチ</t>
    </rPh>
    <rPh sb="10" eb="12">
      <t>ゲシャ</t>
    </rPh>
    <rPh sb="12" eb="14">
      <t>トホ</t>
    </rPh>
    <rPh sb="15" eb="16">
      <t>フン</t>
    </rPh>
    <rPh sb="18" eb="20">
      <t>キョウドウ</t>
    </rPh>
    <rPh sb="20" eb="22">
      <t>セイカツ</t>
    </rPh>
    <rPh sb="22" eb="24">
      <t>エンジョ</t>
    </rPh>
    <rPh sb="26" eb="28">
      <t>ヘイセツ</t>
    </rPh>
    <phoneticPr fontId="2"/>
  </si>
  <si>
    <t>（一社）oneness</t>
    <rPh sb="1" eb="3">
      <t>イッシャ</t>
    </rPh>
    <phoneticPr fontId="2"/>
  </si>
  <si>
    <t>ビーハック日中支援型障がい者グループホームさいたま深谷</t>
    <rPh sb="5" eb="10">
      <t>ニッチュウシエンガタ</t>
    </rPh>
    <rPh sb="10" eb="11">
      <t>ショウ</t>
    </rPh>
    <rPh sb="13" eb="14">
      <t>シャ</t>
    </rPh>
    <rPh sb="25" eb="27">
      <t>フカヤ</t>
    </rPh>
    <phoneticPr fontId="2"/>
  </si>
  <si>
    <t>JR高崎線深谷駅から徒歩12分
※共同生活援助との併設</t>
    <rPh sb="2" eb="5">
      <t>タカサキセン</t>
    </rPh>
    <rPh sb="5" eb="7">
      <t>フカヤ</t>
    </rPh>
    <rPh sb="7" eb="8">
      <t>エキ</t>
    </rPh>
    <rPh sb="10" eb="12">
      <t>トホ</t>
    </rPh>
    <rPh sb="14" eb="15">
      <t>フン</t>
    </rPh>
    <phoneticPr fontId="2"/>
  </si>
  <si>
    <t>（株）デジタルヘルス</t>
    <rPh sb="1" eb="2">
      <t>カブ</t>
    </rPh>
    <phoneticPr fontId="2"/>
  </si>
  <si>
    <t>ダリアホーム本庄</t>
    <rPh sb="6" eb="8">
      <t>ホンジョウ</t>
    </rPh>
    <phoneticPr fontId="2"/>
  </si>
  <si>
    <t>柏一丁目９番４号</t>
    <rPh sb="0" eb="1">
      <t>カシワ</t>
    </rPh>
    <rPh sb="1" eb="4">
      <t>イッチョウメ</t>
    </rPh>
    <rPh sb="5" eb="6">
      <t>バン</t>
    </rPh>
    <rPh sb="7" eb="8">
      <t>ゴウ</t>
    </rPh>
    <phoneticPr fontId="2"/>
  </si>
  <si>
    <t>367-0045</t>
    <phoneticPr fontId="2"/>
  </si>
  <si>
    <t>0495-71-9522</t>
    <phoneticPr fontId="2"/>
  </si>
  <si>
    <t>0495-71-9523</t>
  </si>
  <si>
    <t>JR高崎線本庄駅 徒歩２０分</t>
    <rPh sb="2" eb="5">
      <t>タカサキセン</t>
    </rPh>
    <rPh sb="5" eb="8">
      <t>ホンジョウエキ</t>
    </rPh>
    <rPh sb="9" eb="11">
      <t>トホ</t>
    </rPh>
    <rPh sb="13" eb="14">
      <t>フン</t>
    </rPh>
    <phoneticPr fontId="2"/>
  </si>
  <si>
    <t>（社福）福潤の会</t>
    <rPh sb="1" eb="3">
      <t>シャフク</t>
    </rPh>
    <rPh sb="4" eb="5">
      <t>フク</t>
    </rPh>
    <rPh sb="5" eb="6">
      <t>ウルオ</t>
    </rPh>
    <rPh sb="7" eb="8">
      <t>カイ</t>
    </rPh>
    <phoneticPr fontId="2"/>
  </si>
  <si>
    <t>前谷５０５番地３</t>
    <rPh sb="0" eb="2">
      <t>マエタニ</t>
    </rPh>
    <rPh sb="5" eb="7">
      <t>バンチ</t>
    </rPh>
    <phoneticPr fontId="2"/>
  </si>
  <si>
    <t>361-0038</t>
    <phoneticPr fontId="2"/>
  </si>
  <si>
    <t>JR高崎線吹上駅徒歩１８分</t>
    <rPh sb="2" eb="5">
      <t>タカサキセン</t>
    </rPh>
    <rPh sb="5" eb="8">
      <t>フキアゲエキ</t>
    </rPh>
    <rPh sb="8" eb="10">
      <t>トホ</t>
    </rPh>
    <rPh sb="12" eb="13">
      <t>フン</t>
    </rPh>
    <phoneticPr fontId="2"/>
  </si>
  <si>
    <t>（一社）コーシェリ</t>
    <rPh sb="1" eb="3">
      <t>イッシャ</t>
    </rPh>
    <phoneticPr fontId="2"/>
  </si>
  <si>
    <t>生活介護事業所ヒュッゲ</t>
    <rPh sb="0" eb="7">
      <t>セイカツカイゴジギョウショ</t>
    </rPh>
    <phoneticPr fontId="2"/>
  </si>
  <si>
    <t>高島１９５</t>
    <rPh sb="0" eb="2">
      <t>タカシマ</t>
    </rPh>
    <phoneticPr fontId="2"/>
  </si>
  <si>
    <t>366-0100</t>
    <phoneticPr fontId="2"/>
  </si>
  <si>
    <t>070-8959-8789</t>
    <phoneticPr fontId="2"/>
  </si>
  <si>
    <t>JR高崎線熊谷駅から車２５分</t>
    <rPh sb="2" eb="5">
      <t>タカサキセン</t>
    </rPh>
    <rPh sb="5" eb="7">
      <t>クマガヤ</t>
    </rPh>
    <rPh sb="7" eb="8">
      <t>エキ</t>
    </rPh>
    <rPh sb="10" eb="11">
      <t>クルマ</t>
    </rPh>
    <rPh sb="13" eb="14">
      <t>フン</t>
    </rPh>
    <phoneticPr fontId="2"/>
  </si>
  <si>
    <t>(福)親和会</t>
    <rPh sb="1" eb="2">
      <t>フク</t>
    </rPh>
    <rPh sb="3" eb="6">
      <t>シンワカイ</t>
    </rPh>
    <phoneticPr fontId="2"/>
  </si>
  <si>
    <t>千寿里　短期入所生活介護事業所</t>
    <rPh sb="0" eb="2">
      <t>センジュ</t>
    </rPh>
    <rPh sb="2" eb="3">
      <t>サト</t>
    </rPh>
    <rPh sb="4" eb="8">
      <t>タンキニュウショ</t>
    </rPh>
    <rPh sb="8" eb="12">
      <t>セイカツカイゴ</t>
    </rPh>
    <rPh sb="12" eb="15">
      <t>ジギョウショ</t>
    </rPh>
    <phoneticPr fontId="2"/>
  </si>
  <si>
    <t>坂之下字丙明改原1153番1</t>
    <rPh sb="0" eb="3">
      <t>サカノシタ</t>
    </rPh>
    <rPh sb="3" eb="4">
      <t>アザ</t>
    </rPh>
    <rPh sb="4" eb="5">
      <t>ヘイ</t>
    </rPh>
    <rPh sb="5" eb="6">
      <t>メイ</t>
    </rPh>
    <rPh sb="6" eb="7">
      <t>カイ</t>
    </rPh>
    <rPh sb="7" eb="8">
      <t>ゲン</t>
    </rPh>
    <rPh sb="12" eb="13">
      <t>バン</t>
    </rPh>
    <phoneticPr fontId="2"/>
  </si>
  <si>
    <t>359-0012</t>
    <phoneticPr fontId="2"/>
  </si>
  <si>
    <t>04-2951-5811</t>
    <phoneticPr fontId="2"/>
  </si>
  <si>
    <t>04-2946-5188</t>
    <phoneticPr fontId="2"/>
  </si>
  <si>
    <t>西武池袋線所沢駅から西武バス「金比羅バス停」下車徒歩５分</t>
    <rPh sb="0" eb="5">
      <t>セイブイケブクロセン</t>
    </rPh>
    <rPh sb="5" eb="7">
      <t>トコロザワ</t>
    </rPh>
    <rPh sb="7" eb="8">
      <t>エキ</t>
    </rPh>
    <rPh sb="10" eb="12">
      <t>セイブ</t>
    </rPh>
    <rPh sb="15" eb="18">
      <t>コンピラ</t>
    </rPh>
    <rPh sb="20" eb="21">
      <t>テイ</t>
    </rPh>
    <rPh sb="22" eb="24">
      <t>ゲシャ</t>
    </rPh>
    <rPh sb="24" eb="26">
      <t>トホ</t>
    </rPh>
    <rPh sb="27" eb="28">
      <t>フン</t>
    </rPh>
    <phoneticPr fontId="2"/>
  </si>
  <si>
    <t>みのり</t>
    <phoneticPr fontId="2"/>
  </si>
  <si>
    <t>(株)Penguin Adventure</t>
    <rPh sb="0" eb="3">
      <t>カブ</t>
    </rPh>
    <phoneticPr fontId="2"/>
  </si>
  <si>
    <t>いちあん</t>
    <phoneticPr fontId="2"/>
  </si>
  <si>
    <t>旭町27-23</t>
    <rPh sb="0" eb="2">
      <t>アサヒチョウ</t>
    </rPh>
    <phoneticPr fontId="2"/>
  </si>
  <si>
    <t>359-0036</t>
    <phoneticPr fontId="2"/>
  </si>
  <si>
    <t>04-2941-6862</t>
    <phoneticPr fontId="2"/>
  </si>
  <si>
    <t>西武新宿線所沢駅徒歩10分</t>
    <rPh sb="0" eb="5">
      <t>セイブシンジュクセン</t>
    </rPh>
    <rPh sb="5" eb="8">
      <t>トコロザワエキ</t>
    </rPh>
    <rPh sb="8" eb="10">
      <t>トホ</t>
    </rPh>
    <rPh sb="12" eb="13">
      <t>フン</t>
    </rPh>
    <phoneticPr fontId="2"/>
  </si>
  <si>
    <t>入間川2-6-22 第2甲田ビル2F</t>
    <rPh sb="0" eb="2">
      <t>イルマ</t>
    </rPh>
    <rPh sb="2" eb="3">
      <t>ガワ</t>
    </rPh>
    <rPh sb="10" eb="11">
      <t>ダイ</t>
    </rPh>
    <rPh sb="12" eb="14">
      <t>コウダ</t>
    </rPh>
    <phoneticPr fontId="2"/>
  </si>
  <si>
    <t>下富1098-3</t>
    <rPh sb="0" eb="2">
      <t>シモトミ</t>
    </rPh>
    <phoneticPr fontId="2"/>
  </si>
  <si>
    <t>ウェルフェアD入間</t>
    <rPh sb="7" eb="9">
      <t>イルマ</t>
    </rPh>
    <phoneticPr fontId="2"/>
  </si>
  <si>
    <t>豊岡一丁目４番地の３７　ルルタワー５－４階</t>
    <rPh sb="0" eb="2">
      <t>トヨオカ</t>
    </rPh>
    <rPh sb="2" eb="5">
      <t>イッチョウメ</t>
    </rPh>
    <rPh sb="6" eb="8">
      <t>バンチ</t>
    </rPh>
    <rPh sb="20" eb="21">
      <t>カイ</t>
    </rPh>
    <phoneticPr fontId="2"/>
  </si>
  <si>
    <t>キャリア・サポート・パートナーズ上尾</t>
    <rPh sb="16" eb="18">
      <t>アゲオ</t>
    </rPh>
    <phoneticPr fontId="2"/>
  </si>
  <si>
    <t>上町一丁目１番１５号</t>
    <rPh sb="0" eb="2">
      <t>カミチョウ</t>
    </rPh>
    <rPh sb="2" eb="5">
      <t>イッチョウメ</t>
    </rPh>
    <rPh sb="6" eb="7">
      <t>バン</t>
    </rPh>
    <rPh sb="9" eb="10">
      <t>ゴウ</t>
    </rPh>
    <phoneticPr fontId="2"/>
  </si>
  <si>
    <t>362-0037</t>
    <phoneticPr fontId="2"/>
  </si>
  <si>
    <t>048-783-4593</t>
    <phoneticPr fontId="2"/>
  </si>
  <si>
    <t>048-783-4592</t>
    <phoneticPr fontId="2"/>
  </si>
  <si>
    <t>JR高崎線上尾駅から徒歩３分</t>
    <rPh sb="2" eb="5">
      <t>タカサキセン</t>
    </rPh>
    <rPh sb="5" eb="8">
      <t>アゲオエキ</t>
    </rPh>
    <rPh sb="10" eb="12">
      <t>トホ</t>
    </rPh>
    <rPh sb="13" eb="14">
      <t>フン</t>
    </rPh>
    <phoneticPr fontId="2"/>
  </si>
  <si>
    <t>（特非）あやの郷福祉会</t>
    <rPh sb="1" eb="3">
      <t>トクヒ</t>
    </rPh>
    <rPh sb="7" eb="8">
      <t>サト</t>
    </rPh>
    <rPh sb="8" eb="11">
      <t>フクシカイ</t>
    </rPh>
    <phoneticPr fontId="2"/>
  </si>
  <si>
    <t>短期入所クライス上尾西宮下</t>
    <rPh sb="0" eb="4">
      <t>タンキニュウショ</t>
    </rPh>
    <rPh sb="8" eb="10">
      <t>アゲオ</t>
    </rPh>
    <rPh sb="10" eb="13">
      <t>ニシミヤシタ</t>
    </rPh>
    <phoneticPr fontId="5"/>
  </si>
  <si>
    <t>西宮下３－６９</t>
    <rPh sb="0" eb="3">
      <t>ニシミヤシタ</t>
    </rPh>
    <phoneticPr fontId="1"/>
  </si>
  <si>
    <t>362-0043</t>
    <phoneticPr fontId="2"/>
  </si>
  <si>
    <t>044-244-5782</t>
    <phoneticPr fontId="2"/>
  </si>
  <si>
    <t>044-244-5783</t>
    <phoneticPr fontId="2"/>
  </si>
  <si>
    <t>JR高崎線上尾駅から徒歩１９分</t>
    <rPh sb="2" eb="5">
      <t>タカサキセン</t>
    </rPh>
    <rPh sb="5" eb="8">
      <t>アゲオエキ</t>
    </rPh>
    <rPh sb="10" eb="12">
      <t>トホ</t>
    </rPh>
    <rPh sb="14" eb="15">
      <t>フン</t>
    </rPh>
    <phoneticPr fontId="2"/>
  </si>
  <si>
    <t>ステップアップ上尾</t>
    <rPh sb="7" eb="9">
      <t>アゲオ</t>
    </rPh>
    <phoneticPr fontId="2"/>
  </si>
  <si>
    <t>大谷本郷716</t>
    <rPh sb="0" eb="2">
      <t>オオタニ</t>
    </rPh>
    <rPh sb="2" eb="4">
      <t>ホンゴウ</t>
    </rPh>
    <phoneticPr fontId="2"/>
  </si>
  <si>
    <t>048-871-7795</t>
    <phoneticPr fontId="2"/>
  </si>
  <si>
    <t>048-871-7796</t>
    <phoneticPr fontId="2"/>
  </si>
  <si>
    <t>ＪＲ高崎線上尾駅から東武バス「大谷小学校」から徒歩１分</t>
    <rPh sb="2" eb="4">
      <t>タカサキ</t>
    </rPh>
    <rPh sb="4" eb="5">
      <t>セン</t>
    </rPh>
    <rPh sb="5" eb="7">
      <t>アゲオ</t>
    </rPh>
    <rPh sb="7" eb="8">
      <t>エキ</t>
    </rPh>
    <rPh sb="10" eb="12">
      <t>トウブ</t>
    </rPh>
    <rPh sb="15" eb="20">
      <t>オオタニショウガッコウ</t>
    </rPh>
    <rPh sb="23" eb="25">
      <t>トホ</t>
    </rPh>
    <rPh sb="26" eb="27">
      <t>フン</t>
    </rPh>
    <phoneticPr fontId="2"/>
  </si>
  <si>
    <t>やじろべえ</t>
    <phoneticPr fontId="2"/>
  </si>
  <si>
    <t>地頭方449-45</t>
    <rPh sb="0" eb="3">
      <t>ジトウカタ</t>
    </rPh>
    <phoneticPr fontId="2"/>
  </si>
  <si>
    <t>362-0051</t>
    <phoneticPr fontId="2"/>
  </si>
  <si>
    <t>048-788-1397</t>
    <phoneticPr fontId="2"/>
  </si>
  <si>
    <t>048-788-1398</t>
    <phoneticPr fontId="2"/>
  </si>
  <si>
    <t>JR高崎線上尾駅西口から徒歩13分</t>
    <rPh sb="2" eb="5">
      <t>タカサキセン</t>
    </rPh>
    <rPh sb="5" eb="8">
      <t>アゲオエキ</t>
    </rPh>
    <rPh sb="8" eb="10">
      <t>ニシグチ</t>
    </rPh>
    <rPh sb="12" eb="14">
      <t>トホ</t>
    </rPh>
    <rPh sb="16" eb="17">
      <t>フン</t>
    </rPh>
    <phoneticPr fontId="2"/>
  </si>
  <si>
    <t>川田谷5790</t>
    <rPh sb="0" eb="2">
      <t>カワタ</t>
    </rPh>
    <rPh sb="2" eb="3">
      <t>ヤ</t>
    </rPh>
    <phoneticPr fontId="2"/>
  </si>
  <si>
    <t>一本立ちの砦　笑城</t>
    <rPh sb="0" eb="3">
      <t>イッポンダ</t>
    </rPh>
    <rPh sb="5" eb="6">
      <t>トリデ</t>
    </rPh>
    <rPh sb="7" eb="8">
      <t>ワラ</t>
    </rPh>
    <rPh sb="8" eb="9">
      <t>シロ</t>
    </rPh>
    <phoneticPr fontId="2"/>
  </si>
  <si>
    <t>荒川上田野４４５番地１</t>
    <rPh sb="0" eb="2">
      <t>アラカワ</t>
    </rPh>
    <rPh sb="2" eb="4">
      <t>ウエダ</t>
    </rPh>
    <rPh sb="4" eb="5">
      <t>ノ</t>
    </rPh>
    <rPh sb="8" eb="10">
      <t>バンチ</t>
    </rPh>
    <phoneticPr fontId="2"/>
  </si>
  <si>
    <t>秩父鉄道「武州中川」下車徒歩１５分</t>
    <rPh sb="0" eb="4">
      <t>チチブテツドウ</t>
    </rPh>
    <rPh sb="5" eb="6">
      <t>ブ</t>
    </rPh>
    <rPh sb="6" eb="7">
      <t>ス</t>
    </rPh>
    <rPh sb="7" eb="9">
      <t>ナカガワ</t>
    </rPh>
    <rPh sb="10" eb="12">
      <t>ゲシャ</t>
    </rPh>
    <rPh sb="12" eb="14">
      <t>トホ</t>
    </rPh>
    <rPh sb="16" eb="17">
      <t>フン</t>
    </rPh>
    <phoneticPr fontId="2"/>
  </si>
  <si>
    <t>（一社）やまび子</t>
    <rPh sb="1" eb="3">
      <t>イッシャ</t>
    </rPh>
    <rPh sb="7" eb="8">
      <t>コ</t>
    </rPh>
    <phoneticPr fontId="2"/>
  </si>
  <si>
    <t>多機能型事業所　オークツリー</t>
    <phoneticPr fontId="2"/>
  </si>
  <si>
    <t>大里郡寄居町</t>
    <rPh sb="0" eb="6">
      <t>オオサトグンヨリイマチ</t>
    </rPh>
    <phoneticPr fontId="2"/>
  </si>
  <si>
    <t>用土１８７１－２</t>
    <rPh sb="0" eb="2">
      <t>ヨウド</t>
    </rPh>
    <phoneticPr fontId="2"/>
  </si>
  <si>
    <t>369-1201</t>
    <phoneticPr fontId="2"/>
  </si>
  <si>
    <t>JR八高線「用土」下車徒歩７分</t>
    <rPh sb="2" eb="3">
      <t>ハチ</t>
    </rPh>
    <rPh sb="3" eb="4">
      <t>タカ</t>
    </rPh>
    <rPh sb="4" eb="5">
      <t>セン</t>
    </rPh>
    <rPh sb="6" eb="8">
      <t>ヨウド</t>
    </rPh>
    <rPh sb="9" eb="11">
      <t>ゲシャ</t>
    </rPh>
    <rPh sb="11" eb="13">
      <t>トホ</t>
    </rPh>
    <rPh sb="14" eb="15">
      <t>フン</t>
    </rPh>
    <phoneticPr fontId="2"/>
  </si>
  <si>
    <t>生活介護事業所　アプリケアワークス上福岡駅西口</t>
    <rPh sb="0" eb="7">
      <t>セイカツカイゴジギョウショ</t>
    </rPh>
    <rPh sb="17" eb="20">
      <t>カミフクオカ</t>
    </rPh>
    <rPh sb="20" eb="21">
      <t>エキ</t>
    </rPh>
    <rPh sb="21" eb="23">
      <t>ニシグチ</t>
    </rPh>
    <phoneticPr fontId="2"/>
  </si>
  <si>
    <t>西二丁目１－２５
上福岡大竹ビル</t>
    <rPh sb="0" eb="1">
      <t>ニシ</t>
    </rPh>
    <rPh sb="1" eb="4">
      <t>ニチョウメ</t>
    </rPh>
    <rPh sb="9" eb="12">
      <t>カミフクオカ</t>
    </rPh>
    <rPh sb="12" eb="14">
      <t>オオタケ</t>
    </rPh>
    <phoneticPr fontId="2"/>
  </si>
  <si>
    <t>356-0005</t>
    <phoneticPr fontId="2"/>
  </si>
  <si>
    <t>049-257-4926</t>
    <phoneticPr fontId="2"/>
  </si>
  <si>
    <t>049-257-4927</t>
    <phoneticPr fontId="2"/>
  </si>
  <si>
    <t>東部東上線上福岡駅西口徒歩５分</t>
    <rPh sb="0" eb="2">
      <t>トウブ</t>
    </rPh>
    <rPh sb="2" eb="5">
      <t>トウジョウセン</t>
    </rPh>
    <rPh sb="5" eb="8">
      <t>カミフクオカ</t>
    </rPh>
    <rPh sb="8" eb="9">
      <t>エキ</t>
    </rPh>
    <rPh sb="9" eb="11">
      <t>ニシグチ</t>
    </rPh>
    <rPh sb="11" eb="13">
      <t>トホ</t>
    </rPh>
    <rPh sb="14" eb="15">
      <t>フン</t>
    </rPh>
    <phoneticPr fontId="2"/>
  </si>
  <si>
    <t>(医）富家会</t>
    <rPh sb="1" eb="2">
      <t>イ</t>
    </rPh>
    <rPh sb="3" eb="5">
      <t>フケ</t>
    </rPh>
    <rPh sb="5" eb="6">
      <t>カイ</t>
    </rPh>
    <phoneticPr fontId="2"/>
  </si>
  <si>
    <t>富家病院</t>
    <rPh sb="0" eb="4">
      <t>フケビョウイン</t>
    </rPh>
    <phoneticPr fontId="2"/>
  </si>
  <si>
    <t>亀久保2197</t>
    <rPh sb="0" eb="3">
      <t>カメクボ</t>
    </rPh>
    <phoneticPr fontId="2"/>
  </si>
  <si>
    <t>356-0051</t>
    <phoneticPr fontId="2"/>
  </si>
  <si>
    <t>049-264-8811</t>
    <phoneticPr fontId="2"/>
  </si>
  <si>
    <t>049-266-2287</t>
    <phoneticPr fontId="2"/>
  </si>
  <si>
    <t>東武東上線上福岡駅より西武バス「富家病院」下車徒歩12分
※病院の空床利用　医療型短期入所</t>
    <rPh sb="23" eb="25">
      <t>トホ</t>
    </rPh>
    <rPh sb="30" eb="32">
      <t>ビョウイン</t>
    </rPh>
    <rPh sb="38" eb="40">
      <t>イリョウ</t>
    </rPh>
    <rPh sb="40" eb="41">
      <t>ガタ</t>
    </rPh>
    <rPh sb="41" eb="43">
      <t>タンキ</t>
    </rPh>
    <rPh sb="43" eb="45">
      <t>ニュウショ</t>
    </rPh>
    <phoneticPr fontId="2"/>
  </si>
  <si>
    <t>重症児者デイサービスえん</t>
    <rPh sb="0" eb="4">
      <t>ジュウショウジシャ</t>
    </rPh>
    <phoneticPr fontId="2"/>
  </si>
  <si>
    <t>大里731-1</t>
    <rPh sb="0" eb="2">
      <t>オオサト</t>
    </rPh>
    <phoneticPr fontId="2"/>
  </si>
  <si>
    <t>048-940-7421</t>
    <phoneticPr fontId="2"/>
  </si>
  <si>
    <t>東武スカイツリーライン大袋駅から徒歩10分</t>
    <rPh sb="0" eb="2">
      <t>トウブ</t>
    </rPh>
    <rPh sb="11" eb="14">
      <t>オオブクロエキ</t>
    </rPh>
    <rPh sb="16" eb="18">
      <t>トホ</t>
    </rPh>
    <rPh sb="20" eb="21">
      <t>プン</t>
    </rPh>
    <phoneticPr fontId="2"/>
  </si>
  <si>
    <t>就労支援のウェリット</t>
  </si>
  <si>
    <t>大宮区桜木町４－１２３－３　コーラル大宮２０１</t>
  </si>
  <si>
    <t>070-8408-6636</t>
  </si>
  <si>
    <t>03-3388-4069</t>
  </si>
  <si>
    <t>JR大宮駅徒歩９分</t>
    <rPh sb="2" eb="4">
      <t>オオミヤ</t>
    </rPh>
    <rPh sb="4" eb="5">
      <t>エキ</t>
    </rPh>
    <rPh sb="5" eb="7">
      <t>トホ</t>
    </rPh>
    <rPh sb="8" eb="9">
      <t>フン</t>
    </rPh>
    <phoneticPr fontId="2"/>
  </si>
  <si>
    <t>さいたま新都心駅西口から北浦和駅西口行国際興業バス「内道」下車徒歩3分　従たる事業所 中央区円阿弥１－３－１５ 鴻沼福祉会館１階</t>
    <rPh sb="4" eb="7">
      <t>シントシン</t>
    </rPh>
    <phoneticPr fontId="2"/>
  </si>
  <si>
    <t>かなうラボ大宮三橋</t>
    <rPh sb="5" eb="7">
      <t>おおみや</t>
    </rPh>
    <rPh sb="7" eb="9">
      <t>みはし</t>
    </rPh>
    <phoneticPr fontId="2" type="Hiragana"/>
  </si>
  <si>
    <t>かなうラボ北浦和駅前</t>
    <rPh sb="5" eb="8">
      <t>きたうらわ</t>
    </rPh>
    <rPh sb="8" eb="9">
      <t>えき</t>
    </rPh>
    <rPh sb="9" eb="10">
      <t>まえ</t>
    </rPh>
    <phoneticPr fontId="5" type="Hiragana"/>
  </si>
  <si>
    <t>かなうラボ浦和・県庁前</t>
    <rPh sb="5" eb="7">
      <t>ウラワ</t>
    </rPh>
    <rPh sb="8" eb="10">
      <t>ケンチョウ</t>
    </rPh>
    <rPh sb="10" eb="11">
      <t>マエ</t>
    </rPh>
    <phoneticPr fontId="4"/>
  </si>
  <si>
    <t>やまぶき川越</t>
    <rPh sb="4" eb="6">
      <t>カワゴエ</t>
    </rPh>
    <phoneticPr fontId="33"/>
  </si>
  <si>
    <t>川越市</t>
    <rPh sb="0" eb="3">
      <t>カワゴエシ</t>
    </rPh>
    <phoneticPr fontId="33"/>
  </si>
  <si>
    <t>菅原町２３－６　TS川越ビル４F</t>
    <rPh sb="0" eb="3">
      <t>スガワラマチ</t>
    </rPh>
    <rPh sb="10" eb="12">
      <t>カワゴエ</t>
    </rPh>
    <phoneticPr fontId="33"/>
  </si>
  <si>
    <t>JR・東武東上線川越駅徒歩4分</t>
    <rPh sb="3" eb="8">
      <t>トウブトウジョウセン</t>
    </rPh>
    <rPh sb="8" eb="10">
      <t>カワゴエ</t>
    </rPh>
    <rPh sb="10" eb="11">
      <t>エキ</t>
    </rPh>
    <rPh sb="11" eb="13">
      <t>トホ</t>
    </rPh>
    <rPh sb="14" eb="15">
      <t>フン</t>
    </rPh>
    <phoneticPr fontId="33"/>
  </si>
  <si>
    <t>コレット</t>
  </si>
  <si>
    <t>石原町１－２７－２　アルカディア岸107</t>
    <rPh sb="0" eb="3">
      <t>イシハラマチ</t>
    </rPh>
    <rPh sb="16" eb="17">
      <t>キシ</t>
    </rPh>
    <phoneticPr fontId="33"/>
  </si>
  <si>
    <t>350-0024</t>
  </si>
  <si>
    <t>049-298-8496</t>
  </si>
  <si>
    <t>東武バスウエスト　石原町西バス停下車徒歩３分</t>
    <rPh sb="9" eb="11">
      <t>イシハラ</t>
    </rPh>
    <rPh sb="11" eb="12">
      <t>マチ</t>
    </rPh>
    <rPh sb="12" eb="13">
      <t>ニシ</t>
    </rPh>
    <rPh sb="15" eb="16">
      <t>テイ</t>
    </rPh>
    <rPh sb="16" eb="18">
      <t>ゲシャ</t>
    </rPh>
    <rPh sb="18" eb="20">
      <t>トホ</t>
    </rPh>
    <rPh sb="21" eb="22">
      <t>フン</t>
    </rPh>
    <phoneticPr fontId="33"/>
  </si>
  <si>
    <t>鯨井新田６－１第３今泉ビル１階</t>
    <rPh sb="0" eb="4">
      <t>クジライシンデン</t>
    </rPh>
    <rPh sb="7" eb="8">
      <t>ダイ</t>
    </rPh>
    <rPh sb="9" eb="11">
      <t>イマイズミ</t>
    </rPh>
    <rPh sb="14" eb="15">
      <t>カイ</t>
    </rPh>
    <phoneticPr fontId="33"/>
  </si>
  <si>
    <t>鶴ヶ島駅から徒歩３分</t>
    <rPh sb="0" eb="3">
      <t>ツルガシマ</t>
    </rPh>
    <rPh sb="3" eb="4">
      <t>エキ</t>
    </rPh>
    <rPh sb="6" eb="8">
      <t>トホ</t>
    </rPh>
    <rPh sb="9" eb="10">
      <t>フン</t>
    </rPh>
    <phoneticPr fontId="1"/>
  </si>
  <si>
    <t>350-1305</t>
  </si>
  <si>
    <t>04-2946-8934</t>
  </si>
  <si>
    <t>04-2946-9698</t>
  </si>
  <si>
    <t>358-0003</t>
  </si>
  <si>
    <t>04-2968-9063</t>
  </si>
  <si>
    <t>04-2968-9065</t>
  </si>
  <si>
    <t>就労継続支援Ｂ型事業所　ひいらぎ</t>
  </si>
  <si>
    <t>きよみ野三丁目１３番地４２</t>
    <rPh sb="3" eb="4">
      <t>ノ</t>
    </rPh>
    <rPh sb="4" eb="5">
      <t>ミ</t>
    </rPh>
    <rPh sb="5" eb="7">
      <t>チョウメ</t>
    </rPh>
    <rPh sb="9" eb="11">
      <t>バンチ</t>
    </rPh>
    <phoneticPr fontId="2"/>
  </si>
  <si>
    <t>342-0058</t>
    <phoneticPr fontId="2"/>
  </si>
  <si>
    <t>048-919-2207</t>
    <phoneticPr fontId="2"/>
  </si>
  <si>
    <t>048-919-2210</t>
    <phoneticPr fontId="2"/>
  </si>
  <si>
    <t>JR武蔵野線吉川駅北口より東武バス「吉川きよみ野」」下車徒歩2分</t>
    <rPh sb="2" eb="6">
      <t>ムサシノセン</t>
    </rPh>
    <rPh sb="6" eb="9">
      <t>ヨシカワエキ</t>
    </rPh>
    <rPh sb="9" eb="11">
      <t>キタグチ</t>
    </rPh>
    <rPh sb="13" eb="15">
      <t>トウブ</t>
    </rPh>
    <rPh sb="18" eb="20">
      <t>ヨシカワ</t>
    </rPh>
    <rPh sb="23" eb="24">
      <t>ノ</t>
    </rPh>
    <rPh sb="26" eb="28">
      <t>ゲシャ</t>
    </rPh>
    <rPh sb="28" eb="30">
      <t>トホ</t>
    </rPh>
    <rPh sb="31" eb="32">
      <t>フン</t>
    </rPh>
    <phoneticPr fontId="2"/>
  </si>
  <si>
    <t>Cocorport 久喜駅前Office</t>
    <phoneticPr fontId="2"/>
  </si>
  <si>
    <t>久喜東１－２－２　フジタ第12ビル　2階　202号室</t>
    <rPh sb="0" eb="2">
      <t>クキ</t>
    </rPh>
    <rPh sb="2" eb="3">
      <t>ヒガシ</t>
    </rPh>
    <rPh sb="12" eb="13">
      <t>ダイ</t>
    </rPh>
    <rPh sb="19" eb="20">
      <t>カイ</t>
    </rPh>
    <rPh sb="24" eb="26">
      <t>ゴウシツ</t>
    </rPh>
    <phoneticPr fontId="2"/>
  </si>
  <si>
    <t>0480-37-8283</t>
    <phoneticPr fontId="2"/>
  </si>
  <si>
    <t>0480-37-8286</t>
    <phoneticPr fontId="2"/>
  </si>
  <si>
    <t>JR宇都宮線・東武伊勢崎線久喜駅東口徒歩１分</t>
    <rPh sb="2" eb="6">
      <t>ウツノミヤセン</t>
    </rPh>
    <rPh sb="7" eb="9">
      <t>トウブ</t>
    </rPh>
    <rPh sb="9" eb="12">
      <t>イセザキ</t>
    </rPh>
    <rPh sb="12" eb="13">
      <t>セン</t>
    </rPh>
    <rPh sb="13" eb="16">
      <t>クキエキ</t>
    </rPh>
    <rPh sb="16" eb="18">
      <t>ヒガシグチ</t>
    </rPh>
    <rPh sb="18" eb="20">
      <t>トホ</t>
    </rPh>
    <rPh sb="21" eb="22">
      <t>プン</t>
    </rPh>
    <phoneticPr fontId="2"/>
  </si>
  <si>
    <t>デイズ　吉川なかそね</t>
    <rPh sb="4" eb="6">
      <t>ヨシカワ</t>
    </rPh>
    <phoneticPr fontId="2"/>
  </si>
  <si>
    <t>342-0033</t>
  </si>
  <si>
    <t>048-984-7114</t>
  </si>
  <si>
    <t>デイズ　三郷こまがた</t>
    <rPh sb="4" eb="6">
      <t>ミサト</t>
    </rPh>
    <phoneticPr fontId="2"/>
  </si>
  <si>
    <t>三郷市</t>
    <phoneticPr fontId="2"/>
  </si>
  <si>
    <t>駒形１０５－２</t>
    <rPh sb="0" eb="2">
      <t>コマガタ</t>
    </rPh>
    <phoneticPr fontId="2"/>
  </si>
  <si>
    <t>341-0008</t>
    <phoneticPr fontId="2"/>
  </si>
  <si>
    <t>048-969-4895</t>
    <phoneticPr fontId="2"/>
  </si>
  <si>
    <t>048-969-4896</t>
    <phoneticPr fontId="2"/>
  </si>
  <si>
    <t>JR武蔵野線新三郷駅から徒歩20分</t>
    <rPh sb="2" eb="5">
      <t>ムサシノ</t>
    </rPh>
    <rPh sb="5" eb="6">
      <t>セン</t>
    </rPh>
    <rPh sb="6" eb="10">
      <t>シンミサトエキ</t>
    </rPh>
    <rPh sb="12" eb="14">
      <t>トホ</t>
    </rPh>
    <rPh sb="16" eb="17">
      <t>フン</t>
    </rPh>
    <phoneticPr fontId="2"/>
  </si>
  <si>
    <t>ユースタイルラボラトリー（株）</t>
    <rPh sb="12" eb="13">
      <t>カブ</t>
    </rPh>
    <phoneticPr fontId="2"/>
  </si>
  <si>
    <t>ユースタイルホーム加須花崎 短期入所</t>
    <rPh sb="9" eb="13">
      <t>かぞはなさき</t>
    </rPh>
    <rPh sb="14" eb="18">
      <t>たんきにゅうしょ</t>
    </rPh>
    <phoneticPr fontId="2" type="Hiragana"/>
  </si>
  <si>
    <t>加須市</t>
    <rPh sb="0" eb="3">
      <t>かぞし</t>
    </rPh>
    <phoneticPr fontId="2" type="Hiragana"/>
  </si>
  <si>
    <t>花崎３丁目１２－８</t>
    <rPh sb="0" eb="2">
      <t>はなさき</t>
    </rPh>
    <rPh sb="3" eb="5">
      <t>ちょうめ</t>
    </rPh>
    <phoneticPr fontId="2" type="Hiragana"/>
  </si>
  <si>
    <t>050-6883-7975</t>
    <phoneticPr fontId="2" type="Hiragana"/>
  </si>
  <si>
    <t>ケアパートナー(株)</t>
    <rPh sb="8" eb="9">
      <t>カブ</t>
    </rPh>
    <phoneticPr fontId="2"/>
  </si>
  <si>
    <t>パートナーガーデン春日部</t>
  </si>
  <si>
    <t>栄町2丁目278-1</t>
  </si>
  <si>
    <t>344-0058</t>
  </si>
  <si>
    <t>048-793-4821</t>
  </si>
  <si>
    <t>東武スカイツリーライン北春日部駅 徒歩11分.
※共同生活援助との併設</t>
    <rPh sb="0" eb="2">
      <t>トウブ</t>
    </rPh>
    <rPh sb="11" eb="15">
      <t>キタカスカベ</t>
    </rPh>
    <rPh sb="15" eb="16">
      <t>エキ</t>
    </rPh>
    <rPh sb="17" eb="19">
      <t>トホ</t>
    </rPh>
    <rPh sb="21" eb="22">
      <t>フン</t>
    </rPh>
    <phoneticPr fontId="2"/>
  </si>
  <si>
    <t>グループホームぬく森</t>
  </si>
  <si>
    <t>365-0036</t>
  </si>
  <si>
    <t>048-501-7096</t>
  </si>
  <si>
    <t>JP高崎線鴻巣駅 徒歩16分
※共同生活援助の空床利用</t>
    <rPh sb="2" eb="5">
      <t>タカサキセン</t>
    </rPh>
    <rPh sb="5" eb="8">
      <t>コウノスエキ</t>
    </rPh>
    <rPh sb="9" eb="11">
      <t>トホ</t>
    </rPh>
    <rPh sb="13" eb="14">
      <t>フン</t>
    </rPh>
    <phoneticPr fontId="2"/>
  </si>
  <si>
    <t>グループホームイノベル深谷</t>
    <rPh sb="11" eb="13">
      <t>フカヤ</t>
    </rPh>
    <phoneticPr fontId="2"/>
  </si>
  <si>
    <t>岡2546番地2</t>
  </si>
  <si>
    <t>369-0201</t>
  </si>
  <si>
    <t>048-594-7813</t>
  </si>
  <si>
    <t>048-594-7814</t>
  </si>
  <si>
    <t>ビーハウス鶴ヶ島</t>
  </si>
  <si>
    <t>新町4-4-14</t>
  </si>
  <si>
    <t>350-2227</t>
  </si>
  <si>
    <t>049-299-8890</t>
  </si>
  <si>
    <t>049-272-4413</t>
  </si>
  <si>
    <t>東武越生線一本松駅徒歩１４分</t>
    <rPh sb="0" eb="2">
      <t>トウブ</t>
    </rPh>
    <rPh sb="2" eb="5">
      <t>オゴセセン</t>
    </rPh>
    <rPh sb="5" eb="9">
      <t>イッポンマツエキ</t>
    </rPh>
    <rPh sb="9" eb="11">
      <t>トホ</t>
    </rPh>
    <rPh sb="13" eb="14">
      <t>フン</t>
    </rPh>
    <phoneticPr fontId="2"/>
  </si>
  <si>
    <t>北永井３８１番地３</t>
    <rPh sb="0" eb="1">
      <t>キタ</t>
    </rPh>
    <rPh sb="1" eb="3">
      <t>ナガイ</t>
    </rPh>
    <rPh sb="6" eb="8">
      <t>バンチ</t>
    </rPh>
    <phoneticPr fontId="2"/>
  </si>
  <si>
    <t>ＬＩＴＡＬＩＣＯワークス草加</t>
    <rPh sb="12" eb="14">
      <t>ソウカ</t>
    </rPh>
    <phoneticPr fontId="2"/>
  </si>
  <si>
    <t>ありすば工房</t>
    <rPh sb="4" eb="6">
      <t>コウボウ</t>
    </rPh>
    <phoneticPr fontId="2"/>
  </si>
  <si>
    <t>大宮区三橋１－４０８－２階</t>
    <phoneticPr fontId="2"/>
  </si>
  <si>
    <t>330-0856</t>
    <phoneticPr fontId="2"/>
  </si>
  <si>
    <t>050-3200-8261</t>
    <phoneticPr fontId="2"/>
  </si>
  <si>
    <t>JR大宮駅西口よりバス５分櫛引南下車
櫛引南停留所より徒歩６分</t>
    <rPh sb="2" eb="5">
      <t>オオミヤエキ</t>
    </rPh>
    <rPh sb="5" eb="7">
      <t>ニシグチ</t>
    </rPh>
    <rPh sb="12" eb="13">
      <t>フン</t>
    </rPh>
    <rPh sb="13" eb="14">
      <t>クシ</t>
    </rPh>
    <rPh sb="14" eb="15">
      <t>ヒ</t>
    </rPh>
    <rPh sb="15" eb="16">
      <t>ミナミ</t>
    </rPh>
    <rPh sb="16" eb="18">
      <t>ゲシャ</t>
    </rPh>
    <rPh sb="19" eb="20">
      <t>クシ</t>
    </rPh>
    <rPh sb="20" eb="21">
      <t>ヒ</t>
    </rPh>
    <rPh sb="21" eb="22">
      <t>ミナミ</t>
    </rPh>
    <rPh sb="22" eb="25">
      <t>テイリュウジョ</t>
    </rPh>
    <rPh sb="27" eb="29">
      <t>トホ</t>
    </rPh>
    <rPh sb="30" eb="31">
      <t>フン</t>
    </rPh>
    <phoneticPr fontId="2"/>
  </si>
  <si>
    <t>リハスワーク南浦和</t>
    <rPh sb="6" eb="9">
      <t>ミナミウラワ</t>
    </rPh>
    <phoneticPr fontId="2"/>
  </si>
  <si>
    <t>南区南本町１－１６－７第二小池ビル１階</t>
    <rPh sb="0" eb="2">
      <t>ミナミク</t>
    </rPh>
    <rPh sb="2" eb="3">
      <t>ミナミ</t>
    </rPh>
    <rPh sb="3" eb="5">
      <t>ホンチョウ</t>
    </rPh>
    <rPh sb="11" eb="13">
      <t>ダイニ</t>
    </rPh>
    <rPh sb="13" eb="15">
      <t>コイケ</t>
    </rPh>
    <rPh sb="18" eb="19">
      <t>カイ</t>
    </rPh>
    <phoneticPr fontId="2"/>
  </si>
  <si>
    <t>336-0018</t>
    <phoneticPr fontId="2"/>
  </si>
  <si>
    <t>070-3338-8681</t>
    <phoneticPr fontId="2"/>
  </si>
  <si>
    <t>076-220-7258</t>
    <phoneticPr fontId="2"/>
  </si>
  <si>
    <t>JR南浦和駅より徒歩５分</t>
    <rPh sb="2" eb="6">
      <t>ミナミウラワエキ</t>
    </rPh>
    <rPh sb="8" eb="10">
      <t>トホ</t>
    </rPh>
    <rPh sb="11" eb="12">
      <t>フン</t>
    </rPh>
    <phoneticPr fontId="2"/>
  </si>
  <si>
    <t>ジョブポイントらいく・ゆー　南浦和</t>
    <rPh sb="14" eb="17">
      <t>ミナミウラワ</t>
    </rPh>
    <phoneticPr fontId="2"/>
  </si>
  <si>
    <t>南区南本町１－５－７　ルアンビル１、２階</t>
    <phoneticPr fontId="2"/>
  </si>
  <si>
    <t>336-0018</t>
  </si>
  <si>
    <t>048-762-6375</t>
  </si>
  <si>
    <t>048-762-6385</t>
  </si>
  <si>
    <t>JR南浦和駅より徒歩２分</t>
    <rPh sb="2" eb="6">
      <t>ミナミウラワエキ</t>
    </rPh>
    <rPh sb="8" eb="10">
      <t>トホ</t>
    </rPh>
    <rPh sb="11" eb="12">
      <t>フン</t>
    </rPh>
    <phoneticPr fontId="2"/>
  </si>
  <si>
    <t>さいたま市</t>
    <rPh sb="2" eb="3">
      <t>シ</t>
    </rPh>
    <phoneticPr fontId="2"/>
  </si>
  <si>
    <t>大宮区北袋町２－４２４　コーフク本社ビル</t>
  </si>
  <si>
    <t>080-4205-5985</t>
  </si>
  <si>
    <t>JR与野駅より徒歩16分</t>
    <rPh sb="2" eb="4">
      <t>ヨノ</t>
    </rPh>
    <rPh sb="4" eb="5">
      <t>エキ</t>
    </rPh>
    <rPh sb="7" eb="9">
      <t>トホ</t>
    </rPh>
    <rPh sb="11" eb="12">
      <t>フン</t>
    </rPh>
    <phoneticPr fontId="2"/>
  </si>
  <si>
    <t>ウェリナ</t>
  </si>
  <si>
    <t>ＪＲ指扇駅から徒歩12分　定員：主たる10人、従たる30人
従たる事業所：ウェリナ川越（川越市小仙波６８７－１、
川越駅東口から西武バス乗車「仙波下」バス亭下車徒歩８分）</t>
    <rPh sb="2" eb="4">
      <t>サシオウギ</t>
    </rPh>
    <rPh sb="4" eb="5">
      <t>エキ</t>
    </rPh>
    <rPh sb="7" eb="9">
      <t>トホ</t>
    </rPh>
    <rPh sb="11" eb="12">
      <t>フン</t>
    </rPh>
    <phoneticPr fontId="37"/>
  </si>
  <si>
    <t>リバイブ川越</t>
    <rPh sb="4" eb="6">
      <t>カワゴエ</t>
    </rPh>
    <phoneticPr fontId="33"/>
  </si>
  <si>
    <t>川越市</t>
    <rPh sb="0" eb="3">
      <t>カワゴエシ</t>
    </rPh>
    <phoneticPr fontId="33"/>
  </si>
  <si>
    <t>新富町2-7-1　新富町伊勢原第３ビル　２FA</t>
    <rPh sb="0" eb="3">
      <t>シントミチョウ</t>
    </rPh>
    <rPh sb="9" eb="12">
      <t>シントミチョウ</t>
    </rPh>
    <rPh sb="12" eb="15">
      <t>イセハラ</t>
    </rPh>
    <rPh sb="15" eb="16">
      <t>ダイ</t>
    </rPh>
    <phoneticPr fontId="33"/>
  </si>
  <si>
    <t>049-298-4810</t>
  </si>
  <si>
    <t>049-298--4810</t>
  </si>
  <si>
    <t>西武新宿線本川越駅より徒歩５分</t>
    <rPh sb="0" eb="5">
      <t>セイブシンジュクセン</t>
    </rPh>
    <rPh sb="4" eb="6">
      <t>ニシシンジュク</t>
    </rPh>
    <rPh sb="5" eb="8">
      <t>ホンカワゴエ</t>
    </rPh>
    <rPh sb="8" eb="9">
      <t>エキ</t>
    </rPh>
    <rPh sb="11" eb="13">
      <t>トホ</t>
    </rPh>
    <rPh sb="14" eb="15">
      <t>フン</t>
    </rPh>
    <phoneticPr fontId="33"/>
  </si>
  <si>
    <t>いまふくグリーンハウス</t>
  </si>
  <si>
    <t>今福1111-8</t>
    <rPh sb="0" eb="2">
      <t>イマフク</t>
    </rPh>
    <phoneticPr fontId="33"/>
  </si>
  <si>
    <t>049-236-3083</t>
  </si>
  <si>
    <t>049-236-3085</t>
  </si>
  <si>
    <t>西武バスかすみ町バス停より徒歩７分</t>
    <rPh sb="0" eb="2">
      <t>セイブ</t>
    </rPh>
    <rPh sb="7" eb="8">
      <t>チョウ</t>
    </rPh>
    <rPh sb="10" eb="11">
      <t>テイ</t>
    </rPh>
    <rPh sb="13" eb="15">
      <t>トホ</t>
    </rPh>
    <rPh sb="16" eb="17">
      <t>フン</t>
    </rPh>
    <phoneticPr fontId="33"/>
  </si>
  <si>
    <t>049-298-6511</t>
    <phoneticPr fontId="2"/>
  </si>
  <si>
    <t>Wingsサポート</t>
  </si>
  <si>
    <t>川口市</t>
    <rPh sb="0" eb="2">
      <t>かわぐち</t>
    </rPh>
    <rPh sb="2" eb="3">
      <t>し</t>
    </rPh>
    <phoneticPr fontId="20" type="Hiragana"/>
  </si>
  <si>
    <t>333-0826</t>
  </si>
  <si>
    <t>048-299-4995</t>
  </si>
  <si>
    <t>048-299-4996</t>
  </si>
  <si>
    <t>（電車）埼玉高速鉄道新井宿駅から徒歩９分</t>
    <rPh sb="1" eb="3">
      <t>でんしゃ</t>
    </rPh>
    <rPh sb="4" eb="10">
      <t>さいたまこうそくてつどう</t>
    </rPh>
    <rPh sb="10" eb="12">
      <t>あらい</t>
    </rPh>
    <rPh sb="12" eb="13">
      <t>じゅく</t>
    </rPh>
    <rPh sb="13" eb="14">
      <t>えき</t>
    </rPh>
    <rPh sb="16" eb="18">
      <t>とほ</t>
    </rPh>
    <rPh sb="19" eb="20">
      <t>ふん</t>
    </rPh>
    <phoneticPr fontId="20" type="Hiragana"/>
  </si>
  <si>
    <t>(株)ハートカンパニー</t>
    <phoneticPr fontId="2"/>
  </si>
  <si>
    <t>天神２－４－３－３０２号室・３０３号室　アメニティ―パレスワタナベ</t>
    <phoneticPr fontId="2"/>
  </si>
  <si>
    <t>ビーサイドユー（株）</t>
    <phoneticPr fontId="2"/>
  </si>
  <si>
    <t>就労継続支援Ｂ型事業所ホクレア</t>
    <phoneticPr fontId="2"/>
  </si>
  <si>
    <t>上福岡１－７－２７
第２上福岡アサヒビル３階</t>
    <rPh sb="0" eb="3">
      <t>カミフクオカ</t>
    </rPh>
    <rPh sb="10" eb="11">
      <t>ダイ</t>
    </rPh>
    <rPh sb="12" eb="15">
      <t>カミフクオカ</t>
    </rPh>
    <rPh sb="21" eb="22">
      <t>カイ</t>
    </rPh>
    <phoneticPr fontId="2"/>
  </si>
  <si>
    <t>090-7418-3123</t>
    <phoneticPr fontId="2"/>
  </si>
  <si>
    <t>東部東上線上福岡駅より徒歩１分</t>
    <rPh sb="0" eb="2">
      <t>トウブ</t>
    </rPh>
    <rPh sb="2" eb="5">
      <t>トウジョウセン</t>
    </rPh>
    <rPh sb="5" eb="8">
      <t>カミフクオカ</t>
    </rPh>
    <rPh sb="8" eb="9">
      <t>エキ</t>
    </rPh>
    <rPh sb="11" eb="13">
      <t>トホ</t>
    </rPh>
    <rPh sb="14" eb="15">
      <t>フン</t>
    </rPh>
    <phoneticPr fontId="2"/>
  </si>
  <si>
    <t>くろす</t>
    <phoneticPr fontId="2"/>
  </si>
  <si>
    <t>049-258-0061</t>
    <phoneticPr fontId="2"/>
  </si>
  <si>
    <t>049-258-0989</t>
    <phoneticPr fontId="2"/>
  </si>
  <si>
    <t>リハスワーク朝霞</t>
    <rPh sb="6" eb="8">
      <t>アサカ</t>
    </rPh>
    <phoneticPr fontId="2"/>
  </si>
  <si>
    <t>ITグループ（株）</t>
    <rPh sb="7" eb="8">
      <t>カブ</t>
    </rPh>
    <phoneticPr fontId="2"/>
  </si>
  <si>
    <t>リバイブ熊谷</t>
    <rPh sb="4" eb="6">
      <t>クマガヤ</t>
    </rPh>
    <phoneticPr fontId="2"/>
  </si>
  <si>
    <t>桜木町１丁目９４FT熊谷南口駅前ビル</t>
    <rPh sb="0" eb="3">
      <t>サクラギチョウ</t>
    </rPh>
    <rPh sb="4" eb="6">
      <t>チョウメ</t>
    </rPh>
    <rPh sb="10" eb="12">
      <t>クマガヤ</t>
    </rPh>
    <rPh sb="12" eb="16">
      <t>ミナミグチエキマエ</t>
    </rPh>
    <phoneticPr fontId="2"/>
  </si>
  <si>
    <t>048-598-5272</t>
    <phoneticPr fontId="2"/>
  </si>
  <si>
    <t>JR高崎線「熊谷」駅から徒歩３分</t>
    <rPh sb="2" eb="5">
      <t>タカサキセン</t>
    </rPh>
    <rPh sb="6" eb="8">
      <t>クマガヤ</t>
    </rPh>
    <rPh sb="9" eb="10">
      <t>エキ</t>
    </rPh>
    <rPh sb="12" eb="14">
      <t>トホ</t>
    </rPh>
    <rPh sb="15" eb="16">
      <t>フン</t>
    </rPh>
    <phoneticPr fontId="2"/>
  </si>
  <si>
    <t>埼玉療育医療センター</t>
    <rPh sb="0" eb="2">
      <t>サイタマ</t>
    </rPh>
    <rPh sb="2" eb="3">
      <t>リョウ</t>
    </rPh>
    <rPh sb="4" eb="6">
      <t>イリョウ</t>
    </rPh>
    <phoneticPr fontId="2"/>
  </si>
  <si>
    <t>里山ファーム</t>
    <rPh sb="0" eb="2">
      <t>サトヤマ</t>
    </rPh>
    <phoneticPr fontId="2"/>
  </si>
  <si>
    <t>宇都宮線蓮田駅から国立東埼玉病院行朝日バス「久伊豆神社前」下車徒歩10分　従たる事業所：笹山512-1</t>
    <rPh sb="37" eb="38">
      <t>ジュウ</t>
    </rPh>
    <rPh sb="40" eb="43">
      <t>ジギョウショ</t>
    </rPh>
    <rPh sb="44" eb="46">
      <t>ササヤマ</t>
    </rPh>
    <phoneticPr fontId="2"/>
  </si>
  <si>
    <t>(一社)みつるくん</t>
  </si>
  <si>
    <t>ショートステイえがお</t>
  </si>
  <si>
    <t>阿須３５番地１</t>
  </si>
  <si>
    <t>357-0046</t>
  </si>
  <si>
    <t>080-9033-0033</t>
  </si>
  <si>
    <t>042-929-9309</t>
  </si>
  <si>
    <t>西武池袋線元加治駅下車徒歩２３分</t>
    <rPh sb="0" eb="5">
      <t>セイブイケブクロセン</t>
    </rPh>
    <rPh sb="5" eb="9">
      <t>モトカジエキ</t>
    </rPh>
    <rPh sb="9" eb="11">
      <t>ゲシャ</t>
    </rPh>
    <rPh sb="11" eb="13">
      <t>トホ</t>
    </rPh>
    <rPh sb="15" eb="16">
      <t>プン</t>
    </rPh>
    <phoneticPr fontId="2"/>
  </si>
  <si>
    <t>（株）neoplanet</t>
    <rPh sb="0" eb="3">
      <t>カブ</t>
    </rPh>
    <phoneticPr fontId="2"/>
  </si>
  <si>
    <t>就労継続支援Ｂ型事業所jupiter緑台事業所</t>
    <phoneticPr fontId="2"/>
  </si>
  <si>
    <t>緑台1丁目57番地6号</t>
    <phoneticPr fontId="2"/>
  </si>
  <si>
    <t>340-0151</t>
    <phoneticPr fontId="2"/>
  </si>
  <si>
    <t>0480-37-7848</t>
    <phoneticPr fontId="2"/>
  </si>
  <si>
    <t>0480-37-7849</t>
    <phoneticPr fontId="2"/>
  </si>
  <si>
    <t>東武日光線幸手駅東口より徒歩１５分</t>
    <rPh sb="0" eb="5">
      <t>トウブニッコウセン</t>
    </rPh>
    <rPh sb="5" eb="8">
      <t>サッテエキ</t>
    </rPh>
    <rPh sb="8" eb="10">
      <t>ヒガシグチ</t>
    </rPh>
    <rPh sb="12" eb="14">
      <t>トホ</t>
    </rPh>
    <rPh sb="16" eb="17">
      <t>フン</t>
    </rPh>
    <phoneticPr fontId="2"/>
  </si>
  <si>
    <t>（合）ビジョンファーム</t>
    <rPh sb="1" eb="2">
      <t>ゴウ</t>
    </rPh>
    <phoneticPr fontId="2"/>
  </si>
  <si>
    <t>One Step</t>
    <phoneticPr fontId="2"/>
  </si>
  <si>
    <t>中央４丁目１１－１　ハローリンクスビル</t>
  </si>
  <si>
    <t>090-1730-6409</t>
    <phoneticPr fontId="2"/>
  </si>
  <si>
    <t>つくばエクスプレス八潮駅北口からバス草加駅東口行き「諏訪神社前」下車徒歩７分</t>
    <rPh sb="9" eb="12">
      <t>ヤシオエキ</t>
    </rPh>
    <rPh sb="12" eb="14">
      <t>キタグチ</t>
    </rPh>
    <rPh sb="18" eb="24">
      <t>ソウカエキヒガシグチユ</t>
    </rPh>
    <rPh sb="26" eb="31">
      <t>スワジンジャマエ</t>
    </rPh>
    <rPh sb="32" eb="34">
      <t>ゲシャ</t>
    </rPh>
    <rPh sb="34" eb="36">
      <t>トホ</t>
    </rPh>
    <rPh sb="37" eb="38">
      <t>フン</t>
    </rPh>
    <phoneticPr fontId="2"/>
  </si>
  <si>
    <t>04-2993-0508</t>
    <phoneticPr fontId="2" type="Hiragana"/>
  </si>
  <si>
    <t>0480-53-5633</t>
    <phoneticPr fontId="2" type="Hiragana"/>
  </si>
  <si>
    <t>ウーリー北本</t>
    <rPh sb="4" eb="6">
      <t>キタモト</t>
    </rPh>
    <phoneticPr fontId="2"/>
  </si>
  <si>
    <t>北本市本宿5‐82‐1
ダイワビル北本2階B号室</t>
    <rPh sb="0" eb="3">
      <t>キタモトシ</t>
    </rPh>
    <rPh sb="3" eb="5">
      <t>ホンジュク</t>
    </rPh>
    <rPh sb="17" eb="19">
      <t>キタモト</t>
    </rPh>
    <rPh sb="20" eb="21">
      <t>カイ</t>
    </rPh>
    <rPh sb="22" eb="24">
      <t>ゴウシツ</t>
    </rPh>
    <phoneticPr fontId="2"/>
  </si>
  <si>
    <t>364-0005</t>
    <phoneticPr fontId="2"/>
  </si>
  <si>
    <t>048－592-0511</t>
    <phoneticPr fontId="2"/>
  </si>
  <si>
    <t>R7.7,1</t>
    <phoneticPr fontId="2"/>
  </si>
  <si>
    <t>JR高崎線北本駅より徒歩18分</t>
    <rPh sb="2" eb="5">
      <t>タカサキセン</t>
    </rPh>
    <rPh sb="5" eb="8">
      <t>キタモトエキ</t>
    </rPh>
    <rPh sb="10" eb="12">
      <t>トホ</t>
    </rPh>
    <rPh sb="14" eb="15">
      <t>フン</t>
    </rPh>
    <phoneticPr fontId="2"/>
  </si>
  <si>
    <t>生活介護　TREE　東松山店</t>
    <rPh sb="0" eb="2">
      <t>セイカツ</t>
    </rPh>
    <rPh sb="2" eb="4">
      <t>カイゴ</t>
    </rPh>
    <rPh sb="10" eb="13">
      <t>ヒガシマツヤマ</t>
    </rPh>
    <rPh sb="13" eb="14">
      <t>テン</t>
    </rPh>
    <phoneticPr fontId="2"/>
  </si>
  <si>
    <t>東松山市</t>
    <rPh sb="0" eb="3">
      <t>ヒガシマツヤマ</t>
    </rPh>
    <rPh sb="3" eb="4">
      <t>シ</t>
    </rPh>
    <phoneticPr fontId="2"/>
  </si>
  <si>
    <t>東松山市松本町2‐9‐21</t>
    <rPh sb="0" eb="4">
      <t>ヒガシマツヤマシ</t>
    </rPh>
    <rPh sb="4" eb="7">
      <t>マツモトマチ</t>
    </rPh>
    <phoneticPr fontId="2"/>
  </si>
  <si>
    <t>355-0014</t>
    <phoneticPr fontId="2"/>
  </si>
  <si>
    <t>0493‐53‐5036</t>
    <phoneticPr fontId="2"/>
  </si>
  <si>
    <t>0493‐53‐5037</t>
    <phoneticPr fontId="2"/>
  </si>
  <si>
    <t>東武東上線東松山駅から徒歩23分</t>
    <rPh sb="0" eb="5">
      <t>トウブトウジョウセン</t>
    </rPh>
    <rPh sb="5" eb="8">
      <t>ヒガシマツヤマ</t>
    </rPh>
    <rPh sb="8" eb="9">
      <t>エキ</t>
    </rPh>
    <rPh sb="11" eb="13">
      <t>トホ</t>
    </rPh>
    <rPh sb="15" eb="16">
      <t>フン</t>
    </rPh>
    <phoneticPr fontId="2"/>
  </si>
  <si>
    <t>とちの木北坂戸</t>
    <rPh sb="3" eb="4">
      <t>キ</t>
    </rPh>
    <rPh sb="4" eb="7">
      <t>キタサカド</t>
    </rPh>
    <phoneticPr fontId="2"/>
  </si>
  <si>
    <t>049‐236‐3591</t>
    <phoneticPr fontId="2"/>
  </si>
  <si>
    <t>050‐1447‐4801</t>
    <phoneticPr fontId="2"/>
  </si>
  <si>
    <t>東武東上線北坂戸駅下車徒歩6分</t>
    <rPh sb="5" eb="8">
      <t>キタサカド</t>
    </rPh>
    <rPh sb="8" eb="9">
      <t>エキ</t>
    </rPh>
    <rPh sb="9" eb="11">
      <t>ゲシャ</t>
    </rPh>
    <rPh sb="11" eb="13">
      <t>トホ</t>
    </rPh>
    <rPh sb="14" eb="15">
      <t>フン</t>
    </rPh>
    <phoneticPr fontId="2"/>
  </si>
  <si>
    <t>グループホームこもれび</t>
    <phoneticPr fontId="2"/>
  </si>
  <si>
    <t>355-0011</t>
    <phoneticPr fontId="2"/>
  </si>
  <si>
    <t>0493‐81‐5822</t>
    <phoneticPr fontId="2"/>
  </si>
  <si>
    <t>0493‐81‐5823</t>
    <phoneticPr fontId="2"/>
  </si>
  <si>
    <t>東武東上線東松山駅から車6分</t>
    <rPh sb="0" eb="5">
      <t>トウブトウジョウセン</t>
    </rPh>
    <rPh sb="5" eb="8">
      <t>ヒガシマツヤマ</t>
    </rPh>
    <rPh sb="8" eb="9">
      <t>エキ</t>
    </rPh>
    <rPh sb="11" eb="12">
      <t>クルマ</t>
    </rPh>
    <rPh sb="13" eb="14">
      <t>プン</t>
    </rPh>
    <phoneticPr fontId="2"/>
  </si>
  <si>
    <t>久喜中央2丁目6-23　OhanaⅠ　2階</t>
    <rPh sb="0" eb="2">
      <t>クキ</t>
    </rPh>
    <rPh sb="2" eb="4">
      <t>チュウオウ</t>
    </rPh>
    <rPh sb="5" eb="7">
      <t>チョウメ</t>
    </rPh>
    <rPh sb="20" eb="21">
      <t>カイ</t>
    </rPh>
    <phoneticPr fontId="2"/>
  </si>
  <si>
    <t>東武伊勢崎線久喜駅西口下車徒歩５分</t>
    <rPh sb="0" eb="2">
      <t>トウブ</t>
    </rPh>
    <rPh sb="2" eb="5">
      <t>イセサキ</t>
    </rPh>
    <rPh sb="5" eb="6">
      <t>セン</t>
    </rPh>
    <rPh sb="6" eb="8">
      <t>クキ</t>
    </rPh>
    <rPh sb="8" eb="9">
      <t>エキ</t>
    </rPh>
    <rPh sb="9" eb="11">
      <t>ニシグチ</t>
    </rPh>
    <rPh sb="11" eb="13">
      <t>ゲシャ</t>
    </rPh>
    <rPh sb="13" eb="15">
      <t>トホ</t>
    </rPh>
    <rPh sb="16" eb="17">
      <t>フン</t>
    </rPh>
    <phoneticPr fontId="2"/>
  </si>
  <si>
    <t>リバイブ川口</t>
    <rPh sb="4" eb="6">
      <t>かわぐち</t>
    </rPh>
    <phoneticPr fontId="2" type="Hiragana"/>
  </si>
  <si>
    <t>川口市</t>
    <rPh sb="0" eb="2">
      <t>かわぐち</t>
    </rPh>
    <rPh sb="2" eb="3">
      <t>し</t>
    </rPh>
    <phoneticPr fontId="2" type="Hiragana"/>
  </si>
  <si>
    <t>332-0017</t>
    <phoneticPr fontId="2" type="Hiragana"/>
  </si>
  <si>
    <t>048-299-9604</t>
    <phoneticPr fontId="2" type="Hiragana"/>
  </si>
  <si>
    <t>（電車）川口駅から徒歩３分</t>
    <rPh sb="1" eb="3">
      <t>でんしゃ</t>
    </rPh>
    <rPh sb="4" eb="6">
      <t>かわぐち</t>
    </rPh>
    <rPh sb="6" eb="7">
      <t>えき</t>
    </rPh>
    <rPh sb="9" eb="11">
      <t>とほ</t>
    </rPh>
    <rPh sb="12" eb="13">
      <t>ふん</t>
    </rPh>
    <phoneticPr fontId="20" type="Hiragana"/>
  </si>
  <si>
    <t>ｓｅｌｆ－Ａ・アイステージ川口</t>
    <rPh sb="13" eb="15">
      <t>かわぐち</t>
    </rPh>
    <phoneticPr fontId="2" type="Hiragana"/>
  </si>
  <si>
    <t>333-0843</t>
    <phoneticPr fontId="2" type="Hiragana"/>
  </si>
  <si>
    <t>048-487-7198</t>
    <phoneticPr fontId="2" type="Hiragana"/>
  </si>
  <si>
    <t>（バス）蕨駅東口から新井宿駅行き「上青木北西公園」徒歩２分</t>
    <rPh sb="4" eb="5">
      <t>わらび</t>
    </rPh>
    <rPh sb="5" eb="6">
      <t>えき</t>
    </rPh>
    <rPh sb="6" eb="8">
      <t>ひがしぐち</t>
    </rPh>
    <rPh sb="10" eb="14">
      <t>あらいじゅくえき</t>
    </rPh>
    <rPh sb="14" eb="15">
      <t>ゆ</t>
    </rPh>
    <rPh sb="17" eb="20">
      <t>かみあおき</t>
    </rPh>
    <rPh sb="20" eb="22">
      <t>ほくせい</t>
    </rPh>
    <rPh sb="22" eb="24">
      <t>こうえん</t>
    </rPh>
    <rPh sb="25" eb="27">
      <t>とほ</t>
    </rPh>
    <rPh sb="28" eb="29">
      <t>ふん</t>
    </rPh>
    <phoneticPr fontId="2" type="Hiragana"/>
  </si>
  <si>
    <t>就労移行ITスクール川越</t>
    <rPh sb="0" eb="2">
      <t>シュウロウ</t>
    </rPh>
    <rPh sb="2" eb="4">
      <t>イコウ</t>
    </rPh>
    <rPh sb="10" eb="12">
      <t>カワゴエ</t>
    </rPh>
    <phoneticPr fontId="33"/>
  </si>
  <si>
    <t>川越市</t>
    <rPh sb="0" eb="3">
      <t>カワゴエシ</t>
    </rPh>
    <phoneticPr fontId="33"/>
  </si>
  <si>
    <t>中原町２－１０－１２川越MKビル２階</t>
    <rPh sb="0" eb="2">
      <t>ナカハラ</t>
    </rPh>
    <rPh sb="2" eb="3">
      <t>マチ</t>
    </rPh>
    <rPh sb="10" eb="12">
      <t>カワゴエ</t>
    </rPh>
    <rPh sb="17" eb="18">
      <t>カイ</t>
    </rPh>
    <phoneticPr fontId="33"/>
  </si>
  <si>
    <t>西武新宿線本川越駅より徒歩４分</t>
    <rPh sb="0" eb="5">
      <t>セイブシンジュクセン</t>
    </rPh>
    <rPh sb="4" eb="6">
      <t>ニシシンジュク</t>
    </rPh>
    <rPh sb="5" eb="8">
      <t>ホンカワゴエ</t>
    </rPh>
    <rPh sb="8" eb="9">
      <t>エキ</t>
    </rPh>
    <rPh sb="11" eb="13">
      <t>トホ</t>
    </rPh>
    <rPh sb="14" eb="15">
      <t>フン</t>
    </rPh>
    <phoneticPr fontId="33"/>
  </si>
  <si>
    <t>ディーキャリア川越第二オフィス</t>
    <rPh sb="7" eb="9">
      <t>カワゴエ</t>
    </rPh>
    <rPh sb="9" eb="11">
      <t>ダイニ</t>
    </rPh>
    <phoneticPr fontId="33"/>
  </si>
  <si>
    <t>脇田本町６－４</t>
    <rPh sb="0" eb="4">
      <t>ワキタホンマチ</t>
    </rPh>
    <phoneticPr fontId="33"/>
  </si>
  <si>
    <t>049-293-7542</t>
  </si>
  <si>
    <t>049-293-7543</t>
  </si>
  <si>
    <t>JR・東武東上線川越駅徒歩３分</t>
    <rPh sb="3" eb="8">
      <t>トウブトウジョウセン</t>
    </rPh>
    <rPh sb="8" eb="10">
      <t>カワゴエ</t>
    </rPh>
    <rPh sb="10" eb="11">
      <t>エキ</t>
    </rPh>
    <rPh sb="11" eb="13">
      <t>トホ</t>
    </rPh>
    <rPh sb="14" eb="15">
      <t>フン</t>
    </rPh>
    <phoneticPr fontId="33"/>
  </si>
  <si>
    <t>上福岡駅西口より徒歩１８分
従たる事業所　川越市諏訪町21-2グレイスメイビル101号室</t>
    <rPh sb="0" eb="3">
      <t>カミフクオカ</t>
    </rPh>
    <rPh sb="3" eb="4">
      <t>エキ</t>
    </rPh>
    <rPh sb="4" eb="6">
      <t>ニシグチ</t>
    </rPh>
    <rPh sb="8" eb="10">
      <t>トホ</t>
    </rPh>
    <rPh sb="12" eb="13">
      <t>フン</t>
    </rPh>
    <rPh sb="14" eb="15">
      <t>ジュウ</t>
    </rPh>
    <rPh sb="17" eb="20">
      <t>ジギョウショ</t>
    </rPh>
    <rPh sb="21" eb="24">
      <t>カワゴエシ</t>
    </rPh>
    <phoneticPr fontId="2"/>
  </si>
  <si>
    <t>かなうラボ白幡</t>
    <rPh sb="5" eb="7">
      <t>シラハタ</t>
    </rPh>
    <phoneticPr fontId="2"/>
  </si>
  <si>
    <t>南区白幡５－６－２０　ウイングビル１０２</t>
    <phoneticPr fontId="2"/>
  </si>
  <si>
    <t>048-755-9725</t>
    <phoneticPr fontId="2"/>
  </si>
  <si>
    <t>048-610-8563</t>
    <phoneticPr fontId="2"/>
  </si>
  <si>
    <t>JR武蔵浦和駅から徒歩６分</t>
    <rPh sb="2" eb="4">
      <t>ムサシ</t>
    </rPh>
    <phoneticPr fontId="2"/>
  </si>
  <si>
    <t>ウェルリンク</t>
    <phoneticPr fontId="2"/>
  </si>
  <si>
    <t>見沼区大和田２－７７８</t>
    <rPh sb="0" eb="2">
      <t>ミヌマ</t>
    </rPh>
    <rPh sb="2" eb="3">
      <t>ク</t>
    </rPh>
    <rPh sb="3" eb="6">
      <t>オオワダ</t>
    </rPh>
    <phoneticPr fontId="2"/>
  </si>
  <si>
    <t>337-0053</t>
    <phoneticPr fontId="2"/>
  </si>
  <si>
    <t>048-793-4327</t>
    <phoneticPr fontId="2"/>
  </si>
  <si>
    <t>048-793-4627</t>
    <phoneticPr fontId="2"/>
  </si>
  <si>
    <t>東武野田線大和田駅より徒歩11分</t>
    <rPh sb="0" eb="2">
      <t>トウブ</t>
    </rPh>
    <rPh sb="2" eb="5">
      <t>ノダセン</t>
    </rPh>
    <rPh sb="5" eb="8">
      <t>オオワダ</t>
    </rPh>
    <rPh sb="8" eb="9">
      <t>エキ</t>
    </rPh>
    <rPh sb="11" eb="13">
      <t>トホ</t>
    </rPh>
    <rPh sb="15" eb="16">
      <t>フン</t>
    </rPh>
    <phoneticPr fontId="2"/>
  </si>
  <si>
    <t>視覚障害者サポートセンターすきっぷ</t>
    <rPh sb="0" eb="2">
      <t>シカク</t>
    </rPh>
    <rPh sb="2" eb="5">
      <t>ショウガイシャ</t>
    </rPh>
    <phoneticPr fontId="5"/>
  </si>
  <si>
    <t>浦和区常盤１－３－９　ロイヤルプラザ常盤１０１</t>
    <phoneticPr fontId="2"/>
  </si>
  <si>
    <t>048-711-9283</t>
  </si>
  <si>
    <t>048-711-9312</t>
  </si>
  <si>
    <t>JR浦和駅から徒歩８分</t>
    <phoneticPr fontId="2"/>
  </si>
  <si>
    <t>就労支援Ａ型　あじさい</t>
    <rPh sb="0" eb="4">
      <t>シュウロウシエン</t>
    </rPh>
    <rPh sb="5" eb="6">
      <t>カタ</t>
    </rPh>
    <phoneticPr fontId="12"/>
  </si>
  <si>
    <t>トワエールさいたま</t>
  </si>
  <si>
    <t>北区宮原町２－３２－５　島村第三ビル２Ｆ</t>
  </si>
  <si>
    <t>090-6483-7225</t>
  </si>
  <si>
    <t>JR高崎線宮原駅より徒歩８分
埼玉新都市交通伊奈線(ニューシャトル)東宮原駅より徒歩7分</t>
    <rPh sb="2" eb="5">
      <t>タカサキセン</t>
    </rPh>
    <rPh sb="5" eb="8">
      <t>ミヤハラエキ</t>
    </rPh>
    <rPh sb="10" eb="12">
      <t>トホ</t>
    </rPh>
    <rPh sb="13" eb="14">
      <t>フン</t>
    </rPh>
    <rPh sb="40" eb="42">
      <t>トホ</t>
    </rPh>
    <rPh sb="43" eb="44">
      <t>フン</t>
    </rPh>
    <phoneticPr fontId="2"/>
  </si>
  <si>
    <t>リバイブ北越谷</t>
    <rPh sb="4" eb="7">
      <t>キタコシガヤ</t>
    </rPh>
    <phoneticPr fontId="2"/>
  </si>
  <si>
    <t>北越谷二丁目４２番１１号北越谷西口ビル１Ｆ</t>
    <rPh sb="0" eb="3">
      <t>キタコシガヤ</t>
    </rPh>
    <rPh sb="3" eb="4">
      <t>フタ</t>
    </rPh>
    <rPh sb="4" eb="6">
      <t>チョウメ</t>
    </rPh>
    <rPh sb="8" eb="9">
      <t>バン</t>
    </rPh>
    <rPh sb="11" eb="12">
      <t>ゴウ</t>
    </rPh>
    <phoneticPr fontId="2"/>
  </si>
  <si>
    <t>048-967-5738</t>
    <phoneticPr fontId="2"/>
  </si>
  <si>
    <t>東武スカイツリーライン北越谷駅から徒歩１分</t>
    <rPh sb="0" eb="2">
      <t>トウブ</t>
    </rPh>
    <rPh sb="11" eb="12">
      <t>キタ</t>
    </rPh>
    <rPh sb="12" eb="15">
      <t>コシガヤエキ</t>
    </rPh>
    <rPh sb="17" eb="19">
      <t>トホ</t>
    </rPh>
    <rPh sb="20" eb="21">
      <t>プン</t>
    </rPh>
    <phoneticPr fontId="2"/>
  </si>
  <si>
    <t>ウーリー大袋</t>
    <rPh sb="4" eb="6">
      <t>オオブクロ</t>
    </rPh>
    <phoneticPr fontId="2"/>
  </si>
  <si>
    <t>下間久里８８番地７石﨑ビル２階</t>
    <phoneticPr fontId="2"/>
  </si>
  <si>
    <t>343-0045</t>
    <phoneticPr fontId="2"/>
  </si>
  <si>
    <t>048-978-3397</t>
    <phoneticPr fontId="2"/>
  </si>
  <si>
    <t>東武スカイツリーライ大袋駅から徒歩9分</t>
    <rPh sb="0" eb="2">
      <t>トウブ</t>
    </rPh>
    <rPh sb="10" eb="12">
      <t>オオブクロ</t>
    </rPh>
    <rPh sb="12" eb="13">
      <t>エキ</t>
    </rPh>
    <rPh sb="15" eb="17">
      <t>トホ</t>
    </rPh>
    <rPh sb="18" eb="19">
      <t>プン</t>
    </rPh>
    <phoneticPr fontId="2"/>
  </si>
  <si>
    <t>04-2941-4885</t>
    <phoneticPr fontId="2"/>
  </si>
  <si>
    <t>(有)中西電機</t>
    <rPh sb="1" eb="2">
      <t>ユウ</t>
    </rPh>
    <rPh sb="3" eb="7">
      <t>ナカニシデンキ</t>
    </rPh>
    <phoneticPr fontId="2"/>
  </si>
  <si>
    <t>ナカニシカフェ</t>
    <phoneticPr fontId="2"/>
  </si>
  <si>
    <t>末広一丁目６４番地３</t>
    <rPh sb="0" eb="2">
      <t>スエヒロ</t>
    </rPh>
    <rPh sb="2" eb="5">
      <t>イッチョウメ</t>
    </rPh>
    <rPh sb="7" eb="9">
      <t>バンチ</t>
    </rPh>
    <phoneticPr fontId="2"/>
  </si>
  <si>
    <t>360-0031</t>
    <phoneticPr fontId="2"/>
  </si>
  <si>
    <t>048-577-6167</t>
    <phoneticPr fontId="2"/>
  </si>
  <si>
    <t>048-525-2972</t>
    <phoneticPr fontId="2"/>
  </si>
  <si>
    <t>JR高崎線熊谷駅下車徒歩９分</t>
    <rPh sb="2" eb="5">
      <t>タカサキセン</t>
    </rPh>
    <rPh sb="5" eb="8">
      <t>クマガヤエキ</t>
    </rPh>
    <rPh sb="8" eb="10">
      <t>ゲシャ</t>
    </rPh>
    <rPh sb="10" eb="12">
      <t>トホ</t>
    </rPh>
    <rPh sb="13" eb="14">
      <t>フン</t>
    </rPh>
    <phoneticPr fontId="2"/>
  </si>
  <si>
    <t>さくら工房</t>
    <rPh sb="3" eb="5">
      <t>コウボウ</t>
    </rPh>
    <phoneticPr fontId="2"/>
  </si>
  <si>
    <t>東栄二丁目１番２０号</t>
    <rPh sb="0" eb="2">
      <t>ヒガシサカエ</t>
    </rPh>
    <rPh sb="2" eb="5">
      <t>ニチョウメ</t>
    </rPh>
    <rPh sb="6" eb="7">
      <t>バン</t>
    </rPh>
    <rPh sb="9" eb="10">
      <t>ゴウ</t>
    </rPh>
    <phoneticPr fontId="2"/>
  </si>
  <si>
    <t>347-0064</t>
    <phoneticPr fontId="2"/>
  </si>
  <si>
    <t>0480-38-6735</t>
    <phoneticPr fontId="2"/>
  </si>
  <si>
    <t>0480-38-6736</t>
    <phoneticPr fontId="2"/>
  </si>
  <si>
    <t>東武伊勢崎線加須駅下車徒歩１３分</t>
    <rPh sb="0" eb="6">
      <t>トウブイセサキセン</t>
    </rPh>
    <rPh sb="6" eb="9">
      <t>カゾエキ</t>
    </rPh>
    <rPh sb="9" eb="11">
      <t>ゲシャ</t>
    </rPh>
    <rPh sb="11" eb="13">
      <t>トホ</t>
    </rPh>
    <rPh sb="15" eb="16">
      <t>フン</t>
    </rPh>
    <phoneticPr fontId="2"/>
  </si>
  <si>
    <t>ユア・ストーリー</t>
    <phoneticPr fontId="2"/>
  </si>
  <si>
    <t>佐間１－２１－２</t>
    <rPh sb="0" eb="2">
      <t>サマ</t>
    </rPh>
    <phoneticPr fontId="2"/>
  </si>
  <si>
    <t>361-0032</t>
    <phoneticPr fontId="2"/>
  </si>
  <si>
    <t>048-501-7783</t>
    <phoneticPr fontId="2"/>
  </si>
  <si>
    <t>秩父鉄道行田駅下車徒歩２０分</t>
    <rPh sb="0" eb="4">
      <t>チチブテツドウ</t>
    </rPh>
    <rPh sb="4" eb="7">
      <t>ギョウダエキ</t>
    </rPh>
    <rPh sb="7" eb="9">
      <t>ゲシャ</t>
    </rPh>
    <rPh sb="9" eb="11">
      <t>トホ</t>
    </rPh>
    <rPh sb="13" eb="14">
      <t>フン</t>
    </rPh>
    <phoneticPr fontId="2"/>
  </si>
  <si>
    <t>ウーリー加須</t>
    <rPh sb="4" eb="6">
      <t>カゾ</t>
    </rPh>
    <phoneticPr fontId="2"/>
  </si>
  <si>
    <t>南町１４番２１号</t>
    <rPh sb="0" eb="2">
      <t>ミナミチョウ</t>
    </rPh>
    <rPh sb="4" eb="5">
      <t>バン</t>
    </rPh>
    <rPh sb="7" eb="8">
      <t>ゴウ</t>
    </rPh>
    <phoneticPr fontId="2"/>
  </si>
  <si>
    <t>347-0031</t>
    <phoneticPr fontId="2"/>
  </si>
  <si>
    <t>0480-61-4855</t>
    <phoneticPr fontId="2"/>
  </si>
  <si>
    <t>東武伊勢崎線加須駅下車徒歩１３分</t>
    <rPh sb="0" eb="9">
      <t>トウブイセサキセンカゾエキ</t>
    </rPh>
    <rPh sb="9" eb="13">
      <t>ゲシャトホ</t>
    </rPh>
    <rPh sb="15" eb="16">
      <t>フン</t>
    </rPh>
    <phoneticPr fontId="2"/>
  </si>
  <si>
    <t>ウーリー深谷</t>
    <rPh sb="4" eb="6">
      <t>フカヤ</t>
    </rPh>
    <phoneticPr fontId="2"/>
  </si>
  <si>
    <t>西島町３丁目９－３ジーアイビル２階</t>
    <rPh sb="0" eb="2">
      <t>ニシジマ</t>
    </rPh>
    <rPh sb="2" eb="3">
      <t>マチ</t>
    </rPh>
    <rPh sb="4" eb="6">
      <t>チョウメ</t>
    </rPh>
    <rPh sb="16" eb="17">
      <t>カイ</t>
    </rPh>
    <phoneticPr fontId="2"/>
  </si>
  <si>
    <t>048-574-4800</t>
    <phoneticPr fontId="2"/>
  </si>
  <si>
    <t>JR高崎線深谷駅下車徒歩３分</t>
    <rPh sb="2" eb="5">
      <t>タカサキセン</t>
    </rPh>
    <rPh sb="5" eb="7">
      <t>フカヤ</t>
    </rPh>
    <rPh sb="7" eb="8">
      <t>エキ</t>
    </rPh>
    <rPh sb="8" eb="10">
      <t>ゲシャ</t>
    </rPh>
    <rPh sb="10" eb="12">
      <t>トホ</t>
    </rPh>
    <rPh sb="13" eb="14">
      <t>フン</t>
    </rPh>
    <phoneticPr fontId="2"/>
  </si>
  <si>
    <t>(特非)ひだまり</t>
    <rPh sb="1" eb="2">
      <t>トク</t>
    </rPh>
    <rPh sb="2" eb="3">
      <t>ヒ</t>
    </rPh>
    <phoneticPr fontId="2"/>
  </si>
  <si>
    <t>児玉郡上里町</t>
    <rPh sb="0" eb="6">
      <t>コダマグンカミサトマチ</t>
    </rPh>
    <phoneticPr fontId="2"/>
  </si>
  <si>
    <t>金久保４２番地４</t>
    <rPh sb="0" eb="3">
      <t>カナクボ</t>
    </rPh>
    <rPh sb="5" eb="7">
      <t>バンチ</t>
    </rPh>
    <phoneticPr fontId="2"/>
  </si>
  <si>
    <t>369-0301</t>
    <phoneticPr fontId="2"/>
  </si>
  <si>
    <t>JR高崎線神保原駅下車徒歩２０分</t>
    <rPh sb="5" eb="7">
      <t>ジンボ</t>
    </rPh>
    <rPh sb="7" eb="8">
      <t>ハラ</t>
    </rPh>
    <rPh sb="8" eb="9">
      <t>エキ</t>
    </rPh>
    <rPh sb="9" eb="11">
      <t>ゲシャ</t>
    </rPh>
    <rPh sb="11" eb="13">
      <t>トホ</t>
    </rPh>
    <rPh sb="15" eb="16">
      <t>フン</t>
    </rPh>
    <phoneticPr fontId="2"/>
  </si>
  <si>
    <t>048-577-8493</t>
    <phoneticPr fontId="2"/>
  </si>
  <si>
    <t>048-577-8497</t>
    <phoneticPr fontId="2" type="Hiragana"/>
  </si>
  <si>
    <t>048-884-8552</t>
  </si>
  <si>
    <t>048-884-8552</t>
    <phoneticPr fontId="2"/>
  </si>
  <si>
    <t>スタジオワークデザイン</t>
  </si>
  <si>
    <t>川越市</t>
    <rPh sb="0" eb="3">
      <t>カワゴエシ</t>
    </rPh>
    <phoneticPr fontId="33"/>
  </si>
  <si>
    <t>小仙波町2-25-1</t>
    <rPh sb="0" eb="4">
      <t>コセンバマチ</t>
    </rPh>
    <phoneticPr fontId="33"/>
  </si>
  <si>
    <t>049-272-7217</t>
  </si>
  <si>
    <t>西武バス仙波下バス停より徒歩３分</t>
    <rPh sb="0" eb="2">
      <t>セイブ</t>
    </rPh>
    <rPh sb="4" eb="6">
      <t>センバ</t>
    </rPh>
    <rPh sb="6" eb="7">
      <t>シタ</t>
    </rPh>
    <rPh sb="9" eb="10">
      <t>テイ</t>
    </rPh>
    <rPh sb="12" eb="14">
      <t>トホ</t>
    </rPh>
    <rPh sb="15" eb="16">
      <t>フン</t>
    </rPh>
    <phoneticPr fontId="33"/>
  </si>
  <si>
    <t>療育園そらいろ</t>
    <rPh sb="0" eb="3">
      <t>リョウイクエン</t>
    </rPh>
    <phoneticPr fontId="2"/>
  </si>
  <si>
    <t>登戸町15-5 山新ビル1F</t>
    <rPh sb="0" eb="3">
      <t>ノボリトチョウ</t>
    </rPh>
    <rPh sb="8" eb="10">
      <t>ヤマシン</t>
    </rPh>
    <phoneticPr fontId="2"/>
  </si>
  <si>
    <t>343-0846</t>
    <phoneticPr fontId="2"/>
  </si>
  <si>
    <t>048-989-2294</t>
    <phoneticPr fontId="2"/>
  </si>
  <si>
    <t>048-940-7296</t>
    <phoneticPr fontId="2"/>
  </si>
  <si>
    <t>東部スカイツリーライン新越谷駅徒歩10分</t>
    <phoneticPr fontId="2"/>
  </si>
  <si>
    <t>ライフサポートみんとせんげん台</t>
    <rPh sb="14" eb="15">
      <t>ダイ</t>
    </rPh>
    <phoneticPr fontId="2"/>
  </si>
  <si>
    <t>千間台東1-19-9　2階</t>
    <rPh sb="0" eb="4">
      <t>センゲンダイヒガシ</t>
    </rPh>
    <rPh sb="12" eb="13">
      <t>カイ</t>
    </rPh>
    <phoneticPr fontId="2"/>
  </si>
  <si>
    <t>048-940-9393</t>
    <phoneticPr fontId="2"/>
  </si>
  <si>
    <t>048-940-9394</t>
    <phoneticPr fontId="2"/>
  </si>
  <si>
    <t>東部スカイツリーラインせんげん台駅徒歩3分</t>
    <rPh sb="15" eb="16">
      <t>ダイ</t>
    </rPh>
    <rPh sb="16" eb="17">
      <t>エキ</t>
    </rPh>
    <phoneticPr fontId="2"/>
  </si>
  <si>
    <t>就労定着支援事業所　ウェルビーチャレンジ南越谷駅前センター</t>
    <rPh sb="0" eb="9">
      <t>シュウロウテイチャクシエンジギョウショ</t>
    </rPh>
    <rPh sb="20" eb="25">
      <t>ミナミコシガヤエキマエ</t>
    </rPh>
    <phoneticPr fontId="2"/>
  </si>
  <si>
    <t>南越谷一丁目１２番地11イーストサンビル2　3階</t>
    <rPh sb="0" eb="3">
      <t>ミナミコシガヤ</t>
    </rPh>
    <rPh sb="3" eb="4">
      <t>1</t>
    </rPh>
    <rPh sb="4" eb="6">
      <t>チョウメ</t>
    </rPh>
    <rPh sb="8" eb="10">
      <t>バンチ</t>
    </rPh>
    <rPh sb="23" eb="24">
      <t>カイ</t>
    </rPh>
    <phoneticPr fontId="2"/>
  </si>
  <si>
    <t>東部スカイツリーライン新越谷駅徒歩1分</t>
    <phoneticPr fontId="2"/>
  </si>
  <si>
    <t>でじるみ　埼玉越谷</t>
    <rPh sb="5" eb="7">
      <t>サイタマ</t>
    </rPh>
    <rPh sb="7" eb="9">
      <t>コシガヤ</t>
    </rPh>
    <phoneticPr fontId="2"/>
  </si>
  <si>
    <t>赤山本町4-1</t>
    <rPh sb="0" eb="4">
      <t>アカヤマホンチョウ</t>
    </rPh>
    <phoneticPr fontId="2"/>
  </si>
  <si>
    <t>048-962-5250</t>
    <phoneticPr fontId="2"/>
  </si>
  <si>
    <t>東部スカイツリーライン越谷駅徒歩1分</t>
    <phoneticPr fontId="2"/>
  </si>
  <si>
    <t>いろんなしごと東浦和</t>
    <rPh sb="7" eb="8">
      <t>ヒガシ</t>
    </rPh>
    <rPh sb="8" eb="10">
      <t>ウラワ</t>
    </rPh>
    <phoneticPr fontId="7"/>
  </si>
  <si>
    <t>048-606-4868</t>
  </si>
  <si>
    <t>050-3488-9213</t>
  </si>
  <si>
    <t>ＪＲ東浦和駅から徒歩13分</t>
    <rPh sb="2" eb="6">
      <t>ヒガシウラワエキ</t>
    </rPh>
    <rPh sb="8" eb="10">
      <t>トホ</t>
    </rPh>
    <rPh sb="12" eb="13">
      <t>フン</t>
    </rPh>
    <phoneticPr fontId="2"/>
  </si>
  <si>
    <t>かなうラボ大宮駅前</t>
    <rPh sb="5" eb="8">
      <t>オオミヤエキ</t>
    </rPh>
    <rPh sb="8" eb="9">
      <t>マエ</t>
    </rPh>
    <phoneticPr fontId="5"/>
  </si>
  <si>
    <t>大宮区宮町２－８１　いちご大宮ビル１階</t>
  </si>
  <si>
    <t>048-755-9725</t>
  </si>
  <si>
    <t>JR大宮駅東口より徒歩８分</t>
    <rPh sb="2" eb="4">
      <t>オオミヤ</t>
    </rPh>
    <rPh sb="4" eb="5">
      <t>エキ</t>
    </rPh>
    <rPh sb="5" eb="6">
      <t>ヒガシ</t>
    </rPh>
    <rPh sb="6" eb="7">
      <t>クチ</t>
    </rPh>
    <rPh sb="9" eb="11">
      <t>トホ</t>
    </rPh>
    <rPh sb="12" eb="13">
      <t>フン</t>
    </rPh>
    <phoneticPr fontId="2"/>
  </si>
  <si>
    <t>就労継続支援B型事業所MiraJob浦和</t>
    <rPh sb="0" eb="6">
      <t>シュウロウケイゾクシエン</t>
    </rPh>
    <rPh sb="7" eb="8">
      <t>カタ</t>
    </rPh>
    <rPh sb="8" eb="11">
      <t>ジギョウショ</t>
    </rPh>
    <rPh sb="18" eb="20">
      <t>ウラワ</t>
    </rPh>
    <phoneticPr fontId="5"/>
  </si>
  <si>
    <t>330-0075</t>
  </si>
  <si>
    <t>070-7572-3910</t>
  </si>
  <si>
    <t>JR与野駅より徒歩5分</t>
    <rPh sb="2" eb="4">
      <t>ヨノ</t>
    </rPh>
    <rPh sb="4" eb="5">
      <t>エキ</t>
    </rPh>
    <rPh sb="7" eb="9">
      <t>トホ</t>
    </rPh>
    <rPh sb="10" eb="11">
      <t>フン</t>
    </rPh>
    <phoneticPr fontId="2"/>
  </si>
  <si>
    <t>プリムローズⅤ</t>
  </si>
  <si>
    <t>331-0060</t>
  </si>
  <si>
    <t>西部バスびん沼自然公園入口停留所より徒歩１２分</t>
    <rPh sb="0" eb="2">
      <t>セイブ</t>
    </rPh>
    <rPh sb="6" eb="7">
      <t>ヌマ</t>
    </rPh>
    <rPh sb="7" eb="9">
      <t>シゼン</t>
    </rPh>
    <rPh sb="9" eb="11">
      <t>コウエン</t>
    </rPh>
    <rPh sb="11" eb="13">
      <t>イリグチ</t>
    </rPh>
    <rPh sb="13" eb="16">
      <t>テイリュウジョ</t>
    </rPh>
    <rPh sb="18" eb="20">
      <t>トホ</t>
    </rPh>
    <rPh sb="22" eb="23">
      <t>フン</t>
    </rPh>
    <phoneticPr fontId="2"/>
  </si>
  <si>
    <t>リハスワーク岩槻</t>
    <rPh sb="6" eb="8">
      <t>いわつき</t>
    </rPh>
    <phoneticPr fontId="5" type="Hiragana"/>
  </si>
  <si>
    <t>岩槻区本町４－３－２　セントラルヒルズ１階</t>
    <rPh sb="20" eb="21">
      <t>カイ</t>
    </rPh>
    <phoneticPr fontId="2"/>
  </si>
  <si>
    <t>048-878-8843</t>
  </si>
  <si>
    <t>JR岩槻駅より徒歩8分</t>
    <rPh sb="2" eb="4">
      <t>イワツキ</t>
    </rPh>
    <rPh sb="4" eb="5">
      <t>エキ</t>
    </rPh>
    <rPh sb="7" eb="9">
      <t>トホ</t>
    </rPh>
    <rPh sb="10" eb="11">
      <t>フン</t>
    </rPh>
    <phoneticPr fontId="2"/>
  </si>
  <si>
    <t>就労定着支援事業所　ウェルビーチャレンジ大宮東口センター</t>
    <rPh sb="0" eb="6">
      <t>シュウロウテイチャクシエン</t>
    </rPh>
    <rPh sb="6" eb="9">
      <t>ジギョウショ</t>
    </rPh>
    <rPh sb="20" eb="22">
      <t>オオミヤ</t>
    </rPh>
    <rPh sb="22" eb="24">
      <t>ヒガシグチ</t>
    </rPh>
    <phoneticPr fontId="7"/>
  </si>
  <si>
    <t>JR大宮駅より徒歩6分</t>
    <rPh sb="2" eb="4">
      <t>オオミヤ</t>
    </rPh>
    <rPh sb="4" eb="5">
      <t>エキ</t>
    </rPh>
    <rPh sb="7" eb="9">
      <t>トホ</t>
    </rPh>
    <rPh sb="10" eb="11">
      <t>フン</t>
    </rPh>
    <phoneticPr fontId="2"/>
  </si>
  <si>
    <t>緑区東浦和２－４０－２</t>
  </si>
  <si>
    <t>浦和区針ヶ谷３－３－７</t>
  </si>
  <si>
    <t>西区塚本町３－１４０－１</t>
  </si>
  <si>
    <t>大宮区大門町３－６１　第２GSビル５階</t>
  </si>
  <si>
    <t>大宮駅東口から国際興業バス中川循環「与野道」下車徒歩5分</t>
    <rPh sb="0" eb="3">
      <t>オオミヤエキ</t>
    </rPh>
    <rPh sb="3" eb="5">
      <t>ヒガシグチ</t>
    </rPh>
    <rPh sb="7" eb="9">
      <t>コクサイ</t>
    </rPh>
    <rPh sb="9" eb="11">
      <t>コウギョウ</t>
    </rPh>
    <rPh sb="13" eb="15">
      <t>ナカガワ</t>
    </rPh>
    <rPh sb="15" eb="17">
      <t>ジュンカン</t>
    </rPh>
    <rPh sb="18" eb="20">
      <t>ヨノ</t>
    </rPh>
    <rPh sb="20" eb="21">
      <t>ドウ</t>
    </rPh>
    <rPh sb="22" eb="24">
      <t>ゲシャ</t>
    </rPh>
    <rPh sb="24" eb="26">
      <t>トホ</t>
    </rPh>
    <rPh sb="27" eb="28">
      <t>フン</t>
    </rPh>
    <phoneticPr fontId="37"/>
  </si>
  <si>
    <t>ユウノキ</t>
    <phoneticPr fontId="2" type="Hiragana"/>
  </si>
  <si>
    <t>大宮駅下車徒歩8分</t>
  </si>
  <si>
    <t>JR南浦和駅から徒歩13分
従たる事業所（緑区東浦和3-1-32-104）</t>
    <rPh sb="2" eb="6">
      <t>ミナミウラワエキ</t>
    </rPh>
    <rPh sb="8" eb="10">
      <t>トホ</t>
    </rPh>
    <rPh sb="12" eb="13">
      <t>フン</t>
    </rPh>
    <phoneticPr fontId="2"/>
  </si>
  <si>
    <t>048-053-3892</t>
    <phoneticPr fontId="2"/>
  </si>
  <si>
    <t>048-053-3893</t>
    <phoneticPr fontId="2"/>
  </si>
  <si>
    <t>久喜駅西口から徒歩1分</t>
    <phoneticPr fontId="2"/>
  </si>
  <si>
    <t>就労支援ＢＡＮＤＳ</t>
  </si>
  <si>
    <t>小久喜1087-3</t>
    <phoneticPr fontId="5"/>
  </si>
  <si>
    <t>349-0217</t>
    <phoneticPr fontId="5"/>
  </si>
  <si>
    <t>070-3336-1184</t>
    <phoneticPr fontId="5"/>
  </si>
  <si>
    <t>JR白岡駅徒歩３分</t>
    <rPh sb="2" eb="4">
      <t>シラオカ</t>
    </rPh>
    <rPh sb="4" eb="5">
      <t>エキ</t>
    </rPh>
    <rPh sb="5" eb="7">
      <t>トホ</t>
    </rPh>
    <rPh sb="8" eb="9">
      <t>フン</t>
    </rPh>
    <phoneticPr fontId="5"/>
  </si>
  <si>
    <t>きらりはーと</t>
    <phoneticPr fontId="2"/>
  </si>
  <si>
    <t>平沼1-12-11</t>
    <phoneticPr fontId="2"/>
  </si>
  <si>
    <t>342-0056</t>
    <phoneticPr fontId="2"/>
  </si>
  <si>
    <t>070-8579-4480</t>
    <phoneticPr fontId="2"/>
  </si>
  <si>
    <t>JR武蔵野線吉川駅北口より東武バス「中野尻」」下車徒歩2分</t>
    <rPh sb="2" eb="6">
      <t>ムサシノセン</t>
    </rPh>
    <rPh sb="6" eb="9">
      <t>ヨシカワエキ</t>
    </rPh>
    <rPh sb="9" eb="11">
      <t>キタグチ</t>
    </rPh>
    <rPh sb="13" eb="15">
      <t>トウブ</t>
    </rPh>
    <rPh sb="18" eb="21">
      <t>ナカノジリ</t>
    </rPh>
    <rPh sb="23" eb="25">
      <t>ゲシャ</t>
    </rPh>
    <rPh sb="25" eb="27">
      <t>トホ</t>
    </rPh>
    <rPh sb="28" eb="29">
      <t>フン</t>
    </rPh>
    <phoneticPr fontId="2"/>
  </si>
  <si>
    <t>ユースタイルホーム　久喜上内　共同生活援助</t>
    <rPh sb="10" eb="12">
      <t>クキ</t>
    </rPh>
    <rPh sb="12" eb="14">
      <t>ウエウチ</t>
    </rPh>
    <rPh sb="15" eb="21">
      <t>キョウドウセイカツエンジョ</t>
    </rPh>
    <phoneticPr fontId="2"/>
  </si>
  <si>
    <t>上内533-1</t>
    <rPh sb="0" eb="1">
      <t>ウエ</t>
    </rPh>
    <rPh sb="1" eb="2">
      <t>ナイ</t>
    </rPh>
    <phoneticPr fontId="2"/>
  </si>
  <si>
    <t>340-0211</t>
  </si>
  <si>
    <t>0480-53-7350</t>
    <phoneticPr fontId="2"/>
  </si>
  <si>
    <t>050-6875-7544</t>
    <phoneticPr fontId="2"/>
  </si>
  <si>
    <t>東武伊勢崎線鷲宮駅徒歩２２分
※共同生活援助との併設</t>
    <rPh sb="0" eb="6">
      <t>トウブイセサキセン</t>
    </rPh>
    <rPh sb="6" eb="9">
      <t>ワシノミヤエキ</t>
    </rPh>
    <rPh sb="9" eb="11">
      <t>トホ</t>
    </rPh>
    <rPh sb="13" eb="14">
      <t>フン</t>
    </rPh>
    <phoneticPr fontId="2"/>
  </si>
  <si>
    <t>ユースタイルホーム　八潮　共同生活援助</t>
    <rPh sb="10" eb="12">
      <t>ヤシオ</t>
    </rPh>
    <rPh sb="13" eb="19">
      <t>キョウドウセイカツエンジョ</t>
    </rPh>
    <phoneticPr fontId="2"/>
  </si>
  <si>
    <t>八潮5-1-3</t>
    <rPh sb="0" eb="2">
      <t>ヤシオ</t>
    </rPh>
    <phoneticPr fontId="2"/>
  </si>
  <si>
    <t>050-1722-7117</t>
    <phoneticPr fontId="2"/>
  </si>
  <si>
    <t>050-6883-5426</t>
    <phoneticPr fontId="2"/>
  </si>
  <si>
    <t>つくばエクスプレス八潮駅より徒歩９分
※共同生活援助との併設</t>
    <rPh sb="14" eb="16">
      <t>トホ</t>
    </rPh>
    <rPh sb="17" eb="18">
      <t>フン</t>
    </rPh>
    <phoneticPr fontId="2"/>
  </si>
  <si>
    <t>のぞみ</t>
    <phoneticPr fontId="2"/>
  </si>
  <si>
    <t>ダリアホーム行田</t>
    <rPh sb="6" eb="8">
      <t>ギョウダ</t>
    </rPh>
    <phoneticPr fontId="2"/>
  </si>
  <si>
    <t>藤原町三丁目１０番１</t>
    <rPh sb="0" eb="3">
      <t>フジワラチョウ</t>
    </rPh>
    <rPh sb="3" eb="6">
      <t>サンチョウメ</t>
    </rPh>
    <rPh sb="8" eb="9">
      <t>バン</t>
    </rPh>
    <phoneticPr fontId="2"/>
  </si>
  <si>
    <t>秩父鉄道「東行田」駅より徒歩２３分
※共同生活援助との併設</t>
    <rPh sb="0" eb="4">
      <t>チチブテツドウ</t>
    </rPh>
    <rPh sb="5" eb="8">
      <t>ヒガシギョウダ</t>
    </rPh>
    <rPh sb="9" eb="10">
      <t>エキ</t>
    </rPh>
    <rPh sb="12" eb="14">
      <t>トホ</t>
    </rPh>
    <rPh sb="16" eb="17">
      <t>フン</t>
    </rPh>
    <rPh sb="19" eb="21">
      <t>キョウドウ</t>
    </rPh>
    <rPh sb="21" eb="23">
      <t>セイカツ</t>
    </rPh>
    <rPh sb="23" eb="25">
      <t>エンジョ</t>
    </rPh>
    <rPh sb="27" eb="29">
      <t>ヘイセツ</t>
    </rPh>
    <phoneticPr fontId="2"/>
  </si>
  <si>
    <t>JR高崎線北上尾駅から徒歩約13分
R7.8,1よりべに花きっちん（出張所追加）</t>
    <rPh sb="2" eb="5">
      <t>タカサキセン</t>
    </rPh>
    <rPh sb="5" eb="8">
      <t>キタアゲオ</t>
    </rPh>
    <rPh sb="8" eb="9">
      <t>エキ</t>
    </rPh>
    <rPh sb="11" eb="13">
      <t>トホ</t>
    </rPh>
    <rPh sb="13" eb="14">
      <t>ヤク</t>
    </rPh>
    <rPh sb="16" eb="17">
      <t>フン</t>
    </rPh>
    <rPh sb="28" eb="29">
      <t>ハナ</t>
    </rPh>
    <rPh sb="34" eb="37">
      <t>シュッチョウジョ</t>
    </rPh>
    <rPh sb="37" eb="39">
      <t>ツイカ</t>
    </rPh>
    <phoneticPr fontId="2"/>
  </si>
  <si>
    <t>TooM</t>
    <phoneticPr fontId="2"/>
  </si>
  <si>
    <t>大字東三ツ木２７５－３</t>
    <rPh sb="0" eb="2">
      <t>オオアザ</t>
    </rPh>
    <rPh sb="2" eb="3">
      <t>ヒガシ</t>
    </rPh>
    <rPh sb="3" eb="4">
      <t>ミ</t>
    </rPh>
    <rPh sb="5" eb="6">
      <t>キ</t>
    </rPh>
    <phoneticPr fontId="2"/>
  </si>
  <si>
    <t>090‐7222‐7307</t>
    <phoneticPr fontId="2"/>
  </si>
  <si>
    <t>西武新宿線新狭山駅から徒歩10分</t>
    <rPh sb="0" eb="5">
      <t>セイブシンジュクセン</t>
    </rPh>
    <rPh sb="5" eb="9">
      <t>シンサヤマエキ</t>
    </rPh>
    <rPh sb="11" eb="13">
      <t>トホ</t>
    </rPh>
    <rPh sb="15" eb="16">
      <t>フン</t>
    </rPh>
    <phoneticPr fontId="2"/>
  </si>
  <si>
    <t>すずらんアニスタeスポーツWORLD上尾</t>
    <rPh sb="18" eb="20">
      <t>アゲオ</t>
    </rPh>
    <phoneticPr fontId="2"/>
  </si>
  <si>
    <t>柏座1丁目2番３ー１０３号</t>
    <phoneticPr fontId="2"/>
  </si>
  <si>
    <t>Cocorport 所沢第3Office</t>
    <phoneticPr fontId="2"/>
  </si>
  <si>
    <t>048-580-5387</t>
    <phoneticPr fontId="2"/>
  </si>
  <si>
    <t>クレセル</t>
    <phoneticPr fontId="2"/>
  </si>
  <si>
    <t>上２６５番地１</t>
    <rPh sb="0" eb="1">
      <t>ウエ</t>
    </rPh>
    <rPh sb="4" eb="6">
      <t>バンチ</t>
    </rPh>
    <phoneticPr fontId="2"/>
  </si>
  <si>
    <t>362-0001</t>
    <phoneticPr fontId="2"/>
  </si>
  <si>
    <t>048‐729‐6666</t>
    <phoneticPr fontId="2"/>
  </si>
  <si>
    <t>048‐729‐6655</t>
    <phoneticPr fontId="2"/>
  </si>
  <si>
    <t>JR高崎線　北上尾駅から徒歩15分</t>
    <rPh sb="2" eb="5">
      <t>タカサキセン</t>
    </rPh>
    <rPh sb="6" eb="10">
      <t>キタアゲオエキ</t>
    </rPh>
    <rPh sb="12" eb="14">
      <t>トホ</t>
    </rPh>
    <rPh sb="16" eb="17">
      <t>フン</t>
    </rPh>
    <phoneticPr fontId="2"/>
  </si>
  <si>
    <t>なちゅーる毛呂山</t>
    <rPh sb="5" eb="8">
      <t>モロヤマ</t>
    </rPh>
    <phoneticPr fontId="2"/>
  </si>
  <si>
    <t>毛呂山町</t>
    <rPh sb="0" eb="4">
      <t>モロヤママチ</t>
    </rPh>
    <phoneticPr fontId="2"/>
  </si>
  <si>
    <t>前久保南1丁目11番3号</t>
    <rPh sb="0" eb="3">
      <t>マエクボ</t>
    </rPh>
    <rPh sb="3" eb="4">
      <t>ミナミ</t>
    </rPh>
    <rPh sb="5" eb="7">
      <t>チョウメ</t>
    </rPh>
    <rPh sb="9" eb="10">
      <t>バン</t>
    </rPh>
    <rPh sb="11" eb="12">
      <t>ゴウ</t>
    </rPh>
    <phoneticPr fontId="2"/>
  </si>
  <si>
    <t>350-0463</t>
    <phoneticPr fontId="2"/>
  </si>
  <si>
    <t>070‐4430‐0777</t>
    <phoneticPr fontId="2"/>
  </si>
  <si>
    <t>東武越生線　東毛呂駅から徒歩5分</t>
    <rPh sb="0" eb="2">
      <t>トウブ</t>
    </rPh>
    <rPh sb="2" eb="4">
      <t>オゴセ</t>
    </rPh>
    <rPh sb="4" eb="5">
      <t>セン</t>
    </rPh>
    <rPh sb="6" eb="9">
      <t>ヒガシモロ</t>
    </rPh>
    <rPh sb="9" eb="10">
      <t>エキ</t>
    </rPh>
    <rPh sb="12" eb="14">
      <t>トホ</t>
    </rPh>
    <rPh sb="15" eb="16">
      <t>フン</t>
    </rPh>
    <phoneticPr fontId="2"/>
  </si>
  <si>
    <t>049-359-8904</t>
    <phoneticPr fontId="2"/>
  </si>
  <si>
    <t>049-359-8905</t>
    <phoneticPr fontId="2"/>
  </si>
  <si>
    <t>就労定着支援事業所　ワークアップさやま</t>
    <rPh sb="0" eb="2">
      <t>シュウロウ</t>
    </rPh>
    <rPh sb="2" eb="4">
      <t>テイチャク</t>
    </rPh>
    <rPh sb="4" eb="6">
      <t>シエン</t>
    </rPh>
    <rPh sb="6" eb="9">
      <t>ジギョウショ</t>
    </rPh>
    <phoneticPr fontId="2"/>
  </si>
  <si>
    <t>入間川１７５１番９</t>
    <rPh sb="0" eb="3">
      <t>イルマガワ</t>
    </rPh>
    <rPh sb="7" eb="8">
      <t>バン</t>
    </rPh>
    <phoneticPr fontId="2"/>
  </si>
  <si>
    <t>04-2997‐8870</t>
    <phoneticPr fontId="2"/>
  </si>
  <si>
    <t>04-2997‐8871</t>
    <phoneticPr fontId="2"/>
  </si>
  <si>
    <t>多機能型支援施設　ワークアップさやま</t>
    <rPh sb="0" eb="3">
      <t>タキノウ</t>
    </rPh>
    <rPh sb="3" eb="4">
      <t>ガタ</t>
    </rPh>
    <rPh sb="4" eb="6">
      <t>シエン</t>
    </rPh>
    <rPh sb="6" eb="8">
      <t>シセツ</t>
    </rPh>
    <phoneticPr fontId="2"/>
  </si>
  <si>
    <t>就労継続支援B型事業所フルサポートNIIZA</t>
    <rPh sb="0" eb="6">
      <t>シュウロウケイゾクシエン</t>
    </rPh>
    <rPh sb="7" eb="8">
      <t>ガタ</t>
    </rPh>
    <rPh sb="8" eb="11">
      <t>ジギョウショ</t>
    </rPh>
    <phoneticPr fontId="2"/>
  </si>
  <si>
    <t>畑中三丁目５－１３</t>
    <rPh sb="0" eb="2">
      <t>ハタナカ</t>
    </rPh>
    <rPh sb="2" eb="5">
      <t>サンチョウメ</t>
    </rPh>
    <phoneticPr fontId="2"/>
  </si>
  <si>
    <t>352-0012</t>
    <phoneticPr fontId="2"/>
  </si>
  <si>
    <t>090‐6298‐3838</t>
    <phoneticPr fontId="2"/>
  </si>
  <si>
    <t>東武東上線朝霞台駅より車で8分</t>
    <rPh sb="0" eb="5">
      <t>トウブトウジョウセン</t>
    </rPh>
    <rPh sb="5" eb="9">
      <t>アサカダイエキ</t>
    </rPh>
    <rPh sb="11" eb="12">
      <t>クルマ</t>
    </rPh>
    <rPh sb="14" eb="15">
      <t>フン</t>
    </rPh>
    <phoneticPr fontId="2"/>
  </si>
  <si>
    <t>ケアハウスすまいる</t>
    <phoneticPr fontId="2"/>
  </si>
  <si>
    <t>東大久保金子街道１４３０番地１３</t>
    <rPh sb="0" eb="4">
      <t>ヒガシオオクボ</t>
    </rPh>
    <rPh sb="4" eb="6">
      <t>カネコ</t>
    </rPh>
    <rPh sb="6" eb="8">
      <t>カイドウ</t>
    </rPh>
    <rPh sb="12" eb="13">
      <t>バン</t>
    </rPh>
    <rPh sb="13" eb="14">
      <t>チ</t>
    </rPh>
    <phoneticPr fontId="2"/>
  </si>
  <si>
    <t>354-0001</t>
    <phoneticPr fontId="2"/>
  </si>
  <si>
    <t>049-293-9575</t>
    <phoneticPr fontId="2"/>
  </si>
  <si>
    <t>東武東上線鶴瀬駅東口より東部バスららぽーと富士見行バス乗車、終点下車。ららぽーと富士見より西武バス大宮駅西口行き乗車、びん沼自然公園停留所下車徒歩５分　※共同生活援助との併設</t>
    <rPh sb="0" eb="5">
      <t>トウブトウジョウセン</t>
    </rPh>
    <rPh sb="5" eb="8">
      <t>ツルセエキ</t>
    </rPh>
    <rPh sb="8" eb="10">
      <t>ヒガシグチ</t>
    </rPh>
    <rPh sb="12" eb="14">
      <t>トウブ</t>
    </rPh>
    <rPh sb="21" eb="25">
      <t>フジミイキ</t>
    </rPh>
    <rPh sb="27" eb="29">
      <t>ジョウシャ</t>
    </rPh>
    <rPh sb="30" eb="32">
      <t>シュウテン</t>
    </rPh>
    <rPh sb="32" eb="34">
      <t>ゲシャ</t>
    </rPh>
    <rPh sb="40" eb="43">
      <t>フジミ</t>
    </rPh>
    <rPh sb="45" eb="47">
      <t>セイブ</t>
    </rPh>
    <rPh sb="49" eb="52">
      <t>オオミヤエキ</t>
    </rPh>
    <rPh sb="52" eb="54">
      <t>ニシグチ</t>
    </rPh>
    <rPh sb="54" eb="55">
      <t>ユ</t>
    </rPh>
    <rPh sb="56" eb="58">
      <t>ジョウシャ</t>
    </rPh>
    <rPh sb="61" eb="62">
      <t>ヌマ</t>
    </rPh>
    <rPh sb="62" eb="64">
      <t>シゼン</t>
    </rPh>
    <rPh sb="64" eb="66">
      <t>コウエン</t>
    </rPh>
    <rPh sb="66" eb="69">
      <t>テイリュウジョ</t>
    </rPh>
    <rPh sb="69" eb="71">
      <t>ゲシャ</t>
    </rPh>
    <rPh sb="71" eb="73">
      <t>トホ</t>
    </rPh>
    <rPh sb="74" eb="75">
      <t>フン</t>
    </rPh>
    <rPh sb="77" eb="83">
      <t>キョウドウセイカツエンジョ</t>
    </rPh>
    <rPh sb="85" eb="87">
      <t>ヘイセツ</t>
    </rPh>
    <phoneticPr fontId="2"/>
  </si>
  <si>
    <t>ウーリー入間</t>
    <rPh sb="4" eb="6">
      <t>イルマ</t>
    </rPh>
    <phoneticPr fontId="2"/>
  </si>
  <si>
    <t>上藤沢３７５－５９２階</t>
    <rPh sb="0" eb="3">
      <t>カミフジサワ</t>
    </rPh>
    <rPh sb="10" eb="11">
      <t>カイ</t>
    </rPh>
    <phoneticPr fontId="2"/>
  </si>
  <si>
    <t>04-2966-9093</t>
    <phoneticPr fontId="2"/>
  </si>
  <si>
    <t>西武池袋線武蔵藤沢駅より徒歩１５分</t>
    <rPh sb="0" eb="5">
      <t>セイブイケブクロセン</t>
    </rPh>
    <rPh sb="5" eb="9">
      <t>ムサシフジサワ</t>
    </rPh>
    <rPh sb="9" eb="10">
      <t>エキ</t>
    </rPh>
    <rPh sb="12" eb="14">
      <t>トホ</t>
    </rPh>
    <rPh sb="16" eb="17">
      <t>フン</t>
    </rPh>
    <phoneticPr fontId="2"/>
  </si>
  <si>
    <t>ジョブ・キャンパス</t>
    <phoneticPr fontId="2"/>
  </si>
  <si>
    <t>新座市</t>
    <phoneticPr fontId="2"/>
  </si>
  <si>
    <t>新堀１－６－５</t>
    <rPh sb="0" eb="2">
      <t>シンボリ</t>
    </rPh>
    <phoneticPr fontId="2"/>
  </si>
  <si>
    <t>352-0032</t>
    <phoneticPr fontId="2"/>
  </si>
  <si>
    <t>042-420-7457</t>
  </si>
  <si>
    <t>042-420-7458</t>
    <phoneticPr fontId="2"/>
  </si>
  <si>
    <t>Cocorport 所沢第3Office</t>
  </si>
  <si>
    <t>359-1124</t>
  </si>
  <si>
    <t>04-2997-8515</t>
  </si>
  <si>
    <t>04-2997-8516</t>
  </si>
  <si>
    <t>(福)檸檬会</t>
    <rPh sb="3" eb="5">
      <t>レモン</t>
    </rPh>
    <rPh sb="5" eb="6">
      <t>カイ</t>
    </rPh>
    <phoneticPr fontId="2"/>
  </si>
  <si>
    <t>Toy Museum Cafe</t>
  </si>
  <si>
    <t>美南３丁目２５－１　東街区１階</t>
    <rPh sb="0" eb="2">
      <t>ミナミ</t>
    </rPh>
    <rPh sb="3" eb="5">
      <t>チョウメ</t>
    </rPh>
    <rPh sb="10" eb="11">
      <t>ヒガシ</t>
    </rPh>
    <rPh sb="11" eb="13">
      <t>ガイク</t>
    </rPh>
    <rPh sb="14" eb="15">
      <t>カイ</t>
    </rPh>
    <phoneticPr fontId="2"/>
  </si>
  <si>
    <t>342-0038</t>
  </si>
  <si>
    <t>048-940-2976</t>
  </si>
  <si>
    <t>048-940-2977</t>
  </si>
  <si>
    <t>JR武蔵野線吉川美南駅より徒歩４分</t>
    <rPh sb="2" eb="6">
      <t>ムサシノセン</t>
    </rPh>
    <rPh sb="6" eb="10">
      <t>ヨシカワミナミ</t>
    </rPh>
    <rPh sb="10" eb="11">
      <t>エキ</t>
    </rPh>
    <rPh sb="13" eb="15">
      <t>トホ</t>
    </rPh>
    <rPh sb="16" eb="17">
      <t>フン</t>
    </rPh>
    <phoneticPr fontId="2"/>
  </si>
  <si>
    <t>モカ三郷</t>
    <rPh sb="2" eb="4">
      <t>ミサト</t>
    </rPh>
    <phoneticPr fontId="2"/>
  </si>
  <si>
    <t>三郷2丁目1-5　ウインズビル303号室</t>
    <rPh sb="0" eb="2">
      <t>ミサト</t>
    </rPh>
    <rPh sb="3" eb="5">
      <t>チョウメ</t>
    </rPh>
    <rPh sb="18" eb="20">
      <t>ゴウシツ</t>
    </rPh>
    <phoneticPr fontId="2"/>
  </si>
  <si>
    <t>341-0024</t>
  </si>
  <si>
    <t>048-949-0052</t>
  </si>
  <si>
    <t>JR武蔵野線三郷駅より徒歩1分</t>
    <rPh sb="2" eb="6">
      <t>ムサシノセン</t>
    </rPh>
    <rPh sb="6" eb="8">
      <t>ミサト</t>
    </rPh>
    <rPh sb="8" eb="9">
      <t>エキ</t>
    </rPh>
    <rPh sb="11" eb="13">
      <t>トホ</t>
    </rPh>
    <rPh sb="14" eb="15">
      <t>フン</t>
    </rPh>
    <phoneticPr fontId="2"/>
  </si>
  <si>
    <t>340-0824</t>
  </si>
  <si>
    <t>048-954-4213</t>
  </si>
  <si>
    <t>048-954-4214</t>
  </si>
  <si>
    <t>中央6丁目1番29　OhanaⅡ　1階</t>
    <rPh sb="0" eb="2">
      <t>チュウオウ</t>
    </rPh>
    <rPh sb="3" eb="5">
      <t>チョウメ</t>
    </rPh>
    <rPh sb="6" eb="7">
      <t>バン</t>
    </rPh>
    <rPh sb="18" eb="19">
      <t>カイ</t>
    </rPh>
    <phoneticPr fontId="2"/>
  </si>
  <si>
    <t>344-0067</t>
  </si>
  <si>
    <t>048-812-4560</t>
  </si>
  <si>
    <t>048-812-4561</t>
  </si>
  <si>
    <t>東武スカイツリーライン春日部駅西口から徒歩6分</t>
    <rPh sb="11" eb="14">
      <t>カスカベ</t>
    </rPh>
    <rPh sb="14" eb="15">
      <t>エキ</t>
    </rPh>
    <rPh sb="15" eb="17">
      <t>ニシグチ</t>
    </rPh>
    <rPh sb="19" eb="21">
      <t>トホ</t>
    </rPh>
    <rPh sb="22" eb="23">
      <t>フン</t>
    </rPh>
    <phoneticPr fontId="2"/>
  </si>
  <si>
    <t>けやき大袋</t>
    <rPh sb="3" eb="5">
      <t>オオブクロ</t>
    </rPh>
    <phoneticPr fontId="2"/>
  </si>
  <si>
    <t>袋山1424-1 髙橋ビル2階B</t>
    <rPh sb="0" eb="2">
      <t>フクロヤマ</t>
    </rPh>
    <rPh sb="9" eb="10">
      <t>タカ</t>
    </rPh>
    <rPh sb="10" eb="11">
      <t>ハシ</t>
    </rPh>
    <rPh sb="14" eb="15">
      <t>カイ</t>
    </rPh>
    <phoneticPr fontId="2"/>
  </si>
  <si>
    <t>048-970-3388</t>
    <phoneticPr fontId="2"/>
  </si>
  <si>
    <t>048-970-3389</t>
    <phoneticPr fontId="2"/>
  </si>
  <si>
    <t>東部スカイツリーライン大袋駅徒歩3分</t>
    <rPh sb="11" eb="13">
      <t>オオブクロ</t>
    </rPh>
    <phoneticPr fontId="2"/>
  </si>
  <si>
    <t>就労継続支援B型事業所NeoWorｋ東大宮</t>
    <rPh sb="0" eb="2">
      <t>しゅうろう</t>
    </rPh>
    <rPh sb="2" eb="4">
      <t>けいぞく</t>
    </rPh>
    <rPh sb="4" eb="6">
      <t>しえん</t>
    </rPh>
    <rPh sb="7" eb="8">
      <t>かた</t>
    </rPh>
    <rPh sb="8" eb="11">
      <t>じぎょうしょ</t>
    </rPh>
    <rPh sb="18" eb="19">
      <t>ひがし</t>
    </rPh>
    <rPh sb="19" eb="21">
      <t>おおみや</t>
    </rPh>
    <phoneticPr fontId="36" type="Hiragana"/>
  </si>
  <si>
    <t>見沼区東大宮１－７７－６</t>
    <phoneticPr fontId="37"/>
  </si>
  <si>
    <t>080-4795-4879</t>
  </si>
  <si>
    <t>JR東大宮駅から徒歩１５分</t>
    <rPh sb="2" eb="3">
      <t>ヒガシ</t>
    </rPh>
    <rPh sb="3" eb="5">
      <t>オオミヤ</t>
    </rPh>
    <rPh sb="5" eb="6">
      <t>エキ</t>
    </rPh>
    <rPh sb="8" eb="10">
      <t>トホ</t>
    </rPh>
    <rPh sb="12" eb="13">
      <t>フン</t>
    </rPh>
    <phoneticPr fontId="37"/>
  </si>
  <si>
    <t>キズキビジネスカレッジ大宮校</t>
    <rPh sb="11" eb="13">
      <t>おおみや</t>
    </rPh>
    <rPh sb="13" eb="14">
      <t>こう</t>
    </rPh>
    <phoneticPr fontId="38" type="Hiragana"/>
  </si>
  <si>
    <t>大宮区宮町２－７９－７　プラスビル２階</t>
    <rPh sb="0" eb="3">
      <t>オオミヤク</t>
    </rPh>
    <rPh sb="3" eb="5">
      <t>ミヤチョウ</t>
    </rPh>
    <rPh sb="18" eb="19">
      <t>カイ</t>
    </rPh>
    <phoneticPr fontId="36"/>
  </si>
  <si>
    <t>090-5556-0286</t>
  </si>
  <si>
    <t>JR大宮駅東口より徒歩9分</t>
    <rPh sb="2" eb="5">
      <t>オオミヤエキ</t>
    </rPh>
    <rPh sb="5" eb="6">
      <t>ヒガシ</t>
    </rPh>
    <rPh sb="6" eb="7">
      <t>クチ</t>
    </rPh>
    <rPh sb="9" eb="11">
      <t>トホ</t>
    </rPh>
    <rPh sb="12" eb="13">
      <t>フン</t>
    </rPh>
    <phoneticPr fontId="37"/>
  </si>
  <si>
    <t>なごみ</t>
  </si>
  <si>
    <t>浦和区岸町７－６－１３　全埼玉県パンビル　４-B号室</t>
    <phoneticPr fontId="37"/>
  </si>
  <si>
    <t>048-400-2364</t>
  </si>
  <si>
    <t>048-400-2365</t>
  </si>
  <si>
    <t>JR浦和駅西口から徒歩10分</t>
    <rPh sb="2" eb="5">
      <t>ウラワエキ</t>
    </rPh>
    <rPh sb="5" eb="7">
      <t>ニシグチ</t>
    </rPh>
    <rPh sb="9" eb="11">
      <t>トホ</t>
    </rPh>
    <rPh sb="13" eb="14">
      <t>フン</t>
    </rPh>
    <phoneticPr fontId="37"/>
  </si>
  <si>
    <t>生活介護ぽっかぽか</t>
    <rPh sb="0" eb="2">
      <t>セイカツ</t>
    </rPh>
    <rPh sb="2" eb="4">
      <t>カイゴ</t>
    </rPh>
    <phoneticPr fontId="36"/>
  </si>
  <si>
    <t>岩槻区本丸３－２４－４３</t>
    <rPh sb="0" eb="2">
      <t>イワツキ</t>
    </rPh>
    <rPh sb="2" eb="3">
      <t>ク</t>
    </rPh>
    <rPh sb="3" eb="5">
      <t>ホンマル</t>
    </rPh>
    <phoneticPr fontId="36"/>
  </si>
  <si>
    <t>339-0058</t>
  </si>
  <si>
    <t>048-731-8121</t>
  </si>
  <si>
    <t>048-731-8122</t>
  </si>
  <si>
    <t>東武アーバンパークライン東岩槻駅より徒歩17分</t>
    <rPh sb="0" eb="2">
      <t>トウブ</t>
    </rPh>
    <rPh sb="12" eb="13">
      <t>ヒガシ</t>
    </rPh>
    <rPh sb="13" eb="15">
      <t>イワツキ</t>
    </rPh>
    <rPh sb="15" eb="16">
      <t>エキ</t>
    </rPh>
    <rPh sb="18" eb="20">
      <t>トホ</t>
    </rPh>
    <rPh sb="22" eb="23">
      <t>フン</t>
    </rPh>
    <phoneticPr fontId="37"/>
  </si>
  <si>
    <t>就労定着支援ディーキャリアITエキスパート大宮事業所</t>
    <rPh sb="0" eb="2">
      <t>シュウロウ</t>
    </rPh>
    <rPh sb="2" eb="4">
      <t>テイチャク</t>
    </rPh>
    <rPh sb="4" eb="6">
      <t>シエン</t>
    </rPh>
    <rPh sb="21" eb="23">
      <t>オオミヤ</t>
    </rPh>
    <rPh sb="23" eb="26">
      <t>ジギョウショ</t>
    </rPh>
    <phoneticPr fontId="36"/>
  </si>
  <si>
    <t>大宮区桜木町４－２４０　山崎ビル２階東</t>
    <phoneticPr fontId="36"/>
  </si>
  <si>
    <t>330-0854</t>
    <phoneticPr fontId="37"/>
  </si>
  <si>
    <t>048-662-9722</t>
    <phoneticPr fontId="37"/>
  </si>
  <si>
    <t>048-662-9723</t>
    <phoneticPr fontId="37"/>
  </si>
  <si>
    <t>JR大宮駅から徒歩７分</t>
    <rPh sb="2" eb="4">
      <t>オオミヤ</t>
    </rPh>
    <rPh sb="4" eb="5">
      <t>エキ</t>
    </rPh>
    <rPh sb="7" eb="9">
      <t>トホ</t>
    </rPh>
    <rPh sb="10" eb="11">
      <t>フン</t>
    </rPh>
    <phoneticPr fontId="37"/>
  </si>
  <si>
    <t>かなうラボ埼玉会館前</t>
    <rPh sb="4" eb="6">
      <t>さいたま</t>
    </rPh>
    <rPh sb="6" eb="8">
      <t>かいかん</t>
    </rPh>
    <rPh sb="8" eb="9">
      <t>まえ</t>
    </rPh>
    <phoneticPr fontId="37" type="Hiragana"/>
  </si>
  <si>
    <t>浦和区高砂３－６－１けやきビル６階</t>
    <phoneticPr fontId="37"/>
  </si>
  <si>
    <t>330-0063</t>
    <phoneticPr fontId="37" type="Hiragana"/>
  </si>
  <si>
    <t>048-755-9725</t>
    <phoneticPr fontId="37" type="Hiragana"/>
  </si>
  <si>
    <t>048-610-8563</t>
    <phoneticPr fontId="37" type="Hiragana"/>
  </si>
  <si>
    <t>JR浦和駅から徒歩９分</t>
    <rPh sb="2" eb="5">
      <t>ウラワエキ</t>
    </rPh>
    <rPh sb="7" eb="9">
      <t>トホ</t>
    </rPh>
    <rPh sb="10" eb="11">
      <t>フン</t>
    </rPh>
    <phoneticPr fontId="37"/>
  </si>
  <si>
    <t>かなうラボ沼影</t>
    <rPh sb="5" eb="7">
      <t>ヌマカゲ</t>
    </rPh>
    <phoneticPr fontId="40"/>
  </si>
  <si>
    <t>南区沼影１-１８－９</t>
    <phoneticPr fontId="37"/>
  </si>
  <si>
    <t>336-0027</t>
    <phoneticPr fontId="37"/>
  </si>
  <si>
    <t>048-755-9725</t>
    <phoneticPr fontId="37"/>
  </si>
  <si>
    <t>049-610-8563</t>
    <phoneticPr fontId="37"/>
  </si>
  <si>
    <t>JR武蔵浦和駅から徒歩６分</t>
    <rPh sb="2" eb="6">
      <t>ムサシウラワ</t>
    </rPh>
    <rPh sb="6" eb="7">
      <t>エキ</t>
    </rPh>
    <rPh sb="9" eb="11">
      <t>トホ</t>
    </rPh>
    <rPh sb="12" eb="13">
      <t>フン</t>
    </rPh>
    <phoneticPr fontId="37"/>
  </si>
  <si>
    <t>日中支援型障がい者グループホームこなみ春岡（短期入所）</t>
  </si>
  <si>
    <t>見沼区春岡１－２３－５</t>
    <rPh sb="0" eb="2">
      <t>ミヌマ</t>
    </rPh>
    <rPh sb="2" eb="3">
      <t>ク</t>
    </rPh>
    <rPh sb="3" eb="5">
      <t>ハルオカ</t>
    </rPh>
    <phoneticPr fontId="37"/>
  </si>
  <si>
    <t>337-0008</t>
    <phoneticPr fontId="37"/>
  </si>
  <si>
    <t>048-796-8183</t>
    <phoneticPr fontId="37"/>
  </si>
  <si>
    <t>小仙波911-1</t>
    <phoneticPr fontId="2" type="Hiragana"/>
  </si>
  <si>
    <t>でじるみ埼玉川越</t>
  </si>
  <si>
    <t>川越市</t>
    <rPh sb="0" eb="3">
      <t>カワゴエシ</t>
    </rPh>
    <phoneticPr fontId="33"/>
  </si>
  <si>
    <t>石田64-3石田ビル201号</t>
  </si>
  <si>
    <t>049-298-5853</t>
  </si>
  <si>
    <t>049-298-5854</t>
  </si>
  <si>
    <t>東武バス康正会病院前バス停より徒歩9分</t>
    <rPh sb="0" eb="2">
      <t>トウブ</t>
    </rPh>
    <rPh sb="4" eb="6">
      <t>ヤスマサ</t>
    </rPh>
    <rPh sb="6" eb="7">
      <t>カイ</t>
    </rPh>
    <rPh sb="7" eb="9">
      <t>ビョウイン</t>
    </rPh>
    <rPh sb="9" eb="10">
      <t>マエ</t>
    </rPh>
    <rPh sb="12" eb="13">
      <t>テイ</t>
    </rPh>
    <rPh sb="15" eb="17">
      <t>トホ</t>
    </rPh>
    <rPh sb="18" eb="19">
      <t>フン</t>
    </rPh>
    <phoneticPr fontId="33"/>
  </si>
  <si>
    <t>お仕事サプリKOHAKU</t>
  </si>
  <si>
    <t>並木241-1　1階店舗B</t>
  </si>
  <si>
    <t>350-0023</t>
  </si>
  <si>
    <t>090-1045-5239</t>
  </si>
  <si>
    <t>JR線南古谷駅徒歩1分</t>
    <rPh sb="2" eb="3">
      <t>セン</t>
    </rPh>
    <rPh sb="3" eb="6">
      <t>ミナミフルヤ</t>
    </rPh>
    <rPh sb="6" eb="7">
      <t>エキ</t>
    </rPh>
    <rPh sb="7" eb="9">
      <t>トホ</t>
    </rPh>
    <rPh sb="10" eb="11">
      <t>フン</t>
    </rPh>
    <phoneticPr fontId="33"/>
  </si>
  <si>
    <t>医療法人越魂会</t>
  </si>
  <si>
    <t>ここいろてらす</t>
  </si>
  <si>
    <t>新宿町3-7-2</t>
    <rPh sb="0" eb="2">
      <t>シンジュク</t>
    </rPh>
    <rPh sb="2" eb="3">
      <t>チョウ</t>
    </rPh>
    <phoneticPr fontId="33"/>
  </si>
  <si>
    <t>049-291-4977</t>
  </si>
  <si>
    <t>JR・東武東上線川越駅徒歩1３分</t>
    <rPh sb="3" eb="8">
      <t>トウブトウジョウセン</t>
    </rPh>
    <rPh sb="8" eb="10">
      <t>カワゴエ</t>
    </rPh>
    <rPh sb="10" eb="11">
      <t>エキ</t>
    </rPh>
    <rPh sb="11" eb="13">
      <t>トホ</t>
    </rPh>
    <rPh sb="15" eb="16">
      <t>フン</t>
    </rPh>
    <phoneticPr fontId="33"/>
  </si>
  <si>
    <t>049-291-4976</t>
  </si>
  <si>
    <t>ヨルベアル東川口</t>
    <rPh sb="5" eb="8">
      <t>ひがしかわぐち</t>
    </rPh>
    <phoneticPr fontId="2" type="Hiragana"/>
  </si>
  <si>
    <t>川口市</t>
    <rPh sb="0" eb="2">
      <t>かわぐち</t>
    </rPh>
    <rPh sb="2" eb="3">
      <t>し</t>
    </rPh>
    <phoneticPr fontId="2" type="Hiragana"/>
  </si>
  <si>
    <t>333-0801</t>
    <phoneticPr fontId="2" type="Hiragana"/>
  </si>
  <si>
    <t>050-3117-4277</t>
    <phoneticPr fontId="2" type="Hiragana"/>
  </si>
  <si>
    <t>050-3117-4276</t>
    <phoneticPr fontId="2" type="Hiragana"/>
  </si>
  <si>
    <t>（電車）東川口駅から徒歩３分</t>
    <rPh sb="1" eb="3">
      <t>でんしゃ</t>
    </rPh>
    <rPh sb="4" eb="5">
      <t>ひがし</t>
    </rPh>
    <rPh sb="5" eb="7">
      <t>かわぐち</t>
    </rPh>
    <rPh sb="7" eb="8">
      <t>えき</t>
    </rPh>
    <rPh sb="10" eb="12">
      <t>とほ</t>
    </rPh>
    <rPh sb="13" eb="14">
      <t>ふん</t>
    </rPh>
    <phoneticPr fontId="2" type="Hiragana"/>
  </si>
  <si>
    <t>うらら</t>
    <phoneticPr fontId="2" type="Hiragana"/>
  </si>
  <si>
    <t>333-0815</t>
    <phoneticPr fontId="2" type="Hiragana"/>
  </si>
  <si>
    <t>048-446-6097</t>
    <phoneticPr fontId="2" type="Hiragana"/>
  </si>
  <si>
    <t>048-446-6296</t>
    <phoneticPr fontId="2" type="Hiragana"/>
  </si>
  <si>
    <t>（バス）東川口駅南口から川口駅東口行き「北原台」徒歩２分</t>
    <rPh sb="4" eb="5">
      <t>ひがし</t>
    </rPh>
    <rPh sb="5" eb="7">
      <t>かわぐち</t>
    </rPh>
    <rPh sb="7" eb="8">
      <t>えき</t>
    </rPh>
    <rPh sb="8" eb="10">
      <t>みなみぐち</t>
    </rPh>
    <rPh sb="12" eb="15">
      <t>かわぐちえき</t>
    </rPh>
    <rPh sb="15" eb="17">
      <t>ひがしぐち</t>
    </rPh>
    <rPh sb="17" eb="18">
      <t>い</t>
    </rPh>
    <rPh sb="20" eb="22">
      <t>きたはら</t>
    </rPh>
    <rPh sb="22" eb="23">
      <t>だい</t>
    </rPh>
    <rPh sb="24" eb="26">
      <t>とほ</t>
    </rPh>
    <rPh sb="27" eb="28">
      <t>ふん</t>
    </rPh>
    <phoneticPr fontId="2" type="Hiragana"/>
  </si>
  <si>
    <t>就労
選択</t>
    <rPh sb="0" eb="2">
      <t>しゅうろう</t>
    </rPh>
    <rPh sb="3" eb="5">
      <t>せんたく</t>
    </rPh>
    <phoneticPr fontId="2" type="Hiragana"/>
  </si>
  <si>
    <t>東武越生線川角駅から徒歩２３分
※共同生活援助の空床利用</t>
    <rPh sb="0" eb="2">
      <t>トウブ</t>
    </rPh>
    <rPh sb="2" eb="4">
      <t>オゴセ</t>
    </rPh>
    <rPh sb="4" eb="5">
      <t>セン</t>
    </rPh>
    <rPh sb="5" eb="7">
      <t>カワスミ</t>
    </rPh>
    <rPh sb="7" eb="8">
      <t>エキ</t>
    </rPh>
    <rPh sb="10" eb="12">
      <t>トホ</t>
    </rPh>
    <rPh sb="14" eb="15">
      <t>プン</t>
    </rPh>
    <phoneticPr fontId="2"/>
  </si>
  <si>
    <t>就労選択支援事業所ひだまり</t>
    <rPh sb="0" eb="2">
      <t>シュウロウ</t>
    </rPh>
    <rPh sb="2" eb="4">
      <t>センタク</t>
    </rPh>
    <rPh sb="4" eb="6">
      <t>シエン</t>
    </rPh>
    <rPh sb="6" eb="8">
      <t>ジギョウ</t>
    </rPh>
    <rPh sb="8" eb="9">
      <t>ショ</t>
    </rPh>
    <phoneticPr fontId="2"/>
  </si>
  <si>
    <t>ＪＲ大宮駅から徒歩７分</t>
    <rPh sb="2" eb="5">
      <t>オオミヤエキ</t>
    </rPh>
    <rPh sb="7" eb="9">
      <t>トホ</t>
    </rPh>
    <rPh sb="10" eb="11">
      <t>フン</t>
    </rPh>
    <phoneticPr fontId="2"/>
  </si>
  <si>
    <t>キャリカク北浦和事業所</t>
    <rPh sb="5" eb="6">
      <t>キタ</t>
    </rPh>
    <rPh sb="6" eb="8">
      <t>ウラワ</t>
    </rPh>
    <rPh sb="8" eb="11">
      <t>ジギョウショ</t>
    </rPh>
    <phoneticPr fontId="2"/>
  </si>
  <si>
    <t>浦和区常盤９－１９－６　松村ビル　２A</t>
  </si>
  <si>
    <t>048-400-0478</t>
  </si>
  <si>
    <t>048-400-0479</t>
  </si>
  <si>
    <t>JR北浦和駅から徒歩2分</t>
    <rPh sb="2" eb="6">
      <t>キタウラワエキ</t>
    </rPh>
    <rPh sb="8" eb="10">
      <t>トホ</t>
    </rPh>
    <rPh sb="11" eb="12">
      <t>フン</t>
    </rPh>
    <phoneticPr fontId="2"/>
  </si>
  <si>
    <t>LITALICOワークスさいたま浦和</t>
  </si>
  <si>
    <t>中央区新中里１－３－３　埼大通りメディカルビル４階</t>
  </si>
  <si>
    <t>JR南与野駅から徒歩11分</t>
    <rPh sb="2" eb="3">
      <t>ミナミ</t>
    </rPh>
    <rPh sb="3" eb="5">
      <t>ヨノ</t>
    </rPh>
    <rPh sb="5" eb="6">
      <t>エキ</t>
    </rPh>
    <rPh sb="8" eb="10">
      <t>トホ</t>
    </rPh>
    <rPh sb="12" eb="13">
      <t>フン</t>
    </rPh>
    <phoneticPr fontId="2"/>
  </si>
  <si>
    <t>チャレンジドジャパン大宮センター</t>
    <rPh sb="10" eb="12">
      <t>オオミヤ</t>
    </rPh>
    <phoneticPr fontId="7"/>
  </si>
  <si>
    <t>大宮区吉敷町４－１３－２　Jプロ大宮ビル４階</t>
    <rPh sb="0" eb="3">
      <t>オオミヤク</t>
    </rPh>
    <rPh sb="3" eb="5">
      <t>ヨシキ</t>
    </rPh>
    <rPh sb="5" eb="6">
      <t>チョウ</t>
    </rPh>
    <rPh sb="16" eb="18">
      <t>オオミヤ</t>
    </rPh>
    <rPh sb="21" eb="22">
      <t>カイ</t>
    </rPh>
    <phoneticPr fontId="7"/>
  </si>
  <si>
    <t>ＪＲさいたま新都心駅より徒歩5分</t>
    <rPh sb="6" eb="10">
      <t>シントシンエキ</t>
    </rPh>
    <rPh sb="12" eb="14">
      <t>トホ</t>
    </rPh>
    <rPh sb="15" eb="16">
      <t>フン</t>
    </rPh>
    <phoneticPr fontId="2"/>
  </si>
  <si>
    <t>Engine</t>
  </si>
  <si>
    <t>見沼区大和田町１－９１６－３</t>
  </si>
  <si>
    <t>048-613-8989</t>
  </si>
  <si>
    <t>東武アーバンパークライン大和田駅より徒歩11分</t>
    <rPh sb="0" eb="2">
      <t>トウブ</t>
    </rPh>
    <rPh sb="12" eb="15">
      <t>オオワダ</t>
    </rPh>
    <rPh sb="15" eb="16">
      <t>エキ</t>
    </rPh>
    <rPh sb="18" eb="20">
      <t>トホ</t>
    </rPh>
    <rPh sb="22" eb="23">
      <t>フン</t>
    </rPh>
    <phoneticPr fontId="2"/>
  </si>
  <si>
    <t>Ｃｏｃｏｒｐｏｒｔ南浦和駅前Ｏｆｆｉｃｅ</t>
    <rPh sb="9" eb="12">
      <t>みなみうらわ</t>
    </rPh>
    <rPh sb="12" eb="13">
      <t>えき</t>
    </rPh>
    <rPh sb="13" eb="14">
      <t>まえ</t>
    </rPh>
    <phoneticPr fontId="8" type="Hiragana"/>
  </si>
  <si>
    <t>南区南浦和２－４４－９　榎本第３ビル４階</t>
  </si>
  <si>
    <t>JR南浦和駅から徒歩3分</t>
    <rPh sb="2" eb="3">
      <t>ミナミ</t>
    </rPh>
    <rPh sb="3" eb="5">
      <t>ウラワ</t>
    </rPh>
    <rPh sb="5" eb="6">
      <t>エキ</t>
    </rPh>
    <rPh sb="8" eb="10">
      <t>トホ</t>
    </rPh>
    <rPh sb="11" eb="12">
      <t>フン</t>
    </rPh>
    <phoneticPr fontId="2"/>
  </si>
  <si>
    <t>FITIME大宮</t>
    <rPh sb="6" eb="8">
      <t>おおみや</t>
    </rPh>
    <phoneticPr fontId="8" type="Hiragana"/>
  </si>
  <si>
    <t>ニューシャトル鉄道博物館駅より徒歩７分</t>
    <rPh sb="7" eb="9">
      <t>テツドウ</t>
    </rPh>
    <rPh sb="9" eb="12">
      <t>ハクブツカン</t>
    </rPh>
    <rPh sb="12" eb="13">
      <t>エキ</t>
    </rPh>
    <rPh sb="15" eb="17">
      <t>トホ</t>
    </rPh>
    <rPh sb="18" eb="19">
      <t>フン</t>
    </rPh>
    <phoneticPr fontId="2"/>
  </si>
  <si>
    <t>スタートシップ浦和北</t>
    <rPh sb="7" eb="9">
      <t>うらわ</t>
    </rPh>
    <rPh sb="9" eb="10">
      <t>きた</t>
    </rPh>
    <phoneticPr fontId="8" type="Hiragana"/>
  </si>
  <si>
    <t>浦和区北浦和３－１３－１９　シャトール北浦和</t>
    <rPh sb="0" eb="2">
      <t>ウラワ</t>
    </rPh>
    <rPh sb="2" eb="3">
      <t>ク</t>
    </rPh>
    <rPh sb="3" eb="4">
      <t>キタ</t>
    </rPh>
    <rPh sb="4" eb="6">
      <t>ウラワ</t>
    </rPh>
    <rPh sb="19" eb="20">
      <t>キタ</t>
    </rPh>
    <rPh sb="20" eb="22">
      <t>ウラワ</t>
    </rPh>
    <phoneticPr fontId="5"/>
  </si>
  <si>
    <t>048-711-2750</t>
  </si>
  <si>
    <t>JR北浦和駅から徒歩4分</t>
    <rPh sb="2" eb="6">
      <t>キタウラワエキ</t>
    </rPh>
    <rPh sb="8" eb="10">
      <t>トホ</t>
    </rPh>
    <rPh sb="11" eb="12">
      <t>フン</t>
    </rPh>
    <phoneticPr fontId="2"/>
  </si>
  <si>
    <t>サンフォレスト浦和美園</t>
    <rPh sb="7" eb="9">
      <t>うらわ</t>
    </rPh>
    <rPh sb="9" eb="11">
      <t>みその</t>
    </rPh>
    <phoneticPr fontId="5" type="Hiragana"/>
  </si>
  <si>
    <t>緑区間宮７３４　１階</t>
    <rPh sb="0" eb="2">
      <t>ミドリク</t>
    </rPh>
    <rPh sb="2" eb="4">
      <t>マミヤ</t>
    </rPh>
    <rPh sb="9" eb="10">
      <t>カイ</t>
    </rPh>
    <phoneticPr fontId="5"/>
  </si>
  <si>
    <t>国際興業バス武蔵野学院入口バス停下車徒歩３分</t>
    <rPh sb="0" eb="2">
      <t>コクサイ</t>
    </rPh>
    <rPh sb="2" eb="4">
      <t>コウギョウ</t>
    </rPh>
    <rPh sb="6" eb="9">
      <t>ムサシノ</t>
    </rPh>
    <rPh sb="9" eb="11">
      <t>ガクイン</t>
    </rPh>
    <rPh sb="11" eb="12">
      <t>イ</t>
    </rPh>
    <rPh sb="12" eb="13">
      <t>グチ</t>
    </rPh>
    <rPh sb="15" eb="16">
      <t>テイ</t>
    </rPh>
    <rPh sb="16" eb="18">
      <t>ゲシャ</t>
    </rPh>
    <rPh sb="18" eb="20">
      <t>トホ</t>
    </rPh>
    <rPh sb="21" eb="22">
      <t>フン</t>
    </rPh>
    <phoneticPr fontId="2"/>
  </si>
  <si>
    <t>就労選択支援ディーキャリア大宮事業所</t>
    <rPh sb="0" eb="2">
      <t>シュウロウ</t>
    </rPh>
    <rPh sb="2" eb="4">
      <t>センタク</t>
    </rPh>
    <rPh sb="4" eb="6">
      <t>シエン</t>
    </rPh>
    <rPh sb="13" eb="15">
      <t>オオミヤ</t>
    </rPh>
    <rPh sb="15" eb="18">
      <t>ジギョウショ</t>
    </rPh>
    <phoneticPr fontId="7"/>
  </si>
  <si>
    <t>大宮区桜木町４－２４０　山崎ビル２階東</t>
    <rPh sb="0" eb="2">
      <t>おおみや</t>
    </rPh>
    <phoneticPr fontId="2" type="Hiragana"/>
  </si>
  <si>
    <t>チャレンジドジャパン大宮センター</t>
    <rPh sb="10" eb="12">
      <t>オオミヤ</t>
    </rPh>
    <phoneticPr fontId="3"/>
  </si>
  <si>
    <t>048-711-2750</t>
    <phoneticPr fontId="2" type="Hiragana"/>
  </si>
  <si>
    <t>子どもデイサービスいるか</t>
    <rPh sb="0" eb="1">
      <t>コ</t>
    </rPh>
    <phoneticPr fontId="2"/>
  </si>
  <si>
    <t>蒲生茜町41-1</t>
    <rPh sb="0" eb="4">
      <t>ガモウアカネチョウ</t>
    </rPh>
    <phoneticPr fontId="2"/>
  </si>
  <si>
    <t>343-0838</t>
    <phoneticPr fontId="2"/>
  </si>
  <si>
    <t>048-930-7211</t>
    <phoneticPr fontId="2"/>
  </si>
  <si>
    <t>048-930-7212</t>
    <phoneticPr fontId="2"/>
  </si>
  <si>
    <t>東部スカイツリーライン蒲生駅徒歩10分</t>
    <rPh sb="11" eb="13">
      <t>ガモウ</t>
    </rPh>
    <phoneticPr fontId="2"/>
  </si>
  <si>
    <t>越ケ谷1-11-36 TOHO36ビル4F</t>
    <rPh sb="0" eb="3">
      <t>コシガヤ</t>
    </rPh>
    <phoneticPr fontId="2"/>
  </si>
  <si>
    <t>東京スカイツリーライン越谷駅徒歩4分</t>
    <rPh sb="0" eb="2">
      <t>トウキョウ</t>
    </rPh>
    <rPh sb="11" eb="14">
      <t>コシガヤエキ</t>
    </rPh>
    <rPh sb="14" eb="16">
      <t>トホ</t>
    </rPh>
    <rPh sb="17" eb="18">
      <t>フン</t>
    </rPh>
    <phoneticPr fontId="2"/>
  </si>
  <si>
    <t>就労選択支援事業所　ウェルビー川越駅前第３センター</t>
  </si>
  <si>
    <t>川越市</t>
    <rPh sb="0" eb="3">
      <t>カワゴエシ</t>
    </rPh>
    <phoneticPr fontId="33"/>
  </si>
  <si>
    <t>川越市</t>
    <rPh sb="0" eb="3">
      <t>カワゴエシ</t>
    </rPh>
    <phoneticPr fontId="2"/>
  </si>
  <si>
    <t>脇田本町９－１６　YKビル６階</t>
    <phoneticPr fontId="2"/>
  </si>
  <si>
    <t>JR・東武東上線川越駅徒歩４分</t>
    <phoneticPr fontId="2"/>
  </si>
  <si>
    <t>就労定着支援ディーキャリア川越事業所</t>
  </si>
  <si>
    <t>脇田町18-1川越駅前ビル4階</t>
  </si>
  <si>
    <t>049-256-9600</t>
  </si>
  <si>
    <t>049-256-9601</t>
  </si>
  <si>
    <t>JR・東武東上線川越駅徒歩２分</t>
  </si>
  <si>
    <t>就労選択支援ディーキャリア川越事業所</t>
  </si>
  <si>
    <t>あしたのタネ川越六軒町</t>
  </si>
  <si>
    <t>六軒町2-16-5インパクト川越5階</t>
  </si>
  <si>
    <t>350-0041</t>
  </si>
  <si>
    <t>あいらんど　川越</t>
  </si>
  <si>
    <t>池辺323-2</t>
  </si>
  <si>
    <t>350-1171</t>
  </si>
  <si>
    <t>080-5676-4396</t>
  </si>
  <si>
    <t>重度心身障害児者対象　児童発達支援・放課後等デイサービスと多機能
西武新宿線南大塚駅から徒歩28分</t>
    <rPh sb="0" eb="4">
      <t>ジュウドシンシン</t>
    </rPh>
    <rPh sb="4" eb="6">
      <t>ショウガイ</t>
    </rPh>
    <rPh sb="6" eb="7">
      <t>ジ</t>
    </rPh>
    <rPh sb="7" eb="8">
      <t>シャ</t>
    </rPh>
    <rPh sb="8" eb="10">
      <t>タイショウ</t>
    </rPh>
    <rPh sb="11" eb="13">
      <t>ジドウ</t>
    </rPh>
    <rPh sb="13" eb="15">
      <t>ハッタツ</t>
    </rPh>
    <rPh sb="15" eb="17">
      <t>シエン</t>
    </rPh>
    <rPh sb="18" eb="22">
      <t>ホウカゴトウ</t>
    </rPh>
    <rPh sb="29" eb="32">
      <t>タキノウ</t>
    </rPh>
    <rPh sb="38" eb="42">
      <t>ミナミオオツカエキ</t>
    </rPh>
    <rPh sb="44" eb="46">
      <t>トホ</t>
    </rPh>
    <rPh sb="48" eb="49">
      <t>フン</t>
    </rPh>
    <phoneticPr fontId="33"/>
  </si>
  <si>
    <t>JR・東武東上線川越駅徒歩２分</t>
    <phoneticPr fontId="33"/>
  </si>
  <si>
    <t>西武バス中原町より徒歩３分</t>
    <rPh sb="4" eb="6">
      <t>ナカハラ</t>
    </rPh>
    <rPh sb="6" eb="7">
      <t>マチ</t>
    </rPh>
    <phoneticPr fontId="33"/>
  </si>
  <si>
    <t>サンフォレスト川口</t>
    <rPh sb="7" eb="9">
      <t>かわぐち</t>
    </rPh>
    <phoneticPr fontId="20" type="Hiragana"/>
  </si>
  <si>
    <t>川口市</t>
    <rPh sb="0" eb="3">
      <t>かわぐちし</t>
    </rPh>
    <phoneticPr fontId="20" type="Hiragana"/>
  </si>
  <si>
    <t>333-0845</t>
  </si>
  <si>
    <t>048-446-9723</t>
  </si>
  <si>
    <t>048-446-9722</t>
  </si>
  <si>
    <t>（バス）川口駅東口から川口市立高校経由鳩ヶ谷公団住宅行き「川口市立高校」から徒歩４分</t>
    <rPh sb="4" eb="7">
      <t>かわぐちえき</t>
    </rPh>
    <rPh sb="7" eb="9">
      <t>ひがしぐち</t>
    </rPh>
    <rPh sb="11" eb="13">
      <t>かわぐち</t>
    </rPh>
    <rPh sb="13" eb="15">
      <t>しりつ</t>
    </rPh>
    <rPh sb="15" eb="17">
      <t>こうこう</t>
    </rPh>
    <rPh sb="17" eb="19">
      <t>けいゆ</t>
    </rPh>
    <rPh sb="19" eb="22">
      <t>はとがや</t>
    </rPh>
    <rPh sb="22" eb="24">
      <t>こうだん</t>
    </rPh>
    <rPh sb="24" eb="26">
      <t>じゅうたく</t>
    </rPh>
    <rPh sb="26" eb="27">
      <t>い</t>
    </rPh>
    <rPh sb="29" eb="35">
      <t>かわぐちしりつこうこう</t>
    </rPh>
    <rPh sb="38" eb="40">
      <t>とほ</t>
    </rPh>
    <rPh sb="41" eb="42">
      <t>ふん</t>
    </rPh>
    <phoneticPr fontId="20" type="Hiragana"/>
  </si>
  <si>
    <t>就労選択支援事業所
ウェルビー西川口センター</t>
    <rPh sb="0" eb="4">
      <t>しゅうろうせんたく</t>
    </rPh>
    <rPh sb="4" eb="6">
      <t>しえん</t>
    </rPh>
    <rPh sb="6" eb="8">
      <t>じぎょう</t>
    </rPh>
    <rPh sb="8" eb="9">
      <t>しょ</t>
    </rPh>
    <rPh sb="15" eb="18">
      <t>にしかわぐち</t>
    </rPh>
    <phoneticPr fontId="20" type="Hiragana"/>
  </si>
  <si>
    <t>048-240-6363</t>
  </si>
  <si>
    <t>048-240-6364</t>
  </si>
  <si>
    <t>（電車）西川口駅から徒歩１分</t>
    <rPh sb="1" eb="3">
      <t>でんしゃ</t>
    </rPh>
    <rPh sb="4" eb="7">
      <t>にしかわぐち</t>
    </rPh>
    <rPh sb="7" eb="8">
      <t>えき</t>
    </rPh>
    <rPh sb="10" eb="12">
      <t>とほ</t>
    </rPh>
    <rPh sb="13" eb="14">
      <t>ふん</t>
    </rPh>
    <phoneticPr fontId="20" type="Hiragana"/>
  </si>
  <si>
    <t>ＳＡＫＵＲＡわらびセンター</t>
  </si>
  <si>
    <t>048-260-3921</t>
  </si>
  <si>
    <t>048-260-3922</t>
  </si>
  <si>
    <t>（電車）蕨駅から徒歩３分</t>
    <rPh sb="1" eb="3">
      <t>でんしゃ</t>
    </rPh>
    <rPh sb="4" eb="5">
      <t>わらび</t>
    </rPh>
    <rPh sb="5" eb="6">
      <t>えき</t>
    </rPh>
    <rPh sb="8" eb="10">
      <t>とほ</t>
    </rPh>
    <rPh sb="11" eb="12">
      <t>ふん</t>
    </rPh>
    <phoneticPr fontId="20" type="Hiragana"/>
  </si>
  <si>
    <t>並木3-1-1　第二福原ビル5階</t>
    <rPh sb="0" eb="2">
      <t>なみき</t>
    </rPh>
    <rPh sb="8" eb="9">
      <t>だい</t>
    </rPh>
    <rPh sb="9" eb="10">
      <t>に</t>
    </rPh>
    <rPh sb="10" eb="12">
      <t>ふくはら</t>
    </rPh>
    <rPh sb="15" eb="16">
      <t>かい</t>
    </rPh>
    <phoneticPr fontId="20" type="Hiragana"/>
  </si>
  <si>
    <t>芝新町4-6YS TOWER6階</t>
    <rPh sb="0" eb="3">
      <t>しばしんまち</t>
    </rPh>
    <rPh sb="15" eb="16">
      <t>かい</t>
    </rPh>
    <phoneticPr fontId="20" type="Hiragana"/>
  </si>
  <si>
    <t>332-0021</t>
    <phoneticPr fontId="2" type="Hiragana"/>
  </si>
  <si>
    <t>048-251-3001</t>
    <phoneticPr fontId="2"/>
  </si>
  <si>
    <t>048-251-3002</t>
    <phoneticPr fontId="2"/>
  </si>
  <si>
    <t>アドライズplus　蕨駅前センター</t>
    <rPh sb="10" eb="13">
      <t>わらびえきまえ</t>
    </rPh>
    <phoneticPr fontId="20" type="Hiragana"/>
  </si>
  <si>
    <t>川口市</t>
    <rPh sb="0" eb="2">
      <t>かわぐち</t>
    </rPh>
    <rPh sb="2" eb="3">
      <t>し</t>
    </rPh>
    <phoneticPr fontId="20" type="Hiragana"/>
  </si>
  <si>
    <t>048-486-9671</t>
  </si>
  <si>
    <t>048-486-9672</t>
  </si>
  <si>
    <t>リビットホーム東川口（短期入所）</t>
    <rPh sb="7" eb="8">
      <t>ひがし</t>
    </rPh>
    <rPh sb="8" eb="10">
      <t>かわぐち</t>
    </rPh>
    <rPh sb="11" eb="15">
      <t>たんきにゅうしょ</t>
    </rPh>
    <phoneticPr fontId="20" type="Hiragana"/>
  </si>
  <si>
    <t>安行藤八587</t>
    <rPh sb="0" eb="4">
      <t>あんぎょうとうはち</t>
    </rPh>
    <phoneticPr fontId="20" type="Hiragana"/>
  </si>
  <si>
    <t>334-0051</t>
  </si>
  <si>
    <t>048-229-1491</t>
  </si>
  <si>
    <t>048-229-1492</t>
  </si>
  <si>
    <t>埼玉高速鉄道　戸塚安行駅から徒歩９分</t>
    <rPh sb="0" eb="2">
      <t>さいたま</t>
    </rPh>
    <rPh sb="2" eb="4">
      <t>こうそく</t>
    </rPh>
    <rPh sb="4" eb="6">
      <t>てつどう</t>
    </rPh>
    <rPh sb="7" eb="9">
      <t>とつか</t>
    </rPh>
    <rPh sb="9" eb="11">
      <t>あんぎょう</t>
    </rPh>
    <rPh sb="11" eb="12">
      <t>えき</t>
    </rPh>
    <rPh sb="14" eb="16">
      <t>とほ</t>
    </rPh>
    <rPh sb="17" eb="18">
      <t>ふん</t>
    </rPh>
    <phoneticPr fontId="20" type="Hiragana"/>
  </si>
  <si>
    <t>（株）あしたの花</t>
    <rPh sb="0" eb="3">
      <t>カブ</t>
    </rPh>
    <rPh sb="7" eb="8">
      <t>ハナ</t>
    </rPh>
    <phoneticPr fontId="2"/>
  </si>
  <si>
    <t>あしたのタネ上尾駅前</t>
    <rPh sb="6" eb="10">
      <t>アゲオエキマエ</t>
    </rPh>
    <phoneticPr fontId="2"/>
  </si>
  <si>
    <t>谷津２丁目１－３７ミキビル３Ｆ</t>
    <phoneticPr fontId="2"/>
  </si>
  <si>
    <t>048₋788₋4770</t>
    <phoneticPr fontId="2"/>
  </si>
  <si>
    <t>048₋788₋4771</t>
    <phoneticPr fontId="2"/>
  </si>
  <si>
    <t>JR高崎線上尾駅から徒歩2分</t>
    <rPh sb="2" eb="5">
      <t>タカサキセン</t>
    </rPh>
    <rPh sb="5" eb="8">
      <t>アゲオエキ</t>
    </rPh>
    <rPh sb="10" eb="12">
      <t>トホ</t>
    </rPh>
    <rPh sb="13" eb="14">
      <t>フン</t>
    </rPh>
    <phoneticPr fontId="2"/>
  </si>
  <si>
    <t>入間東部むさしの作業所</t>
    <rPh sb="0" eb="4">
      <t>イルマトウブ</t>
    </rPh>
    <rPh sb="8" eb="11">
      <t>サギョウショ</t>
    </rPh>
    <phoneticPr fontId="2"/>
  </si>
  <si>
    <t>上南畑３２６２－１</t>
    <phoneticPr fontId="2"/>
  </si>
  <si>
    <t>354-0002</t>
    <phoneticPr fontId="2"/>
  </si>
  <si>
    <t>049‐252‐5270</t>
    <phoneticPr fontId="2"/>
  </si>
  <si>
    <t>049‐252‐5279</t>
    <phoneticPr fontId="2"/>
  </si>
  <si>
    <t>東武東上線鶴瀬駅から車で5分</t>
    <rPh sb="0" eb="5">
      <t>トウブトウジョウセン</t>
    </rPh>
    <rPh sb="5" eb="8">
      <t>ツルセエキ</t>
    </rPh>
    <rPh sb="10" eb="11">
      <t>クルマ</t>
    </rPh>
    <rPh sb="13" eb="14">
      <t>フン</t>
    </rPh>
    <phoneticPr fontId="2"/>
  </si>
  <si>
    <t>障害者就労支援事業所りん</t>
    <rPh sb="0" eb="3">
      <t>ショウガイシャ</t>
    </rPh>
    <rPh sb="3" eb="10">
      <t>シュウロウシエンジギョウショ</t>
    </rPh>
    <phoneticPr fontId="2"/>
  </si>
  <si>
    <t>志賀４６９－１</t>
    <phoneticPr fontId="2"/>
  </si>
  <si>
    <t>090‐8840‐1862</t>
    <phoneticPr fontId="2"/>
  </si>
  <si>
    <t>0493‐62‐1862</t>
    <phoneticPr fontId="2"/>
  </si>
  <si>
    <t>東武東上線武蔵嵐山駅から徒歩13分</t>
    <rPh sb="0" eb="5">
      <t>トウブトウジョウセン</t>
    </rPh>
    <rPh sb="5" eb="10">
      <t>ムサシランザンエキ</t>
    </rPh>
    <rPh sb="12" eb="14">
      <t>トホ</t>
    </rPh>
    <rPh sb="16" eb="17">
      <t>フン</t>
    </rPh>
    <phoneticPr fontId="2"/>
  </si>
  <si>
    <t>Ｏａｓｉｓ　Ｌｅａｒｎｉｎｇ　Ｃｅｎｔｅｒ</t>
    <phoneticPr fontId="2"/>
  </si>
  <si>
    <t>本町４丁目３番地６号　ソレイユタカトー</t>
    <phoneticPr fontId="2"/>
  </si>
  <si>
    <t>048‐452‐8643</t>
    <phoneticPr fontId="2"/>
  </si>
  <si>
    <t>048－445-2235</t>
    <phoneticPr fontId="2"/>
  </si>
  <si>
    <t>JR埼京線戸田公園駅から徒歩8分</t>
    <rPh sb="2" eb="5">
      <t>サイキョウセン</t>
    </rPh>
    <rPh sb="5" eb="10">
      <t>トダコウエンエキ</t>
    </rPh>
    <rPh sb="12" eb="14">
      <t>トホ</t>
    </rPh>
    <rPh sb="15" eb="16">
      <t>フン</t>
    </rPh>
    <phoneticPr fontId="2"/>
  </si>
  <si>
    <t>ＢＥ　ＹＯＵＲＳＥＬＦ</t>
    <phoneticPr fontId="2"/>
  </si>
  <si>
    <t>新座市</t>
    <rPh sb="0" eb="2">
      <t>ニイザ</t>
    </rPh>
    <rPh sb="2" eb="3">
      <t>シ</t>
    </rPh>
    <phoneticPr fontId="2"/>
  </si>
  <si>
    <t>大和田１丁目２３番６号コーラルリーフ１Ｆ</t>
    <phoneticPr fontId="2"/>
  </si>
  <si>
    <t>048－233-7036</t>
    <phoneticPr fontId="2"/>
  </si>
  <si>
    <t>050－4561－5127</t>
    <phoneticPr fontId="2"/>
  </si>
  <si>
    <t>JR武蔵野線新座駅より徒歩11分</t>
    <rPh sb="2" eb="6">
      <t>ムサシノセン</t>
    </rPh>
    <rPh sb="6" eb="9">
      <t>ニイザエキ</t>
    </rPh>
    <rPh sb="11" eb="13">
      <t>トホ</t>
    </rPh>
    <rPh sb="15" eb="16">
      <t>フン</t>
    </rPh>
    <phoneticPr fontId="2"/>
  </si>
  <si>
    <t>多機能型重症児デイサービスいちご</t>
    <rPh sb="0" eb="7">
      <t>タキノウガタジュウショウジ</t>
    </rPh>
    <phoneticPr fontId="2"/>
  </si>
  <si>
    <t>騎西１０１８－４</t>
    <rPh sb="0" eb="2">
      <t>キサイ</t>
    </rPh>
    <phoneticPr fontId="2"/>
  </si>
  <si>
    <t>347-0105</t>
    <phoneticPr fontId="2"/>
  </si>
  <si>
    <t>0480-73-0015</t>
    <phoneticPr fontId="2"/>
  </si>
  <si>
    <t>0480-73-1115</t>
    <phoneticPr fontId="2"/>
  </si>
  <si>
    <t>東武伊勢崎線加須駅より徒歩５分、「加須駅南口」バス停より朝日自動車鴻巣駅東口行乗車、「騎西二丁目」バス停下車徒歩３分</t>
    <rPh sb="0" eb="6">
      <t>トウブイセサキセン</t>
    </rPh>
    <rPh sb="6" eb="9">
      <t>カゾエキ</t>
    </rPh>
    <rPh sb="11" eb="13">
      <t>トホ</t>
    </rPh>
    <rPh sb="14" eb="15">
      <t>フン</t>
    </rPh>
    <rPh sb="17" eb="19">
      <t>カゾ</t>
    </rPh>
    <rPh sb="19" eb="22">
      <t>エキミナミグチ</t>
    </rPh>
    <rPh sb="25" eb="26">
      <t>テイ</t>
    </rPh>
    <rPh sb="28" eb="33">
      <t>アサヒジドウシャ</t>
    </rPh>
    <rPh sb="33" eb="38">
      <t>コウノスエキヒガシグチ</t>
    </rPh>
    <rPh sb="38" eb="39">
      <t>イキ</t>
    </rPh>
    <rPh sb="39" eb="41">
      <t>ジョウシャ</t>
    </rPh>
    <rPh sb="43" eb="45">
      <t>キサイ</t>
    </rPh>
    <rPh sb="45" eb="48">
      <t>ニチョウメ</t>
    </rPh>
    <rPh sb="51" eb="52">
      <t>テイ</t>
    </rPh>
    <rPh sb="52" eb="54">
      <t>ゲシャ</t>
    </rPh>
    <rPh sb="54" eb="56">
      <t>トホ</t>
    </rPh>
    <rPh sb="57" eb="58">
      <t>フン</t>
    </rPh>
    <phoneticPr fontId="2"/>
  </si>
  <si>
    <t>桜沢544-8</t>
    <rPh sb="0" eb="2">
      <t>サクラザワ</t>
    </rPh>
    <phoneticPr fontId="2"/>
  </si>
  <si>
    <t>048-598-4823</t>
    <phoneticPr fontId="2"/>
  </si>
  <si>
    <t>東武東上線玉淀駅より徒歩５分</t>
    <rPh sb="0" eb="5">
      <t>トウブトウジョウセン</t>
    </rPh>
    <rPh sb="5" eb="8">
      <t>タマヨドエキ</t>
    </rPh>
    <rPh sb="10" eb="12">
      <t>トホ</t>
    </rPh>
    <rPh sb="13" eb="14">
      <t>フン</t>
    </rPh>
    <phoneticPr fontId="2"/>
  </si>
  <si>
    <t>上之２７１５番地１</t>
    <rPh sb="0" eb="1">
      <t>ウエ</t>
    </rPh>
    <rPh sb="1" eb="2">
      <t>ノ</t>
    </rPh>
    <rPh sb="6" eb="8">
      <t>バンチ</t>
    </rPh>
    <phoneticPr fontId="2"/>
  </si>
  <si>
    <t>東大輪1410-4</t>
    <rPh sb="0" eb="1">
      <t>ヒガシ</t>
    </rPh>
    <rPh sb="1" eb="2">
      <t>ダイ</t>
    </rPh>
    <rPh sb="2" eb="3">
      <t>ワ</t>
    </rPh>
    <phoneticPr fontId="2"/>
  </si>
  <si>
    <t>東鷲宮駅から徒歩22分</t>
    <rPh sb="0" eb="1">
      <t>ヒガシ</t>
    </rPh>
    <rPh sb="1" eb="3">
      <t>ワシミヤ</t>
    </rPh>
    <rPh sb="3" eb="4">
      <t>エキ</t>
    </rPh>
    <rPh sb="6" eb="8">
      <t>トホ</t>
    </rPh>
    <rPh sb="10" eb="11">
      <t>フン</t>
    </rPh>
    <phoneticPr fontId="2"/>
  </si>
  <si>
    <t>サンフォレスト（株）</t>
    <rPh sb="7" eb="10">
      <t>カブ</t>
    </rPh>
    <phoneticPr fontId="2"/>
  </si>
  <si>
    <t>（同）藤の里</t>
    <rPh sb="1" eb="2">
      <t>ドウ</t>
    </rPh>
    <rPh sb="3" eb="4">
      <t>フジ</t>
    </rPh>
    <rPh sb="5" eb="6">
      <t>サト</t>
    </rPh>
    <phoneticPr fontId="2"/>
  </si>
  <si>
    <t>藤の里　春日部駅前</t>
    <rPh sb="0" eb="1">
      <t>フジ</t>
    </rPh>
    <rPh sb="2" eb="3">
      <t>サト</t>
    </rPh>
    <rPh sb="4" eb="9">
      <t>カスカベエキマエ</t>
    </rPh>
    <phoneticPr fontId="2"/>
  </si>
  <si>
    <t>中妻４１９</t>
    <rPh sb="0" eb="2">
      <t>ナカツマ</t>
    </rPh>
    <phoneticPr fontId="2"/>
  </si>
  <si>
    <t>340-0213</t>
    <phoneticPr fontId="2"/>
  </si>
  <si>
    <t>JR・東武伊勢崎線久喜駅西口からバス「東明寺前」下車徒歩７分</t>
    <rPh sb="3" eb="5">
      <t>トウブ</t>
    </rPh>
    <rPh sb="5" eb="9">
      <t>イセサキセン</t>
    </rPh>
    <rPh sb="9" eb="12">
      <t>クキエキ</t>
    </rPh>
    <rPh sb="12" eb="14">
      <t>ニシグチ</t>
    </rPh>
    <rPh sb="19" eb="23">
      <t>トウミョウジマエ</t>
    </rPh>
    <rPh sb="24" eb="26">
      <t>ゲシャ</t>
    </rPh>
    <rPh sb="26" eb="28">
      <t>トホ</t>
    </rPh>
    <rPh sb="29" eb="30">
      <t>フン</t>
    </rPh>
    <phoneticPr fontId="2"/>
  </si>
  <si>
    <t>Ｓｔｏｒｙ’ｓ　Ｆａｃｔｏｒｙ　鷲宮</t>
    <phoneticPr fontId="2"/>
  </si>
  <si>
    <t>(株)ネアス</t>
    <rPh sb="1" eb="2">
      <t>カブ</t>
    </rPh>
    <phoneticPr fontId="2"/>
  </si>
  <si>
    <t>ラシクラボ浦和</t>
    <rPh sb="5" eb="7">
      <t>ウラワ</t>
    </rPh>
    <phoneticPr fontId="5"/>
  </si>
  <si>
    <t>浦和区高砂３－２－１０　草野高砂ビル２階</t>
    <rPh sb="0" eb="2">
      <t>ウラワ</t>
    </rPh>
    <rPh sb="2" eb="3">
      <t>ク</t>
    </rPh>
    <rPh sb="3" eb="5">
      <t>タカサゴ</t>
    </rPh>
    <rPh sb="12" eb="14">
      <t>クサノ</t>
    </rPh>
    <rPh sb="14" eb="16">
      <t>タカサゴ</t>
    </rPh>
    <rPh sb="19" eb="20">
      <t>カイ</t>
    </rPh>
    <phoneticPr fontId="5"/>
  </si>
  <si>
    <t>048-606-4515</t>
  </si>
  <si>
    <t>048-606-4516</t>
  </si>
  <si>
    <t>JR浦和駅から徒歩８分</t>
    <rPh sb="2" eb="5">
      <t>ウラワエキ</t>
    </rPh>
    <rPh sb="7" eb="9">
      <t>トホ</t>
    </rPh>
    <rPh sb="10" eb="11">
      <t>フン</t>
    </rPh>
    <phoneticPr fontId="2"/>
  </si>
  <si>
    <t>見沼区東大宮５－３２－８－１０１</t>
  </si>
  <si>
    <t>JR東大宮駅から徒歩4分</t>
    <rPh sb="2" eb="3">
      <t>ヒガシ</t>
    </rPh>
    <rPh sb="3" eb="5">
      <t>オオミヤ</t>
    </rPh>
    <rPh sb="5" eb="6">
      <t>エキ</t>
    </rPh>
    <rPh sb="8" eb="10">
      <t>トホ</t>
    </rPh>
    <rPh sb="11" eb="12">
      <t>フン</t>
    </rPh>
    <phoneticPr fontId="2"/>
  </si>
  <si>
    <t>バーガーテラス大宮店</t>
    <rPh sb="7" eb="9">
      <t>おおみや</t>
    </rPh>
    <rPh sb="9" eb="10">
      <t>てん</t>
    </rPh>
    <phoneticPr fontId="5" type="Hiragana"/>
  </si>
  <si>
    <t>大宮区高鼻町２－１－１　</t>
  </si>
  <si>
    <t>048-871-7170</t>
  </si>
  <si>
    <t>048-871-7177</t>
  </si>
  <si>
    <t>ＪＲ大宮駅から徒歩12分</t>
    <rPh sb="2" eb="4">
      <t>オオミヤ</t>
    </rPh>
    <rPh sb="4" eb="5">
      <t>エキ</t>
    </rPh>
    <rPh sb="7" eb="9">
      <t>トホ</t>
    </rPh>
    <rPh sb="11" eb="12">
      <t>フン</t>
    </rPh>
    <phoneticPr fontId="2"/>
  </si>
  <si>
    <t>就労選択支援センターsize</t>
    <rPh sb="0" eb="2">
      <t>しゅうろう</t>
    </rPh>
    <rPh sb="2" eb="4">
      <t>せんたく</t>
    </rPh>
    <rPh sb="4" eb="6">
      <t>しえん</t>
    </rPh>
    <phoneticPr fontId="5" type="Hiragana"/>
  </si>
  <si>
    <t>048-871-8866</t>
  </si>
  <si>
    <t>048-871-8993</t>
  </si>
  <si>
    <t>ＪＲ大宮駅から徒歩13分</t>
    <rPh sb="2" eb="4">
      <t>オオミヤ</t>
    </rPh>
    <rPh sb="4" eb="5">
      <t>エキ</t>
    </rPh>
    <rPh sb="7" eb="9">
      <t>トホ</t>
    </rPh>
    <rPh sb="11" eb="12">
      <t>フン</t>
    </rPh>
    <phoneticPr fontId="2"/>
  </si>
  <si>
    <t>LITALICOワークス武蔵浦和</t>
    <rPh sb="12" eb="16">
      <t>ムサシウラワ</t>
    </rPh>
    <phoneticPr fontId="7"/>
  </si>
  <si>
    <t>JR武蔵浦和駅から徒歩３分</t>
    <rPh sb="2" eb="7">
      <t>ムサシウラワエキ</t>
    </rPh>
    <rPh sb="9" eb="11">
      <t>トホ</t>
    </rPh>
    <rPh sb="12" eb="13">
      <t>フン</t>
    </rPh>
    <phoneticPr fontId="2"/>
  </si>
  <si>
    <t>脳卒中・身体障害専門就労支援センター「リハス」さいたま浦和</t>
    <rPh sb="0" eb="3">
      <t>ノウソッチュウ</t>
    </rPh>
    <rPh sb="4" eb="6">
      <t>シンタイ</t>
    </rPh>
    <rPh sb="6" eb="8">
      <t>ショウガイ</t>
    </rPh>
    <rPh sb="8" eb="10">
      <t>センモン</t>
    </rPh>
    <rPh sb="10" eb="14">
      <t>シュウロウシエン</t>
    </rPh>
    <rPh sb="27" eb="29">
      <t>ウラワ</t>
    </rPh>
    <phoneticPr fontId="2"/>
  </si>
  <si>
    <t>浦和区仲町１－１１－１８　カーサ浦和１階</t>
  </si>
  <si>
    <t>076-220-7258</t>
  </si>
  <si>
    <t>JR浦和駅から徒歩７分</t>
    <rPh sb="2" eb="5">
      <t>ウラワエキ</t>
    </rPh>
    <rPh sb="7" eb="9">
      <t>トホ</t>
    </rPh>
    <rPh sb="10" eb="11">
      <t>フン</t>
    </rPh>
    <phoneticPr fontId="2"/>
  </si>
  <si>
    <t>霞ヶ関駅から徒歩13分
従たる事業所（ラボリ川越HUB　川越市田町3番地5-201）</t>
    <rPh sb="6" eb="8">
      <t>トホ</t>
    </rPh>
    <rPh sb="10" eb="11">
      <t>フン</t>
    </rPh>
    <phoneticPr fontId="2"/>
  </si>
  <si>
    <t>東武東上線坂戸駅から川越観光バス大橋行き「善能寺」下車徒歩5分
R7.1.31　就労移行支援　休止</t>
    <rPh sb="0" eb="5">
      <t>トウブトウジョウセン</t>
    </rPh>
    <rPh sb="5" eb="7">
      <t>サカド</t>
    </rPh>
    <rPh sb="7" eb="8">
      <t>エキ</t>
    </rPh>
    <rPh sb="10" eb="12">
      <t>カワゴエ</t>
    </rPh>
    <rPh sb="12" eb="14">
      <t>カンコウ</t>
    </rPh>
    <rPh sb="16" eb="18">
      <t>オオハシ</t>
    </rPh>
    <rPh sb="18" eb="19">
      <t>イキ</t>
    </rPh>
    <rPh sb="21" eb="24">
      <t>ゼンノウジ</t>
    </rPh>
    <rPh sb="25" eb="27">
      <t>ゲシャ</t>
    </rPh>
    <rPh sb="40" eb="46">
      <t>シュウロウイコウシエン</t>
    </rPh>
    <rPh sb="47" eb="49">
      <t>キュウシ</t>
    </rPh>
    <phoneticPr fontId="2"/>
  </si>
  <si>
    <t>３たす</t>
  </si>
  <si>
    <t>比企郡吉見町大字大和田字下東町１９７番地２</t>
    <phoneticPr fontId="2"/>
  </si>
  <si>
    <t>355-0127</t>
    <phoneticPr fontId="2"/>
  </si>
  <si>
    <t>0493‐54‐4667</t>
  </si>
  <si>
    <t>―</t>
    <phoneticPr fontId="2"/>
  </si>
  <si>
    <t>医療法人　昭友会</t>
    <rPh sb="0" eb="4">
      <t>イリョウホウジン</t>
    </rPh>
    <rPh sb="5" eb="6">
      <t>アキラ</t>
    </rPh>
    <rPh sb="6" eb="7">
      <t>ユウ</t>
    </rPh>
    <rPh sb="7" eb="8">
      <t>カイ</t>
    </rPh>
    <phoneticPr fontId="2"/>
  </si>
  <si>
    <t>就労選択支援事業所　ハーモニー</t>
    <rPh sb="0" eb="4">
      <t>シュウロウセンタク</t>
    </rPh>
    <phoneticPr fontId="2"/>
  </si>
  <si>
    <t>大字羽尾496‐5</t>
    <rPh sb="0" eb="2">
      <t>オオアザ</t>
    </rPh>
    <rPh sb="2" eb="4">
      <t>ハネオ</t>
    </rPh>
    <phoneticPr fontId="2"/>
  </si>
  <si>
    <t>0493‐56‐4875</t>
    <phoneticPr fontId="2"/>
  </si>
  <si>
    <t>0493‐56‐4877</t>
    <phoneticPr fontId="2"/>
  </si>
  <si>
    <t>東武東上線　森林公園駅　徒歩7分</t>
    <rPh sb="0" eb="5">
      <t>トウブトウジョウセン</t>
    </rPh>
    <rPh sb="6" eb="10">
      <t>シンリンコウエン</t>
    </rPh>
    <rPh sb="10" eb="11">
      <t>エキ</t>
    </rPh>
    <rPh sb="12" eb="14">
      <t>トホ</t>
    </rPh>
    <rPh sb="15" eb="16">
      <t>フン</t>
    </rPh>
    <phoneticPr fontId="2"/>
  </si>
  <si>
    <t>就労継続支援B型事業所かがやき桶川</t>
    <rPh sb="0" eb="6">
      <t>シュウロウケイゾクシエン</t>
    </rPh>
    <rPh sb="7" eb="8">
      <t>ガタ</t>
    </rPh>
    <rPh sb="8" eb="11">
      <t>ジギョウショ</t>
    </rPh>
    <rPh sb="15" eb="17">
      <t>オケガワ</t>
    </rPh>
    <phoneticPr fontId="2"/>
  </si>
  <si>
    <t>若宮1丁目2番16号　伸光ビル6F</t>
    <rPh sb="0" eb="2">
      <t>ワカミヤ</t>
    </rPh>
    <rPh sb="3" eb="5">
      <t>チョウメ</t>
    </rPh>
    <rPh sb="6" eb="7">
      <t>バン</t>
    </rPh>
    <rPh sb="9" eb="10">
      <t>ゴウ</t>
    </rPh>
    <rPh sb="11" eb="12">
      <t>シン</t>
    </rPh>
    <rPh sb="12" eb="13">
      <t>ヒカリ</t>
    </rPh>
    <phoneticPr fontId="2"/>
  </si>
  <si>
    <t>JR高崎線桶川駅から徒歩6分</t>
    <rPh sb="2" eb="5">
      <t>タカサキセン</t>
    </rPh>
    <rPh sb="5" eb="8">
      <t>オケガワエキ</t>
    </rPh>
    <rPh sb="10" eb="12">
      <t>トホ</t>
    </rPh>
    <rPh sb="13" eb="14">
      <t>フン</t>
    </rPh>
    <phoneticPr fontId="2"/>
  </si>
  <si>
    <t>LIFE・LILY</t>
    <phoneticPr fontId="2"/>
  </si>
  <si>
    <t>豊岡4－7－6
みのわアパート１階</t>
    <rPh sb="0" eb="2">
      <t>トヨオカ</t>
    </rPh>
    <rPh sb="16" eb="17">
      <t>カイ</t>
    </rPh>
    <phoneticPr fontId="2"/>
  </si>
  <si>
    <t>042－003-6661</t>
    <phoneticPr fontId="2"/>
  </si>
  <si>
    <t>042－003-666１</t>
    <phoneticPr fontId="2"/>
  </si>
  <si>
    <t>入間市駅から1.3㎞　車で４分</t>
    <rPh sb="0" eb="4">
      <t>イルマシエキ</t>
    </rPh>
    <rPh sb="11" eb="12">
      <t>クルマ</t>
    </rPh>
    <rPh sb="14" eb="15">
      <t>フン</t>
    </rPh>
    <phoneticPr fontId="2"/>
  </si>
  <si>
    <t>icoil</t>
    <phoneticPr fontId="2"/>
  </si>
  <si>
    <t>大井629－1</t>
    <rPh sb="0" eb="2">
      <t>オオイ</t>
    </rPh>
    <phoneticPr fontId="2"/>
  </si>
  <si>
    <t>356-0053</t>
    <phoneticPr fontId="2"/>
  </si>
  <si>
    <t>049－270-0885</t>
    <phoneticPr fontId="2"/>
  </si>
  <si>
    <t>049－270-0871</t>
    <phoneticPr fontId="2"/>
  </si>
  <si>
    <t>東武東上線ふじみ野駅から徒歩15分</t>
    <rPh sb="0" eb="5">
      <t>トウブトウジョウセン</t>
    </rPh>
    <rPh sb="8" eb="10">
      <t>ノエキ</t>
    </rPh>
    <rPh sb="12" eb="14">
      <t>トホ</t>
    </rPh>
    <rPh sb="16" eb="17">
      <t>フン</t>
    </rPh>
    <phoneticPr fontId="2"/>
  </si>
  <si>
    <t>(株)Ｈｕ．ｄｏｔ</t>
    <rPh sb="1" eb="2">
      <t>カブ</t>
    </rPh>
    <phoneticPr fontId="2"/>
  </si>
  <si>
    <t>カレーパン＆ＩＴワークス　春日部ベース</t>
    <rPh sb="13" eb="16">
      <t>カスカベ</t>
    </rPh>
    <phoneticPr fontId="2"/>
  </si>
  <si>
    <t>粕壁一丁目4-1　市川ビル２Ｆ</t>
    <rPh sb="0" eb="2">
      <t>カスカベ</t>
    </rPh>
    <rPh sb="2" eb="5">
      <t>イッチョウメ</t>
    </rPh>
    <rPh sb="9" eb="11">
      <t>イチカワ</t>
    </rPh>
    <phoneticPr fontId="2"/>
  </si>
  <si>
    <t>048-796-5897</t>
    <phoneticPr fontId="2"/>
  </si>
  <si>
    <t>048-796-5898</t>
    <phoneticPr fontId="2"/>
  </si>
  <si>
    <t>東武伊勢崎線春日部駅東口徒歩３分</t>
    <rPh sb="0" eb="2">
      <t>トウブ</t>
    </rPh>
    <rPh sb="2" eb="6">
      <t>イセサキセン</t>
    </rPh>
    <rPh sb="6" eb="9">
      <t>カスカベ</t>
    </rPh>
    <rPh sb="9" eb="10">
      <t>エキ</t>
    </rPh>
    <rPh sb="10" eb="12">
      <t>ヒガシグチ</t>
    </rPh>
    <rPh sb="12" eb="14">
      <t>トホ</t>
    </rPh>
    <rPh sb="15" eb="16">
      <t>フン</t>
    </rPh>
    <phoneticPr fontId="2"/>
  </si>
  <si>
    <t>（同）コスモス</t>
    <rPh sb="1" eb="2">
      <t>ドウ</t>
    </rPh>
    <phoneticPr fontId="2"/>
  </si>
  <si>
    <t>コスモス久喜</t>
    <rPh sb="4" eb="6">
      <t>クキ</t>
    </rPh>
    <phoneticPr fontId="2"/>
  </si>
  <si>
    <t>0480-44-9077</t>
    <phoneticPr fontId="2"/>
  </si>
  <si>
    <t>0480-44-9078</t>
    <phoneticPr fontId="2"/>
  </si>
  <si>
    <t>生活介護事業所びーんず　そら豆</t>
    <rPh sb="0" eb="7">
      <t>セイカツカイゴジギョウショ</t>
    </rPh>
    <rPh sb="14" eb="15">
      <t>マメ</t>
    </rPh>
    <phoneticPr fontId="2"/>
  </si>
  <si>
    <t>上柳２６－２</t>
    <rPh sb="0" eb="2">
      <t>カミヤナギ</t>
    </rPh>
    <phoneticPr fontId="2"/>
  </si>
  <si>
    <t>048-884-9472</t>
    <phoneticPr fontId="2"/>
  </si>
  <si>
    <t>048-884-9473</t>
    <phoneticPr fontId="2"/>
  </si>
  <si>
    <t>東武野田線南桜井駅下車徒歩34分</t>
    <rPh sb="0" eb="2">
      <t>トウブ</t>
    </rPh>
    <rPh sb="2" eb="5">
      <t>ノダセン</t>
    </rPh>
    <rPh sb="5" eb="9">
      <t>ミナミサクライエキ</t>
    </rPh>
    <rPh sb="9" eb="11">
      <t>ゲシャ</t>
    </rPh>
    <rPh sb="11" eb="13">
      <t>トホ</t>
    </rPh>
    <rPh sb="15" eb="16">
      <t>フン</t>
    </rPh>
    <phoneticPr fontId="2"/>
  </si>
  <si>
    <t>ヴェルペングリルコマ</t>
    <phoneticPr fontId="2"/>
  </si>
  <si>
    <t>猿田128-3</t>
    <rPh sb="0" eb="2">
      <t>サルタ</t>
    </rPh>
    <phoneticPr fontId="2"/>
  </si>
  <si>
    <t>358-1236</t>
    <phoneticPr fontId="2"/>
  </si>
  <si>
    <t>042-978-9530</t>
    <phoneticPr fontId="2"/>
  </si>
  <si>
    <t>042-978-9540</t>
    <phoneticPr fontId="2"/>
  </si>
  <si>
    <t>JR八高線高麗川駅より徒歩10分</t>
    <rPh sb="2" eb="5">
      <t>ハチコウセン</t>
    </rPh>
    <rPh sb="5" eb="9">
      <t>コマガワエキ</t>
    </rPh>
    <rPh sb="11" eb="13">
      <t>トホ</t>
    </rPh>
    <rPh sb="15" eb="16">
      <t>フン</t>
    </rPh>
    <phoneticPr fontId="2"/>
  </si>
  <si>
    <t>就労継続支援A型事業所　こもれび</t>
    <rPh sb="0" eb="2">
      <t>シュウロウ</t>
    </rPh>
    <rPh sb="2" eb="4">
      <t>ケイゾク</t>
    </rPh>
    <rPh sb="4" eb="6">
      <t>シエン</t>
    </rPh>
    <rPh sb="7" eb="8">
      <t>ガタ</t>
    </rPh>
    <rPh sb="8" eb="11">
      <t>ジギョウショ</t>
    </rPh>
    <phoneticPr fontId="2"/>
  </si>
  <si>
    <t>相模町五丁目３３５番地１</t>
    <rPh sb="0" eb="3">
      <t>サガミチョウ</t>
    </rPh>
    <rPh sb="3" eb="4">
      <t>イ</t>
    </rPh>
    <rPh sb="4" eb="6">
      <t>チョウメ</t>
    </rPh>
    <rPh sb="9" eb="11">
      <t>バンチ</t>
    </rPh>
    <phoneticPr fontId="2"/>
  </si>
  <si>
    <t>JR武蔵野線　越谷レイクタウン駅より徒歩20分</t>
    <rPh sb="2" eb="6">
      <t>ムサシノセン</t>
    </rPh>
    <rPh sb="7" eb="9">
      <t>コシガヤ</t>
    </rPh>
    <rPh sb="15" eb="16">
      <t>エキ</t>
    </rPh>
    <rPh sb="18" eb="20">
      <t>トホ</t>
    </rPh>
    <rPh sb="22" eb="23">
      <t>フン</t>
    </rPh>
    <phoneticPr fontId="2"/>
  </si>
  <si>
    <t>就労継続支援B型事業所NeoWork七里</t>
    <rPh sb="0" eb="2">
      <t>しゅうろう</t>
    </rPh>
    <rPh sb="2" eb="4">
      <t>けいぞく</t>
    </rPh>
    <rPh sb="4" eb="6">
      <t>しえん</t>
    </rPh>
    <rPh sb="7" eb="8">
      <t>かた</t>
    </rPh>
    <rPh sb="8" eb="11">
      <t>じぎょうしょ</t>
    </rPh>
    <rPh sb="18" eb="20">
      <t>ななさと</t>
    </rPh>
    <phoneticPr fontId="5" type="Hiragana"/>
  </si>
  <si>
    <t>見沼区大字東門前８５－１７</t>
  </si>
  <si>
    <t>東武野田線七里駅より徒歩14分</t>
    <rPh sb="0" eb="2">
      <t>トウブ</t>
    </rPh>
    <rPh sb="2" eb="5">
      <t>ノダセン</t>
    </rPh>
    <rPh sb="5" eb="7">
      <t>ナナサト</t>
    </rPh>
    <rPh sb="7" eb="8">
      <t>エキ</t>
    </rPh>
    <rPh sb="10" eb="12">
      <t>トホ</t>
    </rPh>
    <rPh sb="14" eb="15">
      <t>フン</t>
    </rPh>
    <phoneticPr fontId="2"/>
  </si>
  <si>
    <t>337-0016</t>
  </si>
  <si>
    <t>仲良し作業所　駅前事業所</t>
    <rPh sb="0" eb="2">
      <t>ナカヨ</t>
    </rPh>
    <rPh sb="3" eb="5">
      <t>サギョウ</t>
    </rPh>
    <rPh sb="5" eb="6">
      <t>ジョ</t>
    </rPh>
    <rPh sb="7" eb="9">
      <t>エキマエ</t>
    </rPh>
    <rPh sb="9" eb="12">
      <t>ジギョウショ</t>
    </rPh>
    <phoneticPr fontId="2"/>
  </si>
  <si>
    <t>見沼区東大宮５－６－２</t>
    <rPh sb="0" eb="2">
      <t>ミヌマ</t>
    </rPh>
    <rPh sb="2" eb="3">
      <t>ク</t>
    </rPh>
    <rPh sb="3" eb="4">
      <t>ヒガシ</t>
    </rPh>
    <rPh sb="4" eb="6">
      <t>オオミヤ</t>
    </rPh>
    <phoneticPr fontId="2"/>
  </si>
  <si>
    <t>048-699-1907</t>
  </si>
  <si>
    <t>048-699-1908</t>
  </si>
  <si>
    <t>ＪＲ東大宮駅より徒歩２分</t>
    <rPh sb="2" eb="3">
      <t>ヒガシ</t>
    </rPh>
    <rPh sb="3" eb="5">
      <t>オオミヤ</t>
    </rPh>
    <rPh sb="5" eb="6">
      <t>エキ</t>
    </rPh>
    <rPh sb="8" eb="10">
      <t>トホ</t>
    </rPh>
    <rPh sb="11" eb="12">
      <t>フン</t>
    </rPh>
    <phoneticPr fontId="2"/>
  </si>
  <si>
    <t>かなうラボ宮原</t>
    <rPh sb="4" eb="6">
      <t>ミヤハラ</t>
    </rPh>
    <phoneticPr fontId="5"/>
  </si>
  <si>
    <t>北区宮原町１－２１０　ガーデンズ大宮４Ｆ－３</t>
    <rPh sb="4" eb="5">
      <t>マチ</t>
    </rPh>
    <phoneticPr fontId="2"/>
  </si>
  <si>
    <t>ニューシャトル加茂宮駅より徒歩.6分</t>
    <rPh sb="7" eb="11">
      <t>カモノミヤエキ</t>
    </rPh>
    <rPh sb="13" eb="15">
      <t>トホ</t>
    </rPh>
    <rPh sb="17" eb="18">
      <t>フン</t>
    </rPh>
    <phoneticPr fontId="2"/>
  </si>
  <si>
    <t>就労継続支援B型事業所　みらLABO</t>
    <rPh sb="0" eb="2">
      <t>しゅうろう</t>
    </rPh>
    <rPh sb="2" eb="4">
      <t>けいぞく</t>
    </rPh>
    <rPh sb="4" eb="6">
      <t>しえん</t>
    </rPh>
    <rPh sb="7" eb="8">
      <t>かた</t>
    </rPh>
    <rPh sb="8" eb="11">
      <t>じぎょうしょ</t>
    </rPh>
    <phoneticPr fontId="5" type="Hiragana"/>
  </si>
  <si>
    <t>見沼区大和田１－１１１１　ファーストハイム１０６号室</t>
    <rPh sb="3" eb="6">
      <t>オオワダ</t>
    </rPh>
    <rPh sb="24" eb="26">
      <t>ゴウシツ</t>
    </rPh>
    <phoneticPr fontId="2"/>
  </si>
  <si>
    <t>050-1808-5321</t>
  </si>
  <si>
    <t>東武野田線大和田駅より徒歩10分</t>
    <rPh sb="0" eb="2">
      <t>トウブ</t>
    </rPh>
    <rPh sb="2" eb="5">
      <t>ノダセン</t>
    </rPh>
    <rPh sb="5" eb="8">
      <t>オオワダ</t>
    </rPh>
    <rPh sb="8" eb="9">
      <t>エキ</t>
    </rPh>
    <rPh sb="11" eb="13">
      <t>トホ</t>
    </rPh>
    <rPh sb="15" eb="16">
      <t>フン</t>
    </rPh>
    <phoneticPr fontId="2"/>
  </si>
  <si>
    <t>グループホームMIKAN</t>
  </si>
  <si>
    <t>北区日進町２－２３６－５</t>
    <rPh sb="2" eb="5">
      <t>ニッシンチョウ</t>
    </rPh>
    <phoneticPr fontId="2"/>
  </si>
  <si>
    <t>048-782-5778</t>
  </si>
  <si>
    <t>ＪＲ日進駅より徒歩７分</t>
  </si>
  <si>
    <t>大宮区下町２－５５　明邦下町ビルＮｏ．１８　１階</t>
    <rPh sb="0" eb="3">
      <t>オオミヤク</t>
    </rPh>
    <rPh sb="3" eb="5">
      <t>ゲノマチ</t>
    </rPh>
    <rPh sb="10" eb="11">
      <t>アキラ</t>
    </rPh>
    <rPh sb="11" eb="12">
      <t>クニ</t>
    </rPh>
    <rPh sb="12" eb="14">
      <t>シタマチ</t>
    </rPh>
    <rPh sb="23" eb="24">
      <t>カイ</t>
    </rPh>
    <phoneticPr fontId="3"/>
  </si>
  <si>
    <t>北区東大成２－７１８－２</t>
    <rPh sb="0" eb="2">
      <t>キタク</t>
    </rPh>
    <rPh sb="2" eb="3">
      <t>ヒガシ</t>
    </rPh>
    <rPh sb="3" eb="5">
      <t>オオナリ</t>
    </rPh>
    <phoneticPr fontId="2"/>
  </si>
  <si>
    <t>Cocorport　川越第2Office</t>
    <rPh sb="10" eb="12">
      <t>カワゴエ</t>
    </rPh>
    <rPh sb="12" eb="13">
      <t>ダイ</t>
    </rPh>
    <phoneticPr fontId="27"/>
  </si>
  <si>
    <t>川越市</t>
    <rPh sb="0" eb="3">
      <t>カワゴエシ</t>
    </rPh>
    <phoneticPr fontId="33"/>
  </si>
  <si>
    <t>JR・東武東上線川越駅徒歩３分</t>
    <rPh sb="3" eb="8">
      <t>トウブトウジョウセン</t>
    </rPh>
    <rPh sb="8" eb="11">
      <t>カワゴエエキ</t>
    </rPh>
    <rPh sb="11" eb="13">
      <t>トホ</t>
    </rPh>
    <rPh sb="14" eb="15">
      <t>フン</t>
    </rPh>
    <phoneticPr fontId="2"/>
  </si>
  <si>
    <t>菅原町20-25　シンザン2階</t>
    <phoneticPr fontId="2"/>
  </si>
  <si>
    <t>049-238-5624</t>
    <phoneticPr fontId="2"/>
  </si>
  <si>
    <t>350-0822</t>
    <phoneticPr fontId="2"/>
  </si>
  <si>
    <t>就労選択支援Jastポータル</t>
    <rPh sb="0" eb="2">
      <t>シュウロウ</t>
    </rPh>
    <rPh sb="2" eb="4">
      <t>センタク</t>
    </rPh>
    <rPh sb="4" eb="6">
      <t>シエン</t>
    </rPh>
    <phoneticPr fontId="2"/>
  </si>
  <si>
    <t>山田1431-1</t>
    <phoneticPr fontId="2"/>
  </si>
  <si>
    <t>東武バス浄国寺より徒歩２分</t>
    <rPh sb="0" eb="2">
      <t>トウブ</t>
    </rPh>
    <rPh sb="4" eb="5">
      <t>ジョウ</t>
    </rPh>
    <rPh sb="5" eb="6">
      <t>コク</t>
    </rPh>
    <rPh sb="6" eb="7">
      <t>テラ</t>
    </rPh>
    <phoneticPr fontId="2"/>
  </si>
  <si>
    <t>manaby川越事業所</t>
    <rPh sb="6" eb="8">
      <t>カワゴエ</t>
    </rPh>
    <rPh sb="8" eb="11">
      <t>ジギョウショ</t>
    </rPh>
    <phoneticPr fontId="1"/>
  </si>
  <si>
    <t>脇田町33-17</t>
  </si>
  <si>
    <t>049-277-3430</t>
  </si>
  <si>
    <t>049-277-3429</t>
  </si>
  <si>
    <t>JR・東武東上線川越駅徒歩5分</t>
  </si>
  <si>
    <t>中央6丁目1番29　OhanaⅡ 2階</t>
    <rPh sb="0" eb="2">
      <t>チュウオウ</t>
    </rPh>
    <rPh sb="3" eb="5">
      <t>チョウメ</t>
    </rPh>
    <rPh sb="6" eb="7">
      <t>バン</t>
    </rPh>
    <rPh sb="18" eb="19">
      <t>カイ</t>
    </rPh>
    <phoneticPr fontId="2"/>
  </si>
  <si>
    <t>048-731-8091</t>
    <phoneticPr fontId="2"/>
  </si>
  <si>
    <t>048-731-8092</t>
    <phoneticPr fontId="2"/>
  </si>
  <si>
    <t>0480-47-0126</t>
  </si>
  <si>
    <t>0480-47-0168</t>
  </si>
  <si>
    <t>〇</t>
    <phoneticPr fontId="2"/>
  </si>
  <si>
    <t>多機能型事業所ラボリ</t>
    <rPh sb="0" eb="4">
      <t>タキノウガタ</t>
    </rPh>
    <rPh sb="4" eb="7">
      <t>ジギョウショ</t>
    </rPh>
    <phoneticPr fontId="2"/>
  </si>
  <si>
    <t>薬師町27番地9
Laショパーズ・シティー203</t>
    <rPh sb="0" eb="3">
      <t>ヤクシマチ</t>
    </rPh>
    <rPh sb="5" eb="7">
      <t>バンチ</t>
    </rPh>
    <phoneticPr fontId="2"/>
  </si>
  <si>
    <t>049‐227-3115</t>
    <phoneticPr fontId="2"/>
  </si>
  <si>
    <t>049‐227‐3114</t>
    <phoneticPr fontId="2"/>
  </si>
  <si>
    <t>東武東上線北坂戸駅東口</t>
    <rPh sb="0" eb="5">
      <t>トウブトウジョウセン</t>
    </rPh>
    <rPh sb="5" eb="9">
      <t>キタサカドエキ</t>
    </rPh>
    <rPh sb="9" eb="11">
      <t>ヒガシグチ</t>
    </rPh>
    <phoneticPr fontId="2"/>
  </si>
  <si>
    <t>就労移行支援事業所レーヴ</t>
    <rPh sb="0" eb="6">
      <t>シュウロウイコウシエン</t>
    </rPh>
    <rPh sb="6" eb="9">
      <t>ジギョウショ</t>
    </rPh>
    <phoneticPr fontId="2"/>
  </si>
  <si>
    <t>本町4‐4₋20　東亜ビル1F</t>
    <rPh sb="9" eb="11">
      <t>トウア</t>
    </rPh>
    <phoneticPr fontId="2"/>
  </si>
  <si>
    <t>080‐5732‐3052</t>
    <phoneticPr fontId="2"/>
  </si>
  <si>
    <t>ＮＰＯ法人みらい</t>
  </si>
  <si>
    <t>生活介護事業所Ｌｉｍ</t>
    <phoneticPr fontId="2"/>
  </si>
  <si>
    <t>菖蒲町三箇字堤下841番地1</t>
    <phoneticPr fontId="2"/>
  </si>
  <si>
    <t>346-0104</t>
    <phoneticPr fontId="2"/>
  </si>
  <si>
    <t>0480-37-8464</t>
    <phoneticPr fontId="2"/>
  </si>
  <si>
    <t>0480-37-8466</t>
    <phoneticPr fontId="2"/>
  </si>
  <si>
    <t>JR白岡駅から菖蒲仲橋行きバス「三箇上出」下車徒歩５分</t>
    <rPh sb="2" eb="4">
      <t>シラオカ</t>
    </rPh>
    <rPh sb="4" eb="5">
      <t>エキ</t>
    </rPh>
    <rPh sb="7" eb="9">
      <t>ショウブ</t>
    </rPh>
    <rPh sb="9" eb="10">
      <t>ナカ</t>
    </rPh>
    <rPh sb="10" eb="11">
      <t>バシ</t>
    </rPh>
    <rPh sb="11" eb="12">
      <t>ユ</t>
    </rPh>
    <rPh sb="16" eb="18">
      <t>サンガ</t>
    </rPh>
    <rPh sb="18" eb="20">
      <t>カミデ</t>
    </rPh>
    <rPh sb="21" eb="23">
      <t>ゲシャ</t>
    </rPh>
    <rPh sb="23" eb="25">
      <t>トホ</t>
    </rPh>
    <rPh sb="26" eb="27">
      <t>フン</t>
    </rPh>
    <phoneticPr fontId="2"/>
  </si>
  <si>
    <t>埼葛北障がい者就労選択支援センター</t>
    <rPh sb="0" eb="2">
      <t>サイカツ</t>
    </rPh>
    <rPh sb="2" eb="3">
      <t>キタ</t>
    </rPh>
    <rPh sb="3" eb="4">
      <t>ショウ</t>
    </rPh>
    <rPh sb="6" eb="7">
      <t>シャ</t>
    </rPh>
    <rPh sb="7" eb="9">
      <t>シュウロウ</t>
    </rPh>
    <rPh sb="9" eb="11">
      <t>センタク</t>
    </rPh>
    <rPh sb="11" eb="13">
      <t>シエン</t>
    </rPh>
    <phoneticPr fontId="2"/>
  </si>
  <si>
    <t>蓮田一丁目３　十王ビルⅡ２０５</t>
    <rPh sb="0" eb="2">
      <t>ハスダ</t>
    </rPh>
    <rPh sb="2" eb="5">
      <t>イッチョウメ</t>
    </rPh>
    <rPh sb="7" eb="9">
      <t>ジュウオウ</t>
    </rPh>
    <phoneticPr fontId="2"/>
  </si>
  <si>
    <t>349-0115</t>
    <phoneticPr fontId="5"/>
  </si>
  <si>
    <t>048-795-9077</t>
    <phoneticPr fontId="5"/>
  </si>
  <si>
    <t>蓮田駅徒歩7分（アバンティ蓮田)</t>
    <phoneticPr fontId="2"/>
  </si>
  <si>
    <t>(合)ＨＹ</t>
    <rPh sb="1" eb="2">
      <t>ゴウ</t>
    </rPh>
    <phoneticPr fontId="2"/>
  </si>
  <si>
    <t>ステップリンク</t>
    <phoneticPr fontId="2"/>
  </si>
  <si>
    <t>牛島１５９６－１
シーズ貸事務所１階・２階</t>
    <rPh sb="0" eb="2">
      <t>ウシジマ</t>
    </rPh>
    <rPh sb="12" eb="16">
      <t>カシジムショ</t>
    </rPh>
    <rPh sb="17" eb="18">
      <t>カイ</t>
    </rPh>
    <rPh sb="20" eb="21">
      <t>カイ</t>
    </rPh>
    <phoneticPr fontId="2"/>
  </si>
  <si>
    <t>048-793-4823</t>
    <phoneticPr fontId="2"/>
  </si>
  <si>
    <t>048-793-4824</t>
    <phoneticPr fontId="2"/>
  </si>
  <si>
    <t>東武野田線藤の牛島駅徒歩３分</t>
    <rPh sb="0" eb="2">
      <t>トウブ</t>
    </rPh>
    <rPh sb="2" eb="5">
      <t>ノダセン</t>
    </rPh>
    <rPh sb="5" eb="6">
      <t>フジ</t>
    </rPh>
    <rPh sb="7" eb="9">
      <t>ウシジマ</t>
    </rPh>
    <rPh sb="9" eb="10">
      <t>エキ</t>
    </rPh>
    <rPh sb="10" eb="12">
      <t>トホ</t>
    </rPh>
    <rPh sb="13" eb="14">
      <t>フン</t>
    </rPh>
    <phoneticPr fontId="2"/>
  </si>
  <si>
    <t>カルディアくき</t>
    <phoneticPr fontId="2"/>
  </si>
  <si>
    <t>就労継続支援Ｂ型事業所　Ai　LiKE　宮原</t>
    <rPh sb="0" eb="2">
      <t>シュウロウ</t>
    </rPh>
    <rPh sb="2" eb="4">
      <t>ケイゾク</t>
    </rPh>
    <rPh sb="4" eb="6">
      <t>シエン</t>
    </rPh>
    <rPh sb="7" eb="8">
      <t>ガタ</t>
    </rPh>
    <rPh sb="8" eb="10">
      <t>ジギョウ</t>
    </rPh>
    <rPh sb="10" eb="11">
      <t>ショ</t>
    </rPh>
    <rPh sb="20" eb="22">
      <t>ミヤハラ</t>
    </rPh>
    <phoneticPr fontId="7"/>
  </si>
  <si>
    <t>北区宮原町３－３７６－１　サンフィール大宮宮原４０４</t>
    <rPh sb="0" eb="2">
      <t>きたく</t>
    </rPh>
    <rPh sb="2" eb="4">
      <t>みやはら</t>
    </rPh>
    <rPh sb="4" eb="5">
      <t>まち</t>
    </rPh>
    <rPh sb="19" eb="21">
      <t>おおみや</t>
    </rPh>
    <rPh sb="21" eb="23">
      <t>みやはら</t>
    </rPh>
    <phoneticPr fontId="5" type="Hiragana"/>
  </si>
  <si>
    <t>048-606-4933</t>
  </si>
  <si>
    <t>〇</t>
  </si>
  <si>
    <t>ＪＲ宮原駅東口から徒歩１分</t>
    <rPh sb="5" eb="7">
      <t>ヒガシグチ</t>
    </rPh>
    <phoneticPr fontId="2"/>
  </si>
  <si>
    <t>MARU BASE</t>
  </si>
  <si>
    <t>北区吉野町１－２０－２ 山本ビル1階</t>
    <rPh sb="0" eb="2">
      <t>キタク</t>
    </rPh>
    <rPh sb="2" eb="5">
      <t>ヨシノチョウ</t>
    </rPh>
    <rPh sb="12" eb="14">
      <t>ヤマモト</t>
    </rPh>
    <rPh sb="17" eb="18">
      <t>カイ</t>
    </rPh>
    <phoneticPr fontId="7"/>
  </si>
  <si>
    <t>048-871-5809</t>
  </si>
  <si>
    <t>048-871-2297</t>
  </si>
  <si>
    <t>ニューシャトル線今羽駅より徒歩２分</t>
    <rPh sb="7" eb="8">
      <t>セン</t>
    </rPh>
    <rPh sb="8" eb="9">
      <t>イマ</t>
    </rPh>
    <rPh sb="10" eb="11">
      <t>エキ</t>
    </rPh>
    <rPh sb="13" eb="15">
      <t>トホ</t>
    </rPh>
    <rPh sb="16" eb="17">
      <t>フン</t>
    </rPh>
    <phoneticPr fontId="2"/>
  </si>
  <si>
    <t>うらわ学園</t>
    <rPh sb="3" eb="5">
      <t>ガクエン</t>
    </rPh>
    <phoneticPr fontId="9"/>
  </si>
  <si>
    <t>浦和区領家１－６－１５　ホーマット北浦和１F事務所</t>
    <rPh sb="22" eb="24">
      <t>ジム</t>
    </rPh>
    <rPh sb="24" eb="25">
      <t>ショ</t>
    </rPh>
    <phoneticPr fontId="5"/>
  </si>
  <si>
    <t>048-711-5630</t>
  </si>
  <si>
    <t>ＪＲ北浦和駅東口より徒歩15分
最寄バス停：国際興業バス「本太中学校」</t>
    <rPh sb="2" eb="6">
      <t>キタウラワエキ</t>
    </rPh>
    <rPh sb="6" eb="8">
      <t>ヒガシグチ</t>
    </rPh>
    <rPh sb="10" eb="12">
      <t>トホ</t>
    </rPh>
    <rPh sb="14" eb="15">
      <t>フン</t>
    </rPh>
    <rPh sb="16" eb="18">
      <t>モヨリ</t>
    </rPh>
    <rPh sb="20" eb="21">
      <t>テイ</t>
    </rPh>
    <rPh sb="22" eb="24">
      <t>コクサイ</t>
    </rPh>
    <rPh sb="24" eb="26">
      <t>コウギョウ</t>
    </rPh>
    <rPh sb="29" eb="31">
      <t>モトブト</t>
    </rPh>
    <rPh sb="31" eb="34">
      <t>チュウガッコウ</t>
    </rPh>
    <phoneticPr fontId="2"/>
  </si>
  <si>
    <t>＆Ｕ　ＳＴＵＤＩＯ</t>
  </si>
  <si>
    <t>北区宮原町２－１６－１　松原ビル３Ｆ</t>
  </si>
  <si>
    <t>048-871-7393</t>
  </si>
  <si>
    <t>048-871-7394</t>
  </si>
  <si>
    <t>ＪＲ宮原駅東口から徒歩４分</t>
    <rPh sb="2" eb="4">
      <t>ミヤハラ</t>
    </rPh>
    <rPh sb="4" eb="5">
      <t>エキ</t>
    </rPh>
    <rPh sb="5" eb="6">
      <t>ヒガシ</t>
    </rPh>
    <rPh sb="6" eb="7">
      <t>クチ</t>
    </rPh>
    <rPh sb="9" eb="11">
      <t>トホ</t>
    </rPh>
    <rPh sb="12" eb="13">
      <t>フン</t>
    </rPh>
    <phoneticPr fontId="2"/>
  </si>
  <si>
    <t>NEROLI</t>
  </si>
  <si>
    <t>中央区本町西１－７－２０　１Ｂ号室</t>
    <rPh sb="0" eb="3">
      <t>チュウオウク</t>
    </rPh>
    <rPh sb="3" eb="6">
      <t>ホンマチニシ</t>
    </rPh>
    <rPh sb="15" eb="17">
      <t>ゴウシツ</t>
    </rPh>
    <phoneticPr fontId="5"/>
  </si>
  <si>
    <t>338-0004</t>
  </si>
  <si>
    <t>070-4363-1451</t>
  </si>
  <si>
    <t>JR与野本町駅より徒歩12分</t>
    <rPh sb="2" eb="6">
      <t>ヨノホンマチ</t>
    </rPh>
    <rPh sb="6" eb="7">
      <t>エキ</t>
    </rPh>
    <rPh sb="9" eb="11">
      <t>トホ</t>
    </rPh>
    <rPh sb="13" eb="14">
      <t>フン</t>
    </rPh>
    <phoneticPr fontId="2"/>
  </si>
  <si>
    <t>南区太田窪２３３１－１　グリーンハイツ南浦和１０１</t>
    <rPh sb="0" eb="2">
      <t>ミナミク</t>
    </rPh>
    <rPh sb="2" eb="5">
      <t>ダイタクボ</t>
    </rPh>
    <rPh sb="19" eb="22">
      <t>ミナミウラワ</t>
    </rPh>
    <phoneticPr fontId="5"/>
  </si>
  <si>
    <t>国際興業バス「善前」バス停より徒歩１分</t>
    <rPh sb="0" eb="2">
      <t>コクサイ</t>
    </rPh>
    <rPh sb="2" eb="4">
      <t>コウギョウ</t>
    </rPh>
    <rPh sb="7" eb="8">
      <t>ゼン</t>
    </rPh>
    <rPh sb="8" eb="9">
      <t>マエ</t>
    </rPh>
    <rPh sb="12" eb="13">
      <t>テイ</t>
    </rPh>
    <rPh sb="15" eb="17">
      <t>トホ</t>
    </rPh>
    <rPh sb="18" eb="19">
      <t>フン</t>
    </rPh>
    <phoneticPr fontId="2"/>
  </si>
  <si>
    <t>361-0016</t>
  </si>
  <si>
    <t>048-553-1855</t>
  </si>
  <si>
    <t>048-553-1856</t>
  </si>
  <si>
    <t>ＡＭＡＮＥＫＵ鶴ヶ島藤金</t>
    <rPh sb="7" eb="12">
      <t>ツルガシマフジカネ</t>
    </rPh>
    <phoneticPr fontId="2"/>
  </si>
  <si>
    <t>藤金７３７番地１</t>
    <rPh sb="0" eb="2">
      <t>フジガネ</t>
    </rPh>
    <rPh sb="5" eb="7">
      <t>バンチ</t>
    </rPh>
    <phoneticPr fontId="2"/>
  </si>
  <si>
    <t>070-3253-3053</t>
    <phoneticPr fontId="2"/>
  </si>
  <si>
    <t>東武鉄道「鶴ヶ島駅」から徒歩２６分</t>
    <rPh sb="0" eb="4">
      <t>トウブテツドウ</t>
    </rPh>
    <rPh sb="5" eb="9">
      <t>ツルガシマエキ</t>
    </rPh>
    <rPh sb="12" eb="14">
      <t>トホ</t>
    </rPh>
    <rPh sb="16" eb="17">
      <t>フン</t>
    </rPh>
    <phoneticPr fontId="2"/>
  </si>
  <si>
    <t>048-877-1845</t>
    <phoneticPr fontId="2"/>
  </si>
  <si>
    <t>048-674-0632</t>
    <phoneticPr fontId="2"/>
  </si>
  <si>
    <t>ふぉとしす</t>
    <phoneticPr fontId="2"/>
  </si>
  <si>
    <t>南峯２４０－１</t>
    <phoneticPr fontId="2"/>
  </si>
  <si>
    <t>JR八高線金子駅から徒歩10分</t>
    <rPh sb="2" eb="5">
      <t>ハチコウセン</t>
    </rPh>
    <rPh sb="5" eb="8">
      <t>カネコエキ</t>
    </rPh>
    <rPh sb="10" eb="12">
      <t>トホ</t>
    </rPh>
    <rPh sb="14" eb="15">
      <t>フン</t>
    </rPh>
    <phoneticPr fontId="2"/>
  </si>
  <si>
    <t>太陽の丘　双柳</t>
    <rPh sb="0" eb="2">
      <t>タイヨウ</t>
    </rPh>
    <rPh sb="3" eb="4">
      <t>オカ</t>
    </rPh>
    <rPh sb="5" eb="7">
      <t>ナミヤナギ</t>
    </rPh>
    <phoneticPr fontId="2"/>
  </si>
  <si>
    <t>双柳５４０</t>
    <rPh sb="0" eb="2">
      <t>ナミヤナギ</t>
    </rPh>
    <phoneticPr fontId="2"/>
  </si>
  <si>
    <t>042‐980‐6350</t>
    <phoneticPr fontId="2"/>
  </si>
  <si>
    <t>042‐980‐6360</t>
    <phoneticPr fontId="2"/>
  </si>
  <si>
    <t>JR八高線東飯能駅から徒歩14分</t>
    <rPh sb="2" eb="5">
      <t>ハチコウセン</t>
    </rPh>
    <rPh sb="5" eb="9">
      <t>ヒガシハンノウエキ</t>
    </rPh>
    <rPh sb="11" eb="13">
      <t>トホ</t>
    </rPh>
    <rPh sb="15" eb="16">
      <t>フン</t>
    </rPh>
    <phoneticPr fontId="2"/>
  </si>
  <si>
    <t>aloha入間市役所前</t>
    <rPh sb="5" eb="11">
      <t>イルマシヤクショマエ</t>
    </rPh>
    <phoneticPr fontId="2"/>
  </si>
  <si>
    <t>豊岡五丁目981番地1</t>
    <rPh sb="0" eb="2">
      <t>トヨオカ</t>
    </rPh>
    <rPh sb="2" eb="5">
      <t>ゴチョウメ</t>
    </rPh>
    <rPh sb="8" eb="10">
      <t>バンチ</t>
    </rPh>
    <phoneticPr fontId="2"/>
  </si>
  <si>
    <t>358‐0003</t>
    <phoneticPr fontId="2"/>
  </si>
  <si>
    <t>04‐2933‐9432</t>
    <phoneticPr fontId="2"/>
  </si>
  <si>
    <t>04‐2933‐9433</t>
    <phoneticPr fontId="2"/>
  </si>
  <si>
    <t>西武池袋線入間市駅から徒歩15分</t>
    <rPh sb="0" eb="5">
      <t>セイブイケブクロセン</t>
    </rPh>
    <rPh sb="5" eb="9">
      <t>イルマシエキ</t>
    </rPh>
    <rPh sb="11" eb="13">
      <t>トホ</t>
    </rPh>
    <rPh sb="15" eb="16">
      <t>フン</t>
    </rPh>
    <phoneticPr fontId="2"/>
  </si>
  <si>
    <t>就労支援センターにこにこ入間事業所</t>
    <rPh sb="0" eb="4">
      <t>シュウロウシエン</t>
    </rPh>
    <rPh sb="12" eb="17">
      <t>イルマジギョウショ</t>
    </rPh>
    <phoneticPr fontId="2"/>
  </si>
  <si>
    <t>下藤沢９２６－１３</t>
    <rPh sb="1" eb="3">
      <t>フジサワ</t>
    </rPh>
    <phoneticPr fontId="2"/>
  </si>
  <si>
    <t>04‐2968‐9434</t>
    <phoneticPr fontId="2"/>
  </si>
  <si>
    <t>西武池袋線武蔵藤沢駅から徒歩14分</t>
    <rPh sb="0" eb="4">
      <t>セイブイケブクロ</t>
    </rPh>
    <rPh sb="4" eb="5">
      <t>セン</t>
    </rPh>
    <rPh sb="5" eb="10">
      <t>ムサシフジサワエキ</t>
    </rPh>
    <rPh sb="12" eb="14">
      <t>トホ</t>
    </rPh>
    <rPh sb="16" eb="17">
      <t>フン</t>
    </rPh>
    <phoneticPr fontId="2"/>
  </si>
  <si>
    <t>astep　北戸田</t>
    <rPh sb="6" eb="9">
      <t>キタトダ</t>
    </rPh>
    <phoneticPr fontId="2"/>
  </si>
  <si>
    <t>笹目4₋2₋23</t>
    <rPh sb="0" eb="2">
      <t>ササメ</t>
    </rPh>
    <phoneticPr fontId="2"/>
  </si>
  <si>
    <t>048‐424‐4313</t>
    <phoneticPr fontId="2"/>
  </si>
  <si>
    <t>048‐423‐9676</t>
    <phoneticPr fontId="2"/>
  </si>
  <si>
    <t>JR埼京線北戸田駅から徒歩21分</t>
    <rPh sb="2" eb="5">
      <t>サイキョウセン</t>
    </rPh>
    <rPh sb="5" eb="8">
      <t>キタトダ</t>
    </rPh>
    <rPh sb="8" eb="9">
      <t>エキ</t>
    </rPh>
    <rPh sb="11" eb="13">
      <t>トホ</t>
    </rPh>
    <rPh sb="15" eb="16">
      <t>フン</t>
    </rPh>
    <phoneticPr fontId="2"/>
  </si>
  <si>
    <t>Melth東川口</t>
    <rPh sb="5" eb="8">
      <t>ひがしかわぐち</t>
    </rPh>
    <phoneticPr fontId="2" type="Hiragana"/>
  </si>
  <si>
    <t>就労定着支援</t>
    <rPh sb="0" eb="6">
      <t>シュウロウテイチャクシエン</t>
    </rPh>
    <phoneticPr fontId="2"/>
  </si>
  <si>
    <t>就労選択支援</t>
    <rPh sb="0" eb="6">
      <t>シュウロウセンタクシエン</t>
    </rPh>
    <phoneticPr fontId="2"/>
  </si>
  <si>
    <t>ＮＰＯ法人わかばの家</t>
    <rPh sb="3" eb="5">
      <t>ホウジン</t>
    </rPh>
    <rPh sb="9" eb="10">
      <t>イエ</t>
    </rPh>
    <phoneticPr fontId="2"/>
  </si>
  <si>
    <t>西川口カルディア</t>
    <rPh sb="0" eb="3">
      <t>にしかわぐち</t>
    </rPh>
    <phoneticPr fontId="2" type="Hiragana"/>
  </si>
  <si>
    <t>川口市</t>
    <rPh sb="0" eb="3">
      <t>かわぐちし</t>
    </rPh>
    <phoneticPr fontId="2" type="Hiragana"/>
  </si>
  <si>
    <t>西川口1-6-17
扶桑ビル7階</t>
    <rPh sb="0" eb="3">
      <t>にしかわぐち</t>
    </rPh>
    <rPh sb="10" eb="12">
      <t>ふそう</t>
    </rPh>
    <rPh sb="15" eb="16">
      <t>かい</t>
    </rPh>
    <phoneticPr fontId="2" type="Hiragana"/>
  </si>
  <si>
    <t>332-0021</t>
    <phoneticPr fontId="2" type="Hiragana"/>
  </si>
  <si>
    <t>048-287-8030</t>
    <phoneticPr fontId="2"/>
  </si>
  <si>
    <t>〇</t>
    <phoneticPr fontId="2" type="Hiragana"/>
  </si>
  <si>
    <t>（電車）西川口駅西口から徒歩１分</t>
    <rPh sb="1" eb="3">
      <t>でんしゃ</t>
    </rPh>
    <rPh sb="4" eb="8">
      <t>にしかわぐちえき</t>
    </rPh>
    <rPh sb="8" eb="10">
      <t>にしぐち</t>
    </rPh>
    <rPh sb="12" eb="14">
      <t>とほ</t>
    </rPh>
    <rPh sb="15" eb="16">
      <t>ふん</t>
    </rPh>
    <phoneticPr fontId="2" type="Hiragana"/>
  </si>
  <si>
    <t>川口市</t>
    <rPh sb="0" eb="2">
      <t>かわぐち</t>
    </rPh>
    <rPh sb="2" eb="3">
      <t>し</t>
    </rPh>
    <phoneticPr fontId="20" type="Hiragana"/>
  </si>
  <si>
    <t>（電車）川口駅から徒歩３分</t>
    <phoneticPr fontId="2" type="Hiragana"/>
  </si>
  <si>
    <t>西川口1-6-17
扶桑ビル6階</t>
    <rPh sb="0" eb="3">
      <t>にしかわぐち</t>
    </rPh>
    <rPh sb="10" eb="12">
      <t>ふそう</t>
    </rPh>
    <rPh sb="15" eb="16">
      <t>かい</t>
    </rPh>
    <phoneticPr fontId="20" type="Hiragana"/>
  </si>
  <si>
    <t>就労継続支援Ｂ型　ハートライン</t>
    <rPh sb="0" eb="6">
      <t>しゅうろうけいぞくしえん</t>
    </rPh>
    <rPh sb="7" eb="8">
      <t>がた</t>
    </rPh>
    <phoneticPr fontId="20" type="Hiragana"/>
  </si>
  <si>
    <t>048-233-0020</t>
  </si>
  <si>
    <t xml:space="preserve"> （電車）西川口駅から徒歩１４分</t>
  </si>
  <si>
    <t>未来サポート</t>
    <rPh sb="0" eb="2">
      <t>みらい</t>
    </rPh>
    <phoneticPr fontId="20" type="Hiragana"/>
  </si>
  <si>
    <t>333-0834</t>
  </si>
  <si>
    <t>048-487-8166</t>
  </si>
  <si>
    <t>048-487-8162</t>
  </si>
  <si>
    <t xml:space="preserve"> （バス）西川口駅東口から東浦和駅行き「網代橋」徒歩４分</t>
    <rPh sb="5" eb="9">
      <t>にしかわぐちえき</t>
    </rPh>
    <rPh sb="9" eb="11">
      <t>ひがしぐち</t>
    </rPh>
    <rPh sb="13" eb="16">
      <t>ひがしうらわ</t>
    </rPh>
    <rPh sb="16" eb="17">
      <t>えき</t>
    </rPh>
    <rPh sb="17" eb="18">
      <t>い</t>
    </rPh>
    <rPh sb="20" eb="22">
      <t>あじろ</t>
    </rPh>
    <rPh sb="22" eb="23">
      <t>ばし</t>
    </rPh>
    <rPh sb="24" eb="26">
      <t>とほ</t>
    </rPh>
    <rPh sb="27" eb="28">
      <t>ふん</t>
    </rPh>
    <phoneticPr fontId="20" type="Hiragana"/>
  </si>
  <si>
    <t>Well being job Studio</t>
  </si>
  <si>
    <t>333-0862</t>
  </si>
  <si>
    <t>090-8492-4643</t>
  </si>
  <si>
    <t>048-705-8614</t>
  </si>
  <si>
    <t>〇　</t>
  </si>
  <si>
    <t xml:space="preserve"> （バス）東浦和駅から西川口駅東口行き「宮下橋」徒歩４分</t>
    <rPh sb="5" eb="8">
      <t>ひがしうらわ</t>
    </rPh>
    <rPh sb="8" eb="9">
      <t>えき</t>
    </rPh>
    <rPh sb="11" eb="15">
      <t>にしかわぐちえき</t>
    </rPh>
    <rPh sb="15" eb="17">
      <t>ひがしぐち</t>
    </rPh>
    <rPh sb="17" eb="18">
      <t>い</t>
    </rPh>
    <rPh sb="20" eb="22">
      <t>みやした</t>
    </rPh>
    <rPh sb="22" eb="23">
      <t>ばし</t>
    </rPh>
    <rPh sb="24" eb="26">
      <t>とほ</t>
    </rPh>
    <rPh sb="27" eb="28">
      <t>ふん</t>
    </rPh>
    <phoneticPr fontId="20" type="Hiragana"/>
  </si>
  <si>
    <t>川口市障害者短期入所施設　柳崎しらゆりの家</t>
    <rPh sb="0" eb="12">
      <t>かわぐちししょうがいしゃたんきにゅうしょしせつ</t>
    </rPh>
    <rPh sb="13" eb="15">
      <t>やなぎさき</t>
    </rPh>
    <rPh sb="20" eb="21">
      <t>いえ</t>
    </rPh>
    <phoneticPr fontId="20" type="Hiragana"/>
  </si>
  <si>
    <t>JR 武蔵野線「東浦和駅」徒歩20 分／バス「西ヶ原」徒歩3 分／第二産業道路 柳崎一丁目交差点すぐ</t>
    <rPh sb="3" eb="7">
      <t>むさしのせん</t>
    </rPh>
    <rPh sb="8" eb="9">
      <t>ひがし</t>
    </rPh>
    <rPh sb="9" eb="11">
      <t>うらわ</t>
    </rPh>
    <rPh sb="11" eb="12">
      <t>えき</t>
    </rPh>
    <rPh sb="13" eb="15">
      <t>とほ</t>
    </rPh>
    <rPh sb="18" eb="19">
      <t>ぶん</t>
    </rPh>
    <rPh sb="23" eb="26">
      <t>にしがはら</t>
    </rPh>
    <rPh sb="27" eb="29">
      <t>とほ</t>
    </rPh>
    <rPh sb="31" eb="32">
      <t>ぶん</t>
    </rPh>
    <rPh sb="33" eb="35">
      <t>だいに</t>
    </rPh>
    <rPh sb="35" eb="37">
      <t>さんぎょう</t>
    </rPh>
    <rPh sb="37" eb="39">
      <t>どうろ</t>
    </rPh>
    <rPh sb="40" eb="42">
      <t>やなぎさき</t>
    </rPh>
    <rPh sb="42" eb="45">
      <t>いっちょうめ</t>
    </rPh>
    <rPh sb="45" eb="48">
      <t>こうさてん</t>
    </rPh>
    <phoneticPr fontId="20" type="Hiragana"/>
  </si>
  <si>
    <t>333-0861</t>
  </si>
  <si>
    <t>080-3548-0123</t>
  </si>
  <si>
    <t>バースワークス与野本町</t>
    <rPh sb="7" eb="11">
      <t>よのほんまち</t>
    </rPh>
    <phoneticPr fontId="5" type="Hiragana"/>
  </si>
  <si>
    <t>338-0812</t>
  </si>
  <si>
    <t>048-606-4263</t>
  </si>
  <si>
    <t>048-611-7728</t>
  </si>
  <si>
    <t>JR与野本町駅から国際興業バス　神田バス停から徒歩３分</t>
    <rPh sb="2" eb="6">
      <t>ヨノホンマチ</t>
    </rPh>
    <rPh sb="6" eb="7">
      <t>エキ</t>
    </rPh>
    <rPh sb="9" eb="11">
      <t>コクサイ</t>
    </rPh>
    <rPh sb="11" eb="13">
      <t>コウギョウ</t>
    </rPh>
    <rPh sb="16" eb="18">
      <t>カンダ</t>
    </rPh>
    <rPh sb="20" eb="21">
      <t>テイ</t>
    </rPh>
    <rPh sb="23" eb="25">
      <t>トホ</t>
    </rPh>
    <rPh sb="26" eb="27">
      <t>フン</t>
    </rPh>
    <phoneticPr fontId="2"/>
  </si>
  <si>
    <t>桜区神田５０－３</t>
    <phoneticPr fontId="5"/>
  </si>
  <si>
    <t>ありがとうリハビリセンター</t>
  </si>
  <si>
    <t>西区大字宝来７３６－１</t>
  </si>
  <si>
    <t>331-0074</t>
  </si>
  <si>
    <t>048-780-2034</t>
  </si>
  <si>
    <t>048-780-2035</t>
  </si>
  <si>
    <t>JR指扇駅より徒歩１０分</t>
    <rPh sb="2" eb="5">
      <t>サシオウギエキ</t>
    </rPh>
    <rPh sb="7" eb="9">
      <t>トホ</t>
    </rPh>
    <rPh sb="11" eb="12">
      <t>フン</t>
    </rPh>
    <phoneticPr fontId="2"/>
  </si>
  <si>
    <t>オールステージ大宮</t>
    <rPh sb="7" eb="9">
      <t>オオミヤ</t>
    </rPh>
    <phoneticPr fontId="5"/>
  </si>
  <si>
    <t>大宮区桜木町２－８－４　SS桜木町ビル５階</t>
    <rPh sb="0" eb="3">
      <t>オオミヤク</t>
    </rPh>
    <rPh sb="3" eb="6">
      <t>サクラギチョウ</t>
    </rPh>
    <rPh sb="14" eb="16">
      <t>サクラギ</t>
    </rPh>
    <rPh sb="16" eb="17">
      <t>マチ</t>
    </rPh>
    <rPh sb="20" eb="21">
      <t>カイ</t>
    </rPh>
    <phoneticPr fontId="7"/>
  </si>
  <si>
    <t>048-788-5152</t>
  </si>
  <si>
    <t>JR大宮駅より徒歩６分</t>
    <rPh sb="2" eb="5">
      <t>オオミヤエキ</t>
    </rPh>
    <rPh sb="7" eb="9">
      <t>トホ</t>
    </rPh>
    <rPh sb="10" eb="11">
      <t>フン</t>
    </rPh>
    <phoneticPr fontId="2"/>
  </si>
  <si>
    <t>ＪＲ東浦和駅から浦和駅行きバス乗車 花月バス停下車徒歩5分
※児発・放デイとの多機能</t>
    <rPh sb="2" eb="6">
      <t>ヒガシウラワエキ</t>
    </rPh>
    <rPh sb="8" eb="11">
      <t>ウラワエキ</t>
    </rPh>
    <rPh sb="11" eb="12">
      <t>ユ</t>
    </rPh>
    <rPh sb="15" eb="17">
      <t>ジョウシャ</t>
    </rPh>
    <rPh sb="18" eb="20">
      <t>カゲツ</t>
    </rPh>
    <rPh sb="22" eb="23">
      <t>テイ</t>
    </rPh>
    <rPh sb="23" eb="25">
      <t>ゲシャ</t>
    </rPh>
    <rPh sb="25" eb="27">
      <t>トホ</t>
    </rPh>
    <rPh sb="28" eb="29">
      <t>フン</t>
    </rPh>
    <phoneticPr fontId="2"/>
  </si>
  <si>
    <t>日中サービス支援型障がい者グループホーム　リビットホームさいたま三室（短期入所）</t>
    <rPh sb="0" eb="2">
      <t>にっちゅう</t>
    </rPh>
    <rPh sb="6" eb="8">
      <t>しえん</t>
    </rPh>
    <rPh sb="8" eb="9">
      <t>かた</t>
    </rPh>
    <rPh sb="9" eb="10">
      <t>しょう</t>
    </rPh>
    <rPh sb="12" eb="13">
      <t>しゃ</t>
    </rPh>
    <rPh sb="32" eb="34">
      <t>みむろ</t>
    </rPh>
    <rPh sb="35" eb="37">
      <t>たんき</t>
    </rPh>
    <rPh sb="37" eb="39">
      <t>にゅうしょ</t>
    </rPh>
    <phoneticPr fontId="5" type="Hiragana"/>
  </si>
  <si>
    <t>JR北浦和駅から東武バスさいたま市立病院行き乗車「西宿」下車徒歩５分</t>
    <rPh sb="2" eb="3">
      <t>キタ</t>
    </rPh>
    <rPh sb="3" eb="5">
      <t>ウラワ</t>
    </rPh>
    <rPh sb="5" eb="6">
      <t>エキ</t>
    </rPh>
    <rPh sb="8" eb="10">
      <t>トウブ</t>
    </rPh>
    <rPh sb="16" eb="18">
      <t>シリツ</t>
    </rPh>
    <rPh sb="18" eb="20">
      <t>ビョウイン</t>
    </rPh>
    <rPh sb="20" eb="21">
      <t>イ</t>
    </rPh>
    <rPh sb="22" eb="24">
      <t>ジョウシャ</t>
    </rPh>
    <rPh sb="25" eb="27">
      <t>ニシジュク</t>
    </rPh>
    <rPh sb="28" eb="30">
      <t>ゲシャ</t>
    </rPh>
    <rPh sb="30" eb="32">
      <t>トホ</t>
    </rPh>
    <rPh sb="33" eb="34">
      <t>フン</t>
    </rPh>
    <phoneticPr fontId="2"/>
  </si>
  <si>
    <t>就労継続支援B型事業所ライトハウス</t>
    <rPh sb="0" eb="2">
      <t>シュウロウ</t>
    </rPh>
    <rPh sb="2" eb="4">
      <t>ケイゾク</t>
    </rPh>
    <rPh sb="4" eb="6">
      <t>シエン</t>
    </rPh>
    <rPh sb="7" eb="8">
      <t>カタ</t>
    </rPh>
    <rPh sb="8" eb="11">
      <t>ジギョウショ</t>
    </rPh>
    <phoneticPr fontId="35"/>
  </si>
  <si>
    <t>就労選択支援　Ｂｅ　happinessとおり町</t>
    <rPh sb="0" eb="2">
      <t>シュウロウ</t>
    </rPh>
    <rPh sb="2" eb="4">
      <t>センタク</t>
    </rPh>
    <rPh sb="4" eb="6">
      <t>シエン</t>
    </rPh>
    <rPh sb="22" eb="23">
      <t>マチ</t>
    </rPh>
    <phoneticPr fontId="33"/>
  </si>
  <si>
    <t>川越市</t>
    <rPh sb="0" eb="3">
      <t>カワゴエシ</t>
    </rPh>
    <phoneticPr fontId="33"/>
  </si>
  <si>
    <t>通町5-4　第一山田ビル501</t>
    <rPh sb="0" eb="1">
      <t>トオリ</t>
    </rPh>
    <rPh sb="1" eb="2">
      <t>マチ</t>
    </rPh>
    <rPh sb="6" eb="8">
      <t>ダイイチ</t>
    </rPh>
    <rPh sb="8" eb="10">
      <t>ヤマダ</t>
    </rPh>
    <phoneticPr fontId="33"/>
  </si>
  <si>
    <t>350-0044</t>
  </si>
  <si>
    <t>049-277-5644</t>
  </si>
  <si>
    <t>049-277-5645</t>
  </si>
  <si>
    <t>ＪＲ・東武東上線川越駅徒歩12分</t>
  </si>
  <si>
    <t>就労支援のウェリット　川越</t>
    <rPh sb="0" eb="2">
      <t>シュウロウ</t>
    </rPh>
    <rPh sb="2" eb="4">
      <t>シエン</t>
    </rPh>
    <rPh sb="11" eb="13">
      <t>カワゴエ</t>
    </rPh>
    <phoneticPr fontId="33"/>
  </si>
  <si>
    <t>東田町11-21　3Ｆ</t>
    <rPh sb="0" eb="3">
      <t>ヒガシダマチ</t>
    </rPh>
    <phoneticPr fontId="33"/>
  </si>
  <si>
    <t>350-1114</t>
  </si>
  <si>
    <t>090-8174-6486</t>
  </si>
  <si>
    <t>048-783-4302</t>
  </si>
  <si>
    <t>ＪＲ・東武東上線川越駅徒歩10分</t>
  </si>
  <si>
    <t>てんとうむしハウスＬａｂｏ</t>
  </si>
  <si>
    <t>小仙波911-1</t>
    <rPh sb="0" eb="1">
      <t>コ</t>
    </rPh>
    <rPh sb="1" eb="3">
      <t>センバ</t>
    </rPh>
    <phoneticPr fontId="33"/>
  </si>
  <si>
    <t>049-277-5570</t>
  </si>
  <si>
    <t>西武バス川越市民聖苑やすらぎのさとバス停徒歩1分</t>
    <rPh sb="0" eb="2">
      <t>セイブ</t>
    </rPh>
    <rPh sb="4" eb="6">
      <t>カワゴエ</t>
    </rPh>
    <rPh sb="6" eb="8">
      <t>シミン</t>
    </rPh>
    <rPh sb="8" eb="10">
      <t>セイエン</t>
    </rPh>
    <rPh sb="19" eb="20">
      <t>テイ</t>
    </rPh>
    <rPh sb="20" eb="22">
      <t>トホ</t>
    </rPh>
    <rPh sb="23" eb="24">
      <t>プン</t>
    </rPh>
    <phoneticPr fontId="33"/>
  </si>
  <si>
    <t>ＮＰＯ法人恵愛</t>
    <rPh sb="5" eb="6">
      <t>メグミ</t>
    </rPh>
    <rPh sb="6" eb="7">
      <t>アイ</t>
    </rPh>
    <phoneticPr fontId="2"/>
  </si>
  <si>
    <t>グループホーム祉園</t>
    <rPh sb="7" eb="8">
      <t>シ</t>
    </rPh>
    <rPh sb="8" eb="9">
      <t>エン</t>
    </rPh>
    <phoneticPr fontId="2"/>
  </si>
  <si>
    <t>城西３丁目１番３５号</t>
    <rPh sb="0" eb="1">
      <t>シロ</t>
    </rPh>
    <rPh sb="1" eb="2">
      <t>ニシ</t>
    </rPh>
    <rPh sb="3" eb="5">
      <t>チョウメ</t>
    </rPh>
    <rPh sb="6" eb="7">
      <t>バン</t>
    </rPh>
    <rPh sb="9" eb="10">
      <t>ゴウ</t>
    </rPh>
    <phoneticPr fontId="2"/>
  </si>
  <si>
    <t>361-0057</t>
    <phoneticPr fontId="2"/>
  </si>
  <si>
    <t>090-8015-5433</t>
    <phoneticPr fontId="2"/>
  </si>
  <si>
    <t>秩父鉄道持田駅から徒歩１０分</t>
    <rPh sb="0" eb="4">
      <t>チチブテツドウ</t>
    </rPh>
    <rPh sb="4" eb="7">
      <t>モチダエキ</t>
    </rPh>
    <rPh sb="9" eb="11">
      <t>トホ</t>
    </rPh>
    <rPh sb="13" eb="14">
      <t>フン</t>
    </rPh>
    <phoneticPr fontId="2"/>
  </si>
  <si>
    <t>グループホームＨＩＮＡ</t>
    <phoneticPr fontId="2"/>
  </si>
  <si>
    <t>扇町屋５丁目６－２１</t>
    <rPh sb="0" eb="2">
      <t>オウギマチ</t>
    </rPh>
    <rPh sb="2" eb="3">
      <t>ヤ</t>
    </rPh>
    <rPh sb="4" eb="6">
      <t>チョウメ</t>
    </rPh>
    <phoneticPr fontId="2"/>
  </si>
  <si>
    <t>358-0022</t>
    <phoneticPr fontId="2"/>
  </si>
  <si>
    <t>090‐3685‐3924</t>
    <phoneticPr fontId="2"/>
  </si>
  <si>
    <t>042‐932‐0011</t>
    <phoneticPr fontId="2"/>
  </si>
  <si>
    <t>ぱるスイッチ</t>
    <phoneticPr fontId="2"/>
  </si>
  <si>
    <t>（株）きずな</t>
    <phoneticPr fontId="2"/>
  </si>
  <si>
    <t>ショートステイ　あさの</t>
    <phoneticPr fontId="2"/>
  </si>
  <si>
    <t>南後谷753-3</t>
    <phoneticPr fontId="2"/>
  </si>
  <si>
    <t>340-0831</t>
    <phoneticPr fontId="2"/>
  </si>
  <si>
    <t>090-9249-8771</t>
  </si>
  <si>
    <t>草加駅東口からバス「後谷住宅前」下車徒歩４分</t>
    <rPh sb="0" eb="5">
      <t>ソウカエキヒガシグチ</t>
    </rPh>
    <rPh sb="10" eb="15">
      <t>アトヤジュウタクマエ</t>
    </rPh>
    <rPh sb="16" eb="18">
      <t>ゲシャ</t>
    </rPh>
    <rPh sb="18" eb="20">
      <t>トホ</t>
    </rPh>
    <rPh sb="21" eb="22">
      <t>プン</t>
    </rPh>
    <phoneticPr fontId="2"/>
  </si>
  <si>
    <t>Mountain &amp; Valley　一ノ割駅前店</t>
    <rPh sb="18" eb="19">
      <t>イチ</t>
    </rPh>
    <rPh sb="20" eb="21">
      <t>ワリ</t>
    </rPh>
    <rPh sb="21" eb="23">
      <t>エキマエ</t>
    </rPh>
    <rPh sb="23" eb="24">
      <t>テン</t>
    </rPh>
    <phoneticPr fontId="2"/>
  </si>
  <si>
    <t>一ノ割１丁目１１番１号　２階３階</t>
    <rPh sb="0" eb="1">
      <t>イチ</t>
    </rPh>
    <rPh sb="2" eb="3">
      <t>ワリ</t>
    </rPh>
    <rPh sb="3" eb="6">
      <t>イッチョウメ</t>
    </rPh>
    <rPh sb="8" eb="9">
      <t>バン</t>
    </rPh>
    <rPh sb="10" eb="11">
      <t>ゴウ</t>
    </rPh>
    <rPh sb="13" eb="14">
      <t>カイ</t>
    </rPh>
    <rPh sb="15" eb="16">
      <t>カイ</t>
    </rPh>
    <phoneticPr fontId="2"/>
  </si>
  <si>
    <t>048-738-0502</t>
    <phoneticPr fontId="2"/>
  </si>
  <si>
    <t>048-738-0503</t>
    <phoneticPr fontId="2"/>
  </si>
  <si>
    <t>東武スカイツリーライン一ノ割駅徒歩1分</t>
    <rPh sb="0" eb="2">
      <t>トウブ</t>
    </rPh>
    <rPh sb="11" eb="12">
      <t>イチ</t>
    </rPh>
    <rPh sb="13" eb="15">
      <t>ワリエキ</t>
    </rPh>
    <rPh sb="15" eb="17">
      <t>トホ</t>
    </rPh>
    <rPh sb="18" eb="19">
      <t>プン</t>
    </rPh>
    <phoneticPr fontId="2"/>
  </si>
  <si>
    <t>ＳＫＴ(株)</t>
    <rPh sb="4" eb="5">
      <t>カブ</t>
    </rPh>
    <phoneticPr fontId="2"/>
  </si>
  <si>
    <t>Ｕｎｉｔｅｄ　Ｔｏｋｉｇａｗａ　Ｗｏｒｋ　Ｓｔｕｄｉｏ</t>
    <phoneticPr fontId="2"/>
  </si>
  <si>
    <t>西平184-1</t>
  </si>
  <si>
    <t>355-0364</t>
  </si>
  <si>
    <t>090-8689-1652</t>
    <phoneticPr fontId="2"/>
  </si>
  <si>
    <t>04-2949-2362</t>
    <phoneticPr fontId="2"/>
  </si>
  <si>
    <t>JR八高線妙覚駅から車で１２分</t>
    <rPh sb="2" eb="5">
      <t>ハチコウセン</t>
    </rPh>
    <rPh sb="5" eb="7">
      <t>ミョウカク</t>
    </rPh>
    <rPh sb="7" eb="8">
      <t>エキ</t>
    </rPh>
    <rPh sb="10" eb="11">
      <t>クルマ</t>
    </rPh>
    <rPh sb="14" eb="15">
      <t>フン</t>
    </rPh>
    <phoneticPr fontId="2"/>
  </si>
  <si>
    <t>（特非）東松山障害者就労支援センター</t>
    <rPh sb="1" eb="2">
      <t>トク</t>
    </rPh>
    <rPh sb="2" eb="3">
      <t>ヒ</t>
    </rPh>
    <phoneticPr fontId="2"/>
  </si>
  <si>
    <t>障がい者就業総合相談室　リレーションシップセンター久喜</t>
  </si>
  <si>
    <t>久喜中央２－４－１８
第１イグサビル１階</t>
    <rPh sb="0" eb="2">
      <t>クキ</t>
    </rPh>
    <rPh sb="2" eb="4">
      <t>チュウオウ</t>
    </rPh>
    <rPh sb="11" eb="12">
      <t>ダイ</t>
    </rPh>
    <rPh sb="19" eb="20">
      <t>カイ</t>
    </rPh>
    <phoneticPr fontId="2"/>
  </si>
  <si>
    <t>0480-53-8896</t>
    <phoneticPr fontId="2"/>
  </si>
  <si>
    <t>0480-53-8896</t>
  </si>
  <si>
    <t>JR久喜駅西口から徒歩５分</t>
    <rPh sb="2" eb="4">
      <t>クキ</t>
    </rPh>
    <rPh sb="4" eb="5">
      <t>エキ</t>
    </rPh>
    <rPh sb="5" eb="7">
      <t>ニシグチ</t>
    </rPh>
    <rPh sb="9" eb="11">
      <t>トホ</t>
    </rPh>
    <rPh sb="12" eb="13">
      <t>フン</t>
    </rPh>
    <phoneticPr fontId="2"/>
  </si>
  <si>
    <t>リズムハウス東浦和</t>
    <rPh sb="6" eb="9">
      <t>ひがしうらわ</t>
    </rPh>
    <phoneticPr fontId="5" type="Hiragana"/>
  </si>
  <si>
    <t>緑区東浦和７－２２－２</t>
  </si>
  <si>
    <t>048-767-3980</t>
  </si>
  <si>
    <t>048-767-3985</t>
  </si>
  <si>
    <t>Sound Studio Size</t>
  </si>
  <si>
    <t>大宮区東町１－４６　オガワとうちゅうビル２F</t>
    <rPh sb="0" eb="3">
      <t>オオミヤク</t>
    </rPh>
    <rPh sb="3" eb="5">
      <t>ヒガシチョウ</t>
    </rPh>
    <phoneticPr fontId="2"/>
  </si>
  <si>
    <t>JR大宮駅より徒歩13分</t>
    <rPh sb="2" eb="4">
      <t>オオミヤ</t>
    </rPh>
    <rPh sb="4" eb="5">
      <t>エキ</t>
    </rPh>
    <rPh sb="7" eb="9">
      <t>トホ</t>
    </rPh>
    <rPh sb="11" eb="12">
      <t>フン</t>
    </rPh>
    <phoneticPr fontId="2"/>
  </si>
  <si>
    <t>RESTA Campus 大宮店</t>
    <rPh sb="13" eb="15">
      <t>オオミヤ</t>
    </rPh>
    <rPh sb="15" eb="16">
      <t>テン</t>
    </rPh>
    <phoneticPr fontId="5"/>
  </si>
  <si>
    <t>見沼区蓮沼２０１－２　SHB事務所２F</t>
  </si>
  <si>
    <t>337-0015</t>
  </si>
  <si>
    <t>048-796-0505</t>
  </si>
  <si>
    <t>048-796-0605</t>
  </si>
  <si>
    <t>東武野田線大和田駅より徒歩15分</t>
    <rPh sb="0" eb="2">
      <t>トウブ</t>
    </rPh>
    <rPh sb="2" eb="5">
      <t>ノダセン</t>
    </rPh>
    <rPh sb="5" eb="8">
      <t>オオワダ</t>
    </rPh>
    <rPh sb="8" eb="9">
      <t>エキ</t>
    </rPh>
    <rPh sb="11" eb="13">
      <t>トホ</t>
    </rPh>
    <rPh sb="15" eb="16">
      <t>フン</t>
    </rPh>
    <phoneticPr fontId="2"/>
  </si>
  <si>
    <t>Sky's the Limit!大宮</t>
    <rPh sb="16" eb="18">
      <t>オオミヤ</t>
    </rPh>
    <phoneticPr fontId="9"/>
  </si>
  <si>
    <t>大宮区高鼻町１－２０－１　大宮中央ビルディング地下１階</t>
  </si>
  <si>
    <t>JR大宮駅より徒歩10分</t>
    <rPh sb="2" eb="4">
      <t>オオミヤ</t>
    </rPh>
    <rPh sb="4" eb="5">
      <t>エキ</t>
    </rPh>
    <rPh sb="7" eb="9">
      <t>トホ</t>
    </rPh>
    <rPh sb="11" eb="12">
      <t>フン</t>
    </rPh>
    <phoneticPr fontId="2"/>
  </si>
  <si>
    <t>サニースポット東浦和</t>
    <rPh sb="7" eb="8">
      <t>ヒガシ</t>
    </rPh>
    <rPh sb="8" eb="10">
      <t>ウラワ</t>
    </rPh>
    <phoneticPr fontId="5"/>
  </si>
  <si>
    <t>南区大谷口２０１５－２</t>
    <rPh sb="0" eb="2">
      <t>ミナミク</t>
    </rPh>
    <rPh sb="2" eb="5">
      <t>オオヤグチ</t>
    </rPh>
    <phoneticPr fontId="5"/>
  </si>
  <si>
    <t>048-767-7108</t>
  </si>
  <si>
    <t>048-767-7109</t>
  </si>
  <si>
    <t>JR東浦和駅より徒歩20分</t>
    <rPh sb="2" eb="3">
      <t>ヒガシ</t>
    </rPh>
    <rPh sb="3" eb="5">
      <t>ウラワ</t>
    </rPh>
    <rPh sb="5" eb="6">
      <t>エキ</t>
    </rPh>
    <rPh sb="8" eb="10">
      <t>トホ</t>
    </rPh>
    <rPh sb="12" eb="13">
      <t>フン</t>
    </rPh>
    <phoneticPr fontId="2"/>
  </si>
  <si>
    <t>岩槻区表慈恩寺５９５－１</t>
    <rPh sb="0" eb="2">
      <t>イワツキ</t>
    </rPh>
    <rPh sb="2" eb="3">
      <t>ク</t>
    </rPh>
    <rPh sb="3" eb="7">
      <t>オモテジオンジ</t>
    </rPh>
    <phoneticPr fontId="2"/>
  </si>
  <si>
    <t>東部アーバン朴ライン東岩槻駅より徒歩13分</t>
    <rPh sb="0" eb="2">
      <t>トウブ</t>
    </rPh>
    <rPh sb="6" eb="7">
      <t>パク</t>
    </rPh>
    <rPh sb="10" eb="11">
      <t>ヒガシ</t>
    </rPh>
    <rPh sb="11" eb="13">
      <t>イワツキ</t>
    </rPh>
    <rPh sb="13" eb="14">
      <t>エキ</t>
    </rPh>
    <rPh sb="16" eb="18">
      <t>トホ</t>
    </rPh>
    <rPh sb="20" eb="21">
      <t>フン</t>
    </rPh>
    <phoneticPr fontId="2"/>
  </si>
  <si>
    <t>グランホーム</t>
  </si>
  <si>
    <t>339-0008</t>
  </si>
  <si>
    <t>南区鹿手袋２－５－１５　市川ビル３階</t>
    <rPh sb="0" eb="2">
      <t>ミナミク</t>
    </rPh>
    <rPh sb="2" eb="5">
      <t>シカテブクロ</t>
    </rPh>
    <rPh sb="12" eb="14">
      <t>イチカワ</t>
    </rPh>
    <rPh sb="17" eb="18">
      <t>カイ</t>
    </rPh>
    <phoneticPr fontId="2"/>
  </si>
  <si>
    <t>336-0031</t>
  </si>
  <si>
    <t>048-767-3036</t>
  </si>
  <si>
    <t>048-767-3136</t>
  </si>
  <si>
    <t>JR埼京線中浦和駅より徒歩1分</t>
    <phoneticPr fontId="2"/>
  </si>
  <si>
    <t>大宮区上小町７８７－６－２０１</t>
  </si>
  <si>
    <t>南区南浦和二丁目３９番地１６　第五大雄ビル６Ｂ</t>
    <rPh sb="0" eb="2">
      <t>ミナミク</t>
    </rPh>
    <rPh sb="2" eb="5">
      <t>ミナミウラワ</t>
    </rPh>
    <rPh sb="5" eb="8">
      <t>ニチョウメ</t>
    </rPh>
    <rPh sb="10" eb="12">
      <t>バンチ</t>
    </rPh>
    <rPh sb="15" eb="16">
      <t>ダイ</t>
    </rPh>
    <rPh sb="16" eb="17">
      <t>ゴ</t>
    </rPh>
    <rPh sb="17" eb="19">
      <t>ダイユウ</t>
    </rPh>
    <phoneticPr fontId="11"/>
  </si>
  <si>
    <t>JR京浜東北線・武蔵野線 南浦和駅徒歩1分</t>
    <rPh sb="2" eb="4">
      <t>ケイヒン</t>
    </rPh>
    <rPh sb="4" eb="7">
      <t>トウホクセン</t>
    </rPh>
    <rPh sb="8" eb="12">
      <t>ムサシノセン</t>
    </rPh>
    <rPh sb="13" eb="17">
      <t>ミナミウラワエキ</t>
    </rPh>
    <rPh sb="17" eb="19">
      <t>トホ</t>
    </rPh>
    <rPh sb="20" eb="21">
      <t>フン</t>
    </rPh>
    <phoneticPr fontId="2"/>
  </si>
  <si>
    <t>就労継続支援B型事業所　Ai LiKE せんげん台</t>
    <rPh sb="0" eb="6">
      <t>シュウロウケイゾクシエン</t>
    </rPh>
    <rPh sb="7" eb="8">
      <t>ガタ</t>
    </rPh>
    <rPh sb="8" eb="11">
      <t>ジギョウショ</t>
    </rPh>
    <rPh sb="24" eb="25">
      <t>ダイ</t>
    </rPh>
    <phoneticPr fontId="2"/>
  </si>
  <si>
    <t>千間台西1-4-4　T・K PREVIOビル5F</t>
    <rPh sb="0" eb="4">
      <t>センゲンダイニシ</t>
    </rPh>
    <phoneticPr fontId="2"/>
  </si>
  <si>
    <t>048-919-3424</t>
  </si>
  <si>
    <t>東部スカイツリーラインせんげん台駅徒歩1分</t>
    <rPh sb="0" eb="2">
      <t>トウブ</t>
    </rPh>
    <rPh sb="15" eb="16">
      <t>ダイ</t>
    </rPh>
    <rPh sb="16" eb="17">
      <t>エキ</t>
    </rPh>
    <rPh sb="17" eb="19">
      <t>トホ</t>
    </rPh>
    <rPh sb="20" eb="21">
      <t>プン</t>
    </rPh>
    <phoneticPr fontId="2"/>
  </si>
  <si>
    <t>(特非)サポートあおい</t>
  </si>
  <si>
    <t>てんとうむしカンパニー小仙波</t>
    <rPh sb="11" eb="14">
      <t>コセンバ</t>
    </rPh>
    <phoneticPr fontId="33"/>
  </si>
  <si>
    <t>鶴ヶ島駅から徒歩19分</t>
    <rPh sb="0" eb="3">
      <t>ツルガシマ</t>
    </rPh>
    <rPh sb="3" eb="4">
      <t>エキ</t>
    </rPh>
    <rPh sb="6" eb="8">
      <t>トホ</t>
    </rPh>
    <rPh sb="10" eb="11">
      <t>フン</t>
    </rPh>
    <phoneticPr fontId="2"/>
  </si>
  <si>
    <t>川越駅より西武バス「今福中台」行きに乗車、「今福中台」で下車。バス停より徒歩６分。　※共生型生活介護</t>
    <rPh sb="0" eb="2">
      <t>カワゴエ</t>
    </rPh>
    <rPh sb="2" eb="3">
      <t>エキ</t>
    </rPh>
    <rPh sb="5" eb="7">
      <t>セイブ</t>
    </rPh>
    <rPh sb="10" eb="12">
      <t>イマフク</t>
    </rPh>
    <rPh sb="12" eb="14">
      <t>ナカダイ</t>
    </rPh>
    <rPh sb="15" eb="16">
      <t>イ</t>
    </rPh>
    <rPh sb="18" eb="20">
      <t>ジョウシャ</t>
    </rPh>
    <rPh sb="22" eb="24">
      <t>イマフク</t>
    </rPh>
    <rPh sb="24" eb="26">
      <t>ナカダイ</t>
    </rPh>
    <rPh sb="28" eb="30">
      <t>ゲシャ</t>
    </rPh>
    <rPh sb="33" eb="34">
      <t>テイ</t>
    </rPh>
    <rPh sb="36" eb="38">
      <t>トホ</t>
    </rPh>
    <rPh sb="39" eb="40">
      <t>フン</t>
    </rPh>
    <rPh sb="43" eb="46">
      <t>キョウセイガタ</t>
    </rPh>
    <rPh sb="46" eb="48">
      <t>セイカツ</t>
    </rPh>
    <rPh sb="48" eb="50">
      <t>カイゴ</t>
    </rPh>
    <phoneticPr fontId="2"/>
  </si>
  <si>
    <t>東武スカイツリーライン春日部駅西口から徒歩6分
※R8.3～休止</t>
    <rPh sb="11" eb="14">
      <t>カスカベ</t>
    </rPh>
    <rPh sb="14" eb="15">
      <t>エキ</t>
    </rPh>
    <rPh sb="15" eb="17">
      <t>ニシグチ</t>
    </rPh>
    <rPh sb="19" eb="21">
      <t>トホ</t>
    </rPh>
    <rPh sb="22" eb="23">
      <t>フン</t>
    </rPh>
    <rPh sb="30" eb="32">
      <t>キュウシ</t>
    </rPh>
    <phoneticPr fontId="2"/>
  </si>
  <si>
    <t>(株)ｓｔａｒｏｚｙ</t>
    <rPh sb="1" eb="2">
      <t>カブ</t>
    </rPh>
    <phoneticPr fontId="2"/>
  </si>
  <si>
    <t>ｓｔａｒａ　ＬＯＧＩ</t>
    <phoneticPr fontId="2"/>
  </si>
  <si>
    <t>大瀬５丁目７番地１２号</t>
    <rPh sb="0" eb="2">
      <t>オオセ</t>
    </rPh>
    <rPh sb="3" eb="5">
      <t>チョウメ</t>
    </rPh>
    <rPh sb="6" eb="8">
      <t>バンチ</t>
    </rPh>
    <rPh sb="10" eb="11">
      <t>ゴウ</t>
    </rPh>
    <phoneticPr fontId="2"/>
  </si>
  <si>
    <t>048-954-4809</t>
  </si>
  <si>
    <t>048-954-4801</t>
    <phoneticPr fontId="2"/>
  </si>
  <si>
    <t>つくばエクスプレス八潮駅南口徒歩６分</t>
    <rPh sb="9" eb="11">
      <t>ヤシオ</t>
    </rPh>
    <rPh sb="11" eb="12">
      <t>エキ</t>
    </rPh>
    <rPh sb="12" eb="14">
      <t>ミナミグチ</t>
    </rPh>
    <rPh sb="14" eb="16">
      <t>トホ</t>
    </rPh>
    <rPh sb="17" eb="18">
      <t>フン</t>
    </rPh>
    <phoneticPr fontId="2"/>
  </si>
  <si>
    <t>(株)アルファライズ</t>
    <phoneticPr fontId="2"/>
  </si>
  <si>
    <t>就労継続支援Ｂ型事業所　Ａｉ　ＬｉＫＥ　春日部</t>
    <rPh sb="0" eb="2">
      <t>シュウロウ</t>
    </rPh>
    <rPh sb="2" eb="4">
      <t>ケイゾク</t>
    </rPh>
    <rPh sb="4" eb="6">
      <t>シエン</t>
    </rPh>
    <rPh sb="7" eb="8">
      <t>ガタ</t>
    </rPh>
    <rPh sb="8" eb="11">
      <t>ジギョウショ</t>
    </rPh>
    <rPh sb="20" eb="23">
      <t>カスカベ</t>
    </rPh>
    <phoneticPr fontId="2"/>
  </si>
  <si>
    <t>中央１丁目１１－１　４階</t>
    <rPh sb="0" eb="2">
      <t>チュウオウ</t>
    </rPh>
    <rPh sb="3" eb="5">
      <t>チョウメ</t>
    </rPh>
    <rPh sb="11" eb="12">
      <t>カイ</t>
    </rPh>
    <phoneticPr fontId="2"/>
  </si>
  <si>
    <t>048-606-4948</t>
    <phoneticPr fontId="2"/>
  </si>
  <si>
    <t>03-6673-9380</t>
    <phoneticPr fontId="2"/>
  </si>
  <si>
    <t>東武伊勢崎線、東部野田線春日部駅西口徒歩３分</t>
    <rPh sb="0" eb="2">
      <t>トウブ</t>
    </rPh>
    <rPh sb="2" eb="5">
      <t>イセサキ</t>
    </rPh>
    <rPh sb="5" eb="6">
      <t>セン</t>
    </rPh>
    <rPh sb="7" eb="9">
      <t>トウブ</t>
    </rPh>
    <rPh sb="9" eb="12">
      <t>ノダセン</t>
    </rPh>
    <rPh sb="12" eb="15">
      <t>カスカベ</t>
    </rPh>
    <rPh sb="15" eb="16">
      <t>エキ</t>
    </rPh>
    <rPh sb="16" eb="18">
      <t>ニシグチ</t>
    </rPh>
    <rPh sb="18" eb="20">
      <t>トホ</t>
    </rPh>
    <rPh sb="21" eb="22">
      <t>プン</t>
    </rPh>
    <phoneticPr fontId="2"/>
  </si>
  <si>
    <t>(株)グッドライフ</t>
  </si>
  <si>
    <t>Ａｉｍ　Ｕｐ！　ｂｙグッドライフ</t>
  </si>
  <si>
    <t>中央六丁目１番地１４寿ビル２階</t>
    <rPh sb="0" eb="2">
      <t>チュウオウ</t>
    </rPh>
    <rPh sb="2" eb="5">
      <t>ロクチョウメ</t>
    </rPh>
    <rPh sb="6" eb="8">
      <t>バンチ</t>
    </rPh>
    <rPh sb="10" eb="11">
      <t>コトブキ</t>
    </rPh>
    <rPh sb="14" eb="15">
      <t>カイ</t>
    </rPh>
    <phoneticPr fontId="2"/>
  </si>
  <si>
    <t>048-954-9480</t>
  </si>
  <si>
    <t>東武伊勢崎線、東部野田線春日部駅西口徒歩８分
バス「春日部駅西口」から「市立医療センター入口」下車徒歩１分</t>
    <rPh sb="0" eb="2">
      <t>トウブ</t>
    </rPh>
    <rPh sb="2" eb="5">
      <t>イセサキ</t>
    </rPh>
    <rPh sb="5" eb="6">
      <t>セン</t>
    </rPh>
    <rPh sb="7" eb="9">
      <t>トウブ</t>
    </rPh>
    <rPh sb="9" eb="12">
      <t>ノダセン</t>
    </rPh>
    <rPh sb="12" eb="15">
      <t>カスカベ</t>
    </rPh>
    <rPh sb="15" eb="16">
      <t>エキ</t>
    </rPh>
    <rPh sb="16" eb="18">
      <t>ニシグチ</t>
    </rPh>
    <rPh sb="18" eb="20">
      <t>トホ</t>
    </rPh>
    <rPh sb="21" eb="22">
      <t>プン</t>
    </rPh>
    <rPh sb="26" eb="30">
      <t>カスカベエキ</t>
    </rPh>
    <rPh sb="30" eb="32">
      <t>ニシグチ</t>
    </rPh>
    <rPh sb="36" eb="40">
      <t>シリツイリョウ</t>
    </rPh>
    <rPh sb="44" eb="46">
      <t>イリグチ</t>
    </rPh>
    <rPh sb="47" eb="49">
      <t>ゲシャ</t>
    </rPh>
    <rPh sb="49" eb="51">
      <t>トホ</t>
    </rPh>
    <rPh sb="52" eb="53">
      <t>プン</t>
    </rPh>
    <phoneticPr fontId="2"/>
  </si>
  <si>
    <t>(株)ＬＩＴＡＬＩＣＯパートナーズ</t>
    <rPh sb="1" eb="2">
      <t>カブ</t>
    </rPh>
    <phoneticPr fontId="2"/>
  </si>
  <si>
    <t>ＬＩＴＡＬＩＣＯワークス小手指</t>
    <rPh sb="11" eb="14">
      <t>コテサシ</t>
    </rPh>
    <phoneticPr fontId="2"/>
  </si>
  <si>
    <t>04-2936-6167</t>
  </si>
  <si>
    <t>04-2936-6174</t>
  </si>
  <si>
    <t>スワン工舎新座</t>
    <rPh sb="3" eb="4">
      <t>コウ</t>
    </rPh>
    <rPh sb="4" eb="5">
      <t>シャ</t>
    </rPh>
    <rPh sb="5" eb="7">
      <t>ニイザ</t>
    </rPh>
    <phoneticPr fontId="2"/>
  </si>
  <si>
    <t>菅沢1‐3‐1</t>
    <rPh sb="0" eb="2">
      <t>スガサワ</t>
    </rPh>
    <phoneticPr fontId="2"/>
  </si>
  <si>
    <t>352‐0017</t>
    <phoneticPr fontId="2"/>
  </si>
  <si>
    <t>048‐480ｰ3367</t>
    <phoneticPr fontId="2"/>
  </si>
  <si>
    <t>048‐479ｰ5873</t>
    <phoneticPr fontId="2"/>
  </si>
  <si>
    <t>JR武蔵野線新座駅から徒歩15分</t>
    <rPh sb="2" eb="6">
      <t>ムサシノセン</t>
    </rPh>
    <rPh sb="6" eb="9">
      <t>ニイザエキ</t>
    </rPh>
    <rPh sb="11" eb="13">
      <t>トホ</t>
    </rPh>
    <rPh sb="15" eb="16">
      <t>フン</t>
    </rPh>
    <phoneticPr fontId="2"/>
  </si>
  <si>
    <t>(株)トーマス</t>
    <rPh sb="0" eb="3">
      <t>カブ</t>
    </rPh>
    <phoneticPr fontId="2"/>
  </si>
  <si>
    <t>東所沢和田2ｰ23‐5ｰ102</t>
    <rPh sb="0" eb="3">
      <t>ヒガシトコロザワ</t>
    </rPh>
    <rPh sb="3" eb="5">
      <t>ワダ</t>
    </rPh>
    <phoneticPr fontId="2"/>
  </si>
  <si>
    <t>359‐0023</t>
    <phoneticPr fontId="2"/>
  </si>
  <si>
    <t>04‐2946ｰ8431</t>
    <phoneticPr fontId="2"/>
  </si>
  <si>
    <t>04‐2946ｰ8432</t>
  </si>
  <si>
    <t>JR武蔵野線東所沢駅から徒歩10分</t>
    <rPh sb="2" eb="6">
      <t>ムサシノセン</t>
    </rPh>
    <rPh sb="6" eb="9">
      <t>ヒガシトコロザワ</t>
    </rPh>
    <rPh sb="9" eb="10">
      <t>エキ</t>
    </rPh>
    <rPh sb="12" eb="14">
      <t>トホ</t>
    </rPh>
    <rPh sb="16" eb="17">
      <t>フン</t>
    </rPh>
    <phoneticPr fontId="2"/>
  </si>
  <si>
    <t>ヒカリエ</t>
    <phoneticPr fontId="2"/>
  </si>
  <si>
    <t>西みずほ台1ｰ17ｰ17</t>
    <rPh sb="0" eb="1">
      <t>ニシ</t>
    </rPh>
    <rPh sb="4" eb="5">
      <t>ダイ</t>
    </rPh>
    <phoneticPr fontId="2"/>
  </si>
  <si>
    <t>048‐423‐5111</t>
    <phoneticPr fontId="2"/>
  </si>
  <si>
    <t>048‐423‐6316</t>
    <phoneticPr fontId="2"/>
  </si>
  <si>
    <t>東武東上線みずほ台駅から徒歩7分</t>
    <rPh sb="0" eb="5">
      <t>トウブトウジョウセン</t>
    </rPh>
    <rPh sb="8" eb="9">
      <t>ダイ</t>
    </rPh>
    <rPh sb="9" eb="10">
      <t>エキ</t>
    </rPh>
    <rPh sb="12" eb="14">
      <t>トホ</t>
    </rPh>
    <rPh sb="15" eb="16">
      <t>フン</t>
    </rPh>
    <phoneticPr fontId="2"/>
  </si>
  <si>
    <t>ウェルシ</t>
    <phoneticPr fontId="2"/>
  </si>
  <si>
    <t>亀久保1239‐69</t>
    <rPh sb="0" eb="3">
      <t>カメクボ</t>
    </rPh>
    <phoneticPr fontId="2"/>
  </si>
  <si>
    <t>356‐0051</t>
    <phoneticPr fontId="2"/>
  </si>
  <si>
    <t>〇</t>
    <phoneticPr fontId="5"/>
  </si>
  <si>
    <t>東武東上線ふじみ野駅より車で6分</t>
    <rPh sb="0" eb="5">
      <t>トウブトウジョウセン</t>
    </rPh>
    <rPh sb="8" eb="10">
      <t>ノエキ</t>
    </rPh>
    <rPh sb="12" eb="13">
      <t>クルマ</t>
    </rPh>
    <rPh sb="15" eb="16">
      <t>フン</t>
    </rPh>
    <phoneticPr fontId="2"/>
  </si>
  <si>
    <t>砂山8-1</t>
    <phoneticPr fontId="2"/>
  </si>
  <si>
    <t>tocotoco home 本庄(短期入所)</t>
    <rPh sb="14" eb="16">
      <t>ホンジョウ</t>
    </rPh>
    <rPh sb="17" eb="21">
      <t>タンキニュウショ</t>
    </rPh>
    <phoneticPr fontId="2"/>
  </si>
  <si>
    <t>朝日町２丁目６－１７</t>
    <rPh sb="0" eb="3">
      <t>アサヒチョウ</t>
    </rPh>
    <rPh sb="4" eb="6">
      <t>チョウメ</t>
    </rPh>
    <phoneticPr fontId="2"/>
  </si>
  <si>
    <t>367-0026</t>
    <phoneticPr fontId="2"/>
  </si>
  <si>
    <t>0495-71-6441</t>
    <phoneticPr fontId="2"/>
  </si>
  <si>
    <t>湘南新宿ライン本庄駅から徒歩15分</t>
    <rPh sb="0" eb="4">
      <t>ショウナンシンジュク</t>
    </rPh>
    <rPh sb="7" eb="10">
      <t>ホンジョウエキ</t>
    </rPh>
    <rPh sb="12" eb="14">
      <t>トホ</t>
    </rPh>
    <rPh sb="16" eb="17">
      <t>フン</t>
    </rPh>
    <phoneticPr fontId="2"/>
  </si>
  <si>
    <t>（特非）空と雲の家福祉会</t>
    <rPh sb="1" eb="2">
      <t>トク</t>
    </rPh>
    <rPh sb="2" eb="3">
      <t>ヒ</t>
    </rPh>
    <rPh sb="4" eb="5">
      <t>ソラ</t>
    </rPh>
    <rPh sb="6" eb="7">
      <t>クモ</t>
    </rPh>
    <rPh sb="8" eb="9">
      <t>イエ</t>
    </rPh>
    <rPh sb="9" eb="12">
      <t>フクシカイ</t>
    </rPh>
    <phoneticPr fontId="2"/>
  </si>
  <si>
    <t>就労選択支援事業所　空と雲の家</t>
    <rPh sb="0" eb="9">
      <t>シュウロウセンタクシエンジギョウショ</t>
    </rPh>
    <rPh sb="10" eb="11">
      <t>ソラ</t>
    </rPh>
    <rPh sb="12" eb="13">
      <t>クモ</t>
    </rPh>
    <rPh sb="14" eb="15">
      <t>イエ</t>
    </rPh>
    <phoneticPr fontId="2"/>
  </si>
  <si>
    <t>048-565-1646</t>
  </si>
  <si>
    <t>048-501-5408</t>
  </si>
  <si>
    <t>東武伊勢崎線羽生駅東口より井泉・村君ルートバス「スカイスポーツ公園」下車徒歩3分</t>
    <rPh sb="0" eb="2">
      <t>トウブ</t>
    </rPh>
    <rPh sb="2" eb="5">
      <t>イセザキ</t>
    </rPh>
    <rPh sb="5" eb="6">
      <t>セン</t>
    </rPh>
    <rPh sb="6" eb="8">
      <t>ハニュウ</t>
    </rPh>
    <rPh sb="8" eb="9">
      <t>エキ</t>
    </rPh>
    <rPh sb="9" eb="11">
      <t>ヒガシグチ</t>
    </rPh>
    <rPh sb="13" eb="14">
      <t>イ</t>
    </rPh>
    <rPh sb="14" eb="15">
      <t>イズミ</t>
    </rPh>
    <rPh sb="16" eb="18">
      <t>ムラクン</t>
    </rPh>
    <rPh sb="31" eb="33">
      <t>コウエン</t>
    </rPh>
    <rPh sb="34" eb="36">
      <t>ゲシャ</t>
    </rPh>
    <rPh sb="36" eb="38">
      <t>トホ</t>
    </rPh>
    <rPh sb="39" eb="40">
      <t>フン</t>
    </rPh>
    <phoneticPr fontId="2"/>
  </si>
  <si>
    <t>ユースタイルリビング 行田 生活介護</t>
    <rPh sb="11" eb="13">
      <t>ギョウダ</t>
    </rPh>
    <rPh sb="14" eb="18">
      <t>セイカツカイゴ</t>
    </rPh>
    <phoneticPr fontId="2"/>
  </si>
  <si>
    <t>壱里山町19-6</t>
    <rPh sb="0" eb="1">
      <t>イチ</t>
    </rPh>
    <rPh sb="1" eb="2">
      <t>サト</t>
    </rPh>
    <rPh sb="2" eb="3">
      <t>ヤマ</t>
    </rPh>
    <rPh sb="3" eb="4">
      <t>マチ</t>
    </rPh>
    <phoneticPr fontId="2"/>
  </si>
  <si>
    <t>361-0046</t>
    <phoneticPr fontId="2"/>
  </si>
  <si>
    <t>050-1784-0095</t>
    <phoneticPr fontId="2"/>
  </si>
  <si>
    <t>0506883-7981</t>
    <phoneticPr fontId="2"/>
  </si>
  <si>
    <t>行田駅より徒歩３分</t>
    <rPh sb="0" eb="2">
      <t>ギョウダ</t>
    </rPh>
    <rPh sb="2" eb="3">
      <t>エキ</t>
    </rPh>
    <rPh sb="5" eb="7">
      <t>トホ</t>
    </rPh>
    <rPh sb="8" eb="9">
      <t>フン</t>
    </rPh>
    <phoneticPr fontId="2"/>
  </si>
  <si>
    <t>（特非）東松山障害者就労支援センター</t>
    <phoneticPr fontId="2"/>
  </si>
  <si>
    <t>障がい者就業総合相談室　リレーションシップセンター東松山</t>
    <phoneticPr fontId="2"/>
  </si>
  <si>
    <t>箭弓町1丁目11番7号　ハイムグランデ東松山1階</t>
    <rPh sb="0" eb="3">
      <t>ヤキュウチョウ</t>
    </rPh>
    <rPh sb="4" eb="6">
      <t>チョウメ</t>
    </rPh>
    <rPh sb="8" eb="9">
      <t>バン</t>
    </rPh>
    <rPh sb="10" eb="11">
      <t>ゴウ</t>
    </rPh>
    <rPh sb="19" eb="22">
      <t>ヒガシマツヤマ</t>
    </rPh>
    <rPh sb="23" eb="24">
      <t>カイ</t>
    </rPh>
    <phoneticPr fontId="1"/>
  </si>
  <si>
    <t>0493-81-5623</t>
    <phoneticPr fontId="2"/>
  </si>
  <si>
    <t>0493-81-5630</t>
    <phoneticPr fontId="2"/>
  </si>
  <si>
    <t>東武東上線東松山駅東口より徒歩2分</t>
    <rPh sb="0" eb="5">
      <t>トウブトウジョウセン</t>
    </rPh>
    <rPh sb="5" eb="9">
      <t>ヒガシマツヤマエキ</t>
    </rPh>
    <rPh sb="9" eb="11">
      <t>ヒガシグチ</t>
    </rPh>
    <rPh sb="13" eb="15">
      <t>トホ</t>
    </rPh>
    <rPh sb="16" eb="17">
      <t>フン</t>
    </rPh>
    <phoneticPr fontId="2"/>
  </si>
  <si>
    <t>平塚724番地</t>
    <rPh sb="0" eb="2">
      <t>ヒラツカ</t>
    </rPh>
    <rPh sb="5" eb="7">
      <t>バンチ</t>
    </rPh>
    <phoneticPr fontId="2"/>
  </si>
  <si>
    <t>空と雲の家福祉作業所</t>
    <rPh sb="0" eb="1">
      <t>ソラ</t>
    </rPh>
    <rPh sb="2" eb="3">
      <t>クモ</t>
    </rPh>
    <rPh sb="4" eb="5">
      <t>イエ</t>
    </rPh>
    <rPh sb="5" eb="7">
      <t>フクシ</t>
    </rPh>
    <rPh sb="7" eb="10">
      <t>サギョウショ</t>
    </rPh>
    <phoneticPr fontId="2"/>
  </si>
  <si>
    <t>桜区大久保領家３２０－９</t>
  </si>
  <si>
    <t>338-0826</t>
  </si>
  <si>
    <t>048-764-9902</t>
  </si>
  <si>
    <t>048-764-9903</t>
  </si>
  <si>
    <t>西部バス浦和北高校停留所より徒歩1分
※「児童デイ　太陽の歌」との多機能型事業所</t>
    <rPh sb="0" eb="2">
      <t>セイブ</t>
    </rPh>
    <rPh sb="4" eb="6">
      <t>ウラワ</t>
    </rPh>
    <rPh sb="6" eb="7">
      <t>キタ</t>
    </rPh>
    <rPh sb="7" eb="9">
      <t>コウコウ</t>
    </rPh>
    <rPh sb="9" eb="12">
      <t>テイリュウジョ</t>
    </rPh>
    <rPh sb="14" eb="16">
      <t>トホ</t>
    </rPh>
    <rPh sb="17" eb="18">
      <t>フン</t>
    </rPh>
    <rPh sb="33" eb="36">
      <t>タキノウ</t>
    </rPh>
    <rPh sb="36" eb="37">
      <t>カタ</t>
    </rPh>
    <rPh sb="37" eb="40">
      <t>ジギョウショ</t>
    </rPh>
    <phoneticPr fontId="2"/>
  </si>
  <si>
    <t>生活介護事業所　太陽の家</t>
    <rPh sb="0" eb="2">
      <t>セイカツ</t>
    </rPh>
    <rPh sb="2" eb="4">
      <t>カイゴ</t>
    </rPh>
    <rPh sb="4" eb="6">
      <t>ジギョウ</t>
    </rPh>
    <rPh sb="6" eb="7">
      <t>ショ</t>
    </rPh>
    <rPh sb="8" eb="10">
      <t>タイヨウ</t>
    </rPh>
    <rPh sb="11" eb="12">
      <t>イエ</t>
    </rPh>
    <phoneticPr fontId="5"/>
  </si>
  <si>
    <t>あられ</t>
  </si>
  <si>
    <t>048-783-5205</t>
  </si>
  <si>
    <t>西武バス三橋一丁目バス停より徒歩３分</t>
    <rPh sb="0" eb="2">
      <t>セイブ</t>
    </rPh>
    <rPh sb="4" eb="6">
      <t>ミハシ</t>
    </rPh>
    <rPh sb="6" eb="9">
      <t>イッチョウメ</t>
    </rPh>
    <rPh sb="11" eb="12">
      <t>テイ</t>
    </rPh>
    <rPh sb="14" eb="16">
      <t>トホ</t>
    </rPh>
    <rPh sb="17" eb="18">
      <t>フン</t>
    </rPh>
    <phoneticPr fontId="2"/>
  </si>
  <si>
    <t>就労定着支援事業所リンクス大宮</t>
    <rPh sb="0" eb="2">
      <t>しゅうろう</t>
    </rPh>
    <rPh sb="2" eb="4">
      <t>ていちゃく</t>
    </rPh>
    <rPh sb="4" eb="6">
      <t>しえん</t>
    </rPh>
    <rPh sb="6" eb="9">
      <t>じぎょうしょ</t>
    </rPh>
    <rPh sb="13" eb="15">
      <t>おおみや</t>
    </rPh>
    <phoneticPr fontId="36" type="Hiragana"/>
  </si>
  <si>
    <t>048-658-9670</t>
  </si>
  <si>
    <t>048-658-9671</t>
  </si>
  <si>
    <t>ＪＲ大宮駅より徒歩６分</t>
    <rPh sb="2" eb="5">
      <t>オオミヤエキ</t>
    </rPh>
    <rPh sb="7" eb="9">
      <t>トホ</t>
    </rPh>
    <rPh sb="10" eb="11">
      <t>フン</t>
    </rPh>
    <phoneticPr fontId="2"/>
  </si>
  <si>
    <t>就労定着支援事業所　ウェルビー大宮大栄橋センター</t>
    <rPh sb="0" eb="2">
      <t>しゅうろう</t>
    </rPh>
    <rPh sb="2" eb="4">
      <t>ていちゃく</t>
    </rPh>
    <rPh sb="4" eb="6">
      <t>しえん</t>
    </rPh>
    <rPh sb="6" eb="9">
      <t>じぎょうしょ</t>
    </rPh>
    <rPh sb="15" eb="17">
      <t>おおみや</t>
    </rPh>
    <rPh sb="17" eb="18">
      <t>おお</t>
    </rPh>
    <rPh sb="19" eb="20">
      <t>はし</t>
    </rPh>
    <phoneticPr fontId="38" type="Hiragana"/>
  </si>
  <si>
    <t>ＪＲ大宮駅より徒歩5分</t>
    <rPh sb="2" eb="5">
      <t>オオミヤエキ</t>
    </rPh>
    <rPh sb="7" eb="9">
      <t>トホ</t>
    </rPh>
    <rPh sb="10" eb="11">
      <t>フン</t>
    </rPh>
    <phoneticPr fontId="2"/>
  </si>
  <si>
    <t>NPO法人ネクストリビング</t>
    <rPh sb="3" eb="5">
      <t>ホウジン</t>
    </rPh>
    <phoneticPr fontId="2"/>
  </si>
  <si>
    <t>大宮区三橋１－１３４２</t>
    <rPh sb="0" eb="3">
      <t>オオミヤク</t>
    </rPh>
    <rPh sb="3" eb="5">
      <t>ミハシ</t>
    </rPh>
    <phoneticPr fontId="2"/>
  </si>
  <si>
    <t>大宮区大門町３－８２－１　大宮大門町ＭⅡビル２Ｆ</t>
    <rPh sb="0" eb="3">
      <t>オオミヤク</t>
    </rPh>
    <rPh sb="3" eb="6">
      <t>ダイモンチョウ</t>
    </rPh>
    <rPh sb="13" eb="18">
      <t>オオミヤダイモンチョウ</t>
    </rPh>
    <phoneticPr fontId="2"/>
  </si>
  <si>
    <t>大宮区桜木町２－３８０－１　第10松ビル４階</t>
    <rPh sb="0" eb="3">
      <t>オオミヤク</t>
    </rPh>
    <rPh sb="3" eb="6">
      <t>サクラギチョウ</t>
    </rPh>
    <rPh sb="14" eb="15">
      <t>ダイ</t>
    </rPh>
    <rPh sb="17" eb="18">
      <t>マツ</t>
    </rPh>
    <rPh sb="21" eb="22">
      <t>カイ</t>
    </rPh>
    <phoneticPr fontId="2"/>
  </si>
  <si>
    <t>岩槻区東岩槻２－５－２７</t>
    <phoneticPr fontId="2"/>
  </si>
  <si>
    <t>048-872-7714</t>
  </si>
  <si>
    <t>東武野田線東岩槻駅より徒歩8分</t>
    <rPh sb="0" eb="5">
      <t>トウブノダセン</t>
    </rPh>
    <rPh sb="5" eb="6">
      <t>ヒガシ</t>
    </rPh>
    <rPh sb="6" eb="8">
      <t>イワツキ</t>
    </rPh>
    <rPh sb="8" eb="9">
      <t>エキ</t>
    </rPh>
    <rPh sb="11" eb="13">
      <t>トホ</t>
    </rPh>
    <rPh sb="14" eb="15">
      <t>フン</t>
    </rPh>
    <phoneticPr fontId="2"/>
  </si>
  <si>
    <t>見沼区大和田町１－４７６－１</t>
    <phoneticPr fontId="2"/>
  </si>
  <si>
    <t>090-6622-1131</t>
  </si>
  <si>
    <t>048-627-8681</t>
  </si>
  <si>
    <t>東武野田線大和田駅より徒歩10分</t>
    <rPh sb="0" eb="5">
      <t>トウブノダセン</t>
    </rPh>
    <rPh sb="5" eb="8">
      <t>オオワダ</t>
    </rPh>
    <rPh sb="8" eb="9">
      <t>エキ</t>
    </rPh>
    <rPh sb="11" eb="13">
      <t>トホ</t>
    </rPh>
    <rPh sb="15" eb="16">
      <t>フン</t>
    </rPh>
    <phoneticPr fontId="2"/>
  </si>
  <si>
    <t>ＪＲ西浦和駅より徒歩8分</t>
    <rPh sb="2" eb="6">
      <t>ニシウラワエキ</t>
    </rPh>
    <rPh sb="8" eb="10">
      <t>トホ</t>
    </rPh>
    <rPh sb="11" eb="12">
      <t>フン</t>
    </rPh>
    <phoneticPr fontId="2"/>
  </si>
  <si>
    <t>090-8309-7441</t>
  </si>
  <si>
    <t>国際興業バス　城南小学校入り口バス停より徒歩５分</t>
    <rPh sb="0" eb="2">
      <t>コクサイ</t>
    </rPh>
    <rPh sb="2" eb="4">
      <t>コウギョウ</t>
    </rPh>
    <rPh sb="7" eb="9">
      <t>ジョウナン</t>
    </rPh>
    <rPh sb="9" eb="12">
      <t>ショウガッコウ</t>
    </rPh>
    <rPh sb="12" eb="13">
      <t>イ</t>
    </rPh>
    <rPh sb="14" eb="15">
      <t>グチ</t>
    </rPh>
    <rPh sb="17" eb="18">
      <t>テイ</t>
    </rPh>
    <rPh sb="20" eb="22">
      <t>トホ</t>
    </rPh>
    <rPh sb="23" eb="24">
      <t>フン</t>
    </rPh>
    <phoneticPr fontId="2"/>
  </si>
  <si>
    <t>080-4321-3243</t>
  </si>
  <si>
    <t>JR武蔵浦和駅より徒歩１１分</t>
    <rPh sb="2" eb="6">
      <t>ムサシウラワ</t>
    </rPh>
    <rPh sb="6" eb="7">
      <t>エキ</t>
    </rPh>
    <rPh sb="9" eb="11">
      <t>トホ</t>
    </rPh>
    <rPh sb="13" eb="14">
      <t>フン</t>
    </rPh>
    <phoneticPr fontId="2"/>
  </si>
  <si>
    <t>バディアップ</t>
    <phoneticPr fontId="38" type="Hiragana"/>
  </si>
  <si>
    <t>みぬまたんぼ</t>
    <phoneticPr fontId="38" type="Hiragana"/>
  </si>
  <si>
    <t>かえで</t>
    <phoneticPr fontId="38" type="Hiragana"/>
  </si>
  <si>
    <t>桜区田島７－２５－１０</t>
    <phoneticPr fontId="2"/>
  </si>
  <si>
    <t>就労継続支援Ｂ型のぞみ</t>
    <rPh sb="0" eb="2">
      <t>しゅうろう</t>
    </rPh>
    <rPh sb="2" eb="4">
      <t>けいぞく</t>
    </rPh>
    <rPh sb="4" eb="6">
      <t>しえん</t>
    </rPh>
    <rPh sb="7" eb="8">
      <t>がた</t>
    </rPh>
    <phoneticPr fontId="38" type="Hiragana"/>
  </si>
  <si>
    <t>就労継続支援Ｂ型事業所リナタス武蔵浦和</t>
    <rPh sb="0" eb="2">
      <t>しゅうろう</t>
    </rPh>
    <rPh sb="2" eb="4">
      <t>けいぞく</t>
    </rPh>
    <rPh sb="4" eb="6">
      <t>しえん</t>
    </rPh>
    <rPh sb="7" eb="8">
      <t>がた</t>
    </rPh>
    <rPh sb="8" eb="11">
      <t>じぎょうしょ</t>
    </rPh>
    <rPh sb="15" eb="19">
      <t>むさしうらわ</t>
    </rPh>
    <phoneticPr fontId="38" type="Hiragana"/>
  </si>
  <si>
    <t>大宮区東町１－３２－２　セレクト大宮東町ビル５階</t>
    <phoneticPr fontId="2"/>
  </si>
  <si>
    <t>336-0841</t>
  </si>
  <si>
    <t>048-711-8963</t>
  </si>
  <si>
    <t>048-711-8964</t>
  </si>
  <si>
    <t>ＪＲ大宮駅東口より徒歩11分</t>
    <rPh sb="2" eb="5">
      <t>オオミヤエキ</t>
    </rPh>
    <rPh sb="5" eb="7">
      <t>ヒガシグチ</t>
    </rPh>
    <rPh sb="9" eb="11">
      <t>トホ</t>
    </rPh>
    <rPh sb="13" eb="14">
      <t>フン</t>
    </rPh>
    <phoneticPr fontId="2"/>
  </si>
  <si>
    <t>ゆたかカレッジ埼玉キャンパス</t>
    <rPh sb="7" eb="9">
      <t>さいたま</t>
    </rPh>
    <phoneticPr fontId="38" type="Hiragana"/>
  </si>
  <si>
    <t>生活介護　りっと桜</t>
    <rPh sb="0" eb="2">
      <t>せいかつ</t>
    </rPh>
    <rPh sb="2" eb="4">
      <t>かいご</t>
    </rPh>
    <rPh sb="8" eb="9">
      <t>さくら</t>
    </rPh>
    <phoneticPr fontId="5" type="Hiragana"/>
  </si>
  <si>
    <t>JR北与野駅から徒歩17分
※放デイとの多機能</t>
    <rPh sb="2" eb="6">
      <t>キタヨノエキ</t>
    </rPh>
    <rPh sb="8" eb="10">
      <t>トホ</t>
    </rPh>
    <rPh sb="12" eb="13">
      <t>フン</t>
    </rPh>
    <rPh sb="15" eb="16">
      <t>ホウ</t>
    </rPh>
    <rPh sb="20" eb="23">
      <t>タキノウ</t>
    </rPh>
    <phoneticPr fontId="37"/>
  </si>
  <si>
    <t>見沼区東大宮４－２３－１　エクセル東大宮１０２</t>
    <rPh sb="0" eb="2">
      <t>ミヌマ</t>
    </rPh>
    <rPh sb="2" eb="3">
      <t>ク</t>
    </rPh>
    <rPh sb="3" eb="4">
      <t>ヒガシ</t>
    </rPh>
    <rPh sb="4" eb="6">
      <t>オオミヤ</t>
    </rPh>
    <rPh sb="17" eb="18">
      <t>ヒガシ</t>
    </rPh>
    <rPh sb="18" eb="20">
      <t>オオミヤ</t>
    </rPh>
    <phoneticPr fontId="7"/>
  </si>
  <si>
    <t>宇都宮線土呂駅下車徒歩7分
※短期入所「みるきぃうぇい」R8.4休止</t>
    <rPh sb="0" eb="3">
      <t>ウツノミヤ</t>
    </rPh>
    <rPh sb="3" eb="4">
      <t>セン</t>
    </rPh>
    <rPh sb="4" eb="6">
      <t>トロ</t>
    </rPh>
    <rPh sb="6" eb="7">
      <t>エキ</t>
    </rPh>
    <rPh sb="7" eb="9">
      <t>ゲシャ</t>
    </rPh>
    <rPh sb="9" eb="11">
      <t>トホ</t>
    </rPh>
    <rPh sb="12" eb="13">
      <t>フン</t>
    </rPh>
    <rPh sb="15" eb="17">
      <t>タンキ</t>
    </rPh>
    <rPh sb="17" eb="19">
      <t>ニュウショ</t>
    </rPh>
    <rPh sb="32" eb="34">
      <t>キュウシ</t>
    </rPh>
    <phoneticPr fontId="2"/>
  </si>
  <si>
    <t>障がい者グループホーム　ウェルサンライズ川越</t>
    <phoneticPr fontId="2"/>
  </si>
  <si>
    <t>350-1142</t>
    <phoneticPr fontId="2"/>
  </si>
  <si>
    <t>050-6883-1634</t>
    <phoneticPr fontId="2"/>
  </si>
  <si>
    <t>049-257-6748</t>
    <phoneticPr fontId="2"/>
  </si>
  <si>
    <t>○</t>
    <phoneticPr fontId="2"/>
  </si>
  <si>
    <t>藤間２６－３</t>
    <rPh sb="0" eb="2">
      <t>フジマ</t>
    </rPh>
    <phoneticPr fontId="33"/>
  </si>
  <si>
    <t xml:space="preserve">1110402680	</t>
    <phoneticPr fontId="2"/>
  </si>
  <si>
    <t>350-0031</t>
    <phoneticPr fontId="2"/>
  </si>
  <si>
    <t>050-2018-0727</t>
    <phoneticPr fontId="2"/>
  </si>
  <si>
    <t>050-2018-0907</t>
    <phoneticPr fontId="2"/>
  </si>
  <si>
    <t>350-1123</t>
    <phoneticPr fontId="2"/>
  </si>
  <si>
    <t>080-1172-6185</t>
  </si>
  <si>
    <t>生活訓練事業所　Kaien川越</t>
    <phoneticPr fontId="33"/>
  </si>
  <si>
    <t>小仙波９１１－１</t>
    <rPh sb="0" eb="3">
      <t>コセンバ</t>
    </rPh>
    <phoneticPr fontId="33"/>
  </si>
  <si>
    <t>就労継続支援Ａ型事業所コエルワーク</t>
    <phoneticPr fontId="33"/>
  </si>
  <si>
    <t>脇田本町11-26　ＲＩＳＥ脇田本町ビル3Ｆ</t>
    <rPh sb="0" eb="2">
      <t>ワキタ</t>
    </rPh>
    <rPh sb="2" eb="4">
      <t>ホンマチ</t>
    </rPh>
    <rPh sb="14" eb="18">
      <t>ワキタホンチョウ</t>
    </rPh>
    <phoneticPr fontId="33"/>
  </si>
  <si>
    <t>334-0005</t>
    <phoneticPr fontId="2" type="Hiragana"/>
  </si>
  <si>
    <t>048-284-7250</t>
    <phoneticPr fontId="2" type="Hiragana"/>
  </si>
  <si>
    <t>048-284-7251</t>
    <phoneticPr fontId="2" type="Hiragana"/>
  </si>
  <si>
    <t>（バス）川口駅西口から鳩ヶ谷駅東口行き「里みどりヶ丘」徒歩１分</t>
    <rPh sb="4" eb="6">
      <t>かわぐち</t>
    </rPh>
    <rPh sb="6" eb="7">
      <t>えき</t>
    </rPh>
    <rPh sb="7" eb="9">
      <t>にしぐち</t>
    </rPh>
    <rPh sb="11" eb="14">
      <t>はとがや</t>
    </rPh>
    <rPh sb="14" eb="15">
      <t>えき</t>
    </rPh>
    <rPh sb="15" eb="17">
      <t>ひがしぐち</t>
    </rPh>
    <rPh sb="17" eb="18">
      <t>い</t>
    </rPh>
    <rPh sb="20" eb="21">
      <t>さと</t>
    </rPh>
    <rPh sb="25" eb="26">
      <t>おか</t>
    </rPh>
    <rPh sb="27" eb="29">
      <t>とほ</t>
    </rPh>
    <rPh sb="30" eb="31">
      <t>ふん</t>
    </rPh>
    <phoneticPr fontId="2" type="Hiragana"/>
  </si>
  <si>
    <t>川口市就労継続支援きじばと</t>
    <rPh sb="0" eb="2">
      <t>かわぐち</t>
    </rPh>
    <rPh sb="2" eb="3">
      <t>し</t>
    </rPh>
    <rPh sb="3" eb="9">
      <t>しゅうろうけいぞくしえん</t>
    </rPh>
    <phoneticPr fontId="20" type="Hiragana"/>
  </si>
  <si>
    <t>333-0835</t>
    <phoneticPr fontId="2" type="Hiragana"/>
  </si>
  <si>
    <t>048-297-7170</t>
    <phoneticPr fontId="2" type="Hiragana"/>
  </si>
  <si>
    <t>048-297-7156</t>
    <phoneticPr fontId="2" type="Hiragana"/>
  </si>
  <si>
    <t>（バス）蕨駅東口から新井宿行き「神根福祉センター」徒歩１分</t>
    <rPh sb="4" eb="5">
      <t>わらび</t>
    </rPh>
    <rPh sb="5" eb="6">
      <t>えき</t>
    </rPh>
    <rPh sb="6" eb="8">
      <t>ひがしぐち</t>
    </rPh>
    <rPh sb="10" eb="13">
      <t>あらいじゅく</t>
    </rPh>
    <rPh sb="13" eb="14">
      <t>い</t>
    </rPh>
    <rPh sb="16" eb="20">
      <t>かみねふくし</t>
    </rPh>
    <rPh sb="25" eb="27">
      <t>とほ</t>
    </rPh>
    <rPh sb="28" eb="29">
      <t>ふん</t>
    </rPh>
    <phoneticPr fontId="2" type="Hiragana"/>
  </si>
  <si>
    <t>「社会福祉センター」共生型生活介護</t>
    <rPh sb="1" eb="5">
      <t>しゃかいふくし</t>
    </rPh>
    <rPh sb="10" eb="17">
      <t>きょうせいがたせいかつかいご</t>
    </rPh>
    <phoneticPr fontId="20" type="Hiragana"/>
  </si>
  <si>
    <t>（社福）埼玉県社会福祉事業団</t>
    <rPh sb="1" eb="3">
      <t>シャフク</t>
    </rPh>
    <rPh sb="4" eb="11">
      <t>サイタマケンシャカイフクシ</t>
    </rPh>
    <rPh sb="11" eb="14">
      <t>ジギョウダン</t>
    </rPh>
    <phoneticPr fontId="2"/>
  </si>
  <si>
    <t>生活介護事業所　皆光園</t>
    <rPh sb="8" eb="10">
      <t>ミナヒカ</t>
    </rPh>
    <rPh sb="10" eb="11">
      <t>エン</t>
    </rPh>
    <phoneticPr fontId="2"/>
  </si>
  <si>
    <t>048-573-2021</t>
  </si>
  <si>
    <t>048-573-2022</t>
  </si>
  <si>
    <t>高崎線深谷駅から深谷市コミュニティーバス南コース西循環右回り「たんぽぽ作業所・皆光園」下車徒歩1分</t>
    <phoneticPr fontId="2"/>
  </si>
  <si>
    <t>（株）Advance</t>
    <rPh sb="1" eb="2">
      <t>カブ</t>
    </rPh>
    <phoneticPr fontId="2"/>
  </si>
  <si>
    <t>Fortis</t>
    <phoneticPr fontId="2"/>
  </si>
  <si>
    <t>駒形1-11-12</t>
    <rPh sb="0" eb="2">
      <t>コマガタ</t>
    </rPh>
    <phoneticPr fontId="2"/>
  </si>
  <si>
    <t>361-0055</t>
    <phoneticPr fontId="2"/>
  </si>
  <si>
    <t>048-580-4720</t>
    <phoneticPr fontId="2"/>
  </si>
  <si>
    <t>048-580-4721</t>
    <phoneticPr fontId="2"/>
  </si>
  <si>
    <t>秩父鉄道行田市駅徒歩27分</t>
    <rPh sb="0" eb="4">
      <t>チチブテツドウ</t>
    </rPh>
    <rPh sb="4" eb="8">
      <t>ギョウダシエキ</t>
    </rPh>
    <rPh sb="8" eb="10">
      <t>トホ</t>
    </rPh>
    <rPh sb="12" eb="13">
      <t>フン</t>
    </rPh>
    <phoneticPr fontId="2"/>
  </si>
  <si>
    <t>ウェルスター（株）</t>
    <rPh sb="7" eb="8">
      <t>カブ</t>
    </rPh>
    <phoneticPr fontId="2"/>
  </si>
  <si>
    <t>まめキャリ深谷</t>
    <rPh sb="5" eb="7">
      <t>フカヤ</t>
    </rPh>
    <phoneticPr fontId="2"/>
  </si>
  <si>
    <t>西島町３丁目１－７　２F</t>
    <rPh sb="0" eb="2">
      <t>ニシジマ</t>
    </rPh>
    <rPh sb="2" eb="3">
      <t>マチ</t>
    </rPh>
    <rPh sb="4" eb="6">
      <t>チョウメ</t>
    </rPh>
    <phoneticPr fontId="2"/>
  </si>
  <si>
    <t>048-580-4833</t>
    <phoneticPr fontId="2"/>
  </si>
  <si>
    <t>047-404-1629</t>
    <phoneticPr fontId="2"/>
  </si>
  <si>
    <t>JR高崎線深谷駅から徒歩１分</t>
    <rPh sb="2" eb="5">
      <t>タカサキセン</t>
    </rPh>
    <rPh sb="5" eb="8">
      <t>フカヤエキ</t>
    </rPh>
    <rPh sb="10" eb="12">
      <t>トホ</t>
    </rPh>
    <rPh sb="13" eb="14">
      <t>フン</t>
    </rPh>
    <phoneticPr fontId="2"/>
  </si>
  <si>
    <t>（株）Ｔｏｍｏｒｒｏｗ　Ｓｔｅｐ</t>
    <rPh sb="1" eb="2">
      <t>カブ</t>
    </rPh>
    <phoneticPr fontId="2"/>
  </si>
  <si>
    <t>就労移行支援事業所　Tomorrow　Step</t>
    <rPh sb="0" eb="9">
      <t>シュウロウイコウシエンジギョウショ</t>
    </rPh>
    <phoneticPr fontId="2"/>
  </si>
  <si>
    <t>西島４丁目２－８</t>
    <rPh sb="0" eb="2">
      <t>ニシジマ</t>
    </rPh>
    <rPh sb="3" eb="5">
      <t>チョウメ</t>
    </rPh>
    <phoneticPr fontId="2"/>
  </si>
  <si>
    <t>048-577-4123</t>
    <phoneticPr fontId="2"/>
  </si>
  <si>
    <t>048-577-4172</t>
    <phoneticPr fontId="2"/>
  </si>
  <si>
    <t>JR高崎線深谷駅より徒歩７分</t>
    <rPh sb="2" eb="8">
      <t>タカサキセンフカヤエキ</t>
    </rPh>
    <rPh sb="10" eb="12">
      <t>トホ</t>
    </rPh>
    <rPh sb="13" eb="14">
      <t>フン</t>
    </rPh>
    <phoneticPr fontId="2"/>
  </si>
  <si>
    <t>てぃーだの希望</t>
    <rPh sb="5" eb="7">
      <t>キボウ</t>
    </rPh>
    <phoneticPr fontId="2"/>
  </si>
  <si>
    <t>奈良新田３９３番地１</t>
    <rPh sb="0" eb="4">
      <t>ナラシンデン</t>
    </rPh>
    <rPh sb="7" eb="9">
      <t>バンチ</t>
    </rPh>
    <phoneticPr fontId="2"/>
  </si>
  <si>
    <t>360-0806</t>
    <phoneticPr fontId="2"/>
  </si>
  <si>
    <t>048-598-4367</t>
    <phoneticPr fontId="2"/>
  </si>
  <si>
    <t>048-598-4368</t>
    <phoneticPr fontId="2"/>
  </si>
  <si>
    <t>JR高崎線籠原駅からゆうゆばす熊谷駅東口行「たかしの森クリニック前」下車徒歩１８分</t>
    <rPh sb="2" eb="5">
      <t>タカサキセン</t>
    </rPh>
    <rPh sb="5" eb="8">
      <t>カゴハラエキ</t>
    </rPh>
    <rPh sb="15" eb="18">
      <t>クマガヤエキ</t>
    </rPh>
    <rPh sb="18" eb="20">
      <t>ヒガシグチ</t>
    </rPh>
    <rPh sb="20" eb="21">
      <t>イ</t>
    </rPh>
    <rPh sb="26" eb="27">
      <t>モリ</t>
    </rPh>
    <rPh sb="32" eb="33">
      <t>マエ</t>
    </rPh>
    <rPh sb="34" eb="36">
      <t>ゲシャ</t>
    </rPh>
    <rPh sb="36" eb="38">
      <t>トホ</t>
    </rPh>
    <rPh sb="40" eb="41">
      <t>フン</t>
    </rPh>
    <phoneticPr fontId="2"/>
  </si>
  <si>
    <t>多機能型事業所　はなよりい</t>
    <rPh sb="0" eb="4">
      <t>タキノウガタ</t>
    </rPh>
    <rPh sb="4" eb="7">
      <t>ジギョウショ</t>
    </rPh>
    <phoneticPr fontId="2"/>
  </si>
  <si>
    <t>スピードスターサポート</t>
    <phoneticPr fontId="2"/>
  </si>
  <si>
    <t>090-8729-2663</t>
    <phoneticPr fontId="2"/>
  </si>
  <si>
    <t>東武東上線若葉駅より車で13分</t>
    <rPh sb="0" eb="5">
      <t>トウブトウジョウセン</t>
    </rPh>
    <rPh sb="5" eb="8">
      <t>ワカバエキ</t>
    </rPh>
    <rPh sb="10" eb="11">
      <t>クルマ</t>
    </rPh>
    <rPh sb="14" eb="15">
      <t>フン</t>
    </rPh>
    <phoneticPr fontId="2"/>
  </si>
  <si>
    <t>高崎線吹上駅北口から徒歩15分　R8.4.1生活介護20名→25名</t>
    <rPh sb="0" eb="2">
      <t>タカサキ</t>
    </rPh>
    <rPh sb="2" eb="3">
      <t>セン</t>
    </rPh>
    <rPh sb="3" eb="5">
      <t>フキアゲ</t>
    </rPh>
    <rPh sb="5" eb="6">
      <t>エキ</t>
    </rPh>
    <rPh sb="6" eb="8">
      <t>キタグチ</t>
    </rPh>
    <rPh sb="10" eb="12">
      <t>トホ</t>
    </rPh>
    <rPh sb="14" eb="15">
      <t>フン</t>
    </rPh>
    <rPh sb="22" eb="26">
      <t>セイカツカイゴ</t>
    </rPh>
    <rPh sb="28" eb="29">
      <t>メイ</t>
    </rPh>
    <rPh sb="32" eb="33">
      <t>メイ</t>
    </rPh>
    <phoneticPr fontId="2"/>
  </si>
  <si>
    <t>緑丘一丁目３番１９号</t>
  </si>
  <si>
    <t>364-0013</t>
  </si>
  <si>
    <t>JR北上尾駅より徒歩10分</t>
  </si>
  <si>
    <t>メロディ</t>
    <phoneticPr fontId="2"/>
  </si>
  <si>
    <t>下忍3612番地</t>
    <rPh sb="0" eb="2">
      <t>シモオシ</t>
    </rPh>
    <rPh sb="6" eb="8">
      <t>バンチ</t>
    </rPh>
    <phoneticPr fontId="2"/>
  </si>
  <si>
    <t>369-0113</t>
    <phoneticPr fontId="2"/>
  </si>
  <si>
    <t>048－548-1270</t>
    <phoneticPr fontId="2"/>
  </si>
  <si>
    <t>048－598-6608</t>
    <phoneticPr fontId="2"/>
  </si>
  <si>
    <t>JR高崎線吹上駅より徒歩18分</t>
    <rPh sb="2" eb="5">
      <t>タカサキセン</t>
    </rPh>
    <rPh sb="5" eb="6">
      <t>フ</t>
    </rPh>
    <rPh sb="6" eb="7">
      <t>ア</t>
    </rPh>
    <rPh sb="7" eb="8">
      <t>エキ</t>
    </rPh>
    <rPh sb="10" eb="12">
      <t>トホ</t>
    </rPh>
    <rPh sb="14" eb="15">
      <t>フン</t>
    </rPh>
    <phoneticPr fontId="2"/>
  </si>
  <si>
    <t>東武東上線東松山駅から熊谷駅行バス「森林公園北口入口」下車徒歩5分 R8.4.1生活介護60→50、施設入所支援52→50</t>
    <rPh sb="0" eb="2">
      <t>トウブ</t>
    </rPh>
    <rPh sb="2" eb="4">
      <t>トウジョウ</t>
    </rPh>
    <rPh sb="4" eb="5">
      <t>セン</t>
    </rPh>
    <rPh sb="5" eb="8">
      <t>ヒガシマツヤマ</t>
    </rPh>
    <rPh sb="8" eb="9">
      <t>エキ</t>
    </rPh>
    <rPh sb="11" eb="13">
      <t>クマガヤ</t>
    </rPh>
    <rPh sb="13" eb="14">
      <t>エキ</t>
    </rPh>
    <rPh sb="14" eb="15">
      <t>イ</t>
    </rPh>
    <rPh sb="18" eb="20">
      <t>シンリン</t>
    </rPh>
    <rPh sb="20" eb="22">
      <t>コウエン</t>
    </rPh>
    <rPh sb="22" eb="24">
      <t>キタグチ</t>
    </rPh>
    <rPh sb="24" eb="25">
      <t>イ</t>
    </rPh>
    <rPh sb="25" eb="26">
      <t>グチ</t>
    </rPh>
    <rPh sb="27" eb="29">
      <t>ゲシャ</t>
    </rPh>
    <rPh sb="29" eb="31">
      <t>トホ</t>
    </rPh>
    <rPh sb="32" eb="33">
      <t>フン</t>
    </rPh>
    <rPh sb="40" eb="44">
      <t>セイカツカイゴ</t>
    </rPh>
    <rPh sb="50" eb="52">
      <t>シセツ</t>
    </rPh>
    <rPh sb="52" eb="54">
      <t>ニュウショ</t>
    </rPh>
    <rPh sb="54" eb="56">
      <t>シエン</t>
    </rPh>
    <phoneticPr fontId="2"/>
  </si>
  <si>
    <t>東武東上線東松山駅からマイタウン循環バス「マイタウン入口」下車徒歩30分　　R8.4.1　生活介護45→60、施設入所支援70→60　就B廃止</t>
    <rPh sb="2" eb="4">
      <t>トウジョウ</t>
    </rPh>
    <rPh sb="5" eb="8">
      <t>ヒガシマツヤマ</t>
    </rPh>
    <rPh sb="16" eb="18">
      <t>ジュンカン</t>
    </rPh>
    <rPh sb="26" eb="27">
      <t>イ</t>
    </rPh>
    <rPh sb="27" eb="28">
      <t>グチ</t>
    </rPh>
    <rPh sb="45" eb="49">
      <t>セイカツカイゴ</t>
    </rPh>
    <rPh sb="55" eb="61">
      <t>シセツニュウショシエン</t>
    </rPh>
    <rPh sb="67" eb="68">
      <t>シュウ</t>
    </rPh>
    <rPh sb="69" eb="71">
      <t>ハイシ</t>
    </rPh>
    <phoneticPr fontId="2"/>
  </si>
  <si>
    <t>蕨市障害者福祉センタードリーマ松原</t>
    <rPh sb="0" eb="2">
      <t>ワラビシ</t>
    </rPh>
    <rPh sb="2" eb="5">
      <t>ショウガイシャ</t>
    </rPh>
    <rPh sb="5" eb="7">
      <t>フクシ</t>
    </rPh>
    <rPh sb="15" eb="17">
      <t>マツバラ</t>
    </rPh>
    <phoneticPr fontId="2"/>
  </si>
  <si>
    <t>医療法人社団富家会</t>
    <rPh sb="0" eb="6">
      <t>イリョウホウジンシャダン</t>
    </rPh>
    <rPh sb="6" eb="7">
      <t>トミ</t>
    </rPh>
    <rPh sb="7" eb="8">
      <t>イエ</t>
    </rPh>
    <rPh sb="8" eb="9">
      <t>カイ</t>
    </rPh>
    <phoneticPr fontId="2"/>
  </si>
  <si>
    <t>富家生活介護事業所</t>
    <rPh sb="0" eb="2">
      <t>トミイエ</t>
    </rPh>
    <rPh sb="2" eb="6">
      <t>セイカツカイゴ</t>
    </rPh>
    <rPh sb="6" eb="9">
      <t>ジギョウショ</t>
    </rPh>
    <phoneticPr fontId="2"/>
  </si>
  <si>
    <t>ふじみ野市大井武蔵野１２７６－１</t>
    <rPh sb="3" eb="5">
      <t>ノシ</t>
    </rPh>
    <rPh sb="5" eb="10">
      <t>オオイムサシノ</t>
    </rPh>
    <phoneticPr fontId="2"/>
  </si>
  <si>
    <t>356‐0054</t>
    <phoneticPr fontId="2"/>
  </si>
  <si>
    <t>049‐256‐7855</t>
    <phoneticPr fontId="2"/>
  </si>
  <si>
    <t>049‐256‐7845</t>
    <phoneticPr fontId="2"/>
  </si>
  <si>
    <t>東武東上線上福岡駅より徒歩5分</t>
    <rPh sb="0" eb="5">
      <t>トウブトウジョウセン</t>
    </rPh>
    <rPh sb="5" eb="8">
      <t>カミフクオカ</t>
    </rPh>
    <rPh sb="8" eb="9">
      <t>エキ</t>
    </rPh>
    <rPh sb="11" eb="13">
      <t>トホ</t>
    </rPh>
    <rPh sb="14" eb="15">
      <t>フン</t>
    </rPh>
    <phoneticPr fontId="2"/>
  </si>
  <si>
    <t>元気ポートにいざ</t>
    <rPh sb="0" eb="2">
      <t>ゲンキ</t>
    </rPh>
    <phoneticPr fontId="2"/>
  </si>
  <si>
    <t>池田４－８－４４</t>
    <rPh sb="0" eb="2">
      <t>イケダ</t>
    </rPh>
    <phoneticPr fontId="2"/>
  </si>
  <si>
    <t>352‐0015</t>
    <phoneticPr fontId="2"/>
  </si>
  <si>
    <t>048‐423－2361
048‐423ｰ2362</t>
    <phoneticPr fontId="2"/>
  </si>
  <si>
    <t>048‐424ｰ5816</t>
    <phoneticPr fontId="2"/>
  </si>
  <si>
    <t>西武池袋線大泉学園駅から車で16分</t>
    <rPh sb="0" eb="5">
      <t>セイブイケブクロセン</t>
    </rPh>
    <rPh sb="4" eb="6">
      <t>ニシイケブクロ</t>
    </rPh>
    <rPh sb="5" eb="9">
      <t>オオイズミガクエン</t>
    </rPh>
    <rPh sb="9" eb="10">
      <t>エキ</t>
    </rPh>
    <rPh sb="12" eb="13">
      <t>クルマ</t>
    </rPh>
    <rPh sb="16" eb="17">
      <t>フン</t>
    </rPh>
    <phoneticPr fontId="2"/>
  </si>
  <si>
    <t>049-265-5533</t>
    <phoneticPr fontId="2"/>
  </si>
  <si>
    <t>049-256-9270</t>
    <phoneticPr fontId="2"/>
  </si>
  <si>
    <t>エクラ</t>
    <phoneticPr fontId="2"/>
  </si>
  <si>
    <t>塚越7丁目23ｰ10</t>
    <rPh sb="0" eb="2">
      <t>ツカゴシ</t>
    </rPh>
    <phoneticPr fontId="2"/>
  </si>
  <si>
    <t>335ｰ0002</t>
    <phoneticPr fontId="2"/>
  </si>
  <si>
    <t>048－299ｰ9683</t>
    <phoneticPr fontId="2"/>
  </si>
  <si>
    <t>048ｰ299ｰ9684</t>
  </si>
  <si>
    <t>京浜東北線西川口駅から徒歩11分</t>
    <rPh sb="0" eb="2">
      <t>ケイヒン</t>
    </rPh>
    <rPh sb="2" eb="5">
      <t>トウホクセン</t>
    </rPh>
    <rPh sb="5" eb="8">
      <t>ニシカワグチ</t>
    </rPh>
    <rPh sb="8" eb="9">
      <t>エキ</t>
    </rPh>
    <rPh sb="11" eb="13">
      <t>トホ</t>
    </rPh>
    <rPh sb="15" eb="16">
      <t>フン</t>
    </rPh>
    <phoneticPr fontId="2"/>
  </si>
  <si>
    <t xml:space="preserve">JR武蔵野線新座駅北口より徒歩14分
</t>
    <rPh sb="2" eb="5">
      <t>ムサシノ</t>
    </rPh>
    <rPh sb="5" eb="6">
      <t>セン</t>
    </rPh>
    <rPh sb="6" eb="8">
      <t>ニイザ</t>
    </rPh>
    <rPh sb="8" eb="9">
      <t>エキ</t>
    </rPh>
    <rPh sb="9" eb="11">
      <t>キタグチ</t>
    </rPh>
    <phoneticPr fontId="2"/>
  </si>
  <si>
    <t>就労継続支援A型事業所りぱれっと</t>
    <rPh sb="0" eb="6">
      <t>シュウロウケイゾクシエン</t>
    </rPh>
    <rPh sb="7" eb="8">
      <t>ガタ</t>
    </rPh>
    <rPh sb="8" eb="11">
      <t>ジギョウショ</t>
    </rPh>
    <phoneticPr fontId="2"/>
  </si>
  <si>
    <t>栄町１９－１０</t>
    <phoneticPr fontId="2"/>
  </si>
  <si>
    <t>357-0025</t>
    <phoneticPr fontId="2"/>
  </si>
  <si>
    <t>042ｰ978ｰ5611</t>
    <phoneticPr fontId="2"/>
  </si>
  <si>
    <t>042ｰ980ｰ5291</t>
    <phoneticPr fontId="2"/>
  </si>
  <si>
    <t>西武池袋線東飯能駅から徒歩5分</t>
    <rPh sb="0" eb="5">
      <t>セイブイケブクロセン</t>
    </rPh>
    <rPh sb="5" eb="9">
      <t>ヒガシハンノウエキ</t>
    </rPh>
    <rPh sb="11" eb="13">
      <t>トホ</t>
    </rPh>
    <rPh sb="14" eb="15">
      <t>フン</t>
    </rPh>
    <phoneticPr fontId="2"/>
  </si>
  <si>
    <t>生活介護　ありがとうの花　越谷事業所</t>
    <phoneticPr fontId="2"/>
  </si>
  <si>
    <t>東大沢3-7-1</t>
    <phoneticPr fontId="2"/>
  </si>
  <si>
    <t>東部スカイツリーライン北越谷駅徒歩25分</t>
    <rPh sb="0" eb="2">
      <t>トウブ</t>
    </rPh>
    <rPh sb="11" eb="14">
      <t>キタコシガヤ</t>
    </rPh>
    <rPh sb="14" eb="15">
      <t>エキ</t>
    </rPh>
    <rPh sb="15" eb="17">
      <t>トホ</t>
    </rPh>
    <rPh sb="19" eb="20">
      <t>プン</t>
    </rPh>
    <phoneticPr fontId="2"/>
  </si>
  <si>
    <t>越谷市指定障害福祉サービス事業所「しらこばと」（就労選択支援）</t>
    <rPh sb="0" eb="3">
      <t>コシガヤシ</t>
    </rPh>
    <rPh sb="3" eb="5">
      <t>シテイ</t>
    </rPh>
    <rPh sb="5" eb="7">
      <t>ショウガイ</t>
    </rPh>
    <rPh sb="7" eb="9">
      <t>フクシ</t>
    </rPh>
    <rPh sb="13" eb="16">
      <t>ジギョウショ</t>
    </rPh>
    <rPh sb="23" eb="25">
      <t>シュウロウ</t>
    </rPh>
    <rPh sb="25" eb="27">
      <t>センタク</t>
    </rPh>
    <rPh sb="27" eb="29">
      <t>シエン</t>
    </rPh>
    <phoneticPr fontId="2"/>
  </si>
  <si>
    <t>048-960-5517</t>
    <phoneticPr fontId="2"/>
  </si>
  <si>
    <t>東武スカイツリーライン越谷駅東口朝日バス総合公園行「橋林バス停」下車</t>
    <rPh sb="0" eb="2">
      <t>トウブ</t>
    </rPh>
    <rPh sb="11" eb="14">
      <t>コシガヤエキ</t>
    </rPh>
    <rPh sb="14" eb="16">
      <t>ヒガシグチ</t>
    </rPh>
    <rPh sb="16" eb="18">
      <t>アサヒ</t>
    </rPh>
    <rPh sb="20" eb="22">
      <t>ソウゴウ</t>
    </rPh>
    <rPh sb="22" eb="24">
      <t>コウエン</t>
    </rPh>
    <rPh sb="24" eb="25">
      <t>ユキ</t>
    </rPh>
    <rPh sb="26" eb="27">
      <t>ハシ</t>
    </rPh>
    <rPh sb="27" eb="28">
      <t>ハヤシ</t>
    </rPh>
    <rPh sb="30" eb="31">
      <t>テイ</t>
    </rPh>
    <rPh sb="32" eb="34">
      <t>ゲシャ</t>
    </rPh>
    <phoneticPr fontId="2"/>
  </si>
  <si>
    <t>晴風</t>
    <rPh sb="0" eb="2">
      <t>ハレカゼ</t>
    </rPh>
    <phoneticPr fontId="2"/>
  </si>
  <si>
    <t>048-967-5265</t>
    <phoneticPr fontId="2"/>
  </si>
  <si>
    <t>東部スカイツリーラインせんげん台駅徒歩10分</t>
    <rPh sb="0" eb="2">
      <t>トウブ</t>
    </rPh>
    <rPh sb="15" eb="16">
      <t>ダイ</t>
    </rPh>
    <rPh sb="16" eb="17">
      <t>エキ</t>
    </rPh>
    <rPh sb="17" eb="19">
      <t>トホ</t>
    </rPh>
    <rPh sb="21" eb="22">
      <t>プン</t>
    </rPh>
    <phoneticPr fontId="2"/>
  </si>
  <si>
    <t>SSコティマ越谷</t>
    <rPh sb="6" eb="8">
      <t>コシガヤ</t>
    </rPh>
    <phoneticPr fontId="2"/>
  </si>
  <si>
    <t>南越谷5-3169-22</t>
    <rPh sb="0" eb="3">
      <t>ミナミコシガヤ</t>
    </rPh>
    <phoneticPr fontId="2"/>
  </si>
  <si>
    <t>080-7676-2770</t>
    <phoneticPr fontId="2"/>
  </si>
  <si>
    <t>03-5544-8511</t>
    <phoneticPr fontId="2"/>
  </si>
  <si>
    <t>東部スカイツリーライン蒲生駅徒歩5分、新越谷駅徒歩8分、南越谷駅徒歩11分</t>
    <rPh sb="0" eb="2">
      <t>トウブ</t>
    </rPh>
    <rPh sb="11" eb="13">
      <t>ガモウ</t>
    </rPh>
    <rPh sb="13" eb="14">
      <t>エキ</t>
    </rPh>
    <rPh sb="14" eb="16">
      <t>トホ</t>
    </rPh>
    <rPh sb="17" eb="18">
      <t>プン</t>
    </rPh>
    <rPh sb="19" eb="22">
      <t>シンコシガヤ</t>
    </rPh>
    <rPh sb="22" eb="23">
      <t>エキ</t>
    </rPh>
    <rPh sb="23" eb="25">
      <t>トホ</t>
    </rPh>
    <rPh sb="26" eb="27">
      <t>フン</t>
    </rPh>
    <rPh sb="28" eb="31">
      <t>ミナミコシガヤ</t>
    </rPh>
    <rPh sb="31" eb="32">
      <t>エキ</t>
    </rPh>
    <rPh sb="32" eb="34">
      <t>トホ</t>
    </rPh>
    <rPh sb="36" eb="37">
      <t>フン</t>
    </rPh>
    <phoneticPr fontId="2"/>
  </si>
  <si>
    <t>宇都宮線蓮田駅東口から東埼玉病院行バス終点下車
医療型短期入所※短期入所の「主たる対象者」は身体・知的・難病等・障害児</t>
    <rPh sb="0" eb="3">
      <t>ウツノミヤ</t>
    </rPh>
    <rPh sb="3" eb="4">
      <t>セン</t>
    </rPh>
    <rPh sb="4" eb="6">
      <t>ハスダ</t>
    </rPh>
    <rPh sb="6" eb="7">
      <t>エキ</t>
    </rPh>
    <rPh sb="7" eb="9">
      <t>ヒガシグチ</t>
    </rPh>
    <rPh sb="11" eb="12">
      <t>ヒガシ</t>
    </rPh>
    <rPh sb="12" eb="14">
      <t>サイタマ</t>
    </rPh>
    <rPh sb="14" eb="16">
      <t>ビョウイン</t>
    </rPh>
    <rPh sb="16" eb="17">
      <t>イ</t>
    </rPh>
    <rPh sb="19" eb="21">
      <t>シュウテン</t>
    </rPh>
    <rPh sb="21" eb="23">
      <t>ゲシャ</t>
    </rPh>
    <rPh sb="46" eb="48">
      <t>シンタイ</t>
    </rPh>
    <rPh sb="49" eb="51">
      <t>チテキ</t>
    </rPh>
    <rPh sb="52" eb="54">
      <t>ナンビョウ</t>
    </rPh>
    <rPh sb="54" eb="55">
      <t>トウ</t>
    </rPh>
    <rPh sb="56" eb="59">
      <t>ショウガイジ</t>
    </rPh>
    <phoneticPr fontId="2"/>
  </si>
  <si>
    <t>(特非)はるいろ</t>
    <phoneticPr fontId="2"/>
  </si>
  <si>
    <t>生活介護はぴねす</t>
    <rPh sb="0" eb="2">
      <t>セイカツ</t>
    </rPh>
    <rPh sb="2" eb="4">
      <t>カイゴ</t>
    </rPh>
    <phoneticPr fontId="2"/>
  </si>
  <si>
    <t>浜川戸２－１５－６</t>
    <phoneticPr fontId="2"/>
  </si>
  <si>
    <t>344-0054</t>
    <phoneticPr fontId="2"/>
  </si>
  <si>
    <t>048-872-6257</t>
    <phoneticPr fontId="2"/>
  </si>
  <si>
    <t>048-872-6280</t>
    <phoneticPr fontId="2"/>
  </si>
  <si>
    <t>東武アーバンパークライン八木崎駅徒歩５分
※重心型児通所との多機能</t>
    <rPh sb="0" eb="2">
      <t>トウブ</t>
    </rPh>
    <rPh sb="12" eb="16">
      <t>ヤギサキエキ</t>
    </rPh>
    <rPh sb="16" eb="18">
      <t>トホ</t>
    </rPh>
    <rPh sb="19" eb="20">
      <t>フン</t>
    </rPh>
    <rPh sb="22" eb="28">
      <t>ジュウシンガタジツウショ</t>
    </rPh>
    <rPh sb="30" eb="33">
      <t>タキノウ</t>
    </rPh>
    <phoneticPr fontId="2"/>
  </si>
  <si>
    <t>あかりワークキャンパス大河</t>
    <phoneticPr fontId="2"/>
  </si>
  <si>
    <t>吉羽５－４－４</t>
    <phoneticPr fontId="2"/>
  </si>
  <si>
    <t>346-0014</t>
  </si>
  <si>
    <t>久喜駅東口からバス「吉羽」下車徒歩1分</t>
    <rPh sb="0" eb="2">
      <t>クキ</t>
    </rPh>
    <rPh sb="2" eb="3">
      <t>エキ</t>
    </rPh>
    <rPh sb="3" eb="5">
      <t>ヒガシグチ</t>
    </rPh>
    <rPh sb="10" eb="12">
      <t>ヨシバ</t>
    </rPh>
    <rPh sb="13" eb="15">
      <t>ゲシャ</t>
    </rPh>
    <rPh sb="15" eb="17">
      <t>トホ</t>
    </rPh>
    <rPh sb="18" eb="19">
      <t>フン</t>
    </rPh>
    <phoneticPr fontId="2"/>
  </si>
  <si>
    <t>（株）スマイルリンクス</t>
    <rPh sb="1" eb="2">
      <t>カブ</t>
    </rPh>
    <phoneticPr fontId="2"/>
  </si>
  <si>
    <t>リズム彦成</t>
    <phoneticPr fontId="2"/>
  </si>
  <si>
    <t>彦成1-192-1</t>
    <phoneticPr fontId="2"/>
  </si>
  <si>
    <t>341-0003</t>
  </si>
  <si>
    <t>048-951-4612</t>
    <phoneticPr fontId="2"/>
  </si>
  <si>
    <t>048-951-4613</t>
    <phoneticPr fontId="2"/>
  </si>
  <si>
    <t>JR吉川駅からバス「吉川警察署入口」下車徒歩2分</t>
    <rPh sb="2" eb="4">
      <t>ヨシカワ</t>
    </rPh>
    <rPh sb="4" eb="5">
      <t>エキ</t>
    </rPh>
    <rPh sb="18" eb="20">
      <t>ゲシャ</t>
    </rPh>
    <rPh sb="20" eb="22">
      <t>トホ</t>
    </rPh>
    <rPh sb="23" eb="24">
      <t>フン</t>
    </rPh>
    <phoneticPr fontId="2"/>
  </si>
  <si>
    <t>JR武蔵野線吉川美南駅から徒歩15分
R8.4～　休止</t>
    <rPh sb="2" eb="5">
      <t>ムサシノ</t>
    </rPh>
    <rPh sb="5" eb="6">
      <t>セン</t>
    </rPh>
    <rPh sb="6" eb="8">
      <t>ヨシカワ</t>
    </rPh>
    <rPh sb="8" eb="10">
      <t>ミナミ</t>
    </rPh>
    <rPh sb="10" eb="11">
      <t>エキ</t>
    </rPh>
    <rPh sb="13" eb="15">
      <t>トホ</t>
    </rPh>
    <rPh sb="17" eb="18">
      <t>フン</t>
    </rPh>
    <rPh sb="25" eb="27">
      <t>キュウシ</t>
    </rPh>
    <phoneticPr fontId="2"/>
  </si>
  <si>
    <t>武蔵野線吉川駅から車で10分　※医療型短期入所事業所番号 1151175013
R8.4～　生活介護休止　</t>
    <rPh sb="9" eb="10">
      <t>クルマ</t>
    </rPh>
    <rPh sb="23" eb="28">
      <t>ジギョウショバンゴウ</t>
    </rPh>
    <rPh sb="46" eb="50">
      <t>セイカツカイゴ</t>
    </rPh>
    <rPh sb="50" eb="52">
      <t>キュウシ</t>
    </rPh>
    <phoneticPr fontId="2"/>
  </si>
  <si>
    <t>048-954-9620</t>
    <phoneticPr fontId="2"/>
  </si>
  <si>
    <t>048-954-9621</t>
    <phoneticPr fontId="2"/>
  </si>
  <si>
    <t>048-658-9716</t>
    <phoneticPr fontId="2"/>
  </si>
  <si>
    <t>048-658-9717</t>
    <phoneticPr fontId="33"/>
  </si>
  <si>
    <t>東武日光線幸手駅東口徒歩10分</t>
    <rPh sb="0" eb="5">
      <t>トウブニッコウセン</t>
    </rPh>
    <rPh sb="5" eb="8">
      <t>サッテエキ</t>
    </rPh>
    <rPh sb="8" eb="10">
      <t>ヒガシグチ</t>
    </rPh>
    <rPh sb="10" eb="12">
      <t>トホ</t>
    </rPh>
    <rPh sb="14" eb="15">
      <t>プン</t>
    </rPh>
    <phoneticPr fontId="2"/>
  </si>
  <si>
    <t>レイズホーム</t>
    <phoneticPr fontId="2"/>
  </si>
  <si>
    <t>増林5830-4 越谷市障害者就労訓練施設しらこばと内</t>
    <rPh sb="0" eb="2">
      <t>マシバヤシ</t>
    </rPh>
    <phoneticPr fontId="2"/>
  </si>
  <si>
    <t>ぽちぽちの道</t>
    <rPh sb="5" eb="6">
      <t>ミチ</t>
    </rPh>
    <phoneticPr fontId="2"/>
  </si>
  <si>
    <t>志木市</t>
    <rPh sb="0" eb="2">
      <t>シキ</t>
    </rPh>
    <rPh sb="2" eb="3">
      <t>シ</t>
    </rPh>
    <phoneticPr fontId="2"/>
  </si>
  <si>
    <t>本町５－１７－３９　３・４階</t>
    <rPh sb="0" eb="2">
      <t>モトマチ</t>
    </rPh>
    <rPh sb="13" eb="14">
      <t>カイ</t>
    </rPh>
    <phoneticPr fontId="2"/>
  </si>
  <si>
    <t>350ｰ0004</t>
    <phoneticPr fontId="2"/>
  </si>
  <si>
    <t>03‐6824‐7150</t>
    <phoneticPr fontId="2"/>
  </si>
  <si>
    <t>東武東上線志木駅から徒歩2分</t>
    <rPh sb="0" eb="5">
      <t>トウブトウジョウセン</t>
    </rPh>
    <rPh sb="5" eb="8">
      <t>シキエキ</t>
    </rPh>
    <rPh sb="10" eb="12">
      <t>トホ</t>
    </rPh>
    <rPh sb="13" eb="14">
      <t>フン</t>
    </rPh>
    <phoneticPr fontId="2"/>
  </si>
  <si>
    <t>ニットウファーム</t>
    <phoneticPr fontId="2"/>
  </si>
  <si>
    <t>笹目6丁目3番6号　2階</t>
    <rPh sb="0" eb="2">
      <t>ササメ</t>
    </rPh>
    <rPh sb="3" eb="5">
      <t>チョウメ</t>
    </rPh>
    <rPh sb="6" eb="7">
      <t>バン</t>
    </rPh>
    <rPh sb="8" eb="9">
      <t>ゴウ</t>
    </rPh>
    <rPh sb="11" eb="12">
      <t>カイ</t>
    </rPh>
    <phoneticPr fontId="2"/>
  </si>
  <si>
    <t>335‐0034</t>
    <phoneticPr fontId="2"/>
  </si>
  <si>
    <t>JR埼京線北戸田駅から車で9分</t>
    <rPh sb="2" eb="5">
      <t>サイキョウセン</t>
    </rPh>
    <rPh sb="5" eb="9">
      <t>キタトダエキ</t>
    </rPh>
    <rPh sb="11" eb="12">
      <t>クルマ</t>
    </rPh>
    <rPh sb="14" eb="15">
      <t>フン</t>
    </rPh>
    <phoneticPr fontId="2"/>
  </si>
  <si>
    <t>070-1545‐8477</t>
    <phoneticPr fontId="2"/>
  </si>
  <si>
    <t>ジョブポイントらいく・ゆー志木</t>
    <rPh sb="13" eb="15">
      <t>シキ</t>
    </rPh>
    <phoneticPr fontId="2"/>
  </si>
  <si>
    <t>柏町4丁目5番1号　
尾崎ビル1階2号室</t>
    <rPh sb="0" eb="2">
      <t>カシワマチ</t>
    </rPh>
    <rPh sb="3" eb="5">
      <t>チョウメ</t>
    </rPh>
    <rPh sb="6" eb="7">
      <t>バン</t>
    </rPh>
    <rPh sb="8" eb="9">
      <t>ゴウ</t>
    </rPh>
    <rPh sb="11" eb="13">
      <t>オザキ</t>
    </rPh>
    <rPh sb="16" eb="17">
      <t>カイ</t>
    </rPh>
    <rPh sb="18" eb="20">
      <t>ゴウシツ</t>
    </rPh>
    <phoneticPr fontId="2"/>
  </si>
  <si>
    <t>353-0007</t>
    <phoneticPr fontId="2"/>
  </si>
  <si>
    <t>048‐423‐5929</t>
    <phoneticPr fontId="2"/>
  </si>
  <si>
    <t>048‐423‐5930</t>
    <phoneticPr fontId="2"/>
  </si>
  <si>
    <t>東武東上線志木駅から徒歩10分</t>
    <rPh sb="0" eb="5">
      <t>トウブトウジョウセン</t>
    </rPh>
    <rPh sb="5" eb="8">
      <t>シキエキ</t>
    </rPh>
    <rPh sb="10" eb="12">
      <t>トホ</t>
    </rPh>
    <rPh sb="14" eb="15">
      <t>フン</t>
    </rPh>
    <phoneticPr fontId="2"/>
  </si>
  <si>
    <t>大井１１２７－８</t>
    <rPh sb="0" eb="2">
      <t>オオイ</t>
    </rPh>
    <phoneticPr fontId="2"/>
  </si>
  <si>
    <t>049‐264‐2283</t>
    <phoneticPr fontId="2"/>
  </si>
  <si>
    <t>東武東上線ふじみ野駅から車で7分</t>
    <rPh sb="0" eb="5">
      <t>トウブトウジョウセン</t>
    </rPh>
    <rPh sb="8" eb="9">
      <t>ノ</t>
    </rPh>
    <rPh sb="9" eb="10">
      <t>エキ</t>
    </rPh>
    <rPh sb="12" eb="13">
      <t>クルマ</t>
    </rPh>
    <rPh sb="15" eb="16">
      <t>フン</t>
    </rPh>
    <phoneticPr fontId="2"/>
  </si>
  <si>
    <t>333Life-Care</t>
    <phoneticPr fontId="33"/>
  </si>
  <si>
    <t>坂戸市</t>
    <rPh sb="0" eb="3">
      <t>サカドシ</t>
    </rPh>
    <phoneticPr fontId="33"/>
  </si>
  <si>
    <t>西坂戸3-2-12</t>
    <rPh sb="0" eb="3">
      <t>ニシサカド</t>
    </rPh>
    <phoneticPr fontId="33"/>
  </si>
  <si>
    <t>350-0247</t>
    <phoneticPr fontId="33"/>
  </si>
  <si>
    <t>049-202-2956</t>
    <phoneticPr fontId="33"/>
  </si>
  <si>
    <t>東武越生線武州長瀬駅より徒歩24分</t>
    <rPh sb="2" eb="4">
      <t>オゴセ</t>
    </rPh>
    <rPh sb="4" eb="5">
      <t>セン</t>
    </rPh>
    <rPh sb="5" eb="7">
      <t>ブシュウ</t>
    </rPh>
    <rPh sb="7" eb="9">
      <t>ナガセ</t>
    </rPh>
    <rPh sb="9" eb="10">
      <t>エキ</t>
    </rPh>
    <rPh sb="12" eb="14">
      <t>トホ</t>
    </rPh>
    <rPh sb="16" eb="17">
      <t>フン</t>
    </rPh>
    <phoneticPr fontId="5"/>
  </si>
  <si>
    <t>〇</t>
    <phoneticPr fontId="33"/>
  </si>
  <si>
    <t>クローバー北本</t>
    <rPh sb="5" eb="7">
      <t>キタモト</t>
    </rPh>
    <phoneticPr fontId="33"/>
  </si>
  <si>
    <t>北本市</t>
    <rPh sb="0" eb="3">
      <t>キタモトシ</t>
    </rPh>
    <phoneticPr fontId="33"/>
  </si>
  <si>
    <t>西高尾3-154-2　長島ビル１F</t>
    <rPh sb="0" eb="1">
      <t>ニシ</t>
    </rPh>
    <rPh sb="1" eb="3">
      <t>タカオ</t>
    </rPh>
    <rPh sb="11" eb="13">
      <t>ナガシマ</t>
    </rPh>
    <phoneticPr fontId="33"/>
  </si>
  <si>
    <t>364-0035</t>
    <phoneticPr fontId="33"/>
  </si>
  <si>
    <t>080-6709-3213</t>
    <phoneticPr fontId="33"/>
  </si>
  <si>
    <t>高崎線北本駅から徒歩20分</t>
    <rPh sb="3" eb="6">
      <t>キタモトエキ</t>
    </rPh>
    <rPh sb="8" eb="10">
      <t>トホ</t>
    </rPh>
    <rPh sb="12" eb="13">
      <t>フン</t>
    </rPh>
    <phoneticPr fontId="2"/>
  </si>
  <si>
    <t>ベーカリー・カフェ＆ＩＴワークス　
ライフデリ上尾キッチン</t>
    <phoneticPr fontId="33"/>
  </si>
  <si>
    <t>上尾市</t>
    <rPh sb="0" eb="3">
      <t>アゲオシ</t>
    </rPh>
    <phoneticPr fontId="33"/>
  </si>
  <si>
    <t>向山1-1-1</t>
    <rPh sb="0" eb="2">
      <t>ムカイヤマ</t>
    </rPh>
    <phoneticPr fontId="33"/>
  </si>
  <si>
    <t>362-0045</t>
    <phoneticPr fontId="33"/>
  </si>
  <si>
    <t>048-778-7591</t>
    <phoneticPr fontId="33"/>
  </si>
  <si>
    <t>JR高崎線上尾駅から徒歩24分</t>
    <rPh sb="2" eb="4">
      <t>タカサキ</t>
    </rPh>
    <rPh sb="4" eb="5">
      <t>セン</t>
    </rPh>
    <rPh sb="5" eb="8">
      <t>アゲオエキ</t>
    </rPh>
    <rPh sb="10" eb="12">
      <t>トホ</t>
    </rPh>
    <rPh sb="14" eb="15">
      <t>フン</t>
    </rPh>
    <phoneticPr fontId="33"/>
  </si>
  <si>
    <t>（特非）みやび</t>
    <rPh sb="1" eb="2">
      <t>トク</t>
    </rPh>
    <rPh sb="2" eb="3">
      <t>ヒ</t>
    </rPh>
    <phoneticPr fontId="2"/>
  </si>
  <si>
    <t>秩父郡皆野町</t>
    <rPh sb="0" eb="6">
      <t>チチブグンミナノマチ</t>
    </rPh>
    <phoneticPr fontId="2"/>
  </si>
  <si>
    <t>大字大渕616番地3</t>
    <rPh sb="0" eb="2">
      <t>オオジ</t>
    </rPh>
    <rPh sb="2" eb="4">
      <t>オオブチ</t>
    </rPh>
    <rPh sb="7" eb="9">
      <t>バンチ</t>
    </rPh>
    <phoneticPr fontId="2"/>
  </si>
  <si>
    <t>369-1623</t>
    <phoneticPr fontId="2"/>
  </si>
  <si>
    <t>0494-26-5452</t>
    <phoneticPr fontId="2"/>
  </si>
  <si>
    <t>0494-26-5453</t>
    <phoneticPr fontId="2"/>
  </si>
  <si>
    <t>秩父鉄道皆野駅より徒歩２３分</t>
    <rPh sb="0" eb="4">
      <t>チチブテツドウ</t>
    </rPh>
    <rPh sb="4" eb="7">
      <t>ミナノエキ</t>
    </rPh>
    <rPh sb="9" eb="11">
      <t>トホ</t>
    </rPh>
    <rPh sb="13" eb="14">
      <t>フン</t>
    </rPh>
    <phoneticPr fontId="2"/>
  </si>
  <si>
    <t>ユースタイルホーム 深谷 共同生活援助</t>
    <rPh sb="10" eb="12">
      <t>フカヤ</t>
    </rPh>
    <rPh sb="13" eb="19">
      <t>キョウドウセイカツエンジョ</t>
    </rPh>
    <phoneticPr fontId="2"/>
  </si>
  <si>
    <t>田所町18番15-2号</t>
    <rPh sb="0" eb="2">
      <t>タドコロ</t>
    </rPh>
    <rPh sb="2" eb="3">
      <t>マチ</t>
    </rPh>
    <rPh sb="5" eb="6">
      <t>バン</t>
    </rPh>
    <rPh sb="10" eb="11">
      <t>ゴウ</t>
    </rPh>
    <phoneticPr fontId="2"/>
  </si>
  <si>
    <t>366-0826</t>
    <phoneticPr fontId="2"/>
  </si>
  <si>
    <t>050-1792-7322</t>
    <phoneticPr fontId="2"/>
  </si>
  <si>
    <t>050-6883-6872</t>
    <phoneticPr fontId="2"/>
  </si>
  <si>
    <t>JR高崎線深谷駅より徒歩１６分</t>
    <rPh sb="2" eb="5">
      <t>タカサキセン</t>
    </rPh>
    <rPh sb="5" eb="8">
      <t>フカヤエキ</t>
    </rPh>
    <rPh sb="10" eb="12">
      <t>トホ</t>
    </rPh>
    <rPh sb="14" eb="15">
      <t>フン</t>
    </rPh>
    <phoneticPr fontId="2"/>
  </si>
  <si>
    <t>Cocorport 熊谷駅前Office</t>
    <rPh sb="10" eb="12">
      <t>クマガヤ</t>
    </rPh>
    <phoneticPr fontId="2"/>
  </si>
  <si>
    <t>筑波3-202 ティアラ21 4階401-2区画</t>
    <rPh sb="0" eb="2">
      <t>ツクバ</t>
    </rPh>
    <rPh sb="16" eb="17">
      <t>カイ</t>
    </rPh>
    <rPh sb="22" eb="24">
      <t>クカク</t>
    </rPh>
    <phoneticPr fontId="2"/>
  </si>
  <si>
    <t>360-0037</t>
    <phoneticPr fontId="2"/>
  </si>
  <si>
    <t>048-598-7189</t>
    <phoneticPr fontId="2"/>
  </si>
  <si>
    <t>048-598-7190</t>
  </si>
  <si>
    <t>JR高崎線熊谷駅徒歩２分</t>
    <rPh sb="2" eb="8">
      <t>タカサキセンクマガヤエキ</t>
    </rPh>
    <rPh sb="8" eb="10">
      <t>トホ</t>
    </rPh>
    <rPh sb="11" eb="12">
      <t>フン</t>
    </rPh>
    <phoneticPr fontId="2"/>
  </si>
  <si>
    <t>妻沼1889-1</t>
    <rPh sb="0" eb="2">
      <t>メヌマ</t>
    </rPh>
    <phoneticPr fontId="2"/>
  </si>
  <si>
    <t>熊谷駅からバス朝日自動車「妻沼行政センター前」下車徒歩9分</t>
    <rPh sb="0" eb="2">
      <t>クマガヤ</t>
    </rPh>
    <rPh sb="2" eb="3">
      <t>エキ</t>
    </rPh>
    <rPh sb="7" eb="12">
      <t>アサヒジドウシャ</t>
    </rPh>
    <rPh sb="13" eb="15">
      <t>メヌマ</t>
    </rPh>
    <rPh sb="15" eb="17">
      <t>ギョウセイ</t>
    </rPh>
    <rPh sb="21" eb="22">
      <t>マエ</t>
    </rPh>
    <rPh sb="22" eb="23">
      <t>ショウナン</t>
    </rPh>
    <rPh sb="23" eb="25">
      <t>ゲシャ</t>
    </rPh>
    <rPh sb="25" eb="27">
      <t>トホ</t>
    </rPh>
    <rPh sb="28" eb="29">
      <t>フン</t>
    </rPh>
    <phoneticPr fontId="2"/>
  </si>
  <si>
    <t>（特非）ドットcom</t>
    <rPh sb="1" eb="2">
      <t>トク</t>
    </rPh>
    <rPh sb="2" eb="3">
      <t>ヒ</t>
    </rPh>
    <phoneticPr fontId="2"/>
  </si>
  <si>
    <t>障害福祉センターうぽぽい</t>
    <rPh sb="0" eb="4">
      <t>ショウガイフクシ</t>
    </rPh>
    <phoneticPr fontId="2"/>
  </si>
  <si>
    <t>下新田４５番地１</t>
    <rPh sb="0" eb="3">
      <t>シモシンデン</t>
    </rPh>
    <rPh sb="5" eb="7">
      <t>バンチ</t>
    </rPh>
    <phoneticPr fontId="2"/>
  </si>
  <si>
    <t>348-0048</t>
    <phoneticPr fontId="2"/>
  </si>
  <si>
    <t>048-577-6402</t>
    <phoneticPr fontId="2"/>
  </si>
  <si>
    <t>048-577-6403</t>
  </si>
  <si>
    <t>秩父鉄道新郷駅からあいあいバス市役所行「下新田県道交差点」下車徒歩2分</t>
    <rPh sb="0" eb="4">
      <t>チチブテツドウ</t>
    </rPh>
    <rPh sb="4" eb="6">
      <t>シンゴウ</t>
    </rPh>
    <rPh sb="6" eb="7">
      <t>エキ</t>
    </rPh>
    <rPh sb="15" eb="19">
      <t>シヤクショイ</t>
    </rPh>
    <rPh sb="20" eb="23">
      <t>シモシンデン</t>
    </rPh>
    <rPh sb="23" eb="25">
      <t>ケンドウ</t>
    </rPh>
    <rPh sb="25" eb="28">
      <t>コウサテン</t>
    </rPh>
    <rPh sb="29" eb="31">
      <t>ゲシャ</t>
    </rPh>
    <rPh sb="31" eb="33">
      <t>トホ</t>
    </rPh>
    <rPh sb="34" eb="35">
      <t>フン</t>
    </rPh>
    <phoneticPr fontId="2"/>
  </si>
  <si>
    <t>ＩＴグループ（株）</t>
    <rPh sb="7" eb="8">
      <t>カブ</t>
    </rPh>
    <phoneticPr fontId="2"/>
  </si>
  <si>
    <t>リバイブ草加獨協大学前</t>
    <rPh sb="4" eb="6">
      <t>ソウカ</t>
    </rPh>
    <rPh sb="6" eb="8">
      <t>ドッキョウ</t>
    </rPh>
    <rPh sb="8" eb="10">
      <t>ダイガク</t>
    </rPh>
    <rPh sb="10" eb="11">
      <t>マエ</t>
    </rPh>
    <phoneticPr fontId="2"/>
  </si>
  <si>
    <t>栄町２丁目１２－１　ステーションプラザ４Ｆ</t>
    <rPh sb="0" eb="1">
      <t>サカエ</t>
    </rPh>
    <rPh sb="1" eb="2">
      <t>チョウ</t>
    </rPh>
    <rPh sb="3" eb="5">
      <t>チョウメ</t>
    </rPh>
    <phoneticPr fontId="2"/>
  </si>
  <si>
    <t>340-0011</t>
  </si>
  <si>
    <t>東武スカイツリーライン獨協大学前（草加松原）から徒歩１分</t>
    <rPh sb="0" eb="2">
      <t>トウブ</t>
    </rPh>
    <rPh sb="11" eb="13">
      <t>ドッキョウ</t>
    </rPh>
    <rPh sb="13" eb="15">
      <t>ダイガク</t>
    </rPh>
    <rPh sb="15" eb="16">
      <t>マエ</t>
    </rPh>
    <rPh sb="17" eb="19">
      <t>ソウカ</t>
    </rPh>
    <rPh sb="19" eb="21">
      <t>マツバラ</t>
    </rPh>
    <rPh sb="24" eb="26">
      <t>トホ</t>
    </rPh>
    <rPh sb="27" eb="28">
      <t>フン</t>
    </rPh>
    <phoneticPr fontId="2"/>
  </si>
  <si>
    <t>ＯＫ自立支援事業所ひよこ館</t>
    <phoneticPr fontId="2"/>
  </si>
  <si>
    <t>八丁目２７７－４</t>
    <rPh sb="0" eb="3">
      <t>ハッチョウメ</t>
    </rPh>
    <phoneticPr fontId="2"/>
  </si>
  <si>
    <t>344-0006</t>
    <phoneticPr fontId="2"/>
  </si>
  <si>
    <t>090-5994-8932</t>
    <phoneticPr fontId="2"/>
  </si>
  <si>
    <t>東武スカイツリーライン春日部駅徒歩11分</t>
    <rPh sb="0" eb="2">
      <t>トウブ</t>
    </rPh>
    <rPh sb="11" eb="14">
      <t>カスカベ</t>
    </rPh>
    <rPh sb="14" eb="15">
      <t>エキ</t>
    </rPh>
    <rPh sb="15" eb="17">
      <t>トホ</t>
    </rPh>
    <rPh sb="19" eb="20">
      <t>フン</t>
    </rPh>
    <phoneticPr fontId="2"/>
  </si>
  <si>
    <t>ふたは</t>
    <phoneticPr fontId="2"/>
  </si>
  <si>
    <t>南中曽根６３５－１</t>
    <rPh sb="0" eb="1">
      <t>ミナミ</t>
    </rPh>
    <rPh sb="1" eb="4">
      <t>ナカソネ</t>
    </rPh>
    <phoneticPr fontId="2"/>
  </si>
  <si>
    <t>344-0048</t>
  </si>
  <si>
    <t>048-796-0601</t>
    <phoneticPr fontId="2"/>
  </si>
  <si>
    <t>048-795-9561</t>
    <phoneticPr fontId="2"/>
  </si>
  <si>
    <t>東武アーバンパークライン豊春駅より徒歩13分</t>
  </si>
  <si>
    <t>じゅんとすの森</t>
    <rPh sb="6" eb="7">
      <t>もり</t>
    </rPh>
    <phoneticPr fontId="20" type="Hiragana"/>
  </si>
  <si>
    <t>334-0073</t>
    <phoneticPr fontId="2" type="Hiragana"/>
  </si>
  <si>
    <t>048-299-8529</t>
    <phoneticPr fontId="2" type="Hiragana"/>
  </si>
  <si>
    <t>048-299-5325</t>
    <phoneticPr fontId="2" type="Hiragana"/>
  </si>
  <si>
    <t>（バス）鳩ヶ谷駅から草加駅行「赤井四丁目交差点」徒歩３分</t>
    <rPh sb="4" eb="7">
      <t>はとがや</t>
    </rPh>
    <rPh sb="7" eb="8">
      <t>えき</t>
    </rPh>
    <rPh sb="10" eb="13">
      <t>そうかえき</t>
    </rPh>
    <rPh sb="13" eb="14">
      <t>い</t>
    </rPh>
    <rPh sb="15" eb="17">
      <t>あかい</t>
    </rPh>
    <rPh sb="17" eb="20">
      <t>４ちょうめ</t>
    </rPh>
    <rPh sb="20" eb="23">
      <t>こうさてん</t>
    </rPh>
    <rPh sb="24" eb="26">
      <t>とほ</t>
    </rPh>
    <rPh sb="27" eb="28">
      <t>ふん</t>
    </rPh>
    <phoneticPr fontId="2" type="Hiragana"/>
  </si>
  <si>
    <t>ＫｏＫｏＣｏｌｏｒ（ここからー）</t>
    <phoneticPr fontId="20" type="Hiragana"/>
  </si>
  <si>
    <t>（バス）川口駅西口から鳩ヶ谷駅東口行「花の枝橋」徒歩６分</t>
    <rPh sb="4" eb="7">
      <t>かわぐちえき</t>
    </rPh>
    <rPh sb="7" eb="9">
      <t>にしぐち</t>
    </rPh>
    <rPh sb="11" eb="14">
      <t>はとがや</t>
    </rPh>
    <rPh sb="14" eb="15">
      <t>えき</t>
    </rPh>
    <rPh sb="15" eb="17">
      <t>ひがしぐち</t>
    </rPh>
    <rPh sb="17" eb="18">
      <t>ぎょう</t>
    </rPh>
    <rPh sb="19" eb="20">
      <t>はな</t>
    </rPh>
    <rPh sb="21" eb="22">
      <t>えだ</t>
    </rPh>
    <rPh sb="22" eb="23">
      <t>はし</t>
    </rPh>
    <rPh sb="24" eb="26">
      <t>とほ</t>
    </rPh>
    <rPh sb="27" eb="28">
      <t>ふん</t>
    </rPh>
    <phoneticPr fontId="2" type="Hiragana"/>
  </si>
  <si>
    <t>西川口就労サポートセンター</t>
    <rPh sb="0" eb="3">
      <t>にしかわぐち</t>
    </rPh>
    <rPh sb="3" eb="5">
      <t>しゅうろう</t>
    </rPh>
    <phoneticPr fontId="20" type="Hiragana"/>
  </si>
  <si>
    <t>049-222-4191</t>
    <phoneticPr fontId="2"/>
  </si>
  <si>
    <t>本川越駅東口から徒歩7分</t>
    <rPh sb="0" eb="4">
      <t>ホンカワゴエエキ</t>
    </rPh>
    <rPh sb="4" eb="6">
      <t>ヒガシグチ</t>
    </rPh>
    <rPh sb="8" eb="10">
      <t>トホ</t>
    </rPh>
    <rPh sb="11" eb="12">
      <t>フン</t>
    </rPh>
    <phoneticPr fontId="2"/>
  </si>
  <si>
    <t>アトリエ・シンラ</t>
    <phoneticPr fontId="33"/>
  </si>
  <si>
    <t>通町5-4　山田ビル601</t>
    <rPh sb="0" eb="1">
      <t>トオ</t>
    </rPh>
    <rPh sb="1" eb="2">
      <t>マチ</t>
    </rPh>
    <rPh sb="6" eb="8">
      <t>ヤマダ</t>
    </rPh>
    <phoneticPr fontId="33"/>
  </si>
  <si>
    <t>JR大宮駅東口より徒歩11分</t>
    <rPh sb="2" eb="5">
      <t>オオミヤエキ</t>
    </rPh>
    <rPh sb="5" eb="7">
      <t>ヒガシグチ</t>
    </rPh>
    <rPh sb="9" eb="11">
      <t>トホ</t>
    </rPh>
    <rPh sb="13" eb="14">
      <t>フン</t>
    </rPh>
    <phoneticPr fontId="2"/>
  </si>
  <si>
    <t>ゆたかカレッジ大宮キャンパス</t>
    <rPh sb="7" eb="9">
      <t>おおみや</t>
    </rPh>
    <phoneticPr fontId="38" type="Hiragana"/>
  </si>
  <si>
    <t>330-0851</t>
  </si>
  <si>
    <t>JR大宮駅西口より徒歩20分</t>
    <rPh sb="2" eb="5">
      <t>オオミヤエキ</t>
    </rPh>
    <rPh sb="5" eb="7">
      <t>ニシグチ</t>
    </rPh>
    <rPh sb="9" eb="11">
      <t>トホ</t>
    </rPh>
    <rPh sb="13" eb="14">
      <t>フン</t>
    </rPh>
    <phoneticPr fontId="2"/>
  </si>
  <si>
    <t>就労支援のウェリット　大宮</t>
    <rPh sb="0" eb="2">
      <t>しゅうろう</t>
    </rPh>
    <rPh sb="2" eb="4">
      <t>しえん</t>
    </rPh>
    <rPh sb="11" eb="13">
      <t>おおみや</t>
    </rPh>
    <phoneticPr fontId="38" type="Hiragana"/>
  </si>
  <si>
    <t>大宮区櫛引町１－３２２</t>
    <phoneticPr fontId="2"/>
  </si>
  <si>
    <t>331-0062</t>
  </si>
  <si>
    <t>〇</t>
    <phoneticPr fontId="37"/>
  </si>
  <si>
    <t>ＪＲ指扇駅より徒歩5分</t>
    <rPh sb="2" eb="4">
      <t>サシオウギ</t>
    </rPh>
    <rPh sb="4" eb="5">
      <t>エキ</t>
    </rPh>
    <rPh sb="7" eb="9">
      <t>トホ</t>
    </rPh>
    <rPh sb="10" eb="11">
      <t>フン</t>
    </rPh>
    <phoneticPr fontId="2"/>
  </si>
  <si>
    <t>グループホームMIKAN　指扇</t>
    <rPh sb="13" eb="15">
      <t>さしおうぎ</t>
    </rPh>
    <phoneticPr fontId="38" type="Hiragana"/>
  </si>
  <si>
    <t>西区大字土屋５３９－４　レオパレスKウッズⅡ　２０３号室</t>
    <rPh sb="0" eb="2">
      <t>ニシク</t>
    </rPh>
    <rPh sb="2" eb="4">
      <t>オオアザ</t>
    </rPh>
    <rPh sb="4" eb="6">
      <t>ツチヤ</t>
    </rPh>
    <rPh sb="26" eb="28">
      <t>ゴウシツ</t>
    </rPh>
    <phoneticPr fontId="2"/>
  </si>
  <si>
    <t>337-0012</t>
  </si>
  <si>
    <t>090-6705-7358</t>
  </si>
  <si>
    <t>048-795-4665</t>
  </si>
  <si>
    <t>cara東宮下</t>
    <rPh sb="4" eb="5">
      <t>ひがし</t>
    </rPh>
    <rPh sb="5" eb="7">
      <t>みやした</t>
    </rPh>
    <phoneticPr fontId="38" type="Hiragana"/>
  </si>
  <si>
    <t>見沼区東宮下３－４－１</t>
    <rPh sb="0" eb="2">
      <t>ミヌマ</t>
    </rPh>
    <rPh sb="2" eb="3">
      <t>ク</t>
    </rPh>
    <rPh sb="3" eb="6">
      <t>ヒガシミヤシタ</t>
    </rPh>
    <phoneticPr fontId="2"/>
  </si>
  <si>
    <t>336-0021</t>
    <phoneticPr fontId="37"/>
  </si>
  <si>
    <t>048-731-8414</t>
  </si>
  <si>
    <t>048-731-8415</t>
  </si>
  <si>
    <t>事業譲渡
国際興業バス　東の台停留所より徒歩２分</t>
    <rPh sb="0" eb="2">
      <t>ジギョウ</t>
    </rPh>
    <rPh sb="2" eb="4">
      <t>ジョウト</t>
    </rPh>
    <rPh sb="5" eb="7">
      <t>コクサイ</t>
    </rPh>
    <rPh sb="7" eb="9">
      <t>コウギョウ</t>
    </rPh>
    <rPh sb="12" eb="13">
      <t>ヒガシ</t>
    </rPh>
    <rPh sb="14" eb="15">
      <t>ダイ</t>
    </rPh>
    <rPh sb="15" eb="18">
      <t>テイリュウジョ</t>
    </rPh>
    <rPh sb="20" eb="22">
      <t>トホ</t>
    </rPh>
    <rPh sb="23" eb="24">
      <t>フン</t>
    </rPh>
    <phoneticPr fontId="2"/>
  </si>
  <si>
    <t>中央区鈴谷５－４－４</t>
    <phoneticPr fontId="2"/>
  </si>
  <si>
    <t>338-0013</t>
  </si>
  <si>
    <t>048-711-4499</t>
  </si>
  <si>
    <t>ＪＲ南与野駅西口より徒歩７分</t>
    <rPh sb="2" eb="3">
      <t>ミナミ</t>
    </rPh>
    <rPh sb="3" eb="5">
      <t>ヨノ</t>
    </rPh>
    <rPh sb="5" eb="6">
      <t>エキ</t>
    </rPh>
    <rPh sb="6" eb="8">
      <t>ニシグチ</t>
    </rPh>
    <rPh sb="10" eb="12">
      <t>トホ</t>
    </rPh>
    <rPh sb="13" eb="14">
      <t>フン</t>
    </rPh>
    <phoneticPr fontId="2"/>
  </si>
  <si>
    <t>緑区三室７１８０</t>
    <phoneticPr fontId="2"/>
  </si>
  <si>
    <t>048-767-5450</t>
  </si>
  <si>
    <t>048-767-5454</t>
  </si>
  <si>
    <t>国際興業バス　松ノ木東公園バス停より徒歩10分
※本体:共同生活援助</t>
    <rPh sb="0" eb="2">
      <t>コクサイ</t>
    </rPh>
    <rPh sb="2" eb="4">
      <t>コウギョウ</t>
    </rPh>
    <rPh sb="7" eb="8">
      <t>マツ</t>
    </rPh>
    <rPh sb="9" eb="10">
      <t>キ</t>
    </rPh>
    <rPh sb="10" eb="11">
      <t>ヒガシ</t>
    </rPh>
    <rPh sb="11" eb="13">
      <t>コウエン</t>
    </rPh>
    <rPh sb="15" eb="16">
      <t>テイ</t>
    </rPh>
    <rPh sb="18" eb="20">
      <t>トホ</t>
    </rPh>
    <rPh sb="22" eb="23">
      <t>フン</t>
    </rPh>
    <rPh sb="25" eb="27">
      <t>ホンタイ</t>
    </rPh>
    <rPh sb="28" eb="30">
      <t>キョウドウ</t>
    </rPh>
    <rPh sb="30" eb="32">
      <t>セイカツ</t>
    </rPh>
    <rPh sb="32" eb="34">
      <t>エンジョ</t>
    </rPh>
    <phoneticPr fontId="2"/>
  </si>
  <si>
    <t>048-797-6866</t>
  </si>
  <si>
    <t>048-797-6870</t>
  </si>
  <si>
    <t>331-0065</t>
  </si>
  <si>
    <t>048-782-7473</t>
  </si>
  <si>
    <t>西部バス「二ツ宮新道」停留所より徒歩5分
西区コミュニティバス「二ツ宮南」停留所より徒歩1分</t>
    <rPh sb="0" eb="2">
      <t>セイブ</t>
    </rPh>
    <rPh sb="5" eb="6">
      <t>フタ</t>
    </rPh>
    <rPh sb="7" eb="8">
      <t>ミヤ</t>
    </rPh>
    <rPh sb="8" eb="10">
      <t>シンドウ</t>
    </rPh>
    <rPh sb="11" eb="14">
      <t>テイリュウジョ</t>
    </rPh>
    <rPh sb="16" eb="18">
      <t>トホ</t>
    </rPh>
    <rPh sb="19" eb="20">
      <t>フン</t>
    </rPh>
    <rPh sb="21" eb="23">
      <t>ニシク</t>
    </rPh>
    <rPh sb="32" eb="33">
      <t>フタ</t>
    </rPh>
    <rPh sb="34" eb="35">
      <t>ミヤ</t>
    </rPh>
    <rPh sb="35" eb="36">
      <t>ミナミ</t>
    </rPh>
    <rPh sb="37" eb="40">
      <t>テイリュウジョ</t>
    </rPh>
    <rPh sb="42" eb="44">
      <t>トホ</t>
    </rPh>
    <rPh sb="45" eb="46">
      <t>フン</t>
    </rPh>
    <phoneticPr fontId="2"/>
  </si>
  <si>
    <t>338-0012</t>
  </si>
  <si>
    <t>03-4503-6556</t>
  </si>
  <si>
    <t>03-6800-6574</t>
  </si>
  <si>
    <t>JR浦和駅より徒歩15分</t>
    <rPh sb="2" eb="5">
      <t>ウラワエキ</t>
    </rPh>
    <rPh sb="7" eb="9">
      <t>トホ</t>
    </rPh>
    <rPh sb="11" eb="12">
      <t>フン</t>
    </rPh>
    <phoneticPr fontId="2"/>
  </si>
  <si>
    <t>338-0835</t>
  </si>
  <si>
    <t>国際興業バス「桜区役所」停留所より徒歩すぐ</t>
    <rPh sb="0" eb="2">
      <t>コクサイ</t>
    </rPh>
    <rPh sb="2" eb="4">
      <t>コウギョウ</t>
    </rPh>
    <rPh sb="7" eb="9">
      <t>サクラク</t>
    </rPh>
    <rPh sb="9" eb="11">
      <t>ヤクショ</t>
    </rPh>
    <rPh sb="12" eb="15">
      <t>テイリュウジョ</t>
    </rPh>
    <rPh sb="17" eb="19">
      <t>トホ</t>
    </rPh>
    <phoneticPr fontId="2"/>
  </si>
  <si>
    <t>080-2684-3963</t>
  </si>
  <si>
    <t>JR南浦和駅より徒歩7分</t>
    <rPh sb="2" eb="3">
      <t>ミナミ</t>
    </rPh>
    <rPh sb="3" eb="5">
      <t>ウラワ</t>
    </rPh>
    <rPh sb="5" eb="6">
      <t>エキ</t>
    </rPh>
    <rPh sb="8" eb="10">
      <t>トホ</t>
    </rPh>
    <rPh sb="11" eb="12">
      <t>フン</t>
    </rPh>
    <phoneticPr fontId="2"/>
  </si>
  <si>
    <t>JR大宮駅より徒歩８分</t>
    <rPh sb="2" eb="5">
      <t>オオミヤエキ</t>
    </rPh>
    <rPh sb="7" eb="9">
      <t>トホ</t>
    </rPh>
    <rPh sb="10" eb="11">
      <t>フン</t>
    </rPh>
    <phoneticPr fontId="2"/>
  </si>
  <si>
    <t>JR大宮駅より徒歩１２分</t>
    <rPh sb="2" eb="5">
      <t>オオミヤエキ</t>
    </rPh>
    <rPh sb="7" eb="9">
      <t>トホ</t>
    </rPh>
    <rPh sb="11" eb="12">
      <t>フン</t>
    </rPh>
    <phoneticPr fontId="2"/>
  </si>
  <si>
    <t>JR大宮駅より徒歩１４分</t>
    <rPh sb="2" eb="5">
      <t>オオミヤエキ</t>
    </rPh>
    <rPh sb="7" eb="9">
      <t>トホ</t>
    </rPh>
    <rPh sb="11" eb="12">
      <t>フン</t>
    </rPh>
    <phoneticPr fontId="2"/>
  </si>
  <si>
    <t>あとりえあんじゅ</t>
    <phoneticPr fontId="38" type="Hiragana"/>
  </si>
  <si>
    <t>南区別所１－１０－１４</t>
    <rPh sb="0" eb="2">
      <t>ミナミク</t>
    </rPh>
    <rPh sb="1" eb="3">
      <t>ベッショ</t>
    </rPh>
    <phoneticPr fontId="2"/>
  </si>
  <si>
    <t>プティ’ｓカラー Cheese Pige  さいたま南与野</t>
    <rPh sb="26" eb="27">
      <t>みなみ</t>
    </rPh>
    <rPh sb="27" eb="29">
      <t>よの</t>
    </rPh>
    <phoneticPr fontId="38" type="Hiragana"/>
  </si>
  <si>
    <t>リズムハウス三室Ⅱ</t>
    <rPh sb="6" eb="8">
      <t>みむろ</t>
    </rPh>
    <phoneticPr fontId="38" type="Hiragana"/>
  </si>
  <si>
    <t>短期入所ねいろ</t>
    <rPh sb="0" eb="2">
      <t>たんき</t>
    </rPh>
    <rPh sb="2" eb="4">
      <t>にゅうしょ</t>
    </rPh>
    <phoneticPr fontId="38" type="Hiragana"/>
  </si>
  <si>
    <t>市西区二ツ宮８３番</t>
    <phoneticPr fontId="2"/>
  </si>
  <si>
    <t>ゆるワークラボ</t>
    <phoneticPr fontId="38" type="Hiragana"/>
  </si>
  <si>
    <t>中央区大戸１－２９－９　マガリオビル１０１</t>
    <phoneticPr fontId="2"/>
  </si>
  <si>
    <t>ぷりーむら</t>
    <phoneticPr fontId="38" type="Hiragana"/>
  </si>
  <si>
    <t>桜区道場４－３－１</t>
    <phoneticPr fontId="2"/>
  </si>
  <si>
    <t>Sound Studio Size 南浦和</t>
    <rPh sb="17" eb="18">
      <t>みなみ</t>
    </rPh>
    <rPh sb="18" eb="20">
      <t>うらわ</t>
    </rPh>
    <phoneticPr fontId="38" type="Hiragana"/>
  </si>
  <si>
    <t>南区南浦和１－２－１７</t>
    <rPh sb="0" eb="2">
      <t>ミナミク</t>
    </rPh>
    <rPh sb="2" eb="5">
      <t>ミナミウラワ</t>
    </rPh>
    <phoneticPr fontId="2"/>
  </si>
  <si>
    <t>かなうラボ大宮西口</t>
    <rPh sb="5" eb="7">
      <t>おおみや</t>
    </rPh>
    <rPh sb="7" eb="9">
      <t>にしぐち</t>
    </rPh>
    <rPh sb="8" eb="9">
      <t>ぐち</t>
    </rPh>
    <phoneticPr fontId="38" type="Hiragana"/>
  </si>
  <si>
    <t>大宮区桜木町１－１１－３　八十二大宮ビル３階</t>
    <rPh sb="13" eb="16">
      <t>ハチジュウニ</t>
    </rPh>
    <rPh sb="16" eb="18">
      <t>オオミヤ</t>
    </rPh>
    <rPh sb="21" eb="22">
      <t>カイ</t>
    </rPh>
    <phoneticPr fontId="2"/>
  </si>
  <si>
    <t>かなうラボ大宮桜木町</t>
    <rPh sb="5" eb="7">
      <t>おおみや</t>
    </rPh>
    <rPh sb="7" eb="10">
      <t>さくらぎちょう</t>
    </rPh>
    <phoneticPr fontId="38" type="Hiragana"/>
  </si>
  <si>
    <t>大宮区桜木町４－２０９　第３バーディトライビル６階</t>
    <rPh sb="0" eb="2">
      <t>オオミヤ</t>
    </rPh>
    <rPh sb="2" eb="3">
      <t>ク</t>
    </rPh>
    <rPh sb="3" eb="6">
      <t>サクラギチョウ</t>
    </rPh>
    <rPh sb="12" eb="13">
      <t>ダイ</t>
    </rPh>
    <rPh sb="24" eb="25">
      <t>カイ</t>
    </rPh>
    <phoneticPr fontId="2"/>
  </si>
  <si>
    <t>かなうラボ大宮大成町</t>
    <rPh sb="5" eb="7">
      <t>おおみや</t>
    </rPh>
    <rPh sb="7" eb="10">
      <t>おおなりちょう</t>
    </rPh>
    <phoneticPr fontId="38" type="Hiragana"/>
  </si>
  <si>
    <t>大宮区大成町１－１９０－１　志村ビル２階</t>
    <rPh sb="0" eb="2">
      <t>オオミヤ</t>
    </rPh>
    <rPh sb="2" eb="3">
      <t>ク</t>
    </rPh>
    <rPh sb="3" eb="6">
      <t>オオナリチョウ</t>
    </rPh>
    <rPh sb="14" eb="16">
      <t>シムラ</t>
    </rPh>
    <rPh sb="19" eb="20">
      <t>カイ</t>
    </rPh>
    <phoneticPr fontId="2"/>
  </si>
  <si>
    <t>かなうラボさいたま新都心</t>
    <rPh sb="9" eb="12">
      <t>しんとしん</t>
    </rPh>
    <phoneticPr fontId="38" type="Hiragana"/>
  </si>
  <si>
    <t>大宮区吉敷町１－１３５　アライ吉敷１丁目ビル４階</t>
    <rPh sb="0" eb="2">
      <t>オオミヤ</t>
    </rPh>
    <rPh sb="2" eb="3">
      <t>ク</t>
    </rPh>
    <rPh sb="3" eb="6">
      <t>キシキチョウ</t>
    </rPh>
    <rPh sb="15" eb="17">
      <t>キシキ</t>
    </rPh>
    <rPh sb="18" eb="20">
      <t>チョウメ</t>
    </rPh>
    <rPh sb="23" eb="24">
      <t>カイ</t>
    </rPh>
    <phoneticPr fontId="2"/>
  </si>
  <si>
    <t>（一社）クリスタルサービス</t>
    <phoneticPr fontId="2"/>
  </si>
  <si>
    <t>大宮駅東口より「浦和学院」行又は「浦和美園駅」行バス「染谷新道」下車徒歩１０分　※児童発達支援・放課後等デイサービスとの併設　R8.5～休止</t>
    <rPh sb="0" eb="3">
      <t>オオミヤエキ</t>
    </rPh>
    <rPh sb="3" eb="5">
      <t>ヒガシグチ</t>
    </rPh>
    <rPh sb="8" eb="10">
      <t>ウラワ</t>
    </rPh>
    <rPh sb="10" eb="12">
      <t>ガクイン</t>
    </rPh>
    <rPh sb="13" eb="14">
      <t>イキ</t>
    </rPh>
    <rPh sb="14" eb="15">
      <t>マタ</t>
    </rPh>
    <rPh sb="17" eb="19">
      <t>ウラワ</t>
    </rPh>
    <rPh sb="19" eb="21">
      <t>ミソノ</t>
    </rPh>
    <rPh sb="21" eb="22">
      <t>エキ</t>
    </rPh>
    <rPh sb="23" eb="24">
      <t>イキ</t>
    </rPh>
    <rPh sb="27" eb="29">
      <t>ソメヤ</t>
    </rPh>
    <rPh sb="29" eb="31">
      <t>シンドウ</t>
    </rPh>
    <rPh sb="32" eb="34">
      <t>ゲシャ</t>
    </rPh>
    <rPh sb="34" eb="36">
      <t>トホ</t>
    </rPh>
    <rPh sb="38" eb="39">
      <t>プン</t>
    </rPh>
    <rPh sb="68" eb="70">
      <t>キュウシ</t>
    </rPh>
    <phoneticPr fontId="2"/>
  </si>
  <si>
    <t>リフリー</t>
    <phoneticPr fontId="2"/>
  </si>
  <si>
    <t>サンフォレスト千間台</t>
    <rPh sb="7" eb="10">
      <t>センゲンダイ</t>
    </rPh>
    <phoneticPr fontId="2"/>
  </si>
  <si>
    <t>048-972-6896</t>
    <phoneticPr fontId="2"/>
  </si>
  <si>
    <t>048-972-6796</t>
    <phoneticPr fontId="2"/>
  </si>
  <si>
    <t>つむぎカルディア</t>
    <phoneticPr fontId="2"/>
  </si>
  <si>
    <t>048-984-7100</t>
    <phoneticPr fontId="2"/>
  </si>
  <si>
    <t>048-984-7110</t>
    <phoneticPr fontId="2"/>
  </si>
  <si>
    <t>東部スカイツリーラインせんげん台駅徒歩3分</t>
    <rPh sb="0" eb="2">
      <t>トウブ</t>
    </rPh>
    <rPh sb="15" eb="16">
      <t>ダイ</t>
    </rPh>
    <rPh sb="16" eb="17">
      <t>エキ</t>
    </rPh>
    <rPh sb="17" eb="19">
      <t>トホ</t>
    </rPh>
    <rPh sb="20" eb="21">
      <t>プン</t>
    </rPh>
    <phoneticPr fontId="2"/>
  </si>
  <si>
    <t>千間台西1-8-7　IKビル101</t>
    <rPh sb="0" eb="3">
      <t>センゲンダイ</t>
    </rPh>
    <rPh sb="3" eb="4">
      <t>ニシ</t>
    </rPh>
    <phoneticPr fontId="2"/>
  </si>
  <si>
    <t>千間台東2-361-6 ヴィーナスフォートせんげん台101</t>
    <phoneticPr fontId="2"/>
  </si>
  <si>
    <t>千間台東1-5-14</t>
    <phoneticPr fontId="2"/>
  </si>
  <si>
    <t>喜多町１４－１０　S・P所沢ビル</t>
    <rPh sb="0" eb="3">
      <t>キタマチ</t>
    </rPh>
    <rPh sb="12" eb="14">
      <t>トコロザワ</t>
    </rPh>
    <phoneticPr fontId="2"/>
  </si>
  <si>
    <t>芦山町１０－１　セゾン芦山1階</t>
    <rPh sb="0" eb="3">
      <t>アシヤママチ</t>
    </rPh>
    <rPh sb="11" eb="13">
      <t>アシヤマ</t>
    </rPh>
    <rPh sb="14" eb="15">
      <t>カイ</t>
    </rPh>
    <phoneticPr fontId="2"/>
  </si>
  <si>
    <t>千代田2丁目16-16-5</t>
    <rPh sb="0" eb="3">
      <t>チヨダ</t>
    </rPh>
    <rPh sb="4" eb="6">
      <t>チョウメ</t>
    </rPh>
    <phoneticPr fontId="2"/>
  </si>
  <si>
    <t>柳崎一丁目１３番２９</t>
    <rPh sb="0" eb="2">
      <t>やなぎさき</t>
    </rPh>
    <rPh sb="2" eb="5">
      <t>いっちょうめ</t>
    </rPh>
    <rPh sb="7" eb="8">
      <t>ばん</t>
    </rPh>
    <phoneticPr fontId="20" type="Hiragana"/>
  </si>
  <si>
    <t>加美町１３－４１</t>
    <rPh sb="0" eb="3">
      <t>カミチョウ</t>
    </rPh>
    <phoneticPr fontId="2"/>
  </si>
  <si>
    <t>前上町14-1</t>
    <rPh sb="0" eb="3">
      <t>まえかみちょう</t>
    </rPh>
    <phoneticPr fontId="2" type="Hiragana"/>
  </si>
  <si>
    <t>安行領根岸480-1</t>
    <rPh sb="0" eb="2">
      <t>あんぎょう</t>
    </rPh>
    <rPh sb="2" eb="3">
      <t>りょう</t>
    </rPh>
    <rPh sb="3" eb="5">
      <t>ねぎし</t>
    </rPh>
    <phoneticPr fontId="20" type="Hiragana"/>
  </si>
  <si>
    <t>芝新町5-16第五福ビル2Ｆ</t>
    <rPh sb="0" eb="3">
      <t>しばしんまち</t>
    </rPh>
    <rPh sb="7" eb="8">
      <t>だい</t>
    </rPh>
    <rPh sb="8" eb="10">
      <t>ごふく</t>
    </rPh>
    <phoneticPr fontId="20" type="Hiragana"/>
  </si>
  <si>
    <t>東川口4-25-27　オーユーパレス102</t>
    <rPh sb="0" eb="1">
      <t>ひがし</t>
    </rPh>
    <rPh sb="1" eb="3">
      <t>かわぐち</t>
    </rPh>
    <phoneticPr fontId="20" type="Hiragana"/>
  </si>
  <si>
    <t>戸塚東3-12-13</t>
    <rPh sb="0" eb="2">
      <t>とつか</t>
    </rPh>
    <rPh sb="1" eb="2">
      <t>かわと</t>
    </rPh>
    <rPh sb="2" eb="3">
      <t>ひがし</t>
    </rPh>
    <phoneticPr fontId="20" type="Hiragana"/>
  </si>
  <si>
    <t>戸塚東1-27-14　リエス東川口１F</t>
    <rPh sb="0" eb="2">
      <t>とつか</t>
    </rPh>
    <rPh sb="2" eb="3">
      <t>ひがし</t>
    </rPh>
    <rPh sb="14" eb="17">
      <t>ひがしかわぐち</t>
    </rPh>
    <phoneticPr fontId="20" type="Hiragana"/>
  </si>
  <si>
    <t>新井宿833-1</t>
    <rPh sb="0" eb="2">
      <t>あらい</t>
    </rPh>
    <rPh sb="2" eb="3">
      <t>じゅく</t>
    </rPh>
    <phoneticPr fontId="20" type="Hiragana"/>
  </si>
  <si>
    <t>栄町3-4-1大島ビル301</t>
    <rPh sb="0" eb="2">
      <t>えいまち</t>
    </rPh>
    <rPh sb="7" eb="9">
      <t>おおしま</t>
    </rPh>
    <phoneticPr fontId="20" type="Hiragana"/>
  </si>
  <si>
    <t>東川口1-15-5</t>
    <rPh sb="0" eb="1">
      <t>ひがし</t>
    </rPh>
    <rPh sb="1" eb="3">
      <t>かわぐち</t>
    </rPh>
    <phoneticPr fontId="2" type="Hiragana"/>
  </si>
  <si>
    <t>北原台1-15-8</t>
    <rPh sb="0" eb="2">
      <t>きたはら</t>
    </rPh>
    <rPh sb="2" eb="3">
      <t>だい</t>
    </rPh>
    <phoneticPr fontId="2" type="Hiragana"/>
  </si>
  <si>
    <t>上青木西2-6-15　1階</t>
    <rPh sb="0" eb="3">
      <t>かみあおき</t>
    </rPh>
    <rPh sb="3" eb="4">
      <t>にし</t>
    </rPh>
    <rPh sb="12" eb="13">
      <t>かい</t>
    </rPh>
    <phoneticPr fontId="20" type="Hiragana"/>
  </si>
  <si>
    <t>北園町15-9　サンパティオ302</t>
    <rPh sb="0" eb="3">
      <t>きたぞのちょう</t>
    </rPh>
    <phoneticPr fontId="20" type="Hiragana"/>
  </si>
  <si>
    <t>並木1-27-6</t>
    <rPh sb="0" eb="2">
      <t>なみき</t>
    </rPh>
    <phoneticPr fontId="20" type="Hiragana"/>
  </si>
  <si>
    <t>里1125</t>
    <rPh sb="0" eb="1">
      <t>さと</t>
    </rPh>
    <phoneticPr fontId="20" type="Hiragana"/>
  </si>
  <si>
    <t>道合1421</t>
    <rPh sb="0" eb="2">
      <t>みちあい</t>
    </rPh>
    <phoneticPr fontId="20" type="Hiragana"/>
  </si>
  <si>
    <t>赤井４－２０－１１</t>
    <rPh sb="0" eb="2">
      <t>あかい</t>
    </rPh>
    <phoneticPr fontId="20" type="Hiragana"/>
  </si>
  <si>
    <t>東領家４－１１－２３　２階</t>
    <rPh sb="0" eb="3">
      <t>ひがしりょうけ</t>
    </rPh>
    <rPh sb="12" eb="13">
      <t>かい</t>
    </rPh>
    <phoneticPr fontId="20" type="Hiragana"/>
  </si>
  <si>
    <t>（株）孫の手</t>
    <rPh sb="0" eb="3">
      <t>カブ</t>
    </rPh>
    <rPh sb="3" eb="4">
      <t>マゴ</t>
    </rPh>
    <rPh sb="5" eb="6">
      <t>テ</t>
    </rPh>
    <phoneticPr fontId="2"/>
  </si>
  <si>
    <t>（株）アトラクションホーム</t>
    <rPh sb="0" eb="3">
      <t>カブ</t>
    </rPh>
    <phoneticPr fontId="2"/>
  </si>
  <si>
    <t>（株）エスペランサ</t>
    <rPh sb="0" eb="3">
      <t>カブ</t>
    </rPh>
    <phoneticPr fontId="2"/>
  </si>
  <si>
    <t>（同）グローバル・マンパワー</t>
    <rPh sb="1" eb="2">
      <t>ドウ</t>
    </rPh>
    <phoneticPr fontId="2"/>
  </si>
  <si>
    <t>（特非）萌友</t>
    <rPh sb="1" eb="2">
      <t>トク</t>
    </rPh>
    <rPh sb="2" eb="3">
      <t>ヒ</t>
    </rPh>
    <rPh sb="4" eb="5">
      <t>モエ</t>
    </rPh>
    <rPh sb="5" eb="6">
      <t>トモ</t>
    </rPh>
    <phoneticPr fontId="2"/>
  </si>
  <si>
    <t>東食品(株)</t>
    <rPh sb="0" eb="1">
      <t>アズマ</t>
    </rPh>
    <rPh sb="1" eb="3">
      <t>ショクヒン</t>
    </rPh>
    <phoneticPr fontId="2"/>
  </si>
  <si>
    <t>(株)ビバハウス</t>
  </si>
  <si>
    <t>(株)ビバハウス</t>
    <phoneticPr fontId="2"/>
  </si>
  <si>
    <t>(株)ｐｏｆｍ</t>
    <rPh sb="0" eb="3">
      <t>カブ</t>
    </rPh>
    <phoneticPr fontId="2"/>
  </si>
  <si>
    <t>(株)万樹</t>
    <rPh sb="3" eb="4">
      <t>マン</t>
    </rPh>
    <rPh sb="4" eb="5">
      <t>キ</t>
    </rPh>
    <phoneticPr fontId="2"/>
  </si>
  <si>
    <t>WOOOLY(株)</t>
  </si>
  <si>
    <t>WOOOLY(株)</t>
    <phoneticPr fontId="2"/>
  </si>
  <si>
    <t>(株)綜合キャリアトラスト</t>
    <rPh sb="3" eb="5">
      <t>そうごう</t>
    </rPh>
    <phoneticPr fontId="2" type="Hiragana"/>
  </si>
  <si>
    <t>G＆F(株)</t>
  </si>
  <si>
    <t>アッシュリー(株)</t>
  </si>
  <si>
    <t>(株)アイ・エヌ・ジー</t>
  </si>
  <si>
    <t>(株)pofm</t>
  </si>
  <si>
    <t>(株)シャローム</t>
  </si>
  <si>
    <t>(株)ディアリンクス</t>
  </si>
  <si>
    <t>(株)あしたの花</t>
  </si>
  <si>
    <t>(株)あしたの花</t>
    <rPh sb="7" eb="8">
      <t>ハナ</t>
    </rPh>
    <phoneticPr fontId="2"/>
  </si>
  <si>
    <t>(株)ステップアップ</t>
  </si>
  <si>
    <t>(株)キャリア・サポート・パートナーズ</t>
  </si>
  <si>
    <t>(株)ＫｉｎｇＭａｋｅｒｓ</t>
  </si>
  <si>
    <t>(株)健生</t>
    <rPh sb="3" eb="4">
      <t>ケン</t>
    </rPh>
    <rPh sb="4" eb="5">
      <t>ショウ</t>
    </rPh>
    <phoneticPr fontId="2"/>
  </si>
  <si>
    <t>(株)モードファイブ</t>
  </si>
  <si>
    <t>(株)SANN</t>
  </si>
  <si>
    <t>(株)旭野</t>
    <rPh sb="3" eb="5">
      <t>アサヒノ</t>
    </rPh>
    <phoneticPr fontId="2"/>
  </si>
  <si>
    <t>(株)サンビック</t>
  </si>
  <si>
    <t>(株)Connect</t>
  </si>
  <si>
    <t>ＥＡＣＨ　ＳＴＡＲ(株)</t>
  </si>
  <si>
    <t>(株)ＴＡＮＴＡＮ</t>
  </si>
  <si>
    <t>(株)定信</t>
  </si>
  <si>
    <t>ＫＴＢ(株)</t>
  </si>
  <si>
    <t>(株)ＬＩＴＡＬＩＣＯパートナーズ</t>
  </si>
  <si>
    <t>(株)リズム</t>
  </si>
  <si>
    <t>(株)石田経営計理</t>
    <rPh sb="3" eb="5">
      <t>イシダ</t>
    </rPh>
    <rPh sb="5" eb="7">
      <t>ケイエイ</t>
    </rPh>
    <rPh sb="7" eb="9">
      <t>ケイリ</t>
    </rPh>
    <phoneticPr fontId="5"/>
  </si>
  <si>
    <t>Ｌｉｆｅ　Ｓｅｅｄ(株)</t>
  </si>
  <si>
    <t>すみしあケア(株)</t>
  </si>
  <si>
    <t>(株)きぼう</t>
  </si>
  <si>
    <t>(株)吉田フロアー</t>
    <rPh sb="3" eb="5">
      <t>よしだ</t>
    </rPh>
    <phoneticPr fontId="2" type="Hiragana"/>
  </si>
  <si>
    <t>(株)ハーベストプラン</t>
  </si>
  <si>
    <t>(株)一爽</t>
  </si>
  <si>
    <t>ＡＨＣグループ(株)</t>
  </si>
  <si>
    <t>(株)サークルエイト</t>
  </si>
  <si>
    <t>(株)かすがい</t>
  </si>
  <si>
    <t>(株)デジタルヘルス</t>
  </si>
  <si>
    <t>(株)　生きいき</t>
    <rPh sb="4" eb="5">
      <t>い</t>
    </rPh>
    <phoneticPr fontId="2" type="Hiragana"/>
  </si>
  <si>
    <t>ウェルビー(株)</t>
  </si>
  <si>
    <t>ウェルビー(株)</t>
    <phoneticPr fontId="20" type="Hiragana"/>
  </si>
  <si>
    <t>(株)パーソルチャレンジ</t>
    <phoneticPr fontId="2" type="Hiragana"/>
  </si>
  <si>
    <t>(株)リズム</t>
    <phoneticPr fontId="2" type="Hiragana"/>
  </si>
  <si>
    <t>(株)グランメル</t>
    <phoneticPr fontId="2" type="Hiragana"/>
  </si>
  <si>
    <t>(株)ＰＹＣ</t>
    <phoneticPr fontId="2" type="Hiragana"/>
  </si>
  <si>
    <t>(株)ヤマモリ</t>
    <phoneticPr fontId="2" type="Hiragana"/>
  </si>
  <si>
    <t>ウェルビー(株)</t>
    <phoneticPr fontId="2" type="Hiragana"/>
  </si>
  <si>
    <t>くるみ(株)</t>
    <phoneticPr fontId="2" type="Hiragana"/>
  </si>
  <si>
    <t>(株)ファン・アシスト・ワーク</t>
    <phoneticPr fontId="20" type="Hiragana"/>
  </si>
  <si>
    <t>ＰＬＵＳケアサービス
(株)</t>
    <phoneticPr fontId="2" type="Hiragana"/>
  </si>
  <si>
    <t>(株)ＴｈｒｅｅＱｕａｒｔｅｒ</t>
    <phoneticPr fontId="2" type="Hiragana"/>
  </si>
  <si>
    <t>(株)ユーエイチ</t>
    <phoneticPr fontId="2" type="Hiragana"/>
  </si>
  <si>
    <t>(株)ユーエイチ</t>
    <phoneticPr fontId="20" type="Hiragana"/>
  </si>
  <si>
    <t>(株)Ｍｅｌｔｈ</t>
    <phoneticPr fontId="2" type="Hiragana"/>
  </si>
  <si>
    <t>(株)エスリード</t>
    <phoneticPr fontId="2" type="Hiragana"/>
  </si>
  <si>
    <t>(株)ＧＡＭ</t>
    <phoneticPr fontId="2" type="Hiragana"/>
  </si>
  <si>
    <t>(株)エンクルー</t>
    <phoneticPr fontId="2" type="Hiragana"/>
  </si>
  <si>
    <t>(株)ＡＮＤＳＭＩＬＥ</t>
    <phoneticPr fontId="20" type="Hiragana"/>
  </si>
  <si>
    <t>(株)東都広告</t>
    <rPh sb="3" eb="5">
      <t>とうと</t>
    </rPh>
    <rPh sb="5" eb="7">
      <t>こうこく</t>
    </rPh>
    <phoneticPr fontId="20" type="Hiragana"/>
  </si>
  <si>
    <t>(株)ＬＩＴＡＬＩＣＯパートナーズ</t>
    <phoneticPr fontId="2" type="Hiragana"/>
  </si>
  <si>
    <t>(株)リハスホープ</t>
    <phoneticPr fontId="20" type="Hiragana"/>
  </si>
  <si>
    <t>(株)アンドツリー</t>
    <phoneticPr fontId="20" type="Hiragana"/>
  </si>
  <si>
    <t>コーセー(株)</t>
    <phoneticPr fontId="20" type="Hiragana"/>
  </si>
  <si>
    <t>(株)モードファイブ</t>
    <phoneticPr fontId="20" type="Hiragana"/>
  </si>
  <si>
    <t>(株)Wings</t>
    <phoneticPr fontId="20" type="Hiragana"/>
  </si>
  <si>
    <t>ＩＴグループ(株)</t>
    <phoneticPr fontId="20" type="Hiragana"/>
  </si>
  <si>
    <t>(株)コロネット</t>
    <phoneticPr fontId="2" type="Hiragana"/>
  </si>
  <si>
    <t>サンフォレスト(株)</t>
    <phoneticPr fontId="20" type="Hiragana"/>
  </si>
  <si>
    <t>(株)ファン・アシスト・ライフ</t>
    <phoneticPr fontId="2" type="Hiragana"/>
  </si>
  <si>
    <t>(株)SMILE</t>
    <phoneticPr fontId="20" type="Hiragana"/>
  </si>
  <si>
    <t>(株)ＡＲＵＡＩＹＵ</t>
    <phoneticPr fontId="20" type="Hiragana"/>
  </si>
  <si>
    <t>ＩＮＳＰＩＲＥ(株)</t>
    <phoneticPr fontId="33"/>
  </si>
  <si>
    <t>(株)ココルポート</t>
    <phoneticPr fontId="2"/>
  </si>
  <si>
    <t>幸せラボ(株)</t>
    <rPh sb="0" eb="1">
      <t>シアワ</t>
    </rPh>
    <phoneticPr fontId="2"/>
  </si>
  <si>
    <t>(株)こまち</t>
    <phoneticPr fontId="2"/>
  </si>
  <si>
    <t>(株)　小春日和</t>
    <rPh sb="4" eb="6">
      <t>コハル</t>
    </rPh>
    <rPh sb="6" eb="8">
      <t>ビヨリ</t>
    </rPh>
    <phoneticPr fontId="2"/>
  </si>
  <si>
    <t>インクルード(株)</t>
  </si>
  <si>
    <t>(株)アニスピホールディングス</t>
    <phoneticPr fontId="2"/>
  </si>
  <si>
    <t>(株)Rodina</t>
    <phoneticPr fontId="2"/>
  </si>
  <si>
    <t>(株)alife</t>
    <phoneticPr fontId="33"/>
  </si>
  <si>
    <t>(株)リンクス</t>
    <phoneticPr fontId="33"/>
  </si>
  <si>
    <t>(株)ITF</t>
    <phoneticPr fontId="33"/>
  </si>
  <si>
    <t>(株)クリエイト・ケア</t>
    <phoneticPr fontId="33"/>
  </si>
  <si>
    <t>(株)アライズ</t>
    <phoneticPr fontId="33"/>
  </si>
  <si>
    <t>ITグループ(株)</t>
    <phoneticPr fontId="33"/>
  </si>
  <si>
    <t>(株)XROS</t>
    <phoneticPr fontId="33"/>
  </si>
  <si>
    <t>メンタルヘルスDX(株)</t>
    <phoneticPr fontId="33"/>
  </si>
  <si>
    <t>(株)ライフサービス</t>
  </si>
  <si>
    <t>(株)ライフサービス</t>
    <phoneticPr fontId="33"/>
  </si>
  <si>
    <t>(株)ワークデザインセンター</t>
    <phoneticPr fontId="33"/>
  </si>
  <si>
    <t>LIBsConnect(株)</t>
  </si>
  <si>
    <t>(株)manaby</t>
    <phoneticPr fontId="1"/>
  </si>
  <si>
    <t>(株)visum</t>
  </si>
  <si>
    <t>(株)visum</t>
    <phoneticPr fontId="33"/>
  </si>
  <si>
    <t>(株)Kaien</t>
  </si>
  <si>
    <t>(株)コエル</t>
  </si>
  <si>
    <t>(株)フードコンサルティング</t>
    <phoneticPr fontId="33"/>
  </si>
  <si>
    <t>(株)カルディアコーポレーション</t>
    <phoneticPr fontId="2"/>
  </si>
  <si>
    <t>ウェルビー(株)</t>
    <phoneticPr fontId="2"/>
  </si>
  <si>
    <t>ＡＳバークレー(株)</t>
    <phoneticPr fontId="2"/>
  </si>
  <si>
    <t>JOYエンタープライズ(株)</t>
    <phoneticPr fontId="2"/>
  </si>
  <si>
    <t>(株)リズム</t>
    <phoneticPr fontId="2"/>
  </si>
  <si>
    <t>クオリティー(株)</t>
    <phoneticPr fontId="2"/>
  </si>
  <si>
    <t>ＷＯＯＯＬＹ(株)</t>
  </si>
  <si>
    <t>(株)ＬＩＴＡＬＩＣＯ</t>
    <phoneticPr fontId="2"/>
  </si>
  <si>
    <t>コスモプラス(株)</t>
    <phoneticPr fontId="2"/>
  </si>
  <si>
    <t>あいおい保険ワールド(株)</t>
    <rPh sb="4" eb="6">
      <t>ホケン</t>
    </rPh>
    <phoneticPr fontId="2"/>
  </si>
  <si>
    <t>(株)やそきち</t>
    <phoneticPr fontId="2"/>
  </si>
  <si>
    <t>アイ・ケア(株)</t>
    <phoneticPr fontId="2"/>
  </si>
  <si>
    <t>(株)リンクス</t>
    <phoneticPr fontId="2"/>
  </si>
  <si>
    <t>(株)柳生ＲＰｌｕｓ</t>
    <rPh sb="3" eb="5">
      <t>ヤギュウ</t>
    </rPh>
    <phoneticPr fontId="2"/>
  </si>
  <si>
    <t>(株)ポップワールドＰＬＵＳ</t>
    <phoneticPr fontId="2"/>
  </si>
  <si>
    <t>(株)ドリームダブルコーポレーション</t>
    <phoneticPr fontId="2"/>
  </si>
  <si>
    <t>(株)ダイモンサービス</t>
    <phoneticPr fontId="2"/>
  </si>
  <si>
    <t>チャレンジドホームズ(株)</t>
    <phoneticPr fontId="2"/>
  </si>
  <si>
    <t>DENBA DISS(株)</t>
    <phoneticPr fontId="2"/>
  </si>
  <si>
    <t>(株)リップル</t>
    <phoneticPr fontId="2"/>
  </si>
  <si>
    <t>(株)stara</t>
    <phoneticPr fontId="2"/>
  </si>
  <si>
    <t>(株)ネクスクール</t>
    <phoneticPr fontId="2"/>
  </si>
  <si>
    <t>リレーション(株)</t>
    <phoneticPr fontId="2"/>
  </si>
  <si>
    <t>共生社会を創る(株)</t>
    <rPh sb="0" eb="4">
      <t>キョウセイシャカイ</t>
    </rPh>
    <rPh sb="5" eb="6">
      <t>ツク</t>
    </rPh>
    <phoneticPr fontId="2"/>
  </si>
  <si>
    <t>(株)柳生RPlus</t>
    <rPh sb="3" eb="5">
      <t>ヤギュウ</t>
    </rPh>
    <phoneticPr fontId="2"/>
  </si>
  <si>
    <t>ＩＴグループ(株)</t>
    <phoneticPr fontId="2"/>
  </si>
  <si>
    <t>(株)総合福祉</t>
    <rPh sb="3" eb="7">
      <t>ソウゴウフクシ</t>
    </rPh>
    <phoneticPr fontId="2"/>
  </si>
  <si>
    <t>(株)明光ウェルネス</t>
    <rPh sb="3" eb="5">
      <t>メイコウ</t>
    </rPh>
    <phoneticPr fontId="2"/>
  </si>
  <si>
    <t>フレンズ(株)</t>
    <phoneticPr fontId="2"/>
  </si>
  <si>
    <t>(株)ToDoCare</t>
    <phoneticPr fontId="2"/>
  </si>
  <si>
    <t>(株)　柳生RPlus</t>
    <rPh sb="4" eb="6">
      <t>ヤギュウ</t>
    </rPh>
    <phoneticPr fontId="2"/>
  </si>
  <si>
    <t>(株)ベストスマイル</t>
  </si>
  <si>
    <t>(株)aid</t>
    <phoneticPr fontId="2"/>
  </si>
  <si>
    <t>サンフォレスト(株)</t>
    <phoneticPr fontId="2"/>
  </si>
  <si>
    <t>(株)NORTHCREW</t>
    <phoneticPr fontId="2"/>
  </si>
  <si>
    <t>(株)あさひや</t>
    <phoneticPr fontId="2"/>
  </si>
  <si>
    <t>(株)クレセル</t>
    <phoneticPr fontId="2"/>
  </si>
  <si>
    <t>プラチナスプーン(株)</t>
    <phoneticPr fontId="33"/>
  </si>
  <si>
    <t>(株)アプト</t>
    <phoneticPr fontId="5"/>
  </si>
  <si>
    <t>(株)グローバルインクルージョン</t>
  </si>
  <si>
    <t>(株)astep</t>
    <phoneticPr fontId="2"/>
  </si>
  <si>
    <t>(株)　日東農業</t>
    <rPh sb="4" eb="8">
      <t>ニットウノウギョウ</t>
    </rPh>
    <phoneticPr fontId="2"/>
  </si>
  <si>
    <t>(株)ガイア</t>
    <phoneticPr fontId="2"/>
  </si>
  <si>
    <t>(株)　イチドキリ</t>
    <phoneticPr fontId="2"/>
  </si>
  <si>
    <t>(株)　東都広告</t>
    <rPh sb="4" eb="6">
      <t>トウト</t>
    </rPh>
    <rPh sb="6" eb="8">
      <t>コウコク</t>
    </rPh>
    <phoneticPr fontId="2"/>
  </si>
  <si>
    <t>(株)ＬＩＴＡＬＩＣＯ</t>
    <phoneticPr fontId="33"/>
  </si>
  <si>
    <t>(株)まはろ</t>
    <phoneticPr fontId="34"/>
  </si>
  <si>
    <t>(株)Lipalette</t>
    <phoneticPr fontId="2"/>
  </si>
  <si>
    <t>(株)TooM</t>
    <phoneticPr fontId="2"/>
  </si>
  <si>
    <t>(株)メルフィス</t>
    <phoneticPr fontId="2"/>
  </si>
  <si>
    <t>(株)Lily</t>
    <phoneticPr fontId="2"/>
  </si>
  <si>
    <t>(株)モードファイブ</t>
    <phoneticPr fontId="2"/>
  </si>
  <si>
    <t>(株)クレール</t>
    <phoneticPr fontId="2"/>
  </si>
  <si>
    <t>(株)ミナモト</t>
    <phoneticPr fontId="2"/>
  </si>
  <si>
    <t>(株)WELC</t>
    <phoneticPr fontId="2"/>
  </si>
  <si>
    <t>(株)Ｎｅｘｔ</t>
    <phoneticPr fontId="2"/>
  </si>
  <si>
    <t>(株)メガテラフーズ
東松山第１事業所</t>
    <rPh sb="11" eb="12">
      <t>ヒガシ</t>
    </rPh>
    <rPh sb="12" eb="14">
      <t>マツヤマ</t>
    </rPh>
    <rPh sb="14" eb="15">
      <t>ダイ</t>
    </rPh>
    <rPh sb="16" eb="19">
      <t>ジギョウショ</t>
    </rPh>
    <phoneticPr fontId="2"/>
  </si>
  <si>
    <t>(株)サインポスト</t>
  </si>
  <si>
    <t>はなよりい(株)</t>
    <phoneticPr fontId="2"/>
  </si>
  <si>
    <t>(株)GENKI　INNOVATION
COMPANY</t>
    <phoneticPr fontId="2"/>
  </si>
  <si>
    <t>(株)４LEEF</t>
    <phoneticPr fontId="33"/>
  </si>
  <si>
    <t>(株)フルライセンス</t>
    <phoneticPr fontId="2"/>
  </si>
  <si>
    <t>(株)333Life-Care</t>
    <phoneticPr fontId="33"/>
  </si>
  <si>
    <t>(株)ヴェルペンファルマ</t>
    <phoneticPr fontId="2"/>
  </si>
  <si>
    <t>(株)ハマウラ福祉工場</t>
  </si>
  <si>
    <t>(株)ハート＆アート</t>
    <phoneticPr fontId="36"/>
  </si>
  <si>
    <t>(株)チャレンジドジャパン</t>
    <phoneticPr fontId="3"/>
  </si>
  <si>
    <t>パーソルダイバース(株)</t>
    <phoneticPr fontId="38"/>
  </si>
  <si>
    <t>(株)学研スマイルハートフルＡ　さいたまセンター</t>
    <rPh sb="3" eb="5">
      <t>ガッケン</t>
    </rPh>
    <phoneticPr fontId="5"/>
  </si>
  <si>
    <t>(株)チャレンジドジャパン</t>
    <phoneticPr fontId="5"/>
  </si>
  <si>
    <t>(株)ｂｌｏｏｍ</t>
    <phoneticPr fontId="36"/>
  </si>
  <si>
    <t>(株)ココルポート</t>
    <phoneticPr fontId="5"/>
  </si>
  <si>
    <t>WOOOLY(株)</t>
    <phoneticPr fontId="5"/>
  </si>
  <si>
    <t>(株)Kaien</t>
    <phoneticPr fontId="5"/>
  </si>
  <si>
    <t>(株)ゼネラルパートナーズ</t>
    <phoneticPr fontId="5"/>
  </si>
  <si>
    <t>(株)ライフサービス</t>
    <phoneticPr fontId="5"/>
  </si>
  <si>
    <t>(株)ティーブレイス</t>
    <phoneticPr fontId="5"/>
  </si>
  <si>
    <t>(株)Rodina</t>
    <phoneticPr fontId="3"/>
  </si>
  <si>
    <t>(株)スタートライン</t>
    <phoneticPr fontId="5"/>
  </si>
  <si>
    <t>(株)ＬＩＴＡＬＩＣＯパートナーズ</t>
    <phoneticPr fontId="40"/>
  </si>
  <si>
    <t>(株)リハス</t>
  </si>
  <si>
    <t>(株)ワンダフル</t>
    <phoneticPr fontId="36"/>
  </si>
  <si>
    <t>(株)lit</t>
    <phoneticPr fontId="36"/>
  </si>
  <si>
    <t>(株)Rodina</t>
    <phoneticPr fontId="42"/>
  </si>
  <si>
    <t>ウェルビー(株)</t>
    <phoneticPr fontId="38"/>
  </si>
  <si>
    <t>(株)Rodina</t>
    <phoneticPr fontId="38"/>
  </si>
  <si>
    <t>(株)manaby</t>
    <phoneticPr fontId="40"/>
  </si>
  <si>
    <t>インクルード(株)</t>
    <phoneticPr fontId="40"/>
  </si>
  <si>
    <t>(株)国土信和</t>
    <rPh sb="3" eb="5">
      <t>コクド</t>
    </rPh>
    <rPh sb="5" eb="7">
      <t>シンワ</t>
    </rPh>
    <phoneticPr fontId="36"/>
  </si>
  <si>
    <t>(株)サイクツ</t>
    <phoneticPr fontId="36"/>
  </si>
  <si>
    <t>(株)スーパーモード</t>
    <phoneticPr fontId="36"/>
  </si>
  <si>
    <t>笑門ウェルフェア(株)</t>
    <rPh sb="0" eb="1">
      <t>ワライ</t>
    </rPh>
    <rPh sb="1" eb="2">
      <t>モン</t>
    </rPh>
    <phoneticPr fontId="36"/>
  </si>
  <si>
    <t>(株)KANAU-LAB</t>
  </si>
  <si>
    <t>(株)KANAU-LAB</t>
    <phoneticPr fontId="36"/>
  </si>
  <si>
    <t>(株)リウェル</t>
    <phoneticPr fontId="5"/>
  </si>
  <si>
    <t>Ｋｉｒａｃｕ(株)</t>
    <phoneticPr fontId="36"/>
  </si>
  <si>
    <t>(株)ココルポート</t>
    <phoneticPr fontId="36"/>
  </si>
  <si>
    <t>(株)フルオール</t>
    <phoneticPr fontId="36"/>
  </si>
  <si>
    <t>(株)プラネット</t>
  </si>
  <si>
    <t>(株)ハート＆アート</t>
    <phoneticPr fontId="5"/>
  </si>
  <si>
    <t>(株)インクル</t>
    <phoneticPr fontId="5"/>
  </si>
  <si>
    <t>(株)KANAU-LAB</t>
    <phoneticPr fontId="5"/>
  </si>
  <si>
    <t>(株)リンクス</t>
    <phoneticPr fontId="36"/>
  </si>
  <si>
    <t>(株)リハス</t>
    <phoneticPr fontId="5"/>
  </si>
  <si>
    <t>(株)SkillFul</t>
    <phoneticPr fontId="5"/>
  </si>
  <si>
    <t>(株)サイクツ</t>
    <phoneticPr fontId="5"/>
  </si>
  <si>
    <t>(株)アイヲン</t>
    <phoneticPr fontId="5"/>
  </si>
  <si>
    <t>SAKURA United Solution(株)</t>
    <phoneticPr fontId="5"/>
  </si>
  <si>
    <t>埼玉障害者支援マネジメント(株)</t>
    <rPh sb="0" eb="2">
      <t>サイタマ</t>
    </rPh>
    <rPh sb="2" eb="5">
      <t>ショウガイシャ</t>
    </rPh>
    <rPh sb="5" eb="7">
      <t>シエン</t>
    </rPh>
    <phoneticPr fontId="5"/>
  </si>
  <si>
    <t>(株)LITALICOパートナーズ</t>
  </si>
  <si>
    <t>(株)Prevision-Consulting</t>
    <phoneticPr fontId="5"/>
  </si>
  <si>
    <t>(株)ＷＥＳＴＲＯＣＫ</t>
    <phoneticPr fontId="2"/>
  </si>
  <si>
    <t>(株)KANAU-LAB</t>
    <phoneticPr fontId="2"/>
  </si>
  <si>
    <t>(株)ゆるやかステップ</t>
    <phoneticPr fontId="2"/>
  </si>
  <si>
    <t>(株)ゆたかカレッジ</t>
    <phoneticPr fontId="2"/>
  </si>
  <si>
    <t>(株)東都広告</t>
    <rPh sb="3" eb="5">
      <t>トウト</t>
    </rPh>
    <rPh sb="5" eb="7">
      <t>コウコク</t>
    </rPh>
    <phoneticPr fontId="2"/>
  </si>
  <si>
    <t>(株)スタートライン</t>
    <phoneticPr fontId="8"/>
  </si>
  <si>
    <t>(株)ウェルリンク</t>
    <phoneticPr fontId="2"/>
  </si>
  <si>
    <t>(株)ラフォンテ</t>
    <phoneticPr fontId="5"/>
  </si>
  <si>
    <t>(株)はるとな</t>
    <phoneticPr fontId="5"/>
  </si>
  <si>
    <t>ウェルビー(株)</t>
    <phoneticPr fontId="7"/>
  </si>
  <si>
    <t>(株)NeoWorｋ</t>
    <phoneticPr fontId="36"/>
  </si>
  <si>
    <t>(株)キズキ</t>
    <phoneticPr fontId="38"/>
  </si>
  <si>
    <t>(株)和道</t>
    <rPh sb="3" eb="5">
      <t>ワドウ</t>
    </rPh>
    <phoneticPr fontId="36"/>
  </si>
  <si>
    <t>(株)悠惺</t>
    <rPh sb="3" eb="4">
      <t>ユウ</t>
    </rPh>
    <rPh sb="4" eb="5">
      <t>サト</t>
    </rPh>
    <phoneticPr fontId="36"/>
  </si>
  <si>
    <t>(株)ライフサービス</t>
    <phoneticPr fontId="36"/>
  </si>
  <si>
    <t>(株)KANAU-LAB</t>
    <phoneticPr fontId="37"/>
  </si>
  <si>
    <t>(株)ハグスリー</t>
    <phoneticPr fontId="2"/>
  </si>
  <si>
    <t>(株)LITALICOパートナーズ</t>
    <phoneticPr fontId="2"/>
  </si>
  <si>
    <t>(株)チャレンジドジャパン</t>
    <phoneticPr fontId="7"/>
  </si>
  <si>
    <t>フィールドビフォー(株)</t>
    <phoneticPr fontId="5"/>
  </si>
  <si>
    <t>(株)スタートライン</t>
    <phoneticPr fontId="7"/>
  </si>
  <si>
    <t>(株)エバプラ</t>
    <phoneticPr fontId="7"/>
  </si>
  <si>
    <t>サンフォレスト(株)</t>
    <phoneticPr fontId="7"/>
  </si>
  <si>
    <t>(株)ＵＬＴ</t>
    <phoneticPr fontId="5"/>
  </si>
  <si>
    <t>(株)ティーブレイス</t>
    <phoneticPr fontId="7"/>
  </si>
  <si>
    <t>デコボコワークス(株)</t>
    <phoneticPr fontId="5"/>
  </si>
  <si>
    <t>(株)NeoWork</t>
    <phoneticPr fontId="5"/>
  </si>
  <si>
    <t>(株)KANAU-LAB</t>
    <phoneticPr fontId="7"/>
  </si>
  <si>
    <t>(株)MIRAIz</t>
    <phoneticPr fontId="7"/>
  </si>
  <si>
    <t>(株)アルファライズ</t>
    <phoneticPr fontId="7"/>
  </si>
  <si>
    <t>(株)MARU</t>
    <phoneticPr fontId="5"/>
  </si>
  <si>
    <t>(株)ライトハウス</t>
    <phoneticPr fontId="5"/>
  </si>
  <si>
    <t>(株)バース</t>
    <phoneticPr fontId="5"/>
  </si>
  <si>
    <t>オールステージ(株)</t>
    <phoneticPr fontId="5"/>
  </si>
  <si>
    <t>(株)RESTA</t>
    <phoneticPr fontId="5"/>
  </si>
  <si>
    <t>北方天(株)</t>
    <rPh sb="0" eb="1">
      <t>キタ</t>
    </rPh>
    <rPh sb="1" eb="2">
      <t>ホウ</t>
    </rPh>
    <rPh sb="2" eb="3">
      <t>テン</t>
    </rPh>
    <phoneticPr fontId="5"/>
  </si>
  <si>
    <t>(株)チャレンジプラットフォーム</t>
    <phoneticPr fontId="5"/>
  </si>
  <si>
    <t>さいたま福祉会(株)</t>
    <rPh sb="4" eb="6">
      <t>フクシ</t>
    </rPh>
    <rPh sb="6" eb="7">
      <t>カイ</t>
    </rPh>
    <phoneticPr fontId="2"/>
  </si>
  <si>
    <t>(株)八雲</t>
    <rPh sb="3" eb="4">
      <t>ハチ</t>
    </rPh>
    <rPh sb="4" eb="5">
      <t>クモ</t>
    </rPh>
    <phoneticPr fontId="2"/>
  </si>
  <si>
    <t>(株)地域福祉サービス</t>
    <rPh sb="3" eb="5">
      <t>チイキ</t>
    </rPh>
    <rPh sb="5" eb="7">
      <t>フクシ</t>
    </rPh>
    <phoneticPr fontId="2"/>
  </si>
  <si>
    <t>(株)クラ・ゼミ</t>
    <phoneticPr fontId="2"/>
  </si>
  <si>
    <t>(株)エスリード</t>
    <phoneticPr fontId="2"/>
  </si>
  <si>
    <t>ReNATus(株)</t>
    <phoneticPr fontId="2"/>
  </si>
  <si>
    <t>(株)　atimo</t>
    <phoneticPr fontId="2"/>
  </si>
  <si>
    <t>(株)visum</t>
    <phoneticPr fontId="2"/>
  </si>
  <si>
    <t>(株)シムレス</t>
    <phoneticPr fontId="2"/>
  </si>
  <si>
    <t>(株)ジョイセカンド</t>
    <phoneticPr fontId="2"/>
  </si>
  <si>
    <t>(株)佳香</t>
    <rPh sb="3" eb="4">
      <t>けい</t>
    </rPh>
    <rPh sb="4" eb="5">
      <t>か</t>
    </rPh>
    <phoneticPr fontId="2" type="Hiragana"/>
  </si>
  <si>
    <t>(株)Ｊ－ＮＥＸＵＳ</t>
    <phoneticPr fontId="20" type="Hiragana"/>
  </si>
  <si>
    <t>ソーシャルインクルー(株)</t>
  </si>
  <si>
    <t>ソーシャルインクルー(株)</t>
    <phoneticPr fontId="2" type="Hiragana"/>
  </si>
  <si>
    <t>(株)エクラシアＨＤ</t>
    <phoneticPr fontId="20" type="Hiragana"/>
  </si>
  <si>
    <t>ＲＪソーシャルケア東京
(株)</t>
    <rPh sb="9" eb="11">
      <t>とうきょう</t>
    </rPh>
    <phoneticPr fontId="20" type="Hiragana"/>
  </si>
  <si>
    <t>(株)恵</t>
    <rPh sb="3" eb="4">
      <t>めぐみ</t>
    </rPh>
    <phoneticPr fontId="39" type="Hiragana"/>
  </si>
  <si>
    <t>ソーシャルインクルー(株)</t>
    <phoneticPr fontId="2"/>
  </si>
  <si>
    <t>(株)エクラシア</t>
  </si>
  <si>
    <t>東食品(株)</t>
    <rPh sb="0" eb="3">
      <t>アズマショクヒン</t>
    </rPh>
    <phoneticPr fontId="2"/>
  </si>
  <si>
    <t>(株)まどか</t>
    <phoneticPr fontId="2"/>
  </si>
  <si>
    <t>(株)エクラシア</t>
    <phoneticPr fontId="2"/>
  </si>
  <si>
    <t>(株)INNOVEL HEALTHCARE</t>
    <phoneticPr fontId="2"/>
  </si>
  <si>
    <t>(株)ワイズ・インフィニティ</t>
  </si>
  <si>
    <t>ミナノワ(株)</t>
    <phoneticPr fontId="2"/>
  </si>
  <si>
    <t>(株)ＡＭＡＴＵＨＩ</t>
    <phoneticPr fontId="5"/>
  </si>
  <si>
    <t>めぐ(株)</t>
    <phoneticPr fontId="2"/>
  </si>
  <si>
    <t>(株)クロスロード</t>
    <phoneticPr fontId="2"/>
  </si>
  <si>
    <t>(株)ＡＭＡＴＵＨＩ</t>
    <phoneticPr fontId="2"/>
  </si>
  <si>
    <t>(株)リズム</t>
    <phoneticPr fontId="5"/>
  </si>
  <si>
    <t>(株)チャレンジプラットフォーム</t>
    <phoneticPr fontId="36"/>
  </si>
  <si>
    <t>ミナノワ(株)</t>
    <phoneticPr fontId="36"/>
  </si>
  <si>
    <t>ミナノワ(株)</t>
    <phoneticPr fontId="5"/>
  </si>
  <si>
    <t>(株)キュアラボ</t>
    <phoneticPr fontId="37"/>
  </si>
  <si>
    <t>(株)エンゼルランプ</t>
    <phoneticPr fontId="5"/>
  </si>
  <si>
    <t>ソーシャルインクルー(株)</t>
    <phoneticPr fontId="5"/>
  </si>
  <si>
    <t>(株)サザンツリー</t>
    <phoneticPr fontId="5"/>
  </si>
  <si>
    <t>(株)INNOVEL　HEALTHCARE</t>
    <phoneticPr fontId="5"/>
  </si>
  <si>
    <t>(株)エクラシア</t>
    <phoneticPr fontId="5"/>
  </si>
  <si>
    <t>(株)INNOVEL　HEALTHCARE</t>
    <phoneticPr fontId="19"/>
  </si>
  <si>
    <t>(株)サザンツリー</t>
    <phoneticPr fontId="36"/>
  </si>
  <si>
    <t>ＲＪソーシャルケア東京(株)</t>
    <rPh sb="9" eb="11">
      <t>トウキョウ</t>
    </rPh>
    <phoneticPr fontId="5"/>
  </si>
  <si>
    <t>(同)ウェルフェアウェルス</t>
    <phoneticPr fontId="2" type="Hiragana"/>
  </si>
  <si>
    <t>(同)ヨルベアル</t>
    <phoneticPr fontId="2" type="Hiragana"/>
  </si>
  <si>
    <t>Well being job(同)</t>
    <phoneticPr fontId="20" type="Hiragana"/>
  </si>
  <si>
    <t>NSコーポレーション(同)</t>
    <phoneticPr fontId="2"/>
  </si>
  <si>
    <t>bamboo(同)</t>
    <phoneticPr fontId="33"/>
  </si>
  <si>
    <t>(同)やまぶき</t>
    <phoneticPr fontId="33"/>
  </si>
  <si>
    <t>(同)ｃｒｅｅｒ</t>
    <phoneticPr fontId="2"/>
  </si>
  <si>
    <t>(同)Ａｚアットモア</t>
    <phoneticPr fontId="2"/>
  </si>
  <si>
    <t>(同)motsu.</t>
    <phoneticPr fontId="2"/>
  </si>
  <si>
    <t>(同)stara link</t>
    <phoneticPr fontId="2"/>
  </si>
  <si>
    <t>(同)Azアットモア</t>
    <phoneticPr fontId="2"/>
  </si>
  <si>
    <t>(同)エンフェルメリア虹</t>
    <rPh sb="11" eb="12">
      <t>ニジ</t>
    </rPh>
    <phoneticPr fontId="2"/>
  </si>
  <si>
    <t>(同)けやき</t>
    <phoneticPr fontId="2"/>
  </si>
  <si>
    <t>(同)KAGAYAKI</t>
    <phoneticPr fontId="2"/>
  </si>
  <si>
    <t>ホクレア(同)</t>
    <phoneticPr fontId="2"/>
  </si>
  <si>
    <t>(同)フルサポート</t>
    <phoneticPr fontId="2"/>
  </si>
  <si>
    <t>継志館アカデミー(同)</t>
    <rPh sb="0" eb="1">
      <t>ツギ</t>
    </rPh>
    <rPh sb="1" eb="2">
      <t>ココロザシ</t>
    </rPh>
    <rPh sb="2" eb="3">
      <t>カン</t>
    </rPh>
    <phoneticPr fontId="2"/>
  </si>
  <si>
    <t>ヒューマニティーアシスト(同) 吉川事業所</t>
    <rPh sb="16" eb="21">
      <t>ヨシカワジギョウショ</t>
    </rPh>
    <phoneticPr fontId="2"/>
  </si>
  <si>
    <t>(同)Mirai　Support</t>
    <phoneticPr fontId="5"/>
  </si>
  <si>
    <t>ＴＩＦ(同)</t>
    <phoneticPr fontId="5"/>
  </si>
  <si>
    <t>アイ・トライ(同)</t>
    <phoneticPr fontId="40"/>
  </si>
  <si>
    <t>(同)ハーフマウンテン</t>
    <phoneticPr fontId="36"/>
  </si>
  <si>
    <t>アイ・トライ(同)</t>
    <phoneticPr fontId="36"/>
  </si>
  <si>
    <t>(同)ベルエキップ</t>
    <phoneticPr fontId="37"/>
  </si>
  <si>
    <t>(同)翔和</t>
    <rPh sb="3" eb="5">
      <t>ショウワ</t>
    </rPh>
    <phoneticPr fontId="36"/>
  </si>
  <si>
    <t>TryFor(同)</t>
    <phoneticPr fontId="36"/>
  </si>
  <si>
    <t>(同)Size</t>
    <phoneticPr fontId="36"/>
  </si>
  <si>
    <t>(同)FOREST</t>
    <phoneticPr fontId="40"/>
  </si>
  <si>
    <t>(同)アースファーム玄</t>
    <rPh sb="10" eb="11">
      <t>ゲン</t>
    </rPh>
    <phoneticPr fontId="42"/>
  </si>
  <si>
    <t>(同)バオバブの森</t>
    <rPh sb="8" eb="9">
      <t>モリ</t>
    </rPh>
    <phoneticPr fontId="37"/>
  </si>
  <si>
    <t>(同)スマイルファクトリー</t>
    <phoneticPr fontId="5"/>
  </si>
  <si>
    <t>(同)Size</t>
    <phoneticPr fontId="5"/>
  </si>
  <si>
    <t>(同)秀山会</t>
    <rPh sb="3" eb="4">
      <t>シュウ</t>
    </rPh>
    <rPh sb="4" eb="5">
      <t>ヤマ</t>
    </rPh>
    <rPh sb="5" eb="6">
      <t>カイ</t>
    </rPh>
    <phoneticPr fontId="2"/>
  </si>
  <si>
    <t>(同)ＭＡＨ</t>
    <phoneticPr fontId="9"/>
  </si>
  <si>
    <t>(同)トワイズム</t>
    <phoneticPr fontId="5"/>
  </si>
  <si>
    <t>(同)のん</t>
    <phoneticPr fontId="7"/>
  </si>
  <si>
    <t>(同)FIVE　ROSES</t>
    <phoneticPr fontId="5"/>
  </si>
  <si>
    <t>(同)Size</t>
    <phoneticPr fontId="2"/>
  </si>
  <si>
    <t>(同)Naturalplay</t>
    <phoneticPr fontId="2"/>
  </si>
  <si>
    <t>(同)ハピネス</t>
    <phoneticPr fontId="2"/>
  </si>
  <si>
    <t>(同)敬ai</t>
    <rPh sb="3" eb="4">
      <t>ケイ</t>
    </rPh>
    <phoneticPr fontId="36"/>
  </si>
  <si>
    <t>(特非)自立</t>
    <phoneticPr fontId="2" type="Hiragana"/>
  </si>
  <si>
    <t>(特非)ピース</t>
    <phoneticPr fontId="20" type="Hiragana"/>
  </si>
  <si>
    <t>(特非)　山正</t>
  </si>
  <si>
    <t>(特非)ケリアプロジェクト</t>
    <phoneticPr fontId="2"/>
  </si>
  <si>
    <t>(特非)ほっとサポートてんとうむし</t>
    <phoneticPr fontId="2"/>
  </si>
  <si>
    <t>(特非)　山正</t>
    <rPh sb="5" eb="7">
      <t>ヤマショウ</t>
    </rPh>
    <phoneticPr fontId="2"/>
  </si>
  <si>
    <t>(特非)明星</t>
    <rPh sb="4" eb="6">
      <t>ミョウジョウ</t>
    </rPh>
    <phoneticPr fontId="2"/>
  </si>
  <si>
    <t>(特非)合</t>
    <rPh sb="4" eb="5">
      <t>ア</t>
    </rPh>
    <phoneticPr fontId="2"/>
  </si>
  <si>
    <t>(特非)障害者の職場参加をすすめる会</t>
    <rPh sb="4" eb="7">
      <t>ショウガイシャ</t>
    </rPh>
    <rPh sb="8" eb="12">
      <t>ショクバサンカ</t>
    </rPh>
    <rPh sb="17" eb="18">
      <t>カイ</t>
    </rPh>
    <phoneticPr fontId="2"/>
  </si>
  <si>
    <t>(特非)合</t>
    <phoneticPr fontId="2"/>
  </si>
  <si>
    <t>(特非)地域再生研究機構</t>
  </si>
  <si>
    <t>(特非)ハーモニー</t>
    <phoneticPr fontId="2"/>
  </si>
  <si>
    <t>(特非)埼玉こころのかけ橋</t>
    <rPh sb="4" eb="6">
      <t>サイタマ</t>
    </rPh>
    <rPh sb="12" eb="13">
      <t>ハシ</t>
    </rPh>
    <phoneticPr fontId="2"/>
  </si>
  <si>
    <t>(特非)ソーシャルハウス</t>
  </si>
  <si>
    <t>(特非)工房ポルトス</t>
    <rPh sb="4" eb="6">
      <t>コウボウ</t>
    </rPh>
    <phoneticPr fontId="3"/>
  </si>
  <si>
    <t>(特非)ゆうの樹</t>
    <rPh sb="7" eb="8">
      <t>キ</t>
    </rPh>
    <phoneticPr fontId="36"/>
  </si>
  <si>
    <t>(特非)ゆうの樹</t>
    <rPh sb="7" eb="8">
      <t>キ</t>
    </rPh>
    <phoneticPr fontId="5"/>
  </si>
  <si>
    <t>(特非)ありのままでスバラシイ</t>
    <phoneticPr fontId="2"/>
  </si>
  <si>
    <t>(特非)仲良し作業所</t>
    <rPh sb="7" eb="9">
      <t>サギョウ</t>
    </rPh>
    <phoneticPr fontId="2"/>
  </si>
  <si>
    <t>(特非)スローライフ</t>
    <phoneticPr fontId="2"/>
  </si>
  <si>
    <t>(特非)あいある</t>
    <phoneticPr fontId="2" type="Hiragana"/>
  </si>
  <si>
    <t>(特非)ほっとサポートてんとうむし</t>
    <phoneticPr fontId="33"/>
  </si>
  <si>
    <t>(特非)合</t>
    <rPh sb="4" eb="5">
      <t>アイ</t>
    </rPh>
    <phoneticPr fontId="2"/>
  </si>
  <si>
    <t>(特非)結</t>
    <rPh sb="4" eb="5">
      <t>ケツ</t>
    </rPh>
    <phoneticPr fontId="2"/>
  </si>
  <si>
    <t>(特非)Take</t>
    <phoneticPr fontId="2"/>
  </si>
  <si>
    <t>(福)ひらく会</t>
    <rPh sb="6" eb="7">
      <t>かい</t>
    </rPh>
    <phoneticPr fontId="2" type="Hiragana"/>
  </si>
  <si>
    <t>(福)鳩ヶ谷ほっとすてーしょん</t>
    <phoneticPr fontId="2" type="Hiragana"/>
  </si>
  <si>
    <t>(福)川口市社会福祉事業団</t>
    <rPh sb="3" eb="13">
      <t>かわぐちししゃかいふくしじぎょうだん</t>
    </rPh>
    <phoneticPr fontId="20" type="Hiragana"/>
  </si>
  <si>
    <t>(福)川口市社会福祉事業団</t>
    <phoneticPr fontId="20" type="Hiragana"/>
  </si>
  <si>
    <t>(福)新</t>
  </si>
  <si>
    <t>(福)　親愛会</t>
    <rPh sb="4" eb="6">
      <t>シンアイ</t>
    </rPh>
    <rPh sb="6" eb="7">
      <t>カイ</t>
    </rPh>
    <phoneticPr fontId="2"/>
  </si>
  <si>
    <t>(福)　ハッピーネット</t>
  </si>
  <si>
    <t>越谷市（(福)越谷市社会福祉協議会）</t>
    <rPh sb="0" eb="3">
      <t>コシガヤシ</t>
    </rPh>
    <rPh sb="7" eb="10">
      <t>コシガヤシ</t>
    </rPh>
    <rPh sb="10" eb="17">
      <t>シャカイフクシキョウギカイ</t>
    </rPh>
    <phoneticPr fontId="2"/>
  </si>
  <si>
    <t>(福)　越谷市社会福祉協議会</t>
  </si>
  <si>
    <t>(福)あげお福祉会</t>
  </si>
  <si>
    <t>(福)志木市社会福祉協議会多機能型事業所</t>
    <rPh sb="3" eb="6">
      <t>シキシ</t>
    </rPh>
    <rPh sb="6" eb="8">
      <t>シャカイ</t>
    </rPh>
    <rPh sb="8" eb="10">
      <t>フクシ</t>
    </rPh>
    <rPh sb="10" eb="13">
      <t>キョウギカイ</t>
    </rPh>
    <rPh sb="13" eb="16">
      <t>タキノウ</t>
    </rPh>
    <rPh sb="16" eb="17">
      <t>ガタ</t>
    </rPh>
    <rPh sb="17" eb="20">
      <t>ジギョウショ</t>
    </rPh>
    <phoneticPr fontId="2"/>
  </si>
  <si>
    <t>(福)茶の花福祉会</t>
    <rPh sb="3" eb="4">
      <t>チャ</t>
    </rPh>
    <rPh sb="5" eb="9">
      <t>ハナフクシカイ</t>
    </rPh>
    <phoneticPr fontId="2"/>
  </si>
  <si>
    <t>(福)　現成会</t>
    <rPh sb="4" eb="5">
      <t>ゲン</t>
    </rPh>
    <rPh sb="5" eb="6">
      <t>ナリ</t>
    </rPh>
    <rPh sb="6" eb="7">
      <t>カイ</t>
    </rPh>
    <phoneticPr fontId="2"/>
  </si>
  <si>
    <t>(福)　入間東部福祉会</t>
    <rPh sb="4" eb="8">
      <t>イルマトウブ</t>
    </rPh>
    <rPh sb="8" eb="11">
      <t>フクシカイ</t>
    </rPh>
    <phoneticPr fontId="2"/>
  </si>
  <si>
    <t>(福)川島町社会福祉協議会通所介護事業所</t>
    <rPh sb="3" eb="6">
      <t>カワジママチ</t>
    </rPh>
    <rPh sb="6" eb="8">
      <t>シャカイ</t>
    </rPh>
    <rPh sb="8" eb="10">
      <t>フクシ</t>
    </rPh>
    <rPh sb="10" eb="13">
      <t>キョウギカイ</t>
    </rPh>
    <rPh sb="13" eb="15">
      <t>ツウショ</t>
    </rPh>
    <rPh sb="15" eb="17">
      <t>カイゴ</t>
    </rPh>
    <rPh sb="17" eb="20">
      <t>ジギョウショ</t>
    </rPh>
    <phoneticPr fontId="2"/>
  </si>
  <si>
    <t>(福)　ラベンダー</t>
  </si>
  <si>
    <t>(福)　独歩</t>
    <rPh sb="4" eb="6">
      <t>ドッポ</t>
    </rPh>
    <phoneticPr fontId="5"/>
  </si>
  <si>
    <t>(福)うらわ学園</t>
    <rPh sb="6" eb="8">
      <t>ガクエン</t>
    </rPh>
    <phoneticPr fontId="36"/>
  </si>
  <si>
    <t>(福)独歩</t>
    <rPh sb="3" eb="5">
      <t>ドッポ</t>
    </rPh>
    <phoneticPr fontId="5"/>
  </si>
  <si>
    <t>(福)埼玉福祉事業協会</t>
    <rPh sb="3" eb="9">
      <t>サイタマフクシジギョウ</t>
    </rPh>
    <rPh sb="9" eb="11">
      <t>キョウカイ</t>
    </rPh>
    <phoneticPr fontId="5"/>
  </si>
  <si>
    <t>(福)ともに生きる会</t>
    <rPh sb="6" eb="7">
      <t>イ</t>
    </rPh>
    <rPh sb="9" eb="10">
      <t>カイ</t>
    </rPh>
    <phoneticPr fontId="40"/>
  </si>
  <si>
    <t>(福)さいたま市社会福祉事業団</t>
    <rPh sb="7" eb="8">
      <t>シ</t>
    </rPh>
    <phoneticPr fontId="36"/>
  </si>
  <si>
    <t>(福)埼玉福祉事業協会</t>
    <rPh sb="3" eb="9">
      <t>サイタマフクシジギョウ</t>
    </rPh>
    <rPh sb="9" eb="11">
      <t>キョウカイ</t>
    </rPh>
    <phoneticPr fontId="40"/>
  </si>
  <si>
    <t>(福)独歩</t>
    <rPh sb="3" eb="5">
      <t>ドッポ</t>
    </rPh>
    <phoneticPr fontId="36"/>
  </si>
  <si>
    <t>(福)えんむすび</t>
    <phoneticPr fontId="36"/>
  </si>
  <si>
    <t>(福)埼玉福祉事業協会</t>
    <rPh sb="3" eb="5">
      <t>サイタマ</t>
    </rPh>
    <rPh sb="5" eb="7">
      <t>フクシ</t>
    </rPh>
    <rPh sb="7" eb="9">
      <t>ジギョウ</t>
    </rPh>
    <rPh sb="9" eb="11">
      <t>キョウカイ</t>
    </rPh>
    <phoneticPr fontId="36"/>
  </si>
  <si>
    <t>(福)うらわ学園</t>
    <rPh sb="6" eb="8">
      <t>ガクエン</t>
    </rPh>
    <phoneticPr fontId="9"/>
  </si>
  <si>
    <t>(福)きずなの会</t>
    <rPh sb="7" eb="8">
      <t>カイ</t>
    </rPh>
    <phoneticPr fontId="5"/>
  </si>
  <si>
    <t>(福)　南桜会</t>
    <rPh sb="4" eb="5">
      <t>ミナミ</t>
    </rPh>
    <rPh sb="5" eb="6">
      <t>サクラ</t>
    </rPh>
    <rPh sb="6" eb="7">
      <t>カイ</t>
    </rPh>
    <phoneticPr fontId="2"/>
  </si>
  <si>
    <t>(福)織の音</t>
    <rPh sb="3" eb="4">
      <t>オリ</t>
    </rPh>
    <rPh sb="5" eb="6">
      <t>オト</t>
    </rPh>
    <phoneticPr fontId="2"/>
  </si>
  <si>
    <t>川口市（(福)ひふみ会）</t>
    <rPh sb="0" eb="3">
      <t>かわぐちし</t>
    </rPh>
    <rPh sb="10" eb="11">
      <t>かい</t>
    </rPh>
    <phoneticPr fontId="20" type="Hiragana"/>
  </si>
  <si>
    <t>(福)　平徳会</t>
    <rPh sb="4" eb="7">
      <t>ヘイトクカイ</t>
    </rPh>
    <phoneticPr fontId="2"/>
  </si>
  <si>
    <t>(福)カナの会</t>
    <rPh sb="6" eb="7">
      <t>カイ</t>
    </rPh>
    <phoneticPr fontId="2"/>
  </si>
  <si>
    <t>(福)　博心会</t>
    <rPh sb="4" eb="5">
      <t>ヒロシ</t>
    </rPh>
    <rPh sb="5" eb="6">
      <t>シン</t>
    </rPh>
    <rPh sb="6" eb="7">
      <t>カイ</t>
    </rPh>
    <phoneticPr fontId="2"/>
  </si>
  <si>
    <t>(福)忠黎会</t>
    <rPh sb="3" eb="4">
      <t>チュウ</t>
    </rPh>
    <rPh sb="4" eb="5">
      <t>レイ</t>
    </rPh>
    <rPh sb="5" eb="6">
      <t>カイ</t>
    </rPh>
    <phoneticPr fontId="2"/>
  </si>
  <si>
    <t>(福)　埼玉福祉事業協会</t>
    <rPh sb="4" eb="6">
      <t>サイタマ</t>
    </rPh>
    <rPh sb="6" eb="8">
      <t>フクシ</t>
    </rPh>
    <rPh sb="8" eb="10">
      <t>ジギョウ</t>
    </rPh>
    <rPh sb="10" eb="12">
      <t>キョウカイ</t>
    </rPh>
    <phoneticPr fontId="2"/>
  </si>
  <si>
    <t>(福)埼玉福祉事業協会</t>
    <rPh sb="3" eb="11">
      <t>サイタマフクシジギョウキョウカイ</t>
    </rPh>
    <phoneticPr fontId="5"/>
  </si>
  <si>
    <t>(一社)からふる</t>
    <phoneticPr fontId="2" type="Hiragana"/>
  </si>
  <si>
    <t>(一社)福祉教育支援協会</t>
    <rPh sb="4" eb="6">
      <t>ふくし</t>
    </rPh>
    <rPh sb="6" eb="8">
      <t>きょういく</t>
    </rPh>
    <rPh sb="8" eb="10">
      <t>しえん</t>
    </rPh>
    <rPh sb="10" eb="12">
      <t>きょうかい</t>
    </rPh>
    <phoneticPr fontId="2" type="Hiragana"/>
  </si>
  <si>
    <t>(一社)優・ハーモニー</t>
    <phoneticPr fontId="2" type="Hiragana"/>
  </si>
  <si>
    <t>(一社)就労支援ＧＯＮ</t>
    <phoneticPr fontId="20" type="Hiragana"/>
  </si>
  <si>
    <t>(一社)ｂｏｎｄｓ</t>
    <phoneticPr fontId="20" type="Hiragana"/>
  </si>
  <si>
    <t>(一社)ティーエルラボ</t>
  </si>
  <si>
    <t>(一社)あいらんど</t>
  </si>
  <si>
    <t>(一社)ガーネッシュ</t>
    <phoneticPr fontId="2"/>
  </si>
  <si>
    <t>(一社)ワイズ・ドリーム</t>
    <phoneticPr fontId="2"/>
  </si>
  <si>
    <t>(一社)MeRise</t>
    <phoneticPr fontId="5"/>
  </si>
  <si>
    <t>(一社)M＆R</t>
    <phoneticPr fontId="2"/>
  </si>
  <si>
    <t>(一社)勇希</t>
  </si>
  <si>
    <t>(一社)いちご</t>
    <phoneticPr fontId="2"/>
  </si>
  <si>
    <t>(一社)Ｂｅ　Ｙｏｕｒｓｅｌｆ</t>
  </si>
  <si>
    <t>(一社)坂戸鶴ヶ島とちの木会</t>
    <rPh sb="4" eb="6">
      <t>サカド</t>
    </rPh>
    <rPh sb="6" eb="9">
      <t>ツルガシマ</t>
    </rPh>
    <rPh sb="12" eb="13">
      <t>キ</t>
    </rPh>
    <rPh sb="13" eb="14">
      <t>カイ</t>
    </rPh>
    <phoneticPr fontId="2"/>
  </si>
  <si>
    <t>(一社)　朗真堂</t>
    <rPh sb="5" eb="6">
      <t>ロウ</t>
    </rPh>
    <rPh sb="6" eb="7">
      <t>マ</t>
    </rPh>
    <rPh sb="7" eb="8">
      <t>ドウ</t>
    </rPh>
    <phoneticPr fontId="5"/>
  </si>
  <si>
    <t>(一社)　障害者支援協会</t>
    <rPh sb="5" eb="8">
      <t>ショウガイシャ</t>
    </rPh>
    <rPh sb="8" eb="10">
      <t>シエン</t>
    </rPh>
    <rPh sb="10" eb="12">
      <t>キョウカイ</t>
    </rPh>
    <phoneticPr fontId="5"/>
  </si>
  <si>
    <t>(一社)クリスタルサービス</t>
    <phoneticPr fontId="5"/>
  </si>
  <si>
    <t>(一社)Nagi</t>
  </si>
  <si>
    <t>(一社)ＬＬＳ</t>
    <phoneticPr fontId="36"/>
  </si>
  <si>
    <t>(一社)アップリフト</t>
    <phoneticPr fontId="5"/>
  </si>
  <si>
    <t>(一社)あるかでぃあ</t>
    <phoneticPr fontId="2"/>
  </si>
  <si>
    <t>(一社)スタートライン</t>
  </si>
  <si>
    <t>(一社)ウィズみらい</t>
  </si>
  <si>
    <t>(一社)社会福祉相談センター</t>
  </si>
  <si>
    <t>(株)綜合キャリアトラスト</t>
    <rPh sb="3" eb="5">
      <t>そうごう</t>
    </rPh>
    <phoneticPr fontId="20" type="Hiragana"/>
  </si>
  <si>
    <t>ＰＬＵＳケアサービス(株)</t>
    <phoneticPr fontId="2" type="Hiragana"/>
  </si>
  <si>
    <t>中央１丁目３－３　昭和ビル第７　１Ｆ</t>
    <rPh sb="0" eb="2">
      <t>チュウオウ</t>
    </rPh>
    <rPh sb="3" eb="5">
      <t>チョウメ</t>
    </rPh>
    <rPh sb="9" eb="11">
      <t>ショウワ</t>
    </rPh>
    <rPh sb="13" eb="14">
      <t>ダイ</t>
    </rPh>
    <phoneticPr fontId="2"/>
  </si>
  <si>
    <t>（一社）クリスタルサービス</t>
    <rPh sb="1" eb="2">
      <t>イチ</t>
    </rPh>
    <rPh sb="2" eb="3">
      <t>シャ</t>
    </rPh>
    <phoneticPr fontId="2"/>
  </si>
  <si>
    <t>（一社）クリスタルサービス</t>
    <rPh sb="1" eb="3">
      <t>イッシャ</t>
    </rPh>
    <phoneticPr fontId="2"/>
  </si>
  <si>
    <t>0480-31-8543</t>
    <phoneticPr fontId="2"/>
  </si>
  <si>
    <t>090-1774-5610</t>
    <phoneticPr fontId="33"/>
  </si>
  <si>
    <t>048-734-0602</t>
    <phoneticPr fontId="33"/>
  </si>
  <si>
    <t>343-0806</t>
  </si>
  <si>
    <t>宮本町4丁目38番地5</t>
    <rPh sb="0" eb="3">
      <t>ミヤモトチョウ</t>
    </rPh>
    <rPh sb="4" eb="6">
      <t>チョウメ</t>
    </rPh>
    <rPh sb="8" eb="10">
      <t>バンチ</t>
    </rPh>
    <phoneticPr fontId="2"/>
  </si>
  <si>
    <t>048-779-8372</t>
  </si>
  <si>
    <t>048-779-8373</t>
  </si>
  <si>
    <t>ニューシャトル加茂宮駅より徒歩12分</t>
    <rPh sb="7" eb="10">
      <t>カモノミヤ</t>
    </rPh>
    <rPh sb="10" eb="11">
      <t>エキ</t>
    </rPh>
    <rPh sb="13" eb="15">
      <t>トホ</t>
    </rPh>
    <rPh sb="17" eb="18">
      <t>プン</t>
    </rPh>
    <phoneticPr fontId="2"/>
  </si>
  <si>
    <t>338-0006</t>
  </si>
  <si>
    <t>048-711-4963</t>
  </si>
  <si>
    <t>048-711-4964</t>
  </si>
  <si>
    <t>国際興業バス八王子庚申堂停留所下車徒歩６分</t>
    <rPh sb="0" eb="2">
      <t>コクサイ</t>
    </rPh>
    <rPh sb="2" eb="4">
      <t>コウギョウ</t>
    </rPh>
    <rPh sb="6" eb="9">
      <t>ハチオウジ</t>
    </rPh>
    <rPh sb="9" eb="11">
      <t>コウシン</t>
    </rPh>
    <rPh sb="11" eb="12">
      <t>ドウ</t>
    </rPh>
    <rPh sb="12" eb="15">
      <t>テイリュウジョ</t>
    </rPh>
    <rPh sb="15" eb="17">
      <t>ゲシャ</t>
    </rPh>
    <rPh sb="17" eb="19">
      <t>トホ</t>
    </rPh>
    <rPh sb="20" eb="21">
      <t>フン</t>
    </rPh>
    <phoneticPr fontId="2"/>
  </si>
  <si>
    <t>大宮区桜木町４－２０９　第３バーディトライビル５階</t>
    <phoneticPr fontId="2"/>
  </si>
  <si>
    <t>048-871-9761</t>
  </si>
  <si>
    <t>JR大宮駅西口より9分</t>
    <rPh sb="2" eb="4">
      <t>オオミヤ</t>
    </rPh>
    <rPh sb="4" eb="5">
      <t>エキ</t>
    </rPh>
    <rPh sb="5" eb="7">
      <t>ニシグチ</t>
    </rPh>
    <rPh sb="10" eb="11">
      <t>フン</t>
    </rPh>
    <phoneticPr fontId="2"/>
  </si>
  <si>
    <t>330-0073</t>
  </si>
  <si>
    <t>048-816-5405</t>
  </si>
  <si>
    <t>048-816-5407</t>
  </si>
  <si>
    <t>JR北浦和駅より徒歩4分</t>
    <rPh sb="2" eb="6">
      <t>キタウラワエキ</t>
    </rPh>
    <rPh sb="8" eb="10">
      <t>トホ</t>
    </rPh>
    <rPh sb="11" eb="12">
      <t>フン</t>
    </rPh>
    <phoneticPr fontId="2"/>
  </si>
  <si>
    <t>048-767-3936</t>
  </si>
  <si>
    <t>048-767-3937</t>
  </si>
  <si>
    <t>JR南浦和駅より徒歩4分</t>
    <rPh sb="2" eb="6">
      <t>ミナミウラワエキ</t>
    </rPh>
    <rPh sb="8" eb="10">
      <t>トホ</t>
    </rPh>
    <rPh sb="11" eb="12">
      <t>フン</t>
    </rPh>
    <phoneticPr fontId="2"/>
  </si>
  <si>
    <t>一般社団法人ＬＬＳ</t>
    <rPh sb="0" eb="2">
      <t>イッパン</t>
    </rPh>
    <rPh sb="2" eb="4">
      <t>シャダン</t>
    </rPh>
    <rPh sb="4" eb="6">
      <t>ホウジン</t>
    </rPh>
    <phoneticPr fontId="2"/>
  </si>
  <si>
    <t>リヴライフサポート本郷町</t>
    <rPh sb="9" eb="12">
      <t>ほんごうちょう</t>
    </rPh>
    <phoneticPr fontId="38" type="Hiragana"/>
  </si>
  <si>
    <t>北区本郷町６２　小林ビル１階</t>
    <phoneticPr fontId="2"/>
  </si>
  <si>
    <t>株式会社そら</t>
    <rPh sb="0" eb="4">
      <t>カブ</t>
    </rPh>
    <phoneticPr fontId="2"/>
  </si>
  <si>
    <t>就労サポート虹</t>
    <rPh sb="0" eb="2">
      <t>しゅうろう</t>
    </rPh>
    <rPh sb="6" eb="7">
      <t>にじ</t>
    </rPh>
    <phoneticPr fontId="38" type="Hiragana"/>
  </si>
  <si>
    <t>中央区八王子３－１０－５　中根貸店舗</t>
    <rPh sb="0" eb="3">
      <t>チュウオウク</t>
    </rPh>
    <rPh sb="3" eb="6">
      <t>ハチオウジ</t>
    </rPh>
    <phoneticPr fontId="2"/>
  </si>
  <si>
    <t>株式会社LITALICOパートナーズ</t>
    <phoneticPr fontId="2"/>
  </si>
  <si>
    <t>女性のためのLITALICOワークス大宮桜木町</t>
    <rPh sb="0" eb="2">
      <t>じょせい</t>
    </rPh>
    <rPh sb="18" eb="20">
      <t>おおみや</t>
    </rPh>
    <rPh sb="20" eb="23">
      <t>さくらぎちょう</t>
    </rPh>
    <phoneticPr fontId="38" type="Hiragana"/>
  </si>
  <si>
    <t>一般財団法人メルディア</t>
    <rPh sb="0" eb="2">
      <t>イッパン</t>
    </rPh>
    <rPh sb="2" eb="4">
      <t>ザイダン</t>
    </rPh>
    <rPh sb="4" eb="6">
      <t>ホウジン</t>
    </rPh>
    <phoneticPr fontId="2"/>
  </si>
  <si>
    <t>メルディアライフネスト浦和</t>
    <rPh sb="11" eb="13">
      <t>うらわ</t>
    </rPh>
    <phoneticPr fontId="38" type="Hiragana"/>
  </si>
  <si>
    <t>浦和区元町３－４－６　メゾンモンブラン１F</t>
    <phoneticPr fontId="2"/>
  </si>
  <si>
    <t>株式会社PolarCoast</t>
    <rPh sb="0" eb="4">
      <t>カブシキガイシャ</t>
    </rPh>
    <phoneticPr fontId="2"/>
  </si>
  <si>
    <t>ANELLA CAFE 南浦和店</t>
    <rPh sb="12" eb="16">
      <t>みなみうらわてん</t>
    </rPh>
    <phoneticPr fontId="38" type="Hiragana"/>
  </si>
  <si>
    <t>南区南浦和２－２８－１６　ハイグレード南浦和１０１</t>
    <rPh sb="0" eb="2">
      <t>ミナミク</t>
    </rPh>
    <rPh sb="2" eb="5">
      <t>ミナミウラワ</t>
    </rPh>
    <rPh sb="19" eb="22">
      <t>ミナミウラワ</t>
    </rPh>
    <phoneticPr fontId="2"/>
  </si>
  <si>
    <t>岩槻区真福寺谷頭９２８</t>
    <rPh sb="0" eb="2">
      <t>イワツキ</t>
    </rPh>
    <rPh sb="2" eb="3">
      <t>ク</t>
    </rPh>
    <rPh sb="3" eb="6">
      <t>シンプクジ</t>
    </rPh>
    <rPh sb="6" eb="8">
      <t>ヤガシラ</t>
    </rPh>
    <phoneticPr fontId="2"/>
  </si>
  <si>
    <t>南区白幡４－２２－３　２Ｆ</t>
    <rPh sb="0" eb="2">
      <t>ミナミク</t>
    </rPh>
    <rPh sb="2" eb="4">
      <t>シラハタ</t>
    </rPh>
    <phoneticPr fontId="2"/>
  </si>
  <si>
    <t>〇</t>
    <phoneticPr fontId="2" type="Hiragana"/>
  </si>
  <si>
    <t>株式会社ココルポート</t>
    <rPh sb="0" eb="4">
      <t>かぶしきかいしゃ</t>
    </rPh>
    <phoneticPr fontId="20" type="Hiragana"/>
  </si>
  <si>
    <t>Ｃｏｃｏｒｐｏｒｔ　Ｒｅｗｏｒｋ　川口駅前</t>
    <rPh sb="17" eb="19">
      <t>かわぐち</t>
    </rPh>
    <rPh sb="19" eb="21">
      <t>えきまえ</t>
    </rPh>
    <phoneticPr fontId="20" type="Hiragana"/>
  </si>
  <si>
    <t>048-299-4216</t>
    <phoneticPr fontId="2" type="Hiragana"/>
  </si>
  <si>
    <t>048-299-4217</t>
    <phoneticPr fontId="2" type="Hiragana"/>
  </si>
  <si>
    <t>（電車）川口駅から徒歩４分</t>
    <rPh sb="1" eb="3">
      <t>でんしゃ</t>
    </rPh>
    <rPh sb="4" eb="6">
      <t>かわぐち</t>
    </rPh>
    <rPh sb="6" eb="7">
      <t>えき</t>
    </rPh>
    <phoneticPr fontId="2" type="Hiragana"/>
  </si>
  <si>
    <t>株式会社Wings</t>
    <rPh sb="0" eb="4">
      <t>かぶしきかいしゃ</t>
    </rPh>
    <phoneticPr fontId="20" type="Hiragana"/>
  </si>
  <si>
    <t>Wingsサポート蕨</t>
    <rPh sb="9" eb="10">
      <t>わらび</t>
    </rPh>
    <phoneticPr fontId="20" type="Hiragana"/>
  </si>
  <si>
    <t>048-485-8407</t>
    <phoneticPr fontId="2" type="Hiragana"/>
  </si>
  <si>
    <t>048-485-8409</t>
    <phoneticPr fontId="2" type="Hiragana"/>
  </si>
  <si>
    <t>（バス）蕨駅東口から新井宿駅行「前川一丁目」徒歩３分</t>
    <rPh sb="4" eb="5">
      <t>わらび</t>
    </rPh>
    <rPh sb="5" eb="6">
      <t>えき</t>
    </rPh>
    <rPh sb="6" eb="8">
      <t>ひがしぐち</t>
    </rPh>
    <rPh sb="10" eb="14">
      <t>あらいじゅくえき</t>
    </rPh>
    <rPh sb="14" eb="15">
      <t>ゆ</t>
    </rPh>
    <rPh sb="16" eb="18">
      <t>まえかわ</t>
    </rPh>
    <rPh sb="18" eb="21">
      <t>いっちょうめ</t>
    </rPh>
    <rPh sb="22" eb="24">
      <t>とほ</t>
    </rPh>
    <rPh sb="25" eb="26">
      <t>ふん</t>
    </rPh>
    <phoneticPr fontId="2" type="Hiragana"/>
  </si>
  <si>
    <t>栄町3-1-14　5階Ａ号室</t>
    <rPh sb="0" eb="2">
      <t>えいまち</t>
    </rPh>
    <rPh sb="10" eb="11">
      <t>かい</t>
    </rPh>
    <rPh sb="12" eb="13">
      <t>ごう</t>
    </rPh>
    <rPh sb="13" eb="14">
      <t>しつ</t>
    </rPh>
    <phoneticPr fontId="20" type="Hiragana"/>
  </si>
  <si>
    <t>上青木西4-12-16</t>
    <rPh sb="0" eb="3">
      <t>かみあおき</t>
    </rPh>
    <rPh sb="3" eb="4">
      <t>にし</t>
    </rPh>
    <phoneticPr fontId="20" type="Hiragana"/>
  </si>
  <si>
    <t>332-0004</t>
  </si>
  <si>
    <t>048-452-8468</t>
  </si>
  <si>
    <t>048-452-8498</t>
  </si>
  <si>
    <t>株式会社コクア</t>
    <phoneticPr fontId="20" type="Hiragana"/>
  </si>
  <si>
    <t>ライフベースかわぐち</t>
    <phoneticPr fontId="20" type="Hiragana"/>
  </si>
  <si>
    <t>（電車）日暮里・舎人ライナー 舎人公園駅から徒歩で26分</t>
    <rPh sb="1" eb="3">
      <t>でんしゃ</t>
    </rPh>
    <phoneticPr fontId="20" type="Hiragana"/>
  </si>
  <si>
    <t>領家3-22-7</t>
    <phoneticPr fontId="20" type="Hiragana"/>
  </si>
  <si>
    <t>（株）ＡＦＦＥＴＴＯ</t>
    <rPh sb="0" eb="3">
      <t>カブ</t>
    </rPh>
    <phoneticPr fontId="2"/>
  </si>
  <si>
    <t>ｆａｉｒｙ　ｔａｌｅ　いちご　Ｅｔｅｒｎｏ</t>
    <phoneticPr fontId="2"/>
  </si>
  <si>
    <t>八條82番1号</t>
    <rPh sb="0" eb="1">
      <t>ハチ</t>
    </rPh>
    <rPh sb="1" eb="2">
      <t>ジョウ</t>
    </rPh>
    <rPh sb="4" eb="5">
      <t>バン</t>
    </rPh>
    <rPh sb="6" eb="7">
      <t>ゴウ</t>
    </rPh>
    <phoneticPr fontId="2"/>
  </si>
  <si>
    <t>340-0801</t>
  </si>
  <si>
    <t>048-949-6567</t>
    <phoneticPr fontId="2"/>
  </si>
  <si>
    <t>048-949-6597</t>
    <phoneticPr fontId="2"/>
  </si>
  <si>
    <t>東武スカイツリーライン獨協大学前（草加松原）からバス「浄水場入口」下車徒歩８分</t>
    <rPh sb="0" eb="2">
      <t>トウブ</t>
    </rPh>
    <rPh sb="11" eb="13">
      <t>ドッキョウ</t>
    </rPh>
    <rPh sb="13" eb="15">
      <t>ダイガク</t>
    </rPh>
    <rPh sb="15" eb="16">
      <t>マエ</t>
    </rPh>
    <rPh sb="17" eb="19">
      <t>ソウカ</t>
    </rPh>
    <rPh sb="19" eb="21">
      <t>マツバラ</t>
    </rPh>
    <rPh sb="33" eb="35">
      <t>ゲシャ</t>
    </rPh>
    <rPh sb="35" eb="37">
      <t>トホ</t>
    </rPh>
    <rPh sb="38" eb="39">
      <t>フン</t>
    </rPh>
    <phoneticPr fontId="2"/>
  </si>
  <si>
    <t>あいおい保険ワールド（株）</t>
    <phoneticPr fontId="2"/>
  </si>
  <si>
    <t>就労継続支援Ｂ型事業所　クローバー草加</t>
    <rPh sb="0" eb="2">
      <t>シュウロウ</t>
    </rPh>
    <rPh sb="2" eb="4">
      <t>ケイゾク</t>
    </rPh>
    <rPh sb="4" eb="6">
      <t>シエン</t>
    </rPh>
    <rPh sb="7" eb="8">
      <t>ガタ</t>
    </rPh>
    <rPh sb="8" eb="11">
      <t>ジギョウショ</t>
    </rPh>
    <rPh sb="17" eb="19">
      <t>ソウカ</t>
    </rPh>
    <phoneticPr fontId="2"/>
  </si>
  <si>
    <t>弁天6-22-9</t>
    <rPh sb="0" eb="2">
      <t>ベンテン</t>
    </rPh>
    <phoneticPr fontId="2"/>
  </si>
  <si>
    <t>048-959-9741</t>
    <phoneticPr fontId="2"/>
  </si>
  <si>
    <t>048-959-9742</t>
    <phoneticPr fontId="2"/>
  </si>
  <si>
    <t>東武スカイツリーライン獨協大学前（草加松原）から徒歩18分、またはバス「北弁天」徒歩4分</t>
    <rPh sb="24" eb="26">
      <t>トホ</t>
    </rPh>
    <rPh sb="28" eb="29">
      <t>プン</t>
    </rPh>
    <rPh sb="36" eb="39">
      <t>キタベンテン</t>
    </rPh>
    <rPh sb="40" eb="42">
      <t>トホ</t>
    </rPh>
    <rPh sb="43" eb="44">
      <t>フン</t>
    </rPh>
    <phoneticPr fontId="2"/>
  </si>
  <si>
    <t>（特非）ビーバー</t>
    <rPh sb="1" eb="2">
      <t>トク</t>
    </rPh>
    <rPh sb="2" eb="3">
      <t>ヒ</t>
    </rPh>
    <phoneticPr fontId="2"/>
  </si>
  <si>
    <t>こども支援ポム草加まつなみき園</t>
    <rPh sb="3" eb="5">
      <t>シエン</t>
    </rPh>
    <rPh sb="7" eb="9">
      <t>ソウカ</t>
    </rPh>
    <rPh sb="14" eb="15">
      <t>エン</t>
    </rPh>
    <phoneticPr fontId="2"/>
  </si>
  <si>
    <t>草加市</t>
    <rPh sb="0" eb="2">
      <t>ソウカ</t>
    </rPh>
    <rPh sb="2" eb="3">
      <t>シ</t>
    </rPh>
    <phoneticPr fontId="2"/>
  </si>
  <si>
    <t>原町1-14-15</t>
    <rPh sb="0" eb="1">
      <t>ハラ</t>
    </rPh>
    <rPh sb="1" eb="2">
      <t>マチ</t>
    </rPh>
    <phoneticPr fontId="2"/>
  </si>
  <si>
    <t>340-0048</t>
  </si>
  <si>
    <t>048-950-8229</t>
    <phoneticPr fontId="2"/>
  </si>
  <si>
    <t>048-950-8286</t>
    <phoneticPr fontId="2"/>
  </si>
  <si>
    <t>獨協大学前（草加松原）駅からバス「昭和橋」下車徒歩5分
※重心型児通所との多機能</t>
    <rPh sb="0" eb="5">
      <t>ドッキョウダイガクマエ</t>
    </rPh>
    <rPh sb="6" eb="10">
      <t>ソウカマツバラ</t>
    </rPh>
    <rPh sb="11" eb="12">
      <t>エキ</t>
    </rPh>
    <rPh sb="17" eb="20">
      <t>ショウワバシ</t>
    </rPh>
    <rPh sb="21" eb="23">
      <t>ゲシャ</t>
    </rPh>
    <rPh sb="23" eb="25">
      <t>トホ</t>
    </rPh>
    <rPh sb="26" eb="27">
      <t>フン</t>
    </rPh>
    <rPh sb="29" eb="31">
      <t>ジュウシン</t>
    </rPh>
    <rPh sb="31" eb="32">
      <t>ガタ</t>
    </rPh>
    <rPh sb="32" eb="33">
      <t>ジ</t>
    </rPh>
    <rPh sb="33" eb="35">
      <t>ツウショ</t>
    </rPh>
    <rPh sb="37" eb="40">
      <t>タキノウ</t>
    </rPh>
    <phoneticPr fontId="2"/>
  </si>
  <si>
    <t>（株）Ｒｅｂａｔｏｎｓ</t>
    <phoneticPr fontId="2"/>
  </si>
  <si>
    <t>といろ久喜</t>
  </si>
  <si>
    <t>本町８丁目５－４８</t>
    <rPh sb="0" eb="2">
      <t>ホンチョウ</t>
    </rPh>
    <rPh sb="3" eb="5">
      <t>チョウメ</t>
    </rPh>
    <phoneticPr fontId="2"/>
  </si>
  <si>
    <t>346-0005</t>
  </si>
  <si>
    <t>080-2067-4653</t>
  </si>
  <si>
    <t>JR久喜駅からバス「中央四丁目」下車徒歩9分</t>
    <rPh sb="2" eb="5">
      <t>クキエキ</t>
    </rPh>
    <rPh sb="16" eb="18">
      <t>ゲシャ</t>
    </rPh>
    <rPh sb="18" eb="20">
      <t>トホ</t>
    </rPh>
    <rPh sb="21" eb="22">
      <t>フン</t>
    </rPh>
    <phoneticPr fontId="2"/>
  </si>
  <si>
    <t>(株)ｔｒｅ　Ａｍｏｒｅ</t>
    <phoneticPr fontId="2"/>
  </si>
  <si>
    <t>３６９～みろくの宿～</t>
    <phoneticPr fontId="2"/>
  </si>
  <si>
    <t>栄町１－４２４－１　ラグーナ春日部２Ｆ</t>
  </si>
  <si>
    <t>080-7590-1369</t>
  </si>
  <si>
    <t>東武スカイツリーライン北春日部駅下車徒歩14分</t>
    <rPh sb="0" eb="2">
      <t>トウブ</t>
    </rPh>
    <rPh sb="11" eb="16">
      <t>キタカスカベエキ</t>
    </rPh>
    <rPh sb="16" eb="18">
      <t>ゲシャ</t>
    </rPh>
    <rPh sb="18" eb="20">
      <t>トホ</t>
    </rPh>
    <rPh sb="22" eb="23">
      <t>フン</t>
    </rPh>
    <phoneticPr fontId="2"/>
  </si>
  <si>
    <t>（福）健翔会</t>
    <rPh sb="1" eb="2">
      <t>フク</t>
    </rPh>
    <rPh sb="3" eb="5">
      <t>ケント</t>
    </rPh>
    <rPh sb="5" eb="6">
      <t>カイ</t>
    </rPh>
    <phoneticPr fontId="2"/>
  </si>
  <si>
    <t>森の木</t>
    <rPh sb="0" eb="1">
      <t>モリ</t>
    </rPh>
    <rPh sb="2" eb="3">
      <t>キ</t>
    </rPh>
    <phoneticPr fontId="2"/>
  </si>
  <si>
    <t>大字小見985番地3</t>
    <rPh sb="0" eb="2">
      <t>オオジ</t>
    </rPh>
    <rPh sb="2" eb="3">
      <t>ショウ</t>
    </rPh>
    <rPh sb="3" eb="4">
      <t>ミ</t>
    </rPh>
    <rPh sb="7" eb="9">
      <t>バンチ</t>
    </rPh>
    <phoneticPr fontId="2"/>
  </si>
  <si>
    <t>048-580-4741</t>
    <phoneticPr fontId="2"/>
  </si>
  <si>
    <t>048-580-4751</t>
    <phoneticPr fontId="2"/>
  </si>
  <si>
    <t>秩父鉄道東行田駅から徒歩20分</t>
    <rPh sb="0" eb="4">
      <t>チチブテツドウ</t>
    </rPh>
    <rPh sb="4" eb="8">
      <t>ヒガシギョウダエキ</t>
    </rPh>
    <rPh sb="10" eb="12">
      <t>トホ</t>
    </rPh>
    <rPh sb="14" eb="15">
      <t>フン</t>
    </rPh>
    <phoneticPr fontId="2"/>
  </si>
  <si>
    <t>株式会社レターズ</t>
    <rPh sb="0" eb="4">
      <t>カブシキカイシャ</t>
    </rPh>
    <phoneticPr fontId="2"/>
  </si>
  <si>
    <t>就労移行ITスクール所沢</t>
    <rPh sb="0" eb="4">
      <t>シュウロウイコウ</t>
    </rPh>
    <rPh sb="10" eb="12">
      <t>トコロザワ</t>
    </rPh>
    <phoneticPr fontId="2"/>
  </si>
  <si>
    <t>くすのき台3丁目1番2号中村ビル２F</t>
    <rPh sb="4" eb="5">
      <t>ダイ</t>
    </rPh>
    <rPh sb="6" eb="8">
      <t>チョウメ</t>
    </rPh>
    <rPh sb="9" eb="10">
      <t>バン</t>
    </rPh>
    <rPh sb="11" eb="12">
      <t>ゴウ</t>
    </rPh>
    <rPh sb="12" eb="14">
      <t>ナカムラ</t>
    </rPh>
    <phoneticPr fontId="2"/>
  </si>
  <si>
    <t>359‐0037</t>
    <phoneticPr fontId="2"/>
  </si>
  <si>
    <t>西武池袋線所沢駅東口から徒歩3分</t>
    <rPh sb="0" eb="5">
      <t>セイブイケブクロセン</t>
    </rPh>
    <rPh sb="5" eb="8">
      <t>トコロザワエキ</t>
    </rPh>
    <rPh sb="8" eb="10">
      <t>ヒガシグチ</t>
    </rPh>
    <rPh sb="12" eb="14">
      <t>トホ</t>
    </rPh>
    <rPh sb="15" eb="16">
      <t>フン</t>
    </rPh>
    <phoneticPr fontId="2"/>
  </si>
  <si>
    <t>04‐2941‐4082</t>
  </si>
  <si>
    <t>04‐2941‐4081</t>
    <phoneticPr fontId="2"/>
  </si>
  <si>
    <t>生活介護事業所あおぞら</t>
    <rPh sb="0" eb="4">
      <t>セイカツカイゴ</t>
    </rPh>
    <rPh sb="4" eb="7">
      <t>ジギョウショ</t>
    </rPh>
    <phoneticPr fontId="2"/>
  </si>
  <si>
    <t>049-299-8864</t>
    <phoneticPr fontId="2"/>
  </si>
  <si>
    <t>(福)平野の里</t>
    <rPh sb="3" eb="5">
      <t>ヒラノ</t>
    </rPh>
    <rPh sb="6" eb="7">
      <t>サト</t>
    </rPh>
    <phoneticPr fontId="2"/>
  </si>
  <si>
    <t>あやめ寮</t>
    <rPh sb="3" eb="4">
      <t>リョウ</t>
    </rPh>
    <phoneticPr fontId="2"/>
  </si>
  <si>
    <t>平野920</t>
    <rPh sb="0" eb="2">
      <t>ヒラノ</t>
    </rPh>
    <phoneticPr fontId="2"/>
  </si>
  <si>
    <t>0480-48-1271</t>
    <phoneticPr fontId="2"/>
  </si>
  <si>
    <t>0480-48-1060</t>
    <phoneticPr fontId="2"/>
  </si>
  <si>
    <t>東武伊勢崎線東武動物公園駅から堺行バス「平野」下車徒歩10分</t>
    <rPh sb="0" eb="2">
      <t>トウブ</t>
    </rPh>
    <rPh sb="2" eb="5">
      <t>イセサキ</t>
    </rPh>
    <rPh sb="5" eb="6">
      <t>セン</t>
    </rPh>
    <rPh sb="6" eb="8">
      <t>トウブ</t>
    </rPh>
    <rPh sb="8" eb="10">
      <t>ドウブツ</t>
    </rPh>
    <rPh sb="10" eb="12">
      <t>コウエン</t>
    </rPh>
    <rPh sb="12" eb="13">
      <t>エキ</t>
    </rPh>
    <rPh sb="15" eb="16">
      <t>サカイ</t>
    </rPh>
    <rPh sb="16" eb="17">
      <t>イ</t>
    </rPh>
    <rPh sb="20" eb="22">
      <t>ヒラノ</t>
    </rPh>
    <rPh sb="23" eb="25">
      <t>ゲシャ</t>
    </rPh>
    <rPh sb="25" eb="27">
      <t>トホ</t>
    </rPh>
    <rPh sb="29" eb="30">
      <t>プン</t>
    </rPh>
    <phoneticPr fontId="2"/>
  </si>
  <si>
    <t>就労継続支援B型みなみ</t>
    <rPh sb="0" eb="6">
      <t>シュウロウケイゾクシエン</t>
    </rPh>
    <rPh sb="7" eb="8">
      <t>ガタ</t>
    </rPh>
    <phoneticPr fontId="2"/>
  </si>
  <si>
    <t>東武日光線幸手駅下車徒歩10分</t>
    <rPh sb="0" eb="2">
      <t>トウブ</t>
    </rPh>
    <rPh sb="2" eb="4">
      <t>ニッコウ</t>
    </rPh>
    <rPh sb="4" eb="5">
      <t>セン</t>
    </rPh>
    <rPh sb="5" eb="7">
      <t>サッテ</t>
    </rPh>
    <rPh sb="7" eb="8">
      <t>エキ</t>
    </rPh>
    <rPh sb="8" eb="10">
      <t>ゲシャ</t>
    </rPh>
    <rPh sb="10" eb="12">
      <t>トホ</t>
    </rPh>
    <rPh sb="14" eb="15">
      <t>プン</t>
    </rPh>
    <phoneticPr fontId="2"/>
  </si>
  <si>
    <t>岡字新田下2642番7</t>
    <rPh sb="0" eb="1">
      <t>オカ</t>
    </rPh>
    <rPh sb="1" eb="2">
      <t>ジ</t>
    </rPh>
    <rPh sb="2" eb="5">
      <t>シンデンシタ</t>
    </rPh>
    <rPh sb="9" eb="10">
      <t>バン</t>
    </rPh>
    <phoneticPr fontId="2"/>
  </si>
  <si>
    <t>北区日進町３－５０１－２</t>
  </si>
  <si>
    <t>北区吉野町２－２２０－１</t>
    <rPh sb="0" eb="2">
      <t>キタク</t>
    </rPh>
    <phoneticPr fontId="6"/>
  </si>
  <si>
    <t>北区日進町２－１８１１－７</t>
  </si>
  <si>
    <t>緑区東浦和１－１７－２　ゆりビル１階B号室</t>
    <rPh sb="2" eb="5">
      <t>ヒガシウラワ</t>
    </rPh>
    <rPh sb="17" eb="18">
      <t>カイ</t>
    </rPh>
    <rPh sb="19" eb="21">
      <t>ゴウシツ</t>
    </rPh>
    <phoneticPr fontId="7"/>
  </si>
  <si>
    <t>休止</t>
    <rPh sb="0" eb="2">
      <t>キュウシ</t>
    </rPh>
    <phoneticPr fontId="37"/>
  </si>
  <si>
    <t>株式会社ワンダフルドア</t>
    <rPh sb="0" eb="4">
      <t>カブシキガイシャ</t>
    </rPh>
    <phoneticPr fontId="2"/>
  </si>
  <si>
    <t>336-0017</t>
    <phoneticPr fontId="37"/>
  </si>
  <si>
    <t>048-813-5311</t>
    <phoneticPr fontId="37"/>
  </si>
  <si>
    <t>048-813-5312</t>
    <phoneticPr fontId="37"/>
  </si>
  <si>
    <t>JR南浦和駅から徒歩５分</t>
    <rPh sb="2" eb="6">
      <t>ミナミウラワエキ</t>
    </rPh>
    <rPh sb="8" eb="10">
      <t>トホ</t>
    </rPh>
    <rPh sb="11" eb="12">
      <t>フン</t>
    </rPh>
    <phoneticPr fontId="2"/>
  </si>
  <si>
    <t>就労支援事業所ワンダーパレット</t>
    <rPh sb="0" eb="2">
      <t>しゅうろう</t>
    </rPh>
    <rPh sb="2" eb="4">
      <t>しえん</t>
    </rPh>
    <rPh sb="4" eb="7">
      <t>じぎょうしょ</t>
    </rPh>
    <phoneticPr fontId="38" type="Hiragana"/>
  </si>
  <si>
    <t>南区南浦和３－３－１７　豊曜ビル２F　</t>
    <phoneticPr fontId="2"/>
  </si>
  <si>
    <t>大宮区仲町２－２５　松亀プレジデントビル３０２</t>
    <phoneticPr fontId="2"/>
  </si>
  <si>
    <t>ＪＲ大宮駅から徒歩5分</t>
    <rPh sb="2" eb="4">
      <t>オオミヤ</t>
    </rPh>
    <rPh sb="4" eb="5">
      <t>エキ</t>
    </rPh>
    <rPh sb="7" eb="9">
      <t>トホ</t>
    </rPh>
    <rPh sb="10" eb="11">
      <t>フン</t>
    </rPh>
    <phoneticPr fontId="2"/>
  </si>
  <si>
    <t>株式会社ＬＯＧＺ</t>
    <rPh sb="0" eb="4">
      <t>カブシキガイシャ</t>
    </rPh>
    <phoneticPr fontId="2"/>
  </si>
  <si>
    <t>就労移行ＩＴスクール大宮</t>
    <rPh sb="0" eb="2">
      <t>しゅうろう</t>
    </rPh>
    <rPh sb="2" eb="4">
      <t>いこう</t>
    </rPh>
    <rPh sb="10" eb="12">
      <t>おおみや</t>
    </rPh>
    <phoneticPr fontId="38" type="Hiragana"/>
  </si>
  <si>
    <t>330-0845</t>
    <phoneticPr fontId="37"/>
  </si>
  <si>
    <t>048-788-5741</t>
    <phoneticPr fontId="37"/>
  </si>
  <si>
    <t>GOOD　THE　GOOD</t>
    <phoneticPr fontId="37" type="Hiragana"/>
  </si>
  <si>
    <t>大宮区宮町３－１－７　宮町ＨＳビル２階Ｄ号室</t>
    <phoneticPr fontId="2"/>
  </si>
  <si>
    <t>048-613-2976</t>
  </si>
  <si>
    <t>ＪＲ大宮駅から徒歩7分</t>
    <rPh sb="2" eb="4">
      <t>オオミヤ</t>
    </rPh>
    <rPh sb="4" eb="5">
      <t>エキ</t>
    </rPh>
    <rPh sb="7" eb="9">
      <t>トホ</t>
    </rPh>
    <rPh sb="10" eb="11">
      <t>フン</t>
    </rPh>
    <phoneticPr fontId="2"/>
  </si>
  <si>
    <t>株式会社EIM Cruise</t>
    <rPh sb="0" eb="4">
      <t>カブシキガイシャ</t>
    </rPh>
    <phoneticPr fontId="2"/>
  </si>
  <si>
    <t>EIM WORKS 大宮</t>
    <rPh sb="10" eb="12">
      <t>おおみや</t>
    </rPh>
    <phoneticPr fontId="38" type="Hiragana"/>
  </si>
  <si>
    <t>330-0802</t>
    <phoneticPr fontId="37"/>
  </si>
  <si>
    <t>048-611-6250</t>
    <phoneticPr fontId="37"/>
  </si>
  <si>
    <t>岩槻区本町１－３－１１　原田ビル２階３階</t>
    <phoneticPr fontId="2"/>
  </si>
  <si>
    <t>048-812-8872</t>
  </si>
  <si>
    <t>東部アーバンパークライン岩槻駅から徒歩４分</t>
    <rPh sb="0" eb="2">
      <t>トウブ</t>
    </rPh>
    <rPh sb="12" eb="14">
      <t>イワツキ</t>
    </rPh>
    <rPh sb="14" eb="15">
      <t>エキ</t>
    </rPh>
    <rPh sb="17" eb="19">
      <t>トホ</t>
    </rPh>
    <rPh sb="20" eb="21">
      <t>フン</t>
    </rPh>
    <phoneticPr fontId="2"/>
  </si>
  <si>
    <t>株式会社SkillFul</t>
    <rPh sb="0" eb="4">
      <t>カブシキガイシャ</t>
    </rPh>
    <phoneticPr fontId="2"/>
  </si>
  <si>
    <t>スキルフル</t>
    <phoneticPr fontId="38" type="Hiragana"/>
  </si>
  <si>
    <t>339-0057</t>
    <phoneticPr fontId="37"/>
  </si>
  <si>
    <t>048-812-8871</t>
    <phoneticPr fontId="37"/>
  </si>
  <si>
    <t>北区宮原町１－８５３－８　ウェルネスキューブ大宮５階</t>
    <phoneticPr fontId="2"/>
  </si>
  <si>
    <t>ニューシャトル加茂宮駅より徒歩10分　運営法人の変更に伴う新規指定</t>
    <rPh sb="7" eb="10">
      <t>カモノミヤ</t>
    </rPh>
    <rPh sb="10" eb="11">
      <t>エキ</t>
    </rPh>
    <rPh sb="13" eb="15">
      <t>トホ</t>
    </rPh>
    <rPh sb="17" eb="18">
      <t>フン</t>
    </rPh>
    <rPh sb="19" eb="21">
      <t>ウンエイ</t>
    </rPh>
    <rPh sb="21" eb="23">
      <t>ホウジン</t>
    </rPh>
    <rPh sb="24" eb="26">
      <t>ヘンコウ</t>
    </rPh>
    <rPh sb="27" eb="28">
      <t>トモナ</t>
    </rPh>
    <rPh sb="29" eb="31">
      <t>シンキ</t>
    </rPh>
    <rPh sb="31" eb="33">
      <t>シテイ</t>
    </rPh>
    <phoneticPr fontId="2"/>
  </si>
  <si>
    <t>株式会社ｂｌｏｏｍ</t>
    <rPh sb="0" eb="4">
      <t>カブシキガイシャ</t>
    </rPh>
    <phoneticPr fontId="2"/>
  </si>
  <si>
    <t>ブロッサムさいたま</t>
    <phoneticPr fontId="38" type="Hiragana"/>
  </si>
  <si>
    <t>048-729-7766</t>
    <phoneticPr fontId="37"/>
  </si>
  <si>
    <t>株式会社stara</t>
    <rPh sb="0" eb="4">
      <t>カブシキガイシャ</t>
    </rPh>
    <phoneticPr fontId="2"/>
  </si>
  <si>
    <t>就労定着支援事業所stara越谷</t>
    <rPh sb="0" eb="9">
      <t>シュウロウテイチャクシエンジギョウショ</t>
    </rPh>
    <rPh sb="14" eb="16">
      <t>コシガヤ</t>
    </rPh>
    <phoneticPr fontId="2"/>
  </si>
  <si>
    <t>埼玉県越谷市瓦曽根1-20-6</t>
    <rPh sb="6" eb="9">
      <t>カワラソネ</t>
    </rPh>
    <phoneticPr fontId="2"/>
  </si>
  <si>
    <t>343-0821</t>
    <phoneticPr fontId="2"/>
  </si>
  <si>
    <t>東武スカイツリーライン越谷駅徒歩5分</t>
    <rPh sb="0" eb="2">
      <t>トウブ</t>
    </rPh>
    <rPh sb="11" eb="13">
      <t>コシガヤ</t>
    </rPh>
    <rPh sb="13" eb="14">
      <t>エキ</t>
    </rPh>
    <rPh sb="14" eb="16">
      <t>トホ</t>
    </rPh>
    <rPh sb="17" eb="18">
      <t>プン</t>
    </rPh>
    <phoneticPr fontId="2"/>
  </si>
  <si>
    <t>有限会社　碧空</t>
    <phoneticPr fontId="2"/>
  </si>
  <si>
    <t>○</t>
    <phoneticPr fontId="2"/>
  </si>
  <si>
    <t>JR川越線南古谷駅から車で６分</t>
    <rPh sb="2" eb="5">
      <t>カワゴエセン</t>
    </rPh>
    <rPh sb="5" eb="6">
      <t>ミナミ</t>
    </rPh>
    <rPh sb="6" eb="8">
      <t>フルヤ</t>
    </rPh>
    <rPh sb="8" eb="9">
      <t>エキ</t>
    </rPh>
    <rPh sb="11" eb="12">
      <t>クルマ</t>
    </rPh>
    <rPh sb="14" eb="15">
      <t>フン</t>
    </rPh>
    <phoneticPr fontId="2"/>
  </si>
  <si>
    <t>tocotoco home 川越（短期入所）</t>
    <phoneticPr fontId="2"/>
  </si>
  <si>
    <t>木野目222-1</t>
    <rPh sb="0" eb="3">
      <t>キノメ</t>
    </rPh>
    <phoneticPr fontId="33"/>
  </si>
  <si>
    <t>049-256-7038</t>
    <phoneticPr fontId="2"/>
  </si>
  <si>
    <t>株式会社エンゼルランプ</t>
    <phoneticPr fontId="2"/>
  </si>
  <si>
    <t>JR川越線南古谷駅から徒歩８分</t>
    <rPh sb="2" eb="5">
      <t>カワゴエセン</t>
    </rPh>
    <rPh sb="5" eb="6">
      <t>ミナミ</t>
    </rPh>
    <rPh sb="6" eb="8">
      <t>フルヤ</t>
    </rPh>
    <rPh sb="8" eb="9">
      <t>エキ</t>
    </rPh>
    <rPh sb="11" eb="13">
      <t>トホ</t>
    </rPh>
    <rPh sb="14" eb="15">
      <t>フン</t>
    </rPh>
    <phoneticPr fontId="2"/>
  </si>
  <si>
    <t>がじゅまるのいえ南古谷</t>
    <phoneticPr fontId="2"/>
  </si>
  <si>
    <t>並木西町13-4</t>
    <phoneticPr fontId="33"/>
  </si>
  <si>
    <t>350-0025</t>
    <phoneticPr fontId="2"/>
  </si>
  <si>
    <t>048-788-3430</t>
    <phoneticPr fontId="2"/>
  </si>
  <si>
    <t>〇</t>
    <phoneticPr fontId="2" type="Hiragana"/>
  </si>
  <si>
    <t>株式会社ココルポート</t>
    <rPh sb="0" eb="4">
      <t>かぶしきかいしゃ</t>
    </rPh>
    <phoneticPr fontId="2" type="Hiragana"/>
  </si>
  <si>
    <t>Ｃｏｃｏｒｐｏｒｔ　Ｒｅｗｏｒｋ　川口駅前</t>
    <rPh sb="17" eb="19">
      <t>かわぐち</t>
    </rPh>
    <rPh sb="19" eb="21">
      <t>えきまえ</t>
    </rPh>
    <phoneticPr fontId="2" type="Hiragana"/>
  </si>
  <si>
    <t>埼玉県川口市栄町3-1-14　5階Ａ号室</t>
    <rPh sb="0" eb="3">
      <t>さいたまけん</t>
    </rPh>
    <rPh sb="3" eb="6">
      <t>かわぐちし</t>
    </rPh>
    <rPh sb="6" eb="8">
      <t>えいまち</t>
    </rPh>
    <rPh sb="16" eb="17">
      <t>かい</t>
    </rPh>
    <rPh sb="18" eb="19">
      <t>ごう</t>
    </rPh>
    <rPh sb="19" eb="20">
      <t>しつ</t>
    </rPh>
    <phoneticPr fontId="2" type="Hiragana"/>
  </si>
  <si>
    <t>Mots Lab合同会社</t>
    <rPh sb="8" eb="12">
      <t>ゴウドウガイシャ</t>
    </rPh>
    <phoneticPr fontId="5"/>
  </si>
  <si>
    <t>048-948-8778</t>
    <phoneticPr fontId="2"/>
  </si>
  <si>
    <t>ＳＯＣＩＡＬＳＱＵＡＲＥ草加谷塚</t>
    <phoneticPr fontId="2"/>
  </si>
  <si>
    <t>（株）ひよこの里</t>
    <rPh sb="0" eb="3">
      <t>カブ</t>
    </rPh>
    <rPh sb="7" eb="8">
      <t>サト</t>
    </rPh>
    <phoneticPr fontId="2"/>
  </si>
  <si>
    <t>ひよこの里　草加</t>
    <rPh sb="4" eb="5">
      <t>サト</t>
    </rPh>
    <rPh sb="6" eb="8">
      <t>ソウカ</t>
    </rPh>
    <phoneticPr fontId="2"/>
  </si>
  <si>
    <t>弁天１－６－１７</t>
    <rPh sb="0" eb="2">
      <t>ベンテン</t>
    </rPh>
    <phoneticPr fontId="2"/>
  </si>
  <si>
    <t>048‐912‐1352</t>
    <phoneticPr fontId="2"/>
  </si>
  <si>
    <t>東武伊勢崎線草加駅から車で11分</t>
    <rPh sb="0" eb="6">
      <t>トウブイセサキセン</t>
    </rPh>
    <rPh sb="6" eb="9">
      <t>ソウカエキ</t>
    </rPh>
    <rPh sb="11" eb="12">
      <t>クルマ</t>
    </rPh>
    <rPh sb="15" eb="16">
      <t>フン</t>
    </rPh>
    <phoneticPr fontId="2"/>
  </si>
  <si>
    <t>ジョブタス春日部事業所</t>
  </si>
  <si>
    <t>大場８７０－６</t>
    <rPh sb="0" eb="2">
      <t>オオバ</t>
    </rPh>
    <phoneticPr fontId="2"/>
  </si>
  <si>
    <t>344-0031</t>
  </si>
  <si>
    <t>048-872-6473</t>
  </si>
  <si>
    <t>048-872-6476</t>
  </si>
  <si>
    <t>（一社）歩未</t>
    <rPh sb="1" eb="3">
      <t>イッシャ</t>
    </rPh>
    <rPh sb="4" eb="5">
      <t>アユ</t>
    </rPh>
    <rPh sb="5" eb="6">
      <t>ミ</t>
    </rPh>
    <phoneticPr fontId="2"/>
  </si>
  <si>
    <t>ゆめの森</t>
    <rPh sb="3" eb="4">
      <t>モリ</t>
    </rPh>
    <phoneticPr fontId="2"/>
  </si>
  <si>
    <t>松伏２４８２－１</t>
    <rPh sb="0" eb="2">
      <t>マツブシ</t>
    </rPh>
    <phoneticPr fontId="2"/>
  </si>
  <si>
    <t>048-940-1070</t>
    <phoneticPr fontId="2"/>
  </si>
  <si>
    <t>048-940-3223</t>
    <phoneticPr fontId="2"/>
  </si>
  <si>
    <t>(株)Waiwai housing</t>
    <rPh sb="0" eb="3">
      <t>カブ</t>
    </rPh>
    <phoneticPr fontId="2"/>
  </si>
  <si>
    <t>ワークテラスUME-NOKI</t>
    <phoneticPr fontId="2"/>
  </si>
  <si>
    <t>越生町</t>
    <rPh sb="0" eb="3">
      <t>オゴセマチ</t>
    </rPh>
    <phoneticPr fontId="2"/>
  </si>
  <si>
    <t>春日１丁目１番地２５</t>
    <rPh sb="0" eb="2">
      <t>カスガ</t>
    </rPh>
    <rPh sb="3" eb="5">
      <t>チョウメ</t>
    </rPh>
    <rPh sb="6" eb="8">
      <t>バンチ</t>
    </rPh>
    <phoneticPr fontId="2"/>
  </si>
  <si>
    <t>355-0047</t>
    <phoneticPr fontId="2"/>
  </si>
  <si>
    <t xml:space="preserve">049-295-4660 </t>
    <phoneticPr fontId="2"/>
  </si>
  <si>
    <t>東武鉄道越生線越生駅から徒歩6分</t>
    <rPh sb="7" eb="10">
      <t>オゴセエキ</t>
    </rPh>
    <rPh sb="12" eb="14">
      <t>トホ</t>
    </rPh>
    <rPh sb="15" eb="16">
      <t>プン</t>
    </rPh>
    <phoneticPr fontId="2"/>
  </si>
  <si>
    <t>(特非)ひなたぼっこ</t>
    <phoneticPr fontId="2"/>
  </si>
  <si>
    <t>(労協)ワーカーズコープ・センター事業団</t>
    <rPh sb="1" eb="3">
      <t>ロウキョウ</t>
    </rPh>
    <rPh sb="17" eb="20">
      <t>ジギョウダン</t>
    </rPh>
    <phoneticPr fontId="2"/>
  </si>
  <si>
    <t>048-546-2557</t>
  </si>
  <si>
    <t>048-585-8222</t>
  </si>
  <si>
    <t>（福）　健翔会</t>
    <rPh sb="4" eb="6">
      <t>ケント</t>
    </rPh>
    <rPh sb="6" eb="7">
      <t>カイ</t>
    </rPh>
    <phoneticPr fontId="2"/>
  </si>
  <si>
    <t>くらすわ</t>
    <phoneticPr fontId="2"/>
  </si>
  <si>
    <t>行田市</t>
    <rPh sb="0" eb="2">
      <t>ギョウダ</t>
    </rPh>
    <rPh sb="2" eb="3">
      <t>シ</t>
    </rPh>
    <phoneticPr fontId="2"/>
  </si>
  <si>
    <t>大字谷郷2027番地1</t>
    <rPh sb="0" eb="2">
      <t>オオジ</t>
    </rPh>
    <rPh sb="2" eb="4">
      <t>タニゴウ</t>
    </rPh>
    <rPh sb="8" eb="10">
      <t>バンチ</t>
    </rPh>
    <phoneticPr fontId="2"/>
  </si>
  <si>
    <t>361-0062</t>
    <phoneticPr fontId="2"/>
  </si>
  <si>
    <t>048-598-6156</t>
    <phoneticPr fontId="2"/>
  </si>
  <si>
    <t>048-598-6157</t>
  </si>
  <si>
    <t>行田市駅より徒歩15分
※共同生活援助との併設</t>
    <rPh sb="0" eb="4">
      <t>ギョウダシエキ</t>
    </rPh>
    <rPh sb="6" eb="8">
      <t>トホ</t>
    </rPh>
    <rPh sb="10" eb="11">
      <t>フン</t>
    </rPh>
    <rPh sb="13" eb="19">
      <t>キョウドウセイカツエンジョ</t>
    </rPh>
    <rPh sb="21" eb="23">
      <t>ヘイセツ</t>
    </rPh>
    <phoneticPr fontId="2"/>
  </si>
  <si>
    <t>04‐2969‐0577</t>
    <phoneticPr fontId="2"/>
  </si>
  <si>
    <t>04‐2969‐0578</t>
    <phoneticPr fontId="2"/>
  </si>
  <si>
    <t>ユースタイルリビング　所沢　生活介護</t>
    <rPh sb="11" eb="13">
      <t>トコロザワ</t>
    </rPh>
    <rPh sb="14" eb="18">
      <t>セイカツカイゴ</t>
    </rPh>
    <phoneticPr fontId="2"/>
  </si>
  <si>
    <t>東狭山ヶ丘一丁目10番地1</t>
    <rPh sb="0" eb="5">
      <t>ヒガシサヤマガオカ</t>
    </rPh>
    <rPh sb="5" eb="8">
      <t>イッチョウメ</t>
    </rPh>
    <rPh sb="10" eb="12">
      <t>バンチ</t>
    </rPh>
    <phoneticPr fontId="2"/>
  </si>
  <si>
    <t>359‐1106</t>
    <phoneticPr fontId="2"/>
  </si>
  <si>
    <t>04‐2996‐8240</t>
    <phoneticPr fontId="2"/>
  </si>
  <si>
    <t>04‐2996‐8250</t>
  </si>
  <si>
    <t>Aネクストワークス株式会社</t>
    <rPh sb="9" eb="13">
      <t>カブシキカイシャ</t>
    </rPh>
    <phoneticPr fontId="2"/>
  </si>
  <si>
    <t>ANELLA　CAFE　ふじみ野店</t>
    <rPh sb="15" eb="17">
      <t>ノテン</t>
    </rPh>
    <phoneticPr fontId="2"/>
  </si>
  <si>
    <t>ふじみ野東2‐1‐1
グリーンテラスふじみ野1階</t>
    <rPh sb="3" eb="5">
      <t>ノヒガシ</t>
    </rPh>
    <rPh sb="21" eb="22">
      <t>ノ</t>
    </rPh>
    <rPh sb="23" eb="24">
      <t>カイ</t>
    </rPh>
    <phoneticPr fontId="2"/>
  </si>
  <si>
    <t>354‐0036</t>
    <phoneticPr fontId="2"/>
  </si>
  <si>
    <t>049‐265‐6731</t>
    <phoneticPr fontId="2"/>
  </si>
  <si>
    <t>049‐265‐6732</t>
    <phoneticPr fontId="2"/>
  </si>
  <si>
    <t>東武東上線ふじみ野駅より徒歩4分</t>
    <rPh sb="0" eb="5">
      <t>トウブトウジョウセン</t>
    </rPh>
    <rPh sb="8" eb="10">
      <t>ノエキ</t>
    </rPh>
    <rPh sb="12" eb="14">
      <t>トホ</t>
    </rPh>
    <rPh sb="15" eb="16">
      <t>フン</t>
    </rPh>
    <phoneticPr fontId="2"/>
  </si>
  <si>
    <t>西武池袋線仏子駅下車タクシー15分
※児童発達支援・放課後等デイサービスとの併設
（R8.7～休止中）</t>
    <rPh sb="19" eb="21">
      <t>ジドウ</t>
    </rPh>
    <rPh sb="21" eb="23">
      <t>ハッタツ</t>
    </rPh>
    <rPh sb="23" eb="25">
      <t>シエン</t>
    </rPh>
    <rPh sb="26" eb="29">
      <t>ホウカゴ</t>
    </rPh>
    <rPh sb="29" eb="30">
      <t>トウ</t>
    </rPh>
    <rPh sb="38" eb="40">
      <t>ヘイセツ</t>
    </rPh>
    <rPh sb="47" eb="50">
      <t>キュウシチュウ</t>
    </rPh>
    <phoneticPr fontId="2"/>
  </si>
  <si>
    <t>西武池袋線東久留米駅北口から徒歩18分
※児通所との多機能
（R8.4～休止）</t>
    <rPh sb="0" eb="5">
      <t>セイブイケブクロセン</t>
    </rPh>
    <rPh sb="5" eb="10">
      <t>ヒガシクルメエキ</t>
    </rPh>
    <rPh sb="10" eb="12">
      <t>キタグチ</t>
    </rPh>
    <rPh sb="14" eb="16">
      <t>トホ</t>
    </rPh>
    <rPh sb="18" eb="19">
      <t>フン</t>
    </rPh>
    <rPh sb="21" eb="24">
      <t>ジツウショ</t>
    </rPh>
    <rPh sb="26" eb="29">
      <t>タキノウ</t>
    </rPh>
    <rPh sb="36" eb="38">
      <t>キュウシ</t>
    </rPh>
    <phoneticPr fontId="2"/>
  </si>
  <si>
    <t>（一社）正和会</t>
    <rPh sb="1" eb="3">
      <t>イッシャ</t>
    </rPh>
    <rPh sb="4" eb="7">
      <t>セイワカイ</t>
    </rPh>
    <phoneticPr fontId="2"/>
  </si>
  <si>
    <t>オフィス　かえで</t>
    <phoneticPr fontId="2"/>
  </si>
  <si>
    <t>一ノ割１丁目７番４－１号</t>
    <rPh sb="0" eb="1">
      <t>イチ</t>
    </rPh>
    <rPh sb="2" eb="3">
      <t>ワリ</t>
    </rPh>
    <rPh sb="3" eb="6">
      <t>イッチョウメ</t>
    </rPh>
    <rPh sb="7" eb="8">
      <t>バン</t>
    </rPh>
    <rPh sb="11" eb="12">
      <t>ゴウ</t>
    </rPh>
    <phoneticPr fontId="2"/>
  </si>
  <si>
    <t>東部スカイツリーライン一ノ割駅徒歩３分</t>
    <rPh sb="0" eb="2">
      <t>トウブ</t>
    </rPh>
    <rPh sb="11" eb="12">
      <t>イチ</t>
    </rPh>
    <rPh sb="13" eb="15">
      <t>ワリエキ</t>
    </rPh>
    <rPh sb="15" eb="17">
      <t>トホ</t>
    </rPh>
    <rPh sb="18" eb="19">
      <t>フン</t>
    </rPh>
    <phoneticPr fontId="2"/>
  </si>
  <si>
    <t>中央1-8-7 ﾌﾟﾚｼﾞﾃﾞﾝﾄ2階</t>
    <rPh sb="0" eb="2">
      <t>チュウオウ</t>
    </rPh>
    <rPh sb="18" eb="19">
      <t>カイ</t>
    </rPh>
    <phoneticPr fontId="2"/>
  </si>
  <si>
    <t>株式会社ぶるーむ</t>
    <rPh sb="0" eb="4">
      <t>カブシキガイシャ</t>
    </rPh>
    <phoneticPr fontId="2"/>
  </si>
  <si>
    <t>ぶるーむ蒲生</t>
    <rPh sb="4" eb="6">
      <t>ガモウ</t>
    </rPh>
    <phoneticPr fontId="2"/>
  </si>
  <si>
    <t>埼玉県越谷市蒲生寿町5番20号フォーレスト壱番館1,2階</t>
    <rPh sb="6" eb="8">
      <t>ガモウ</t>
    </rPh>
    <rPh sb="8" eb="10">
      <t>コトブキチョウ</t>
    </rPh>
    <rPh sb="11" eb="12">
      <t>バン</t>
    </rPh>
    <rPh sb="14" eb="15">
      <t>ゴウ</t>
    </rPh>
    <rPh sb="21" eb="24">
      <t>イチバンカン</t>
    </rPh>
    <rPh sb="27" eb="28">
      <t>カイ</t>
    </rPh>
    <phoneticPr fontId="2"/>
  </si>
  <si>
    <t>090-9833-6169</t>
    <phoneticPr fontId="2"/>
  </si>
  <si>
    <t>東武スカイツリーライン蒲生駅東口徒歩4分</t>
    <rPh sb="11" eb="13">
      <t>ガモウ</t>
    </rPh>
    <rPh sb="13" eb="14">
      <t>エキ</t>
    </rPh>
    <rPh sb="14" eb="16">
      <t>ヒガシグチ</t>
    </rPh>
    <rPh sb="16" eb="18">
      <t>トホ</t>
    </rPh>
    <rPh sb="19" eb="20">
      <t>プン</t>
    </rPh>
    <phoneticPr fontId="2"/>
  </si>
  <si>
    <t>株式会社はるとな</t>
    <rPh sb="0" eb="4">
      <t>カブシキガイシャ</t>
    </rPh>
    <phoneticPr fontId="2"/>
  </si>
  <si>
    <t>就労継続支援B型事業所MiraJob蒲生</t>
    <rPh sb="0" eb="2">
      <t>シュウロウ</t>
    </rPh>
    <rPh sb="2" eb="4">
      <t>ケイゾク</t>
    </rPh>
    <rPh sb="4" eb="6">
      <t>シエン</t>
    </rPh>
    <rPh sb="7" eb="8">
      <t>ガタ</t>
    </rPh>
    <rPh sb="8" eb="11">
      <t>ジギョウショ</t>
    </rPh>
    <rPh sb="18" eb="20">
      <t>ガモウ</t>
    </rPh>
    <phoneticPr fontId="2"/>
  </si>
  <si>
    <t>埼玉県越谷市蒲生茜町12-7アカネプラザ301</t>
    <rPh sb="6" eb="8">
      <t>ガモウ</t>
    </rPh>
    <rPh sb="8" eb="10">
      <t>アカネチョウ</t>
    </rPh>
    <phoneticPr fontId="2"/>
  </si>
  <si>
    <t>343-0843</t>
    <phoneticPr fontId="2"/>
  </si>
  <si>
    <t>080-4503-2394</t>
    <phoneticPr fontId="2"/>
  </si>
  <si>
    <t>東武スカイツリーライン蒲生駅西口徒歩1分</t>
    <rPh sb="0" eb="2">
      <t>トウブ</t>
    </rPh>
    <rPh sb="11" eb="13">
      <t>ガモウ</t>
    </rPh>
    <rPh sb="13" eb="14">
      <t>エキ</t>
    </rPh>
    <rPh sb="14" eb="16">
      <t>ニシグチ</t>
    </rPh>
    <rPh sb="16" eb="18">
      <t>トホ</t>
    </rPh>
    <rPh sb="19" eb="20">
      <t>プン</t>
    </rPh>
    <phoneticPr fontId="2"/>
  </si>
  <si>
    <t>一般社団法人支援事業協会</t>
    <rPh sb="0" eb="6">
      <t>イッパンシャダンホウジン</t>
    </rPh>
    <rPh sb="6" eb="8">
      <t>シエン</t>
    </rPh>
    <rPh sb="8" eb="10">
      <t>ジギョウ</t>
    </rPh>
    <rPh sb="10" eb="12">
      <t>キョウカイ</t>
    </rPh>
    <phoneticPr fontId="2"/>
  </si>
  <si>
    <t>埼玉県越谷市蒲生寿町18-43　朝日プラザ越谷第2ビル202号室</t>
    <rPh sb="0" eb="6">
      <t>サイタマケンコシガヤシ</t>
    </rPh>
    <rPh sb="6" eb="8">
      <t>ガモウ</t>
    </rPh>
    <rPh sb="8" eb="10">
      <t>コトブキチョウ</t>
    </rPh>
    <rPh sb="16" eb="18">
      <t>アサヒ</t>
    </rPh>
    <rPh sb="21" eb="23">
      <t>コシガヤ</t>
    </rPh>
    <rPh sb="23" eb="24">
      <t>ダイ</t>
    </rPh>
    <rPh sb="30" eb="32">
      <t>ゴウシツ</t>
    </rPh>
    <phoneticPr fontId="2"/>
  </si>
  <si>
    <t>0120-169-246</t>
    <phoneticPr fontId="2"/>
  </si>
  <si>
    <t>東武スカイツリーライン蒲生駅徒歩1、2分</t>
    <rPh sb="0" eb="2">
      <t>トウブ</t>
    </rPh>
    <rPh sb="11" eb="13">
      <t>ガモウ</t>
    </rPh>
    <rPh sb="13" eb="14">
      <t>エキ</t>
    </rPh>
    <rPh sb="14" eb="16">
      <t>トホ</t>
    </rPh>
    <rPh sb="19" eb="20">
      <t>プン</t>
    </rPh>
    <phoneticPr fontId="2"/>
  </si>
  <si>
    <t>南区鹿手袋３－２３－３０</t>
    <phoneticPr fontId="2"/>
  </si>
  <si>
    <t>090-3349-7930</t>
    <phoneticPr fontId="37"/>
  </si>
  <si>
    <t>050-4560-2267</t>
    <phoneticPr fontId="37"/>
  </si>
  <si>
    <t>JR中浦和駅より徒歩6分</t>
    <rPh sb="2" eb="5">
      <t>ナカウラワ</t>
    </rPh>
    <rPh sb="5" eb="6">
      <t>エキ</t>
    </rPh>
    <rPh sb="8" eb="10">
      <t>トホ</t>
    </rPh>
    <rPh sb="11" eb="12">
      <t>プン</t>
    </rPh>
    <phoneticPr fontId="2"/>
  </si>
  <si>
    <t>岩槻区南下新井1108-7</t>
    <phoneticPr fontId="2"/>
  </si>
  <si>
    <t>朝日バス村国入口停留所より徒歩12分</t>
    <rPh sb="0" eb="2">
      <t>アサヒ</t>
    </rPh>
    <rPh sb="4" eb="6">
      <t>ムラクニ</t>
    </rPh>
    <rPh sb="6" eb="8">
      <t>イリグチ</t>
    </rPh>
    <rPh sb="8" eb="11">
      <t>テイリュウジョ</t>
    </rPh>
    <rPh sb="13" eb="15">
      <t>トホ</t>
    </rPh>
    <rPh sb="17" eb="18">
      <t>フン</t>
    </rPh>
    <phoneticPr fontId="2"/>
  </si>
  <si>
    <t>ＪＲ大宮駅より徒歩４分</t>
    <rPh sb="2" eb="4">
      <t>オオミヤ</t>
    </rPh>
    <rPh sb="4" eb="5">
      <t>エキ</t>
    </rPh>
    <rPh sb="7" eb="9">
      <t>トホ</t>
    </rPh>
    <rPh sb="10" eb="11">
      <t>フン</t>
    </rPh>
    <phoneticPr fontId="2"/>
  </si>
  <si>
    <t>北区宮原町１－８５３－８　　ウェルネスキューブ大宮５Ｆ</t>
    <phoneticPr fontId="2"/>
  </si>
  <si>
    <t>さいたま市コミュニティバス「ステラタウン」より徒歩1分</t>
    <rPh sb="4" eb="5">
      <t>シ</t>
    </rPh>
    <rPh sb="23" eb="25">
      <t>トホ</t>
    </rPh>
    <rPh sb="26" eb="27">
      <t>フン</t>
    </rPh>
    <phoneticPr fontId="2"/>
  </si>
  <si>
    <t>北区宮原町１－８２５－１</t>
    <phoneticPr fontId="2"/>
  </si>
  <si>
    <t>048-782-5948</t>
  </si>
  <si>
    <t>ＪＲ東宮原駅より徒歩４分</t>
    <rPh sb="2" eb="3">
      <t>ヒガシ</t>
    </rPh>
    <rPh sb="3" eb="5">
      <t>ミヤハラ</t>
    </rPh>
    <rPh sb="5" eb="6">
      <t>エキ</t>
    </rPh>
    <rPh sb="8" eb="10">
      <t>トホ</t>
    </rPh>
    <rPh sb="11" eb="12">
      <t>フン</t>
    </rPh>
    <phoneticPr fontId="2"/>
  </si>
  <si>
    <t>中央区本町東４－９－８</t>
    <phoneticPr fontId="2"/>
  </si>
  <si>
    <t>070-4553-2868</t>
    <phoneticPr fontId="37"/>
  </si>
  <si>
    <t>ＪＲ与野本町駅より徒歩12分</t>
    <rPh sb="2" eb="6">
      <t>ヨノホンマチ</t>
    </rPh>
    <rPh sb="6" eb="7">
      <t>エキ</t>
    </rPh>
    <rPh sb="9" eb="11">
      <t>トホ</t>
    </rPh>
    <rPh sb="13" eb="14">
      <t>フン</t>
    </rPh>
    <phoneticPr fontId="2"/>
  </si>
  <si>
    <t>株式会社フロー</t>
    <rPh sb="0" eb="4">
      <t>カブシキガイシャ</t>
    </rPh>
    <phoneticPr fontId="2"/>
  </si>
  <si>
    <t>OK自立支援事業所　しか館</t>
    <rPh sb="2" eb="4">
      <t>じりつ</t>
    </rPh>
    <rPh sb="4" eb="6">
      <t>しえん</t>
    </rPh>
    <rPh sb="6" eb="9">
      <t>じぎょうしょ</t>
    </rPh>
    <rPh sb="12" eb="13">
      <t>かん</t>
    </rPh>
    <phoneticPr fontId="38" type="Hiragana"/>
  </si>
  <si>
    <t>336-0031</t>
    <phoneticPr fontId="37"/>
  </si>
  <si>
    <t>株式会社介護サービスひまわり</t>
    <rPh sb="0" eb="4">
      <t>カブ</t>
    </rPh>
    <rPh sb="4" eb="6">
      <t>カイゴ</t>
    </rPh>
    <phoneticPr fontId="2"/>
  </si>
  <si>
    <t>ひまわり</t>
    <phoneticPr fontId="38" type="Hiragana"/>
  </si>
  <si>
    <t>339-0032</t>
    <phoneticPr fontId="37"/>
  </si>
  <si>
    <t>048-796-0707</t>
    <phoneticPr fontId="37"/>
  </si>
  <si>
    <t>株式会社ユナイテッドマジック</t>
    <rPh sb="0" eb="4">
      <t>カブシキガイシャ</t>
    </rPh>
    <phoneticPr fontId="2"/>
  </si>
  <si>
    <t>にじげん大宮</t>
    <rPh sb="4" eb="6">
      <t>おおみや</t>
    </rPh>
    <phoneticPr fontId="38" type="Hiragana"/>
  </si>
  <si>
    <t>大宮区宮町２－１０　シンテイ大宮ビル３Ｆ－Ａ</t>
    <rPh sb="0" eb="2">
      <t>オオミヤク</t>
    </rPh>
    <rPh sb="2" eb="4">
      <t>ミヤマチ</t>
    </rPh>
    <rPh sb="13" eb="15">
      <t>オオミヤ</t>
    </rPh>
    <phoneticPr fontId="2"/>
  </si>
  <si>
    <t>048-662-9678</t>
    <phoneticPr fontId="37"/>
  </si>
  <si>
    <t>株式会社アップコム</t>
    <rPh sb="0" eb="4">
      <t>カブシキカイシャ</t>
    </rPh>
    <phoneticPr fontId="2"/>
  </si>
  <si>
    <t>グロウ＋</t>
    <phoneticPr fontId="38" type="Hiragana"/>
  </si>
  <si>
    <t>03-6709-8776</t>
    <phoneticPr fontId="37"/>
  </si>
  <si>
    <t>株式会社Coo&amp;RIKU</t>
    <rPh sb="0" eb="4">
      <t>カブシキカイシャ</t>
    </rPh>
    <phoneticPr fontId="2"/>
  </si>
  <si>
    <t>就労継続支援B型事業所　はこぶね宮原</t>
    <rPh sb="0" eb="2">
      <t>しゅうろう</t>
    </rPh>
    <rPh sb="2" eb="4">
      <t>けいぞく</t>
    </rPh>
    <rPh sb="4" eb="6">
      <t>しえん</t>
    </rPh>
    <rPh sb="7" eb="8">
      <t>がた</t>
    </rPh>
    <rPh sb="8" eb="11">
      <t>じぎょうしょ</t>
    </rPh>
    <rPh sb="16" eb="18">
      <t>みやはら</t>
    </rPh>
    <phoneticPr fontId="38" type="Hiragana"/>
  </si>
  <si>
    <t>048-782-9005</t>
    <phoneticPr fontId="37"/>
  </si>
  <si>
    <t>株式会社はるとな</t>
    <rPh sb="0" eb="4">
      <t>カブ</t>
    </rPh>
    <phoneticPr fontId="2"/>
  </si>
  <si>
    <t>就労継続支援B型事業所MiraJob与野本町</t>
    <rPh sb="0" eb="6">
      <t>しゅうろうけいぞくしえん</t>
    </rPh>
    <rPh sb="7" eb="8">
      <t>かた</t>
    </rPh>
    <rPh sb="8" eb="11">
      <t>じぎょうしょ</t>
    </rPh>
    <rPh sb="18" eb="22">
      <t>よのほんまち</t>
    </rPh>
    <phoneticPr fontId="38" type="Hiragana"/>
  </si>
  <si>
    <t>338-0003</t>
    <phoneticPr fontId="37"/>
  </si>
  <si>
    <t>080-4743-2360</t>
    <phoneticPr fontId="2" type="Hiragana"/>
  </si>
  <si>
    <t>株式会社usform</t>
    <rPh sb="0" eb="4">
      <t>カブシキガイシャ</t>
    </rPh>
    <phoneticPr fontId="2"/>
  </si>
  <si>
    <t>あすほーむ川口南町ショートステイ</t>
    <rPh sb="5" eb="9">
      <t>カワグチミナミチョウ</t>
    </rPh>
    <phoneticPr fontId="2"/>
  </si>
  <si>
    <t>南町2-2-26</t>
    <rPh sb="0" eb="2">
      <t>ミナミチョウ</t>
    </rPh>
    <phoneticPr fontId="2"/>
  </si>
  <si>
    <t>332-0026</t>
    <phoneticPr fontId="2"/>
  </si>
  <si>
    <t>（バス）川口駅西口から鳩ヶ谷駅東口行き「南町公園」から徒歩２分</t>
    <rPh sb="4" eb="7">
      <t>カワグチエキ</t>
    </rPh>
    <rPh sb="7" eb="9">
      <t>ニシグチ</t>
    </rPh>
    <rPh sb="11" eb="14">
      <t>ハトガヤ</t>
    </rPh>
    <rPh sb="14" eb="15">
      <t>エキ</t>
    </rPh>
    <rPh sb="15" eb="17">
      <t>ヒガシグチ</t>
    </rPh>
    <rPh sb="17" eb="18">
      <t>イ</t>
    </rPh>
    <rPh sb="20" eb="21">
      <t>ミナミ</t>
    </rPh>
    <rPh sb="21" eb="22">
      <t>チョウ</t>
    </rPh>
    <rPh sb="22" eb="24">
      <t>コウエン</t>
    </rPh>
    <rPh sb="27" eb="29">
      <t>トホ</t>
    </rPh>
    <rPh sb="30" eb="31">
      <t>フン</t>
    </rPh>
    <phoneticPr fontId="2"/>
  </si>
  <si>
    <t>(株)アクト</t>
    <rPh sb="0" eb="3">
      <t>カブ</t>
    </rPh>
    <phoneticPr fontId="2"/>
  </si>
  <si>
    <t>アクトツールホーム</t>
    <phoneticPr fontId="2"/>
  </si>
  <si>
    <t>花栗4－9－15</t>
    <rPh sb="0" eb="2">
      <t>ハナグリ</t>
    </rPh>
    <phoneticPr fontId="2"/>
  </si>
  <si>
    <t>340-0044</t>
    <phoneticPr fontId="2"/>
  </si>
  <si>
    <t>070-9280-0662</t>
    <phoneticPr fontId="2"/>
  </si>
  <si>
    <t>東部スカイツリーライン獨協大学前（草加松原）駅から徒歩18分</t>
    <rPh sb="0" eb="2">
      <t>トウブ</t>
    </rPh>
    <rPh sb="11" eb="16">
      <t>ドッキョウダイガクマエ</t>
    </rPh>
    <rPh sb="17" eb="21">
      <t>ソウカマツバラ</t>
    </rPh>
    <rPh sb="22" eb="23">
      <t>エキ</t>
    </rPh>
    <rPh sb="25" eb="27">
      <t>トホ</t>
    </rPh>
    <rPh sb="29" eb="30">
      <t>フン</t>
    </rPh>
    <phoneticPr fontId="2"/>
  </si>
  <si>
    <t>特定非営利活動法人地域再生研究機構</t>
    <rPh sb="0" eb="15">
      <t>トクテイヒエイリカツドウホウジンチイキサイセイケンキュウ</t>
    </rPh>
    <rPh sb="15" eb="17">
      <t>キコウ</t>
    </rPh>
    <phoneticPr fontId="2"/>
  </si>
  <si>
    <t>どすこい就労支援B型草加作業所</t>
    <rPh sb="4" eb="8">
      <t>シュウロウシエン</t>
    </rPh>
    <rPh sb="9" eb="10">
      <t>ガタ</t>
    </rPh>
    <rPh sb="10" eb="15">
      <t>ソウカサギョウショ</t>
    </rPh>
    <phoneticPr fontId="2"/>
  </si>
  <si>
    <t>草加市八幡町639-11</t>
    <rPh sb="0" eb="3">
      <t>ソウカシ</t>
    </rPh>
    <rPh sb="3" eb="6">
      <t>ヤハタマチ</t>
    </rPh>
    <phoneticPr fontId="2"/>
  </si>
  <si>
    <t>048-953-9317</t>
    <phoneticPr fontId="2"/>
  </si>
  <si>
    <t>東武鉄道新田駅から徒歩１８分</t>
    <rPh sb="4" eb="6">
      <t>シンデン</t>
    </rPh>
    <rPh sb="6" eb="7">
      <t>エキ</t>
    </rPh>
    <rPh sb="9" eb="11">
      <t>トホ</t>
    </rPh>
    <rPh sb="13" eb="14">
      <t>プン</t>
    </rPh>
    <phoneticPr fontId="2"/>
  </si>
  <si>
    <t>黄色＝変更、赤＝廃止　　　令和8年9月1日現在</t>
    <rPh sb="13" eb="14">
      <t>レイ</t>
    </rPh>
    <rPh sb="14" eb="15">
      <t>ワ</t>
    </rPh>
    <rPh sb="16" eb="17">
      <t>ネン</t>
    </rPh>
    <rPh sb="18" eb="19">
      <t>ガツ</t>
    </rPh>
    <rPh sb="20" eb="21">
      <t>ニチ</t>
    </rPh>
    <rPh sb="21" eb="23">
      <t>ゲンザイ</t>
    </rPh>
    <phoneticPr fontId="2"/>
  </si>
  <si>
    <t>（福）茶の花福祉会</t>
    <rPh sb="1" eb="2">
      <t>フク</t>
    </rPh>
    <rPh sb="3" eb="4">
      <t>チャ</t>
    </rPh>
    <rPh sb="5" eb="9">
      <t>ハナフクシカイ</t>
    </rPh>
    <phoneticPr fontId="2"/>
  </si>
  <si>
    <t>就労移行支援事業所大樹</t>
    <rPh sb="0" eb="2">
      <t>シュウロウ</t>
    </rPh>
    <rPh sb="2" eb="4">
      <t>イコウ</t>
    </rPh>
    <rPh sb="4" eb="6">
      <t>シエン</t>
    </rPh>
    <rPh sb="6" eb="9">
      <t>ジギョウショ</t>
    </rPh>
    <rPh sb="9" eb="11">
      <t>タイジュ</t>
    </rPh>
    <phoneticPr fontId="2"/>
  </si>
  <si>
    <t>高倉5-15-23</t>
    <rPh sb="0" eb="2">
      <t>タカクラ</t>
    </rPh>
    <phoneticPr fontId="2"/>
  </si>
  <si>
    <t>04-2902-6858</t>
  </si>
  <si>
    <t>358-0021</t>
  </si>
  <si>
    <t>04-2902-6857</t>
  </si>
  <si>
    <t>小手指町1-26-7 Kビル2階</t>
    <rPh sb="0" eb="3">
      <t>コテサシ</t>
    </rPh>
    <rPh sb="3" eb="4">
      <t>マチ</t>
    </rPh>
    <rPh sb="15" eb="16">
      <t>カイ</t>
    </rPh>
    <phoneticPr fontId="2"/>
  </si>
  <si>
    <t>(福)神川福祉会</t>
    <phoneticPr fontId="2"/>
  </si>
  <si>
    <t>就労継続支援B型作業所侑和</t>
    <rPh sb="0" eb="6">
      <t>シュウロウケイゾクシエン</t>
    </rPh>
    <rPh sb="7" eb="8">
      <t>ガタ</t>
    </rPh>
    <rPh sb="8" eb="11">
      <t>サギョウショ</t>
    </rPh>
    <phoneticPr fontId="2"/>
  </si>
  <si>
    <t>(株)創英塾</t>
    <rPh sb="0" eb="3">
      <t>カブ</t>
    </rPh>
    <rPh sb="3" eb="6">
      <t>ソウエイジュク</t>
    </rPh>
    <phoneticPr fontId="2"/>
  </si>
  <si>
    <t>生活介護侑和</t>
    <rPh sb="0" eb="4">
      <t>セイカツカイゴ</t>
    </rPh>
    <phoneticPr fontId="2"/>
  </si>
  <si>
    <t>にっさい花みず木4-8-1 SONNE BLD Ⅵ １、２階</t>
    <rPh sb="4" eb="5">
      <t>ハナ</t>
    </rPh>
    <rPh sb="7" eb="8">
      <t>キ</t>
    </rPh>
    <rPh sb="29" eb="30">
      <t>カイ</t>
    </rPh>
    <phoneticPr fontId="2"/>
  </si>
  <si>
    <t>(株)勇者</t>
    <rPh sb="0" eb="3">
      <t>カブ</t>
    </rPh>
    <rPh sb="3" eb="5">
      <t>ユウシャ</t>
    </rPh>
    <phoneticPr fontId="2"/>
  </si>
  <si>
    <t>といろ桶川</t>
    <rPh sb="3" eb="5">
      <t>オケガワ</t>
    </rPh>
    <phoneticPr fontId="2"/>
  </si>
  <si>
    <t>桶川市</t>
    <rPh sb="0" eb="2">
      <t>オケガワ</t>
    </rPh>
    <rPh sb="2" eb="3">
      <t>シ</t>
    </rPh>
    <phoneticPr fontId="2"/>
  </si>
  <si>
    <t>泉１丁目１番地１</t>
    <rPh sb="0" eb="1">
      <t>イズミ</t>
    </rPh>
    <rPh sb="2" eb="4">
      <t>チョウメ</t>
    </rPh>
    <rPh sb="5" eb="7">
      <t>バンチ</t>
    </rPh>
    <phoneticPr fontId="2"/>
  </si>
  <si>
    <t>363-0021</t>
    <phoneticPr fontId="2"/>
  </si>
  <si>
    <t>080-7602-1294</t>
    <phoneticPr fontId="2"/>
  </si>
  <si>
    <t>JR高崎線桶川駅から徒歩６分</t>
    <rPh sb="2" eb="4">
      <t>タカサキ</t>
    </rPh>
    <rPh sb="4" eb="5">
      <t>セン</t>
    </rPh>
    <rPh sb="5" eb="8">
      <t>オケガワエキ</t>
    </rPh>
    <rPh sb="10" eb="12">
      <t>トホ</t>
    </rPh>
    <rPh sb="13" eb="14">
      <t>フン</t>
    </rPh>
    <phoneticPr fontId="2"/>
  </si>
  <si>
    <t>（株）ＮｅｏＷｏｒｋ</t>
    <rPh sb="1" eb="2">
      <t>カブ</t>
    </rPh>
    <phoneticPr fontId="2"/>
  </si>
  <si>
    <t>就労継続支援B型事業所NeoWork熊谷</t>
    <rPh sb="0" eb="6">
      <t>シュウロウケイゾクシエン</t>
    </rPh>
    <rPh sb="7" eb="8">
      <t>ガタ</t>
    </rPh>
    <rPh sb="8" eb="11">
      <t>ジギョウショ</t>
    </rPh>
    <rPh sb="18" eb="20">
      <t>クマガヤ</t>
    </rPh>
    <phoneticPr fontId="2"/>
  </si>
  <si>
    <t>宮前町１丁目１４０
宮前ビル３０１</t>
    <rPh sb="0" eb="3">
      <t>ミヤマエチョウ</t>
    </rPh>
    <rPh sb="4" eb="6">
      <t>チョウメ</t>
    </rPh>
    <rPh sb="10" eb="12">
      <t>ミヤマエ</t>
    </rPh>
    <phoneticPr fontId="2"/>
  </si>
  <si>
    <t>080-4795-4879</t>
    <phoneticPr fontId="2"/>
  </si>
  <si>
    <t>秩父鉄道上熊谷駅より徒歩４分</t>
    <rPh sb="0" eb="4">
      <t>チチブテツドウ</t>
    </rPh>
    <rPh sb="4" eb="8">
      <t>カミクマガヤエキ</t>
    </rPh>
    <rPh sb="10" eb="12">
      <t>トホ</t>
    </rPh>
    <rPh sb="13" eb="14">
      <t>フン</t>
    </rPh>
    <phoneticPr fontId="2"/>
  </si>
  <si>
    <t>（有）千光社</t>
    <rPh sb="1" eb="2">
      <t>ユウ</t>
    </rPh>
    <rPh sb="3" eb="4">
      <t>セン</t>
    </rPh>
    <rPh sb="4" eb="5">
      <t>ヒカリ</t>
    </rPh>
    <rPh sb="5" eb="6">
      <t>シャ</t>
    </rPh>
    <phoneticPr fontId="2"/>
  </si>
  <si>
    <t>ディーキャリア　熊谷駅前オフィス</t>
    <rPh sb="8" eb="12">
      <t>クマガヤエキマエ</t>
    </rPh>
    <phoneticPr fontId="2"/>
  </si>
  <si>
    <t>桜木町１丁目１番地１
秩父鉄道ビル３階</t>
    <rPh sb="0" eb="3">
      <t>サクラギチョウ</t>
    </rPh>
    <rPh sb="4" eb="6">
      <t>チョウメ</t>
    </rPh>
    <rPh sb="7" eb="9">
      <t>バンチ</t>
    </rPh>
    <rPh sb="11" eb="15">
      <t>チチブテツドウ</t>
    </rPh>
    <rPh sb="18" eb="19">
      <t>カイ</t>
    </rPh>
    <phoneticPr fontId="2"/>
  </si>
  <si>
    <t>080-9172-0598</t>
    <phoneticPr fontId="2"/>
  </si>
  <si>
    <t>JR熊谷駅南口より徒歩３０秒</t>
    <rPh sb="2" eb="5">
      <t>クマガヤエキ</t>
    </rPh>
    <rPh sb="5" eb="7">
      <t>ミナミグチ</t>
    </rPh>
    <rPh sb="9" eb="11">
      <t>トホ</t>
    </rPh>
    <rPh sb="13" eb="14">
      <t>ビョウ</t>
    </rPh>
    <phoneticPr fontId="2"/>
  </si>
  <si>
    <t>ユースタイルリビング　杉戸　生活介護</t>
    <rPh sb="11" eb="13">
      <t>スギト</t>
    </rPh>
    <rPh sb="14" eb="18">
      <t>セイカツカイゴ</t>
    </rPh>
    <phoneticPr fontId="2"/>
  </si>
  <si>
    <t>杉戸町</t>
    <rPh sb="0" eb="2">
      <t>スギト</t>
    </rPh>
    <rPh sb="2" eb="3">
      <t>マチ</t>
    </rPh>
    <phoneticPr fontId="2"/>
  </si>
  <si>
    <t>北葛飾郡杉戸町高野台６丁目１－２</t>
    <rPh sb="0" eb="4">
      <t>キタカツシカグン</t>
    </rPh>
    <rPh sb="4" eb="7">
      <t>スギトマチ</t>
    </rPh>
    <rPh sb="7" eb="10">
      <t>コウヤダイ</t>
    </rPh>
    <rPh sb="11" eb="13">
      <t>チョウメ</t>
    </rPh>
    <phoneticPr fontId="2"/>
  </si>
  <si>
    <t>345-0045</t>
    <phoneticPr fontId="2"/>
  </si>
  <si>
    <t>0480-53-8293</t>
    <phoneticPr fontId="2"/>
  </si>
  <si>
    <t>杉戸高野台駅より徒歩6分</t>
    <rPh sb="0" eb="2">
      <t>スギト</t>
    </rPh>
    <rPh sb="2" eb="5">
      <t>コウヤダイ</t>
    </rPh>
    <rPh sb="5" eb="6">
      <t>エキ</t>
    </rPh>
    <rPh sb="8" eb="10">
      <t>トホ</t>
    </rPh>
    <rPh sb="11" eb="12">
      <t>プン</t>
    </rPh>
    <phoneticPr fontId="2"/>
  </si>
  <si>
    <t>CENCIA（株）</t>
    <rPh sb="7" eb="8">
      <t>カブ</t>
    </rPh>
    <phoneticPr fontId="2"/>
  </si>
  <si>
    <t>ゆるりは</t>
    <phoneticPr fontId="2"/>
  </si>
  <si>
    <t>春日部市大衾３０７番地４１</t>
    <rPh sb="0" eb="4">
      <t>カスカベシ</t>
    </rPh>
    <rPh sb="4" eb="6">
      <t>オオブスマ</t>
    </rPh>
    <rPh sb="9" eb="11">
      <t>バンチ</t>
    </rPh>
    <phoneticPr fontId="2"/>
  </si>
  <si>
    <t>344-0116</t>
    <phoneticPr fontId="2"/>
  </si>
  <si>
    <t>070-5095—1575</t>
    <phoneticPr fontId="2"/>
  </si>
  <si>
    <t>南桜井駅より徒歩7分</t>
    <rPh sb="0" eb="1">
      <t>ミナミ</t>
    </rPh>
    <rPh sb="1" eb="3">
      <t>サクライ</t>
    </rPh>
    <rPh sb="3" eb="4">
      <t>エキ</t>
    </rPh>
    <rPh sb="6" eb="8">
      <t>トホ</t>
    </rPh>
    <rPh sb="9" eb="10">
      <t>プン</t>
    </rPh>
    <phoneticPr fontId="2"/>
  </si>
  <si>
    <t>Cocorport久喜駅前Office</t>
    <rPh sb="9" eb="13">
      <t>クキエキマエ</t>
    </rPh>
    <phoneticPr fontId="2"/>
  </si>
  <si>
    <t>栄町２丁目１２－１　ステーションプラザ３Ｆ</t>
    <rPh sb="0" eb="1">
      <t>サカエ</t>
    </rPh>
    <rPh sb="1" eb="2">
      <t>チョウ</t>
    </rPh>
    <rPh sb="3" eb="5">
      <t>チョウメ</t>
    </rPh>
    <phoneticPr fontId="2"/>
  </si>
  <si>
    <t>東武伊勢崎線獨協大学前駅より徒歩1分
※放課後等デイサービスとの多機能</t>
    <rPh sb="0" eb="6">
      <t>トウブイセサキセン</t>
    </rPh>
    <rPh sb="6" eb="12">
      <t>ドッキョウダイガクマエエキ</t>
    </rPh>
    <rPh sb="14" eb="16">
      <t>トホ</t>
    </rPh>
    <rPh sb="17" eb="18">
      <t>プン</t>
    </rPh>
    <rPh sb="20" eb="23">
      <t>ホウカゴ</t>
    </rPh>
    <rPh sb="23" eb="24">
      <t>トウ</t>
    </rPh>
    <rPh sb="32" eb="35">
      <t>タキノウ</t>
    </rPh>
    <phoneticPr fontId="2"/>
  </si>
  <si>
    <t>早俣４６４－６</t>
    <rPh sb="0" eb="2">
      <t>ハヤマタ</t>
    </rPh>
    <phoneticPr fontId="2"/>
  </si>
  <si>
    <t>株式会社WishCare</t>
    <rPh sb="0" eb="4">
      <t>カブシキガイシャ</t>
    </rPh>
    <phoneticPr fontId="36"/>
  </si>
  <si>
    <t>ほまれの家　大宮店</t>
    <rPh sb="4" eb="5">
      <t>いえ</t>
    </rPh>
    <rPh sb="6" eb="8">
      <t>おおみや</t>
    </rPh>
    <rPh sb="8" eb="9">
      <t>てん</t>
    </rPh>
    <phoneticPr fontId="36" type="Hiragana"/>
  </si>
  <si>
    <t>北区宮原町３－５６９－２　シティプラザ宮原０１</t>
    <phoneticPr fontId="37"/>
  </si>
  <si>
    <t>048-783-3911</t>
    <phoneticPr fontId="37"/>
  </si>
  <si>
    <t>048-783-3912</t>
    <phoneticPr fontId="37"/>
  </si>
  <si>
    <t>JR宮原駅西口から徒歩2分</t>
    <rPh sb="2" eb="4">
      <t>ミヤハラ</t>
    </rPh>
    <rPh sb="5" eb="6">
      <t>ニシ</t>
    </rPh>
    <phoneticPr fontId="37"/>
  </si>
  <si>
    <t>株式会社コーチング・スタッフ</t>
    <rPh sb="0" eb="4">
      <t>カブシキガイシャ</t>
    </rPh>
    <phoneticPr fontId="35"/>
  </si>
  <si>
    <t>多機能型事業所　ビジネスアカデミー</t>
    <rPh sb="0" eb="7">
      <t>タキノウガタジギョウショ</t>
    </rPh>
    <phoneticPr fontId="35"/>
  </si>
  <si>
    <t>浦和区前地３－１１－１４　LH浦和ビル１F</t>
    <phoneticPr fontId="37"/>
  </si>
  <si>
    <t>330-0053</t>
    <phoneticPr fontId="37"/>
  </si>
  <si>
    <t>048-789-7355</t>
    <phoneticPr fontId="37"/>
  </si>
  <si>
    <t xml:space="preserve">JR浦和駅東口から国際興業バス東浦和駅行き「前地3丁目」下車徒歩1分 </t>
    <rPh sb="2" eb="4">
      <t>ウラワ</t>
    </rPh>
    <rPh sb="15" eb="18">
      <t>ヒガシウラワ</t>
    </rPh>
    <rPh sb="18" eb="19">
      <t>エキ</t>
    </rPh>
    <rPh sb="22" eb="23">
      <t>マエ</t>
    </rPh>
    <rPh sb="23" eb="24">
      <t>チ</t>
    </rPh>
    <rPh sb="25" eb="27">
      <t>チョウメ</t>
    </rPh>
    <phoneticPr fontId="37"/>
  </si>
  <si>
    <t>株式会社コスモス</t>
    <rPh sb="0" eb="4">
      <t>かぶ</t>
    </rPh>
    <phoneticPr fontId="35" type="Hiragana"/>
  </si>
  <si>
    <t>コスモス浦和</t>
    <rPh sb="4" eb="6">
      <t>うらわ</t>
    </rPh>
    <phoneticPr fontId="35" type="Hiragana"/>
  </si>
  <si>
    <t>さいたま市浦和区仲町４－１１－１２　タバタビルディング３階</t>
    <rPh sb="4" eb="5">
      <t>シ</t>
    </rPh>
    <rPh sb="5" eb="7">
      <t>ウラワ</t>
    </rPh>
    <rPh sb="7" eb="8">
      <t>ク</t>
    </rPh>
    <rPh sb="8" eb="10">
      <t>ナカチョウ</t>
    </rPh>
    <rPh sb="28" eb="29">
      <t>カイ</t>
    </rPh>
    <phoneticPr fontId="35"/>
  </si>
  <si>
    <t>048-767-8697</t>
  </si>
  <si>
    <t>国際興業バス市役所前バス停徒歩４分</t>
    <rPh sb="0" eb="2">
      <t>コクサイ</t>
    </rPh>
    <rPh sb="2" eb="4">
      <t>コウギョウ</t>
    </rPh>
    <rPh sb="6" eb="9">
      <t>シヤクショ</t>
    </rPh>
    <rPh sb="9" eb="10">
      <t>マエ</t>
    </rPh>
    <rPh sb="12" eb="13">
      <t>テイ</t>
    </rPh>
    <rPh sb="13" eb="15">
      <t>トホ</t>
    </rPh>
    <rPh sb="16" eb="17">
      <t>フン</t>
    </rPh>
    <phoneticPr fontId="37"/>
  </si>
  <si>
    <t>社会福祉法人ななくさ</t>
    <rPh sb="0" eb="6">
      <t>シャカイフクシホウジン</t>
    </rPh>
    <phoneticPr fontId="5"/>
  </si>
  <si>
    <t>CoCoiro</t>
  </si>
  <si>
    <t>見沼区大谷８５７－３</t>
  </si>
  <si>
    <t>定員変更10名→5名</t>
    <rPh sb="0" eb="2">
      <t>テイイン</t>
    </rPh>
    <rPh sb="2" eb="4">
      <t>ヘンコウ</t>
    </rPh>
    <rPh sb="6" eb="8">
      <t>メイヤジルシ</t>
    </rPh>
    <rPh sb="9" eb="10">
      <t>メイ</t>
    </rPh>
    <phoneticPr fontId="2"/>
  </si>
  <si>
    <t>アイ・トライ合同会社</t>
    <rPh sb="6" eb="8">
      <t>ゴウドウ</t>
    </rPh>
    <rPh sb="8" eb="10">
      <t>カイシャ</t>
    </rPh>
    <phoneticPr fontId="7"/>
  </si>
  <si>
    <t>アイトライ浦和センター</t>
    <rPh sb="5" eb="7">
      <t>うらわ</t>
    </rPh>
    <phoneticPr fontId="8" type="Hiragana"/>
  </si>
  <si>
    <t>浦和区高砂２丁目１４－１７　浦和マルゼンビル３Ｆ</t>
  </si>
  <si>
    <t>定員変更12名→15名</t>
    <rPh sb="0" eb="2">
      <t>テイイン</t>
    </rPh>
    <rPh sb="2" eb="4">
      <t>ヘンコウ</t>
    </rPh>
    <rPh sb="6" eb="8">
      <t>メイヤジルシ</t>
    </rPh>
    <rPh sb="10" eb="11">
      <t>メイ</t>
    </rPh>
    <phoneticPr fontId="2"/>
  </si>
  <si>
    <t>株式会社プロペラジャパン</t>
    <rPh sb="0" eb="4">
      <t>カブシキガイシャ</t>
    </rPh>
    <phoneticPr fontId="9"/>
  </si>
  <si>
    <t>大宮区上小町１０７９</t>
    <rPh sb="0" eb="3">
      <t>オオミヤク</t>
    </rPh>
    <rPh sb="3" eb="6">
      <t>カミコチョウ</t>
    </rPh>
    <phoneticPr fontId="9"/>
  </si>
  <si>
    <t>048-699-6417</t>
  </si>
  <si>
    <t>所在地の変更</t>
    <rPh sb="0" eb="3">
      <t>ショザイチ</t>
    </rPh>
    <rPh sb="4" eb="6">
      <t>ヘンコウ</t>
    </rPh>
    <phoneticPr fontId="2"/>
  </si>
  <si>
    <t>株式会社プレイファースト</t>
    <rPh sb="0" eb="4">
      <t>カブシキガイシャ</t>
    </rPh>
    <phoneticPr fontId="7"/>
  </si>
  <si>
    <t>犬も歩けば・・・。</t>
    <rPh sb="0" eb="1">
      <t>いぬ</t>
    </rPh>
    <rPh sb="2" eb="3">
      <t>ある</t>
    </rPh>
    <phoneticPr fontId="7" type="Hiragana"/>
  </si>
  <si>
    <t>緑区大門１２７９　シャーメゾン坂の台Ⅱ１階</t>
  </si>
  <si>
    <t>所在地の変更
定員変更20名→30名</t>
    <rPh sb="0" eb="3">
      <t>ショザイチ</t>
    </rPh>
    <rPh sb="4" eb="6">
      <t>ヘンコウ</t>
    </rPh>
    <rPh sb="7" eb="9">
      <t>テイイン</t>
    </rPh>
    <rPh sb="9" eb="11">
      <t>ヘンコウ</t>
    </rPh>
    <rPh sb="13" eb="14">
      <t>メイ</t>
    </rPh>
    <rPh sb="17" eb="18">
      <t>メイ</t>
    </rPh>
    <phoneticPr fontId="2"/>
  </si>
  <si>
    <t>一般社団法人Ciel</t>
  </si>
  <si>
    <t>川越市</t>
    <rPh sb="0" eb="3">
      <t>カワゴエシ</t>
    </rPh>
    <phoneticPr fontId="33"/>
  </si>
  <si>
    <t>郭町1-9-10</t>
    <rPh sb="0" eb="2">
      <t>クルワマチ</t>
    </rPh>
    <phoneticPr fontId="33"/>
  </si>
  <si>
    <t>350-0053</t>
  </si>
  <si>
    <t>049-292-9673</t>
  </si>
  <si>
    <t>川越駅下車徒歩15分</t>
    <rPh sb="3" eb="5">
      <t>ゲシャ</t>
    </rPh>
    <rPh sb="5" eb="7">
      <t>トホ</t>
    </rPh>
    <rPh sb="9" eb="10">
      <t>フン</t>
    </rPh>
    <phoneticPr fontId="2"/>
  </si>
  <si>
    <t>株式会社ｙａｍａｚａｋｕｒａ　ｓｔｙｌｅ</t>
    <rPh sb="0" eb="4">
      <t>かぶしきがいしゃ</t>
    </rPh>
    <phoneticPr fontId="2" type="Hiragana"/>
  </si>
  <si>
    <t>山桜　Ｂｌｕｅ　ｗｏｒｋｓ</t>
    <rPh sb="0" eb="2">
      <t>やまざくら</t>
    </rPh>
    <phoneticPr fontId="2" type="Hiragana"/>
  </si>
  <si>
    <t>川口市</t>
    <rPh sb="0" eb="2">
      <t>かわぐち</t>
    </rPh>
    <rPh sb="2" eb="3">
      <t>し</t>
    </rPh>
    <phoneticPr fontId="2" type="Hiragana"/>
  </si>
  <si>
    <t>埼玉県川口市蓮沼字曽根２９９－８</t>
    <rPh sb="0" eb="3">
      <t>さいたまけん</t>
    </rPh>
    <rPh sb="3" eb="6">
      <t>かわぐちし</t>
    </rPh>
    <rPh sb="6" eb="8">
      <t>はすぬま</t>
    </rPh>
    <rPh sb="8" eb="9">
      <t>あざ</t>
    </rPh>
    <rPh sb="9" eb="11">
      <t>そね</t>
    </rPh>
    <phoneticPr fontId="2" type="Hiragana"/>
  </si>
  <si>
    <t>334-0064</t>
    <phoneticPr fontId="2" type="Hiragana"/>
  </si>
  <si>
    <t>048-446-6361</t>
    <phoneticPr fontId="2" type="Hiragana"/>
  </si>
  <si>
    <t>048-446-6371</t>
    <phoneticPr fontId="2" type="Hiragana"/>
  </si>
  <si>
    <t>〇</t>
    <phoneticPr fontId="2" type="Hiragana"/>
  </si>
  <si>
    <t>（バス）鳩ヶ谷駅東口から草加駅西口行「新郷農協」徒歩２分</t>
    <rPh sb="4" eb="7">
      <t>はとがや</t>
    </rPh>
    <rPh sb="7" eb="8">
      <t>えき</t>
    </rPh>
    <rPh sb="8" eb="10">
      <t>ひがしぐち</t>
    </rPh>
    <rPh sb="12" eb="15">
      <t>そうかえき</t>
    </rPh>
    <rPh sb="15" eb="17">
      <t>にしぐち</t>
    </rPh>
    <rPh sb="17" eb="18">
      <t>ゆ</t>
    </rPh>
    <rPh sb="19" eb="21">
      <t>しんごう</t>
    </rPh>
    <rPh sb="21" eb="23">
      <t>のうきょう</t>
    </rPh>
    <rPh sb="24" eb="26">
      <t>とほ</t>
    </rPh>
    <rPh sb="27" eb="28">
      <t>ふん</t>
    </rPh>
    <phoneticPr fontId="2" type="Hiragana"/>
  </si>
  <si>
    <t>※肢…肢体不自由者　　視…視覚障害者　　聴…聴覚言語障害者　　内…内部障害者　　知…知的障害者　　精…精神障害者　難…難病患者等　　なお、身体障害者すべてを対象とする事業所は「肢」「視」「聴」「内」に○を、「主たる障害の特定なし」の事業所はすべてに○を付けてある</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</si>
</sst>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411]ge\.m\.d;@"/>
    <numFmt numFmtId="177" formatCode="[&lt;=999]000;000\-0000"/>
    <numFmt numFmtId="178" formatCode="[&lt;=999]000;[&lt;=9999]000\-00;000\-0000"/>
    <numFmt numFmtId="179" formatCode="#,##0_ "/>
    <numFmt numFmtId="180" formatCode="0_);[Red]\(0\)"/>
    <numFmt numFmtId="181" formatCode="000\-0000"/>
  </numFmts>
  <fonts count="64">
    <font>
      <sz val="11"/>
      <name val="ＭＳ Ｐゴシック"/>
      <family val="3"/>
      <charset val="128"/>
    </font>
    <font>
      <sz val="11"/>
      <name val="ＭＳ Ｐゴシック"/>
      <family val="3"/>
      <charset val="128"/>
    </font>
    <font>
      <sz val="6"/>
      <name val="ＭＳ Ｐゴシック"/>
      <family val="3"/>
      <charset val="128"/>
    </font>
    <font>
      <u/>
      <sz val="8.25"/>
      <color indexed="36"/>
      <name val="ＭＳ Ｐゴシック"/>
      <family val="3"/>
      <charset val="128"/>
    </font>
    <font>
      <sz val="11"/>
      <color indexed="8"/>
      <name val="ＭＳ Ｐゴシック"/>
      <family val="3"/>
      <charset val="128"/>
    </font>
    <font>
      <sz val="10"/>
      <name val="ＭＳ Ｐゴシック"/>
      <family val="3"/>
      <charset val="128"/>
    </font>
    <font>
      <sz val="11"/>
      <name val="ＭＳ Ｐゴシック"/>
      <family val="3"/>
      <charset val="128"/>
    </font>
    <font>
      <sz val="9"/>
      <color indexed="10"/>
      <name val="ＭＳ Ｐゴシック"/>
      <family val="3"/>
      <charset val="128"/>
    </font>
    <font>
      <b/>
      <sz val="10"/>
      <name val="ＭＳ Ｐゴシック"/>
      <family val="3"/>
      <charset val="128"/>
    </font>
    <font>
      <sz val="10"/>
      <color indexed="8"/>
      <name val="ＭＳ Ｐゴシック"/>
      <family val="3"/>
      <charset val="128"/>
    </font>
    <font>
      <sz val="10"/>
      <color indexed="12"/>
      <name val="ＭＳ Ｐゴシック"/>
      <family val="3"/>
      <charset val="128"/>
    </font>
    <font>
      <u/>
      <sz val="10"/>
      <color indexed="12"/>
      <name val="ＭＳ Ｐゴシック"/>
      <family val="3"/>
      <charset val="128"/>
    </font>
    <font>
      <sz val="8"/>
      <color indexed="10"/>
      <name val="ＭＳ Ｐゴシック"/>
      <family val="3"/>
      <charset val="128"/>
    </font>
    <font>
      <sz val="6"/>
      <name val="ＭＳ Ｐゴシック"/>
      <family val="3"/>
      <charset val="128"/>
    </font>
    <font>
      <sz val="6"/>
      <name val="ＭＳ Ｐゴシック"/>
      <family val="3"/>
      <charset val="128"/>
    </font>
    <font>
      <sz val="10"/>
      <color indexed="30"/>
      <name val="ＭＳ Ｐゴシック"/>
      <family val="3"/>
      <charset val="128"/>
    </font>
    <font>
      <b/>
      <sz val="11"/>
      <color indexed="10"/>
      <name val="ＭＳ Ｐゴシック"/>
      <family val="3"/>
      <charset val="128"/>
    </font>
    <font>
      <sz val="20"/>
      <name val="ＭＳ Ｐゴシック"/>
      <family val="3"/>
      <charset val="128"/>
    </font>
    <font>
      <sz val="13"/>
      <name val="ＭＳ Ｐゴシック"/>
      <family val="3"/>
      <charset val="128"/>
    </font>
    <font>
      <b/>
      <sz val="9"/>
      <color indexed="81"/>
      <name val="ＭＳ Ｐゴシック"/>
      <family val="3"/>
      <charset val="128"/>
    </font>
    <font>
      <sz val="10"/>
      <name val="Arial"/>
      <family val="2"/>
    </font>
    <font>
      <sz val="11"/>
      <color indexed="9"/>
      <name val="ＭＳ Ｐゴシック"/>
      <family val="3"/>
      <charset val="128"/>
    </font>
    <font>
      <b/>
      <sz val="11"/>
      <color indexed="9"/>
      <name val="ＭＳ Ｐゴシック"/>
      <family val="3"/>
      <charset val="128"/>
    </font>
    <font>
      <u/>
      <sz val="11"/>
      <color indexed="12"/>
      <name val="ＭＳ Ｐゴシック"/>
      <family val="3"/>
      <charset val="128"/>
    </font>
    <font>
      <sz val="11"/>
      <color indexed="10"/>
      <name val="ＭＳ Ｐゴシック"/>
      <family val="3"/>
      <charset val="128"/>
    </font>
    <font>
      <b/>
      <sz val="11"/>
      <color indexed="8"/>
      <name val="ＭＳ Ｐゴシック"/>
      <family val="3"/>
      <charset val="128"/>
    </font>
    <font>
      <i/>
      <sz val="11"/>
      <name val="ＭＳ Ｐゴシック"/>
      <family val="3"/>
      <charset val="128"/>
    </font>
    <font>
      <b/>
      <sz val="11"/>
      <name val="ＭＳ Ｐゴシック"/>
      <family val="3"/>
      <charset val="128"/>
    </font>
    <font>
      <b/>
      <sz val="18"/>
      <name val="ＭＳ Ｐゴシック"/>
      <family val="3"/>
      <charset val="128"/>
    </font>
    <font>
      <b/>
      <sz val="15"/>
      <name val="ＭＳ Ｐゴシック"/>
      <family val="3"/>
      <charset val="128"/>
    </font>
    <font>
      <b/>
      <sz val="13"/>
      <name val="ＭＳ Ｐゴシック"/>
      <family val="3"/>
      <charset val="128"/>
    </font>
    <font>
      <sz val="6"/>
      <name val="ＭＳ Ｐゴシック"/>
      <family val="3"/>
      <charset val="128"/>
    </font>
    <font>
      <sz val="6"/>
      <name val="ＭＳ Ｐゴシック"/>
      <family val="3"/>
      <charset val="128"/>
    </font>
    <font>
      <sz val="6"/>
      <name val="ＭＳ Ｐゴシック"/>
      <family val="3"/>
      <charset val="128"/>
    </font>
    <font>
      <sz val="6"/>
      <name val="ＭＳ Ｐゴシック"/>
      <family val="3"/>
      <charset val="128"/>
    </font>
    <font>
      <sz val="10"/>
      <color indexed="8"/>
      <name val="ＭＳ Ｐゴシック"/>
      <family val="3"/>
    </font>
    <font>
      <sz val="10"/>
      <name val="ＭＳ Ｐゴシック"/>
      <family val="3"/>
    </font>
    <font>
      <sz val="6"/>
      <name val="ＭＳ Ｐゴシック"/>
      <family val="3"/>
    </font>
    <font>
      <u/>
      <sz val="8.25"/>
      <color indexed="36"/>
      <name val="ＭＳ Ｐゴシック"/>
      <family val="3"/>
    </font>
    <font>
      <sz val="11"/>
      <color indexed="30"/>
      <name val="ＭＳ Ｐゴシック"/>
      <family val="3"/>
      <charset val="128"/>
    </font>
    <font>
      <b/>
      <sz val="10"/>
      <name val="ＭＳ Ｐゴシック"/>
      <family val="3"/>
    </font>
    <font>
      <b/>
      <sz val="18"/>
      <color indexed="56"/>
      <name val="ＭＳ Ｐゴシック"/>
      <family val="3"/>
      <charset val="128"/>
    </font>
    <font>
      <sz val="11"/>
      <color indexed="8"/>
      <name val="ＭＳ Ｐゴシック"/>
      <family val="3"/>
    </font>
    <font>
      <sz val="11"/>
      <color theme="1"/>
      <name val="ＭＳ Ｐゴシック"/>
      <family val="3"/>
      <charset val="128"/>
      <scheme val="minor"/>
    </font>
    <font>
      <u/>
      <sz val="11"/>
      <color theme="10"/>
      <name val="ＭＳ Ｐゴシック"/>
      <family val="3"/>
      <charset val="128"/>
    </font>
    <font>
      <sz val="11"/>
      <color rgb="FF000000"/>
      <name val="ＭＳ Ｐゴシック"/>
      <family val="3"/>
      <charset val="128"/>
    </font>
    <font>
      <sz val="10"/>
      <color rgb="FFFF0000"/>
      <name val="ＭＳ Ｐゴシック"/>
      <family val="3"/>
      <charset val="128"/>
    </font>
    <font>
      <sz val="10"/>
      <color theme="1"/>
      <name val="ＭＳ Ｐゴシック"/>
      <family val="3"/>
      <charset val="128"/>
    </font>
    <font>
      <sz val="10"/>
      <color rgb="FF0070C0"/>
      <name val="ＭＳ Ｐゴシック"/>
      <family val="3"/>
      <charset val="128"/>
    </font>
    <font>
      <b/>
      <sz val="10"/>
      <color theme="1"/>
      <name val="ＭＳ Ｐゴシック"/>
      <family val="3"/>
      <charset val="128"/>
    </font>
    <font>
      <sz val="14"/>
      <color theme="1"/>
      <name val="ＭＳ Ｐゴシック"/>
      <family val="3"/>
      <charset val="128"/>
    </font>
    <font>
      <sz val="11"/>
      <color theme="1"/>
      <name val="ＭＳ Ｐゴシック"/>
      <family val="3"/>
      <charset val="128"/>
    </font>
    <font>
      <sz val="20"/>
      <color rgb="FF000000"/>
      <name val="ＭＳ Ｐゴシック"/>
      <family val="3"/>
      <charset val="128"/>
    </font>
    <font>
      <sz val="14"/>
      <color rgb="FF000000"/>
      <name val="ＭＳ Ｐゴシック"/>
      <family val="3"/>
      <charset val="128"/>
    </font>
    <font>
      <sz val="10"/>
      <color theme="1"/>
      <name val="ＭＳ 明朝"/>
      <family val="1"/>
      <charset val="128"/>
    </font>
    <font>
      <sz val="10"/>
      <color theme="1"/>
      <name val="ＭＳ Ｐゴシック"/>
      <family val="3"/>
      <charset val="128"/>
      <scheme val="minor"/>
    </font>
    <font>
      <strike/>
      <sz val="10"/>
      <color theme="1"/>
      <name val="ＭＳ Ｐゴシック"/>
      <family val="3"/>
      <charset val="128"/>
    </font>
    <font>
      <sz val="10"/>
      <color theme="1"/>
      <name val="ＭＳ Ｐゴシック"/>
      <family val="3"/>
    </font>
    <font>
      <sz val="10"/>
      <color indexed="10"/>
      <name val="ＭＳ Ｐゴシック"/>
      <family val="3"/>
    </font>
    <font>
      <sz val="12"/>
      <name val="ＭＳ Ｐゴシック"/>
      <family val="3"/>
      <charset val="128"/>
    </font>
    <font>
      <sz val="8"/>
      <color theme="1"/>
      <name val="ＭＳ Ｐゴシック"/>
      <family val="3"/>
      <charset val="128"/>
    </font>
    <font>
      <sz val="8"/>
      <name val="ＭＳ Ｐゴシック"/>
      <family val="3"/>
      <charset val="128"/>
    </font>
    <font>
      <sz val="9"/>
      <color theme="1"/>
      <name val="ＭＳ Ｐゴシック"/>
      <family val="3"/>
      <charset val="128"/>
    </font>
    <font>
      <sz val="6"/>
      <color theme="1"/>
      <name val="ＭＳ Ｐゴシック"/>
      <family val="3"/>
      <charset val="128"/>
    </font>
  </fonts>
  <fills count="24">
    <fill>
      <patternFill patternType="none"/>
    </fill>
    <fill>
      <patternFill patternType="gray125"/>
    </fill>
    <fill>
      <patternFill patternType="solid">
        <fgColor indexed="27"/>
        <bgColor indexed="64"/>
      </patternFill>
    </fill>
    <fill>
      <patternFill patternType="solid">
        <fgColor indexed="26"/>
        <bgColor indexed="64"/>
      </patternFill>
    </fill>
    <fill>
      <patternFill patternType="solid">
        <fgColor indexed="31"/>
        <bgColor indexed="64"/>
      </patternFill>
    </fill>
    <fill>
      <patternFill patternType="solid">
        <fgColor indexed="22"/>
        <bgColor indexed="64"/>
      </patternFill>
    </fill>
    <fill>
      <patternFill patternType="solid">
        <fgColor indexed="42"/>
        <bgColor indexed="64"/>
      </patternFill>
    </fill>
    <fill>
      <patternFill patternType="solid">
        <fgColor indexed="47"/>
        <bgColor indexed="64"/>
      </patternFill>
    </fill>
    <fill>
      <patternFill patternType="solid">
        <fgColor indexed="44"/>
        <bgColor indexed="64"/>
      </patternFill>
    </fill>
    <fill>
      <patternFill patternType="solid">
        <fgColor indexed="29"/>
        <bgColor indexed="64"/>
      </patternFill>
    </fill>
    <fill>
      <patternFill patternType="solid">
        <fgColor indexed="54"/>
        <bgColor indexed="64"/>
      </patternFill>
    </fill>
    <fill>
      <patternFill patternType="solid">
        <fgColor indexed="25"/>
        <bgColor indexed="64"/>
      </patternFill>
    </fill>
    <fill>
      <patternFill patternType="solid">
        <fgColor indexed="55"/>
        <bgColor indexed="64"/>
      </patternFill>
    </fill>
    <fill>
      <patternFill patternType="solid">
        <fgColor indexed="49"/>
        <bgColor indexed="64"/>
      </patternFill>
    </fill>
    <fill>
      <patternFill patternType="solid">
        <fgColor indexed="43"/>
        <bgColor indexed="64"/>
      </patternFill>
    </fill>
    <fill>
      <patternFill patternType="solid">
        <fgColor indexed="45"/>
        <bgColor indexed="64"/>
      </patternFill>
    </fill>
    <fill>
      <patternFill patternType="solid">
        <fgColor indexed="9"/>
        <bgColor indexed="64"/>
      </patternFill>
    </fill>
    <fill>
      <patternFill patternType="solid">
        <fgColor theme="0"/>
        <bgColor indexed="64"/>
      </patternFill>
    </fill>
    <fill>
      <patternFill patternType="solid">
        <fgColor theme="8" tint="0.39997558519241921"/>
        <bgColor indexed="64"/>
      </patternFill>
    </fill>
    <fill>
      <patternFill patternType="solid">
        <fgColor rgb="FFFFFFFF"/>
        <bgColor rgb="FF000000"/>
      </patternFill>
    </fill>
    <fill>
      <patternFill patternType="solid">
        <fgColor rgb="FFFFFFCC"/>
        <bgColor indexed="64"/>
      </patternFill>
    </fill>
    <fill>
      <patternFill patternType="solid">
        <fgColor rgb="FFFFFF00"/>
        <bgColor indexed="64"/>
      </patternFill>
    </fill>
    <fill>
      <patternFill patternType="solid">
        <fgColor rgb="FFFF0000"/>
        <bgColor indexed="64"/>
      </patternFill>
    </fill>
    <fill>
      <patternFill patternType="solid">
        <fgColor indexed="13"/>
        <bgColor indexed="64"/>
      </patternFill>
    </fill>
  </fills>
  <borders count="93">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54"/>
      </bottom>
      <diagonal/>
    </border>
    <border>
      <left/>
      <right/>
      <top/>
      <bottom style="thick">
        <color indexed="44"/>
      </bottom>
      <diagonal/>
    </border>
    <border>
      <left/>
      <right/>
      <top/>
      <bottom style="medium">
        <color indexed="44"/>
      </bottom>
      <diagonal/>
    </border>
    <border>
      <left/>
      <right/>
      <top style="thin">
        <color indexed="54"/>
      </top>
      <bottom style="double">
        <color indexed="54"/>
      </bottom>
      <diagonal/>
    </border>
    <border>
      <left style="thin">
        <color indexed="63"/>
      </left>
      <right style="thin">
        <color indexed="63"/>
      </right>
      <top style="thin">
        <color indexed="63"/>
      </top>
      <bottom style="thin">
        <color indexed="63"/>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right style="hair">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dashed">
        <color indexed="64"/>
      </left>
      <right style="thin">
        <color indexed="64"/>
      </right>
      <top style="thin">
        <color indexed="64"/>
      </top>
      <bottom style="thin">
        <color indexed="64"/>
      </bottom>
      <diagonal/>
    </border>
    <border>
      <left/>
      <right style="dotted">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top style="thin">
        <color indexed="64"/>
      </top>
      <bottom style="thin">
        <color indexed="64"/>
      </bottom>
      <diagonal/>
    </border>
    <border>
      <left style="hair">
        <color indexed="64"/>
      </left>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dotted">
        <color indexed="64"/>
      </left>
      <right style="thin">
        <color indexed="64"/>
      </right>
      <top style="thin">
        <color indexed="64"/>
      </top>
      <bottom/>
      <diagonal/>
    </border>
    <border>
      <left style="thin">
        <color indexed="64"/>
      </left>
      <right style="dotted">
        <color indexed="64"/>
      </right>
      <top style="thin">
        <color indexed="64"/>
      </top>
      <bottom/>
      <diagonal/>
    </border>
    <border>
      <left style="thin">
        <color indexed="64"/>
      </left>
      <right style="thin">
        <color indexed="64"/>
      </right>
      <top/>
      <bottom style="thin">
        <color indexed="64"/>
      </bottom>
      <diagonal/>
    </border>
    <border>
      <left/>
      <right style="double">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dotted">
        <color indexed="64"/>
      </right>
      <top/>
      <bottom style="thin">
        <color indexed="64"/>
      </bottom>
      <diagonal/>
    </border>
    <border>
      <left style="dotted">
        <color indexed="64"/>
      </left>
      <right style="dotted">
        <color indexed="64"/>
      </right>
      <top/>
      <bottom style="thin">
        <color indexed="64"/>
      </bottom>
      <diagonal/>
    </border>
    <border>
      <left style="dotted">
        <color indexed="64"/>
      </left>
      <right style="thin">
        <color indexed="64"/>
      </right>
      <top/>
      <bottom style="thin">
        <color indexed="64"/>
      </bottom>
      <diagonal/>
    </border>
    <border>
      <left style="thin">
        <color indexed="64"/>
      </left>
      <right/>
      <top/>
      <bottom style="thin">
        <color indexed="64"/>
      </bottom>
      <diagonal/>
    </border>
    <border>
      <left style="dotted">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dotted">
        <color indexed="64"/>
      </left>
      <right style="dotted">
        <color indexed="64"/>
      </right>
      <top style="thin">
        <color indexed="64"/>
      </top>
      <bottom/>
      <diagonal/>
    </border>
    <border>
      <left style="dotted">
        <color indexed="64"/>
      </left>
      <right/>
      <top style="thin">
        <color indexed="64"/>
      </top>
      <bottom/>
      <diagonal/>
    </border>
    <border>
      <left style="hair">
        <color indexed="64"/>
      </left>
      <right style="thin">
        <color indexed="64"/>
      </right>
      <top style="thin">
        <color indexed="64"/>
      </top>
      <bottom style="thin">
        <color indexed="64"/>
      </bottom>
      <diagonal/>
    </border>
    <border>
      <left/>
      <right style="dotted">
        <color indexed="64"/>
      </right>
      <top/>
      <bottom style="thin">
        <color indexed="64"/>
      </bottom>
      <diagonal/>
    </border>
    <border>
      <left style="dashed">
        <color indexed="64"/>
      </left>
      <right style="dashed">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right/>
      <top style="thin">
        <color indexed="64"/>
      </top>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dashed">
        <color indexed="64"/>
      </left>
      <right style="thin">
        <color indexed="64"/>
      </right>
      <top style="thin">
        <color indexed="64"/>
      </top>
      <bottom/>
      <diagonal/>
    </border>
    <border>
      <left style="thin">
        <color indexed="64"/>
      </left>
      <right style="thin">
        <color indexed="64"/>
      </right>
      <top/>
      <bottom/>
      <diagonal/>
    </border>
    <border>
      <left style="thin">
        <color indexed="64"/>
      </left>
      <right style="dotted">
        <color indexed="64"/>
      </right>
      <top/>
      <bottom/>
      <diagonal/>
    </border>
    <border>
      <left style="dotted">
        <color indexed="64"/>
      </left>
      <right style="dotted">
        <color indexed="64"/>
      </right>
      <top/>
      <bottom/>
      <diagonal/>
    </border>
    <border>
      <left style="dotted">
        <color indexed="64"/>
      </left>
      <right/>
      <top/>
      <bottom/>
      <diagonal/>
    </border>
    <border>
      <left style="thin">
        <color indexed="64"/>
      </left>
      <right/>
      <top/>
      <bottom/>
      <diagonal/>
    </border>
    <border>
      <left style="dotted">
        <color indexed="64"/>
      </left>
      <right style="thin">
        <color indexed="64"/>
      </right>
      <top/>
      <bottom/>
      <diagonal/>
    </border>
    <border>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thin">
        <color indexed="64"/>
      </left>
      <right style="thin">
        <color indexed="64"/>
      </right>
      <top style="thin">
        <color indexed="64"/>
      </top>
      <bottom style="thin">
        <color theme="0"/>
      </bottom>
      <diagonal/>
    </border>
    <border>
      <left style="thin">
        <color indexed="64"/>
      </left>
      <right/>
      <top style="thin">
        <color indexed="64"/>
      </top>
      <bottom style="thin">
        <color theme="0"/>
      </bottom>
      <diagonal/>
    </border>
    <border>
      <left style="dotted">
        <color indexed="64"/>
      </left>
      <right style="thin">
        <color indexed="64"/>
      </right>
      <top style="thin">
        <color indexed="64"/>
      </top>
      <bottom style="thin">
        <color theme="0"/>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right style="thin">
        <color rgb="FF000000"/>
      </right>
      <top style="thin">
        <color indexed="64"/>
      </top>
      <bottom/>
      <diagonal/>
    </border>
    <border>
      <left style="thin">
        <color indexed="64"/>
      </left>
      <right style="hair">
        <color indexed="64"/>
      </right>
      <top/>
      <bottom style="thin">
        <color rgb="FF000000"/>
      </bottom>
      <diagonal/>
    </border>
    <border>
      <left style="hair">
        <color indexed="64"/>
      </left>
      <right style="hair">
        <color indexed="64"/>
      </right>
      <top/>
      <bottom style="thin">
        <color rgb="FF000000"/>
      </bottom>
      <diagonal/>
    </border>
    <border>
      <left style="hair">
        <color indexed="64"/>
      </left>
      <right style="thin">
        <color indexed="64"/>
      </right>
      <top/>
      <bottom style="thin">
        <color rgb="FF000000"/>
      </bottom>
      <diagonal/>
    </border>
    <border>
      <left/>
      <right style="thin">
        <color indexed="64"/>
      </right>
      <top/>
      <bottom style="thin">
        <color rgb="FF000000"/>
      </bottom>
      <diagonal/>
    </border>
    <border>
      <left style="thin">
        <color indexed="64"/>
      </left>
      <right style="hair">
        <color indexed="64"/>
      </right>
      <top/>
      <bottom style="hair">
        <color indexed="64"/>
      </bottom>
      <diagonal/>
    </border>
    <border>
      <left/>
      <right style="hair">
        <color indexed="64"/>
      </right>
      <top/>
      <bottom style="hair">
        <color indexed="64"/>
      </bottom>
      <diagonal/>
    </border>
    <border>
      <left/>
      <right/>
      <top/>
      <bottom style="hair">
        <color indexed="64"/>
      </bottom>
      <diagonal/>
    </border>
    <border>
      <left style="thin">
        <color indexed="64"/>
      </left>
      <right/>
      <top style="hair">
        <color indexed="64"/>
      </top>
      <bottom/>
      <diagonal/>
    </border>
    <border>
      <left style="hair">
        <color indexed="64"/>
      </left>
      <right style="thin">
        <color indexed="64"/>
      </right>
      <top/>
      <bottom style="hair">
        <color indexed="64"/>
      </bottom>
      <diagonal/>
    </border>
    <border>
      <left/>
      <right style="thin">
        <color indexed="64"/>
      </right>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bottom/>
      <diagonal/>
    </border>
    <border>
      <left/>
      <right style="hair">
        <color indexed="64"/>
      </right>
      <top/>
      <bottom/>
      <diagonal/>
    </border>
    <border>
      <left style="hair">
        <color indexed="64"/>
      </left>
      <right style="thin">
        <color indexed="64"/>
      </right>
      <top style="hair">
        <color indexed="64"/>
      </top>
      <bottom/>
      <diagonal/>
    </border>
    <border>
      <left/>
      <right style="thin">
        <color indexed="64"/>
      </right>
      <top style="hair">
        <color indexed="64"/>
      </top>
      <bottom/>
      <diagonal/>
    </border>
    <border>
      <left style="thin">
        <color indexed="64"/>
      </left>
      <right style="thin">
        <color indexed="64"/>
      </right>
      <top style="dotted">
        <color indexed="64"/>
      </top>
      <bottom style="thin">
        <color indexed="64"/>
      </bottom>
      <diagonal/>
    </border>
  </borders>
  <cellStyleXfs count="50">
    <xf numFmtId="0" fontId="0" fillId="0" borderId="0">
      <alignment vertical="center"/>
    </xf>
    <xf numFmtId="0" fontId="4" fillId="2"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4" borderId="0" applyNumberFormat="0" applyBorder="0" applyAlignment="0" applyProtection="0">
      <alignment vertical="center"/>
    </xf>
    <xf numFmtId="0" fontId="4" fillId="2" borderId="0" applyNumberFormat="0" applyBorder="0" applyAlignment="0" applyProtection="0">
      <alignment vertical="center"/>
    </xf>
    <xf numFmtId="0" fontId="4" fillId="3" borderId="0" applyNumberFormat="0" applyBorder="0" applyAlignment="0" applyProtection="0">
      <alignment vertical="center"/>
    </xf>
    <xf numFmtId="0" fontId="4" fillId="4" borderId="0" applyNumberFormat="0" applyBorder="0" applyAlignment="0" applyProtection="0">
      <alignment vertical="center"/>
    </xf>
    <xf numFmtId="0" fontId="4" fillId="5" borderId="0" applyNumberFormat="0" applyBorder="0" applyAlignment="0" applyProtection="0">
      <alignment vertical="center"/>
    </xf>
    <xf numFmtId="0" fontId="4" fillId="6" borderId="0" applyNumberFormat="0" applyBorder="0" applyAlignment="0" applyProtection="0">
      <alignment vertical="center"/>
    </xf>
    <xf numFmtId="0" fontId="4" fillId="5" borderId="0" applyNumberFormat="0" applyBorder="0" applyAlignment="0" applyProtection="0">
      <alignment vertical="center"/>
    </xf>
    <xf numFmtId="0" fontId="4" fillId="4" borderId="0" applyNumberFormat="0" applyBorder="0" applyAlignment="0" applyProtection="0">
      <alignment vertical="center"/>
    </xf>
    <xf numFmtId="0" fontId="4" fillId="7" borderId="0" applyNumberFormat="0" applyBorder="0" applyAlignment="0" applyProtection="0">
      <alignment vertical="center"/>
    </xf>
    <xf numFmtId="0" fontId="21" fillId="8" borderId="0" applyNumberFormat="0" applyBorder="0" applyAlignment="0" applyProtection="0">
      <alignment vertical="center"/>
    </xf>
    <xf numFmtId="0" fontId="21" fillId="9" borderId="0" applyNumberFormat="0" applyBorder="0" applyAlignment="0" applyProtection="0">
      <alignment vertical="center"/>
    </xf>
    <xf numFmtId="0" fontId="21" fillId="5" borderId="0" applyNumberFormat="0" applyBorder="0" applyAlignment="0" applyProtection="0">
      <alignment vertical="center"/>
    </xf>
    <xf numFmtId="0" fontId="21" fillId="5" borderId="0" applyNumberFormat="0" applyBorder="0" applyAlignment="0" applyProtection="0">
      <alignment vertical="center"/>
    </xf>
    <xf numFmtId="0" fontId="21" fillId="8" borderId="0" applyNumberFormat="0" applyBorder="0" applyAlignment="0" applyProtection="0">
      <alignment vertical="center"/>
    </xf>
    <xf numFmtId="0" fontId="21" fillId="7"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1" fillId="12" borderId="0" applyNumberFormat="0" applyBorder="0" applyAlignment="0" applyProtection="0">
      <alignment vertical="center"/>
    </xf>
    <xf numFmtId="0" fontId="21" fillId="10" borderId="0" applyNumberFormat="0" applyBorder="0" applyAlignment="0" applyProtection="0">
      <alignment vertical="center"/>
    </xf>
    <xf numFmtId="0" fontId="21" fillId="13" borderId="0" applyNumberFormat="0" applyBorder="0" applyAlignment="0" applyProtection="0">
      <alignment vertical="center"/>
    </xf>
    <xf numFmtId="0" fontId="21" fillId="9" borderId="0" applyNumberFormat="0" applyBorder="0" applyAlignment="0" applyProtection="0">
      <alignment vertical="center"/>
    </xf>
    <xf numFmtId="0" fontId="28" fillId="0" borderId="0" applyNumberFormat="0" applyFill="0" applyBorder="0" applyAlignment="0" applyProtection="0">
      <alignment vertical="center"/>
    </xf>
    <xf numFmtId="0" fontId="22" fillId="12" borderId="1" applyNumberFormat="0" applyAlignment="0" applyProtection="0">
      <alignment vertical="center"/>
    </xf>
    <xf numFmtId="0" fontId="1" fillId="14" borderId="0" applyNumberFormat="0" applyBorder="0" applyAlignment="0" applyProtection="0">
      <alignment vertical="center"/>
    </xf>
    <xf numFmtId="0" fontId="11" fillId="0" borderId="0" applyNumberFormat="0" applyFill="0" applyBorder="0" applyAlignment="0" applyProtection="0">
      <alignment vertical="top"/>
      <protection locked="0"/>
    </xf>
    <xf numFmtId="0" fontId="44" fillId="0" borderId="0" applyNumberFormat="0" applyFill="0" applyBorder="0" applyAlignment="0" applyProtection="0">
      <alignment vertical="top"/>
      <protection locked="0"/>
    </xf>
    <xf numFmtId="0" fontId="23" fillId="0" borderId="0" applyNumberFormat="0" applyFill="0" applyBorder="0" applyAlignment="0" applyProtection="0">
      <alignment vertical="top"/>
      <protection locked="0"/>
    </xf>
    <xf numFmtId="0" fontId="1" fillId="3" borderId="2" applyNumberFormat="0" applyFont="0" applyAlignment="0" applyProtection="0">
      <alignment vertical="center"/>
    </xf>
    <xf numFmtId="0" fontId="1" fillId="0" borderId="3" applyNumberFormat="0" applyFill="0" applyAlignment="0" applyProtection="0">
      <alignment vertical="center"/>
    </xf>
    <xf numFmtId="0" fontId="1" fillId="15" borderId="0" applyNumberFormat="0" applyBorder="0" applyAlignment="0" applyProtection="0">
      <alignment vertical="center"/>
    </xf>
    <xf numFmtId="0" fontId="27" fillId="16" borderId="4" applyNumberFormat="0" applyAlignment="0" applyProtection="0">
      <alignment vertical="center"/>
    </xf>
    <xf numFmtId="0" fontId="24" fillId="0" borderId="0" applyNumberFormat="0" applyFill="0" applyBorder="0" applyAlignment="0" applyProtection="0">
      <alignment vertical="center"/>
    </xf>
    <xf numFmtId="0" fontId="29" fillId="0" borderId="5" applyNumberFormat="0" applyFill="0" applyAlignment="0" applyProtection="0">
      <alignment vertical="center"/>
    </xf>
    <xf numFmtId="0" fontId="30" fillId="0" borderId="6" applyNumberFormat="0" applyFill="0" applyAlignment="0" applyProtection="0">
      <alignment vertical="center"/>
    </xf>
    <xf numFmtId="0" fontId="27" fillId="0" borderId="7" applyNumberFormat="0" applyFill="0" applyAlignment="0" applyProtection="0">
      <alignment vertical="center"/>
    </xf>
    <xf numFmtId="0" fontId="27" fillId="0" borderId="0" applyNumberFormat="0" applyFill="0" applyBorder="0" applyAlignment="0" applyProtection="0">
      <alignment vertical="center"/>
    </xf>
    <xf numFmtId="0" fontId="25" fillId="0" borderId="8" applyNumberFormat="0" applyFill="0" applyAlignment="0" applyProtection="0">
      <alignment vertical="center"/>
    </xf>
    <xf numFmtId="0" fontId="27" fillId="16" borderId="9" applyNumberFormat="0" applyAlignment="0" applyProtection="0">
      <alignment vertical="center"/>
    </xf>
    <xf numFmtId="0" fontId="26" fillId="0" borderId="0" applyNumberFormat="0" applyFill="0" applyBorder="0" applyAlignment="0" applyProtection="0">
      <alignment vertical="center"/>
    </xf>
    <xf numFmtId="0" fontId="1" fillId="7" borderId="4" applyNumberFormat="0" applyAlignment="0" applyProtection="0">
      <alignment vertical="center"/>
    </xf>
    <xf numFmtId="0" fontId="43" fillId="0" borderId="0">
      <alignment vertical="center"/>
    </xf>
    <xf numFmtId="0" fontId="4" fillId="0" borderId="0">
      <alignment vertical="center"/>
    </xf>
    <xf numFmtId="0" fontId="5" fillId="0" borderId="0"/>
    <xf numFmtId="0" fontId="5" fillId="0" borderId="0"/>
    <xf numFmtId="0" fontId="4" fillId="0" borderId="0"/>
    <xf numFmtId="0" fontId="1" fillId="6" borderId="0" applyNumberFormat="0" applyBorder="0" applyAlignment="0" applyProtection="0">
      <alignment vertical="center"/>
    </xf>
  </cellStyleXfs>
  <cellXfs count="702">
    <xf numFmtId="0" fontId="0" fillId="0" borderId="0" xfId="0">
      <alignment vertical="center"/>
    </xf>
    <xf numFmtId="0" fontId="0" fillId="17" borderId="10" xfId="0" applyFill="1" applyBorder="1" applyAlignment="1">
      <alignment horizontal="center" vertical="center"/>
    </xf>
    <xf numFmtId="0" fontId="0" fillId="17" borderId="11" xfId="0" applyFill="1" applyBorder="1" applyAlignment="1">
      <alignment horizontal="center" vertical="center"/>
    </xf>
    <xf numFmtId="0" fontId="0" fillId="17" borderId="12" xfId="0" applyFill="1" applyBorder="1" applyAlignment="1">
      <alignment horizontal="center" vertical="center"/>
    </xf>
    <xf numFmtId="0" fontId="0" fillId="0" borderId="0" xfId="0" applyAlignment="1">
      <alignment vertical="center" shrinkToFit="1"/>
    </xf>
    <xf numFmtId="0" fontId="0" fillId="0" borderId="13" xfId="0" applyBorder="1" applyAlignment="1">
      <alignment horizontal="center" vertical="center"/>
    </xf>
    <xf numFmtId="0" fontId="0" fillId="0" borderId="14" xfId="0" applyBorder="1" applyAlignment="1">
      <alignment horizontal="center" vertical="center"/>
    </xf>
    <xf numFmtId="0" fontId="0" fillId="0" borderId="15" xfId="0" applyBorder="1" applyAlignment="1">
      <alignment horizontal="center" vertical="center"/>
    </xf>
    <xf numFmtId="0" fontId="0" fillId="0" borderId="16" xfId="0" applyBorder="1" applyAlignment="1">
      <alignment horizontal="center" vertical="center" shrinkToFit="1"/>
    </xf>
    <xf numFmtId="0" fontId="0" fillId="0" borderId="12" xfId="0" applyBorder="1" applyAlignment="1">
      <alignment horizontal="center" vertical="center" shrinkToFit="1"/>
    </xf>
    <xf numFmtId="0" fontId="0" fillId="0" borderId="14" xfId="0" applyBorder="1" applyAlignment="1">
      <alignment horizontal="center" vertical="center" shrinkToFit="1"/>
    </xf>
    <xf numFmtId="0" fontId="0" fillId="0" borderId="15" xfId="0" applyBorder="1" applyAlignment="1">
      <alignment horizontal="center" vertical="center" shrinkToFit="1"/>
    </xf>
    <xf numFmtId="0" fontId="0" fillId="17" borderId="17" xfId="0" applyFill="1" applyBorder="1" applyAlignment="1">
      <alignment horizontal="center" vertical="center" shrinkToFit="1"/>
    </xf>
    <xf numFmtId="0" fontId="0" fillId="0" borderId="18" xfId="0" applyBorder="1" applyAlignment="1">
      <alignment horizontal="center" vertical="center"/>
    </xf>
    <xf numFmtId="0" fontId="0" fillId="17" borderId="19" xfId="0" applyFill="1" applyBorder="1" applyAlignment="1">
      <alignment horizontal="center" vertical="center" shrinkToFit="1"/>
    </xf>
    <xf numFmtId="0" fontId="0" fillId="17" borderId="18" xfId="0" applyFill="1" applyBorder="1" applyAlignment="1">
      <alignment horizontal="center" vertical="center"/>
    </xf>
    <xf numFmtId="0" fontId="0" fillId="17" borderId="16" xfId="0" applyFill="1" applyBorder="1" applyAlignment="1">
      <alignment horizontal="center" vertical="center"/>
    </xf>
    <xf numFmtId="0" fontId="0" fillId="17" borderId="20" xfId="0" applyFill="1" applyBorder="1" applyAlignment="1">
      <alignment horizontal="center" vertical="center" shrinkToFit="1"/>
    </xf>
    <xf numFmtId="0" fontId="0" fillId="0" borderId="13" xfId="0" applyBorder="1" applyAlignment="1"/>
    <xf numFmtId="0" fontId="45" fillId="0" borderId="17" xfId="0" applyFont="1" applyBorder="1" applyAlignment="1"/>
    <xf numFmtId="0" fontId="0" fillId="0" borderId="17" xfId="0" applyBorder="1" applyAlignment="1"/>
    <xf numFmtId="0" fontId="45" fillId="0" borderId="10" xfId="0" applyFont="1" applyBorder="1" applyAlignment="1"/>
    <xf numFmtId="0" fontId="0" fillId="0" borderId="18" xfId="0" applyBorder="1" applyAlignment="1"/>
    <xf numFmtId="0" fontId="45" fillId="0" borderId="19" xfId="0" applyFont="1" applyBorder="1" applyAlignment="1"/>
    <xf numFmtId="0" fontId="0" fillId="0" borderId="19" xfId="0" applyBorder="1" applyAlignment="1"/>
    <xf numFmtId="0" fontId="45" fillId="0" borderId="11" xfId="0" applyFont="1" applyBorder="1" applyAlignment="1"/>
    <xf numFmtId="0" fontId="0" fillId="0" borderId="16" xfId="0" applyBorder="1" applyAlignment="1"/>
    <xf numFmtId="0" fontId="45" fillId="0" borderId="20" xfId="0" applyFont="1" applyBorder="1" applyAlignment="1"/>
    <xf numFmtId="0" fontId="0" fillId="0" borderId="20" xfId="0" applyBorder="1" applyAlignment="1"/>
    <xf numFmtId="0" fontId="45" fillId="0" borderId="12" xfId="0" applyFont="1" applyBorder="1" applyAlignment="1"/>
    <xf numFmtId="179" fontId="18" fillId="0" borderId="21" xfId="0" applyNumberFormat="1" applyFont="1" applyBorder="1" applyAlignment="1">
      <alignment horizontal="right" vertical="center" shrinkToFit="1"/>
    </xf>
    <xf numFmtId="0" fontId="51" fillId="0" borderId="0" xfId="0" applyFont="1">
      <alignment vertical="center"/>
    </xf>
    <xf numFmtId="0" fontId="45" fillId="0" borderId="0" xfId="0" applyFont="1">
      <alignment vertical="center"/>
    </xf>
    <xf numFmtId="0" fontId="53" fillId="0" borderId="48" xfId="0" applyFont="1" applyBorder="1" applyAlignment="1">
      <alignment horizontal="center" vertical="center"/>
    </xf>
    <xf numFmtId="0" fontId="45" fillId="0" borderId="44" xfId="0" applyFont="1" applyBorder="1" applyAlignment="1">
      <alignment horizontal="center" vertical="center"/>
    </xf>
    <xf numFmtId="0" fontId="45" fillId="0" borderId="21" xfId="0" applyFont="1" applyBorder="1" applyAlignment="1">
      <alignment horizontal="center" vertical="center"/>
    </xf>
    <xf numFmtId="0" fontId="45" fillId="0" borderId="32" xfId="0" applyFont="1" applyBorder="1" applyAlignment="1">
      <alignment horizontal="center" vertical="center"/>
    </xf>
    <xf numFmtId="0" fontId="51" fillId="18" borderId="0" xfId="0" applyFont="1" applyFill="1">
      <alignment vertical="center"/>
    </xf>
    <xf numFmtId="0" fontId="51" fillId="17" borderId="0" xfId="0" applyFont="1" applyFill="1">
      <alignment vertical="center"/>
    </xf>
    <xf numFmtId="0" fontId="45" fillId="0" borderId="81" xfId="0" applyFont="1" applyBorder="1" applyAlignment="1">
      <alignment horizontal="center" vertical="center"/>
    </xf>
    <xf numFmtId="0" fontId="45" fillId="0" borderId="82" xfId="0" applyFont="1" applyBorder="1" applyAlignment="1">
      <alignment horizontal="center" vertical="center" shrinkToFit="1"/>
    </xf>
    <xf numFmtId="0" fontId="45" fillId="0" borderId="83" xfId="0" applyFont="1" applyBorder="1" applyAlignment="1">
      <alignment horizontal="center" vertical="center"/>
    </xf>
    <xf numFmtId="0" fontId="50" fillId="0" borderId="84" xfId="0" applyFont="1" applyBorder="1" applyAlignment="1">
      <alignment horizontal="center" vertical="center"/>
    </xf>
    <xf numFmtId="0" fontId="51" fillId="0" borderId="13" xfId="0" applyFont="1" applyBorder="1" applyAlignment="1"/>
    <xf numFmtId="0" fontId="51" fillId="0" borderId="82" xfId="0" applyFont="1" applyBorder="1" applyAlignment="1">
      <alignment horizontal="center" vertical="center"/>
    </xf>
    <xf numFmtId="0" fontId="51" fillId="0" borderId="85" xfId="0" applyFont="1" applyBorder="1" applyAlignment="1">
      <alignment horizontal="center" vertical="center"/>
    </xf>
    <xf numFmtId="0" fontId="50" fillId="0" borderId="86" xfId="0" applyFont="1" applyBorder="1" applyAlignment="1">
      <alignment horizontal="center" vertical="center"/>
    </xf>
    <xf numFmtId="0" fontId="51" fillId="0" borderId="18" xfId="0" applyFont="1" applyBorder="1" applyAlignment="1"/>
    <xf numFmtId="0" fontId="51" fillId="0" borderId="86" xfId="0" applyFont="1" applyBorder="1" applyAlignment="1">
      <alignment horizontal="center" vertical="center"/>
    </xf>
    <xf numFmtId="0" fontId="51" fillId="0" borderId="19" xfId="0" applyFont="1" applyBorder="1" applyAlignment="1">
      <alignment horizontal="center" vertical="center"/>
    </xf>
    <xf numFmtId="0" fontId="51" fillId="0" borderId="11" xfId="0" applyFont="1" applyBorder="1" applyAlignment="1">
      <alignment horizontal="center" vertical="center"/>
    </xf>
    <xf numFmtId="0" fontId="50" fillId="0" borderId="87" xfId="0" applyFont="1" applyBorder="1" applyAlignment="1">
      <alignment horizontal="center" vertical="center"/>
    </xf>
    <xf numFmtId="0" fontId="45" fillId="0" borderId="88" xfId="0" applyFont="1" applyBorder="1" applyAlignment="1">
      <alignment horizontal="center" vertical="center"/>
    </xf>
    <xf numFmtId="0" fontId="45" fillId="0" borderId="89" xfId="0" applyFont="1" applyBorder="1" applyAlignment="1">
      <alignment horizontal="center" vertical="center" shrinkToFit="1"/>
    </xf>
    <xf numFmtId="0" fontId="45" fillId="0" borderId="0" xfId="0" applyFont="1" applyAlignment="1">
      <alignment horizontal="center" vertical="center"/>
    </xf>
    <xf numFmtId="0" fontId="51" fillId="0" borderId="16" xfId="0" applyFont="1" applyBorder="1" applyAlignment="1"/>
    <xf numFmtId="0" fontId="51" fillId="0" borderId="89" xfId="0" applyFont="1" applyBorder="1" applyAlignment="1">
      <alignment horizontal="center" vertical="center"/>
    </xf>
    <xf numFmtId="0" fontId="51" fillId="0" borderId="90" xfId="0" applyFont="1" applyBorder="1" applyAlignment="1">
      <alignment horizontal="center" vertical="center"/>
    </xf>
    <xf numFmtId="0" fontId="50" fillId="0" borderId="91" xfId="0" applyFont="1" applyBorder="1" applyAlignment="1">
      <alignment horizontal="center" vertical="center"/>
    </xf>
    <xf numFmtId="0" fontId="50" fillId="19" borderId="28" xfId="0" applyFont="1" applyFill="1" applyBorder="1" applyAlignment="1">
      <alignment horizontal="center" vertical="center"/>
    </xf>
    <xf numFmtId="0" fontId="50" fillId="19" borderId="57" xfId="0" applyFont="1" applyFill="1" applyBorder="1" applyAlignment="1">
      <alignment horizontal="center" vertical="center"/>
    </xf>
    <xf numFmtId="0" fontId="50" fillId="19" borderId="21" xfId="0" applyFont="1" applyFill="1" applyBorder="1" applyAlignment="1">
      <alignment horizontal="center" vertical="center"/>
    </xf>
    <xf numFmtId="0" fontId="50" fillId="19" borderId="33" xfId="0" applyFont="1" applyFill="1" applyBorder="1" applyAlignment="1">
      <alignment horizontal="center" vertical="center"/>
    </xf>
    <xf numFmtId="0" fontId="50" fillId="19" borderId="22" xfId="0" applyFont="1" applyFill="1" applyBorder="1" applyAlignment="1">
      <alignment horizontal="center" vertical="center"/>
    </xf>
    <xf numFmtId="176" fontId="11" fillId="0" borderId="22" xfId="28" applyNumberFormat="1" applyFill="1" applyBorder="1" applyAlignment="1" applyProtection="1">
      <alignment horizontal="left" vertical="center" shrinkToFit="1"/>
    </xf>
    <xf numFmtId="0" fontId="0" fillId="0" borderId="0" xfId="0" applyAlignment="1">
      <alignment horizontal="right" vertical="center"/>
    </xf>
    <xf numFmtId="0" fontId="5" fillId="0" borderId="0" xfId="0" applyFont="1" applyAlignment="1">
      <alignment horizontal="center" vertical="center"/>
    </xf>
    <xf numFmtId="0" fontId="5" fillId="0" borderId="0" xfId="0" applyFont="1">
      <alignment vertical="center"/>
    </xf>
    <xf numFmtId="0" fontId="5" fillId="0" borderId="0" xfId="0" applyFont="1" applyAlignment="1">
      <alignment vertical="center" wrapText="1"/>
    </xf>
    <xf numFmtId="178" fontId="5" fillId="0" borderId="0" xfId="0" applyNumberFormat="1" applyFont="1" applyAlignment="1">
      <alignment horizontal="center" vertical="center"/>
    </xf>
    <xf numFmtId="0" fontId="5" fillId="0" borderId="28" xfId="0" applyFont="1" applyBorder="1" applyAlignment="1">
      <alignment horizontal="center" vertical="center"/>
    </xf>
    <xf numFmtId="0" fontId="5" fillId="0" borderId="33" xfId="0" applyFont="1" applyBorder="1" applyAlignment="1">
      <alignment horizontal="center" vertical="center"/>
    </xf>
    <xf numFmtId="0" fontId="5" fillId="0" borderId="22" xfId="0" applyFont="1" applyBorder="1" applyAlignment="1">
      <alignment horizontal="center" vertical="center" wrapText="1"/>
    </xf>
    <xf numFmtId="0" fontId="5" fillId="0" borderId="28" xfId="0" applyFont="1" applyBorder="1" applyAlignment="1">
      <alignment horizontal="center" vertical="center" wrapText="1"/>
    </xf>
    <xf numFmtId="0" fontId="5" fillId="0" borderId="32" xfId="0" applyFont="1" applyBorder="1" applyAlignment="1">
      <alignment horizontal="center" vertical="center" wrapText="1"/>
    </xf>
    <xf numFmtId="0" fontId="5" fillId="0" borderId="32" xfId="0" applyFont="1" applyBorder="1" applyAlignment="1">
      <alignment horizontal="center" vertical="center"/>
    </xf>
    <xf numFmtId="0" fontId="5" fillId="0" borderId="22" xfId="0" applyFont="1" applyBorder="1" applyAlignment="1">
      <alignment horizontal="center" vertical="center"/>
    </xf>
    <xf numFmtId="0" fontId="5" fillId="0" borderId="23" xfId="0" applyFont="1" applyBorder="1" applyAlignment="1">
      <alignment horizontal="center" vertical="center" wrapText="1"/>
    </xf>
    <xf numFmtId="176" fontId="5" fillId="0" borderId="23" xfId="0" applyNumberFormat="1" applyFont="1" applyBorder="1" applyAlignment="1">
      <alignment horizontal="center" vertical="center" wrapText="1"/>
    </xf>
    <xf numFmtId="0" fontId="5" fillId="0" borderId="0" xfId="0" applyFont="1" applyAlignment="1">
      <alignment horizontal="right" vertical="center"/>
    </xf>
    <xf numFmtId="176" fontId="5" fillId="0" borderId="22" xfId="0" applyNumberFormat="1" applyFont="1" applyBorder="1" applyAlignment="1">
      <alignment horizontal="left" vertical="center"/>
    </xf>
    <xf numFmtId="0" fontId="5" fillId="0" borderId="36" xfId="0" applyFont="1" applyBorder="1" applyAlignment="1">
      <alignment horizontal="center" vertical="center"/>
    </xf>
    <xf numFmtId="0" fontId="5" fillId="0" borderId="23" xfId="0" applyFont="1" applyBorder="1" applyAlignment="1">
      <alignment horizontal="center" vertical="center"/>
    </xf>
    <xf numFmtId="179" fontId="5" fillId="0" borderId="0" xfId="0" applyNumberFormat="1" applyFont="1" applyAlignment="1">
      <alignment horizontal="right" vertical="center"/>
    </xf>
    <xf numFmtId="0" fontId="5" fillId="0" borderId="23" xfId="0" applyFont="1" applyBorder="1" applyAlignment="1">
      <alignment vertical="center" wrapText="1"/>
    </xf>
    <xf numFmtId="178" fontId="5" fillId="0" borderId="23" xfId="0" applyNumberFormat="1" applyFont="1" applyBorder="1" applyAlignment="1">
      <alignment horizontal="center" vertical="center"/>
    </xf>
    <xf numFmtId="0" fontId="5" fillId="0" borderId="41" xfId="0" applyFont="1" applyBorder="1" applyAlignment="1">
      <alignment horizontal="center" vertical="center"/>
    </xf>
    <xf numFmtId="0" fontId="5" fillId="0" borderId="40" xfId="0" applyFont="1" applyBorder="1" applyAlignment="1">
      <alignment horizontal="center" vertical="center"/>
    </xf>
    <xf numFmtId="0" fontId="5" fillId="0" borderId="27" xfId="0" applyFont="1" applyBorder="1" applyAlignment="1">
      <alignment horizontal="center" vertical="center" wrapText="1"/>
    </xf>
    <xf numFmtId="0" fontId="5" fillId="0" borderId="27" xfId="0" applyFont="1" applyBorder="1" applyAlignment="1">
      <alignment horizontal="center" vertical="center"/>
    </xf>
    <xf numFmtId="0" fontId="5" fillId="0" borderId="34" xfId="0" applyFont="1" applyBorder="1" applyAlignment="1">
      <alignment horizontal="center" vertical="center"/>
    </xf>
    <xf numFmtId="0" fontId="5" fillId="0" borderId="35" xfId="0" applyFont="1" applyBorder="1" applyAlignment="1">
      <alignment horizontal="center" vertical="center"/>
    </xf>
    <xf numFmtId="0" fontId="5" fillId="0" borderId="51" xfId="0" applyFont="1" applyBorder="1" applyAlignment="1">
      <alignment horizontal="center" vertical="center"/>
    </xf>
    <xf numFmtId="0" fontId="5" fillId="0" borderId="37" xfId="0" applyFont="1" applyBorder="1" applyAlignment="1">
      <alignment horizontal="center" vertical="center"/>
    </xf>
    <xf numFmtId="0" fontId="5" fillId="0" borderId="42" xfId="0" applyFont="1" applyBorder="1" applyAlignment="1">
      <alignment horizontal="center" vertical="center"/>
    </xf>
    <xf numFmtId="0" fontId="5" fillId="0" borderId="48" xfId="0" applyFont="1" applyBorder="1" applyAlignment="1">
      <alignment horizontal="center" vertical="center"/>
    </xf>
    <xf numFmtId="0" fontId="5" fillId="0" borderId="47" xfId="0" applyFont="1" applyBorder="1" applyAlignment="1">
      <alignment horizontal="center" vertical="center"/>
    </xf>
    <xf numFmtId="0" fontId="5" fillId="0" borderId="24" xfId="0" applyFont="1" applyBorder="1" applyAlignment="1">
      <alignment horizontal="center" vertical="center"/>
    </xf>
    <xf numFmtId="176" fontId="5" fillId="0" borderId="22" xfId="0" applyNumberFormat="1" applyFont="1" applyBorder="1" applyAlignment="1">
      <alignment horizontal="center" vertical="center"/>
    </xf>
    <xf numFmtId="0" fontId="47" fillId="0" borderId="22" xfId="0" applyFont="1" applyBorder="1" applyAlignment="1">
      <alignment horizontal="center" vertical="center"/>
    </xf>
    <xf numFmtId="0" fontId="47" fillId="0" borderId="22" xfId="0" applyFont="1" applyBorder="1" applyAlignment="1">
      <alignment horizontal="left" vertical="center" wrapText="1" shrinkToFit="1"/>
    </xf>
    <xf numFmtId="0" fontId="47" fillId="0" borderId="22" xfId="0" applyFont="1" applyBorder="1" applyAlignment="1">
      <alignment vertical="center" wrapText="1" shrinkToFit="1"/>
    </xf>
    <xf numFmtId="0" fontId="47" fillId="0" borderId="22" xfId="0" applyFont="1" applyBorder="1" applyAlignment="1">
      <alignment vertical="center" wrapText="1"/>
    </xf>
    <xf numFmtId="181" fontId="47" fillId="0" borderId="22" xfId="0" applyNumberFormat="1" applyFont="1" applyBorder="1" applyAlignment="1">
      <alignment horizontal="center" vertical="center" shrinkToFit="1"/>
    </xf>
    <xf numFmtId="0" fontId="47" fillId="0" borderId="22" xfId="0" applyFont="1" applyBorder="1" applyAlignment="1">
      <alignment horizontal="center" vertical="center" shrinkToFit="1"/>
    </xf>
    <xf numFmtId="49" fontId="47" fillId="0" borderId="44" xfId="0" applyNumberFormat="1" applyFont="1" applyBorder="1" applyAlignment="1">
      <alignment horizontal="center" vertical="center" wrapText="1"/>
    </xf>
    <xf numFmtId="49" fontId="47" fillId="0" borderId="21" xfId="0" applyNumberFormat="1" applyFont="1" applyBorder="1" applyAlignment="1">
      <alignment horizontal="center" vertical="center" wrapText="1"/>
    </xf>
    <xf numFmtId="49" fontId="47" fillId="0" borderId="57" xfId="0" applyNumberFormat="1" applyFont="1" applyBorder="1" applyAlignment="1">
      <alignment horizontal="center" vertical="center" wrapText="1"/>
    </xf>
    <xf numFmtId="0" fontId="47" fillId="0" borderId="57" xfId="0" applyFont="1" applyBorder="1" applyAlignment="1">
      <alignment horizontal="center" vertical="center"/>
    </xf>
    <xf numFmtId="0" fontId="47" fillId="0" borderId="54" xfId="0" applyFont="1" applyBorder="1" applyAlignment="1">
      <alignment horizontal="center" vertical="center"/>
    </xf>
    <xf numFmtId="0" fontId="47" fillId="0" borderId="24" xfId="0" applyFont="1" applyBorder="1" applyAlignment="1">
      <alignment horizontal="center" vertical="center"/>
    </xf>
    <xf numFmtId="0" fontId="47" fillId="0" borderId="32" xfId="0" applyFont="1" applyBorder="1" applyAlignment="1">
      <alignment horizontal="center" vertical="center"/>
    </xf>
    <xf numFmtId="176" fontId="47" fillId="0" borderId="22" xfId="0" applyNumberFormat="1" applyFont="1" applyBorder="1" applyAlignment="1">
      <alignment horizontal="center" vertical="center"/>
    </xf>
    <xf numFmtId="176" fontId="5" fillId="0" borderId="28" xfId="0" applyNumberFormat="1" applyFont="1" applyBorder="1" applyAlignment="1">
      <alignment horizontal="center" vertical="center"/>
    </xf>
    <xf numFmtId="176" fontId="5" fillId="0" borderId="22" xfId="0" applyNumberFormat="1" applyFont="1" applyBorder="1" applyAlignment="1">
      <alignment horizontal="left" vertical="center" shrinkToFit="1"/>
    </xf>
    <xf numFmtId="176" fontId="5" fillId="0" borderId="22" xfId="0" applyNumberFormat="1" applyFont="1" applyBorder="1" applyAlignment="1">
      <alignment vertical="center" shrinkToFit="1"/>
    </xf>
    <xf numFmtId="0" fontId="5" fillId="0" borderId="33" xfId="0" applyFont="1" applyBorder="1" applyAlignment="1">
      <alignment vertical="center" wrapText="1"/>
    </xf>
    <xf numFmtId="0" fontId="5" fillId="0" borderId="34" xfId="0" applyFont="1" applyBorder="1" applyAlignment="1">
      <alignment horizontal="center" vertical="center" wrapText="1"/>
    </xf>
    <xf numFmtId="0" fontId="5" fillId="0" borderId="35" xfId="0" applyFont="1" applyBorder="1" applyAlignment="1">
      <alignment horizontal="center" vertical="center" wrapText="1"/>
    </xf>
    <xf numFmtId="0" fontId="5" fillId="0" borderId="36" xfId="0" applyFont="1" applyBorder="1" applyAlignment="1">
      <alignment horizontal="center" vertical="center" wrapText="1"/>
    </xf>
    <xf numFmtId="0" fontId="5" fillId="0" borderId="33" xfId="0" applyFont="1" applyBorder="1" applyAlignment="1">
      <alignment horizontal="center" vertical="center" wrapText="1"/>
    </xf>
    <xf numFmtId="0" fontId="5" fillId="0" borderId="37" xfId="0" applyFont="1" applyBorder="1" applyAlignment="1">
      <alignment horizontal="center" vertical="center" wrapText="1"/>
    </xf>
    <xf numFmtId="0" fontId="5" fillId="0" borderId="24" xfId="0" applyFont="1" applyBorder="1" applyAlignment="1">
      <alignment horizontal="center" vertical="center" wrapText="1"/>
    </xf>
    <xf numFmtId="176" fontId="5" fillId="0" borderId="22" xfId="0" applyNumberFormat="1" applyFont="1" applyBorder="1" applyAlignment="1">
      <alignment horizontal="center" vertical="center" wrapText="1"/>
    </xf>
    <xf numFmtId="0" fontId="47" fillId="0" borderId="22" xfId="0" applyFont="1" applyBorder="1" applyAlignment="1">
      <alignment horizontal="left" vertical="center" wrapText="1"/>
    </xf>
    <xf numFmtId="178" fontId="47" fillId="0" borderId="22" xfId="0" applyNumberFormat="1" applyFont="1" applyBorder="1" applyAlignment="1">
      <alignment horizontal="center" vertical="center" wrapText="1"/>
    </xf>
    <xf numFmtId="0" fontId="47" fillId="0" borderId="22" xfId="0" applyFont="1" applyBorder="1" applyAlignment="1">
      <alignment horizontal="center" vertical="center" wrapText="1"/>
    </xf>
    <xf numFmtId="0" fontId="47" fillId="0" borderId="24" xfId="0" applyFont="1" applyBorder="1" applyAlignment="1">
      <alignment horizontal="center" vertical="center" wrapText="1"/>
    </xf>
    <xf numFmtId="0" fontId="47" fillId="0" borderId="25" xfId="0" applyFont="1" applyBorder="1" applyAlignment="1">
      <alignment horizontal="center" vertical="center" wrapText="1"/>
    </xf>
    <xf numFmtId="0" fontId="47" fillId="0" borderId="26" xfId="0" applyFont="1" applyBorder="1" applyAlignment="1">
      <alignment horizontal="center" vertical="center" wrapText="1"/>
    </xf>
    <xf numFmtId="0" fontId="47" fillId="0" borderId="27" xfId="0" applyFont="1" applyBorder="1" applyAlignment="1">
      <alignment horizontal="center" vertical="center" wrapText="1"/>
    </xf>
    <xf numFmtId="0" fontId="47" fillId="0" borderId="28" xfId="0" applyFont="1" applyBorder="1" applyAlignment="1">
      <alignment horizontal="center" vertical="center"/>
    </xf>
    <xf numFmtId="0" fontId="47" fillId="0" borderId="27" xfId="0" applyFont="1" applyBorder="1" applyAlignment="1">
      <alignment horizontal="center" vertical="center"/>
    </xf>
    <xf numFmtId="177" fontId="47" fillId="0" borderId="22" xfId="0" applyNumberFormat="1" applyFont="1" applyBorder="1" applyAlignment="1">
      <alignment horizontal="center" vertical="center" shrinkToFit="1"/>
    </xf>
    <xf numFmtId="49" fontId="47" fillId="0" borderId="22" xfId="0" applyNumberFormat="1" applyFont="1" applyBorder="1" applyAlignment="1">
      <alignment horizontal="center" vertical="center" wrapText="1"/>
    </xf>
    <xf numFmtId="49" fontId="47" fillId="0" borderId="24" xfId="0" applyNumberFormat="1" applyFont="1" applyBorder="1" applyAlignment="1">
      <alignment horizontal="center" vertical="center" wrapText="1"/>
    </xf>
    <xf numFmtId="49" fontId="47" fillId="0" borderId="25" xfId="0" applyNumberFormat="1" applyFont="1" applyBorder="1" applyAlignment="1">
      <alignment horizontal="center" vertical="center" wrapText="1"/>
    </xf>
    <xf numFmtId="0" fontId="47" fillId="0" borderId="26" xfId="0" applyFont="1" applyBorder="1" applyAlignment="1">
      <alignment horizontal="center" vertical="center"/>
    </xf>
    <xf numFmtId="57" fontId="47" fillId="0" borderId="22" xfId="0" applyNumberFormat="1" applyFont="1" applyBorder="1" applyAlignment="1">
      <alignment horizontal="center" vertical="center"/>
    </xf>
    <xf numFmtId="57" fontId="5" fillId="0" borderId="22" xfId="0" applyNumberFormat="1" applyFont="1" applyBorder="1" applyAlignment="1">
      <alignment horizontal="center" vertical="center"/>
    </xf>
    <xf numFmtId="57" fontId="5" fillId="0" borderId="22" xfId="0" applyNumberFormat="1" applyFont="1" applyBorder="1" applyAlignment="1">
      <alignment horizontal="center" vertical="center" wrapText="1"/>
    </xf>
    <xf numFmtId="0" fontId="5" fillId="0" borderId="22" xfId="0" applyFont="1" applyBorder="1">
      <alignment vertical="center"/>
    </xf>
    <xf numFmtId="0" fontId="5" fillId="0" borderId="26" xfId="0" applyFont="1" applyBorder="1" applyAlignment="1">
      <alignment horizontal="center" vertical="center"/>
    </xf>
    <xf numFmtId="0" fontId="5" fillId="0" borderId="0" xfId="0" applyFont="1" applyAlignment="1">
      <alignment horizontal="center" vertical="center" wrapText="1"/>
    </xf>
    <xf numFmtId="0" fontId="47" fillId="0" borderId="22" xfId="0" quotePrefix="1" applyFont="1" applyBorder="1" applyAlignment="1">
      <alignment horizontal="center" vertical="center"/>
    </xf>
    <xf numFmtId="177" fontId="47" fillId="0" borderId="22" xfId="0" quotePrefix="1" applyNumberFormat="1" applyFont="1" applyBorder="1" applyAlignment="1">
      <alignment horizontal="center" vertical="center" shrinkToFit="1"/>
    </xf>
    <xf numFmtId="0" fontId="47" fillId="0" borderId="28" xfId="0" applyFont="1" applyBorder="1" applyAlignment="1">
      <alignment horizontal="center" vertical="center" wrapText="1"/>
    </xf>
    <xf numFmtId="0" fontId="5" fillId="0" borderId="22" xfId="0" applyFont="1" applyBorder="1" applyAlignment="1">
      <alignment horizontal="left" vertical="center"/>
    </xf>
    <xf numFmtId="0" fontId="47" fillId="0" borderId="25" xfId="0" applyFont="1" applyBorder="1" applyAlignment="1">
      <alignment horizontal="center" vertical="center"/>
    </xf>
    <xf numFmtId="57" fontId="47" fillId="0" borderId="22" xfId="0" applyNumberFormat="1" applyFont="1" applyBorder="1" applyAlignment="1">
      <alignment horizontal="center" vertical="center" wrapText="1"/>
    </xf>
    <xf numFmtId="178" fontId="47" fillId="0" borderId="22" xfId="0" applyNumberFormat="1" applyFont="1" applyBorder="1" applyAlignment="1">
      <alignment horizontal="center" vertical="center" shrinkToFit="1"/>
    </xf>
    <xf numFmtId="0" fontId="47" fillId="0" borderId="22" xfId="0" applyFont="1" applyBorder="1">
      <alignment vertical="center"/>
    </xf>
    <xf numFmtId="0" fontId="5" fillId="0" borderId="26" xfId="0" applyFont="1" applyBorder="1" applyAlignment="1">
      <alignment horizontal="center" vertical="center" wrapText="1"/>
    </xf>
    <xf numFmtId="49" fontId="47" fillId="0" borderId="28" xfId="0" applyNumberFormat="1" applyFont="1" applyBorder="1" applyAlignment="1">
      <alignment horizontal="center" vertical="center" wrapText="1"/>
    </xf>
    <xf numFmtId="49" fontId="47" fillId="0" borderId="31" xfId="0" applyNumberFormat="1" applyFont="1" applyBorder="1" applyAlignment="1">
      <alignment horizontal="center" vertical="center" wrapText="1"/>
    </xf>
    <xf numFmtId="0" fontId="47" fillId="0" borderId="23" xfId="0" applyFont="1" applyBorder="1" applyAlignment="1">
      <alignment horizontal="left" vertical="center" wrapText="1" shrinkToFit="1"/>
    </xf>
    <xf numFmtId="0" fontId="47" fillId="0" borderId="23" xfId="0" applyFont="1" applyBorder="1" applyAlignment="1">
      <alignment vertical="center" wrapText="1"/>
    </xf>
    <xf numFmtId="0" fontId="5" fillId="0" borderId="22" xfId="0" applyFont="1" applyBorder="1" applyAlignment="1">
      <alignment horizontal="left" vertical="center" wrapText="1" shrinkToFit="1"/>
    </xf>
    <xf numFmtId="0" fontId="5" fillId="0" borderId="22" xfId="0" applyFont="1" applyBorder="1" applyAlignment="1">
      <alignment vertical="center" wrapText="1" shrinkToFit="1"/>
    </xf>
    <xf numFmtId="0" fontId="5" fillId="0" borderId="22" xfId="0" applyFont="1" applyBorder="1" applyAlignment="1">
      <alignment horizontal="left" vertical="center" wrapText="1"/>
    </xf>
    <xf numFmtId="0" fontId="5" fillId="0" borderId="22" xfId="0" applyFont="1" applyBorder="1" applyAlignment="1">
      <alignment vertical="center" wrapText="1"/>
    </xf>
    <xf numFmtId="177" fontId="5" fillId="0" borderId="22" xfId="0" applyNumberFormat="1" applyFont="1" applyBorder="1" applyAlignment="1">
      <alignment horizontal="center" vertical="center" shrinkToFit="1"/>
    </xf>
    <xf numFmtId="49" fontId="5" fillId="0" borderId="22" xfId="0" applyNumberFormat="1" applyFont="1" applyBorder="1" applyAlignment="1">
      <alignment horizontal="center" vertical="center" wrapText="1"/>
    </xf>
    <xf numFmtId="49" fontId="5" fillId="0" borderId="31" xfId="0" applyNumberFormat="1" applyFont="1" applyBorder="1" applyAlignment="1">
      <alignment horizontal="center" vertical="center" wrapText="1"/>
    </xf>
    <xf numFmtId="49" fontId="5" fillId="0" borderId="25" xfId="0" applyNumberFormat="1" applyFont="1" applyBorder="1" applyAlignment="1">
      <alignment horizontal="center" vertical="center" wrapText="1"/>
    </xf>
    <xf numFmtId="0" fontId="47" fillId="0" borderId="22" xfId="0" applyFont="1" applyBorder="1" applyAlignment="1">
      <alignment vertical="center" shrinkToFit="1"/>
    </xf>
    <xf numFmtId="181" fontId="47" fillId="0" borderId="22" xfId="0" applyNumberFormat="1" applyFont="1" applyBorder="1" applyAlignment="1">
      <alignment horizontal="right" vertical="center" shrinkToFit="1"/>
    </xf>
    <xf numFmtId="0" fontId="47" fillId="0" borderId="23" xfId="0" applyFont="1" applyBorder="1" applyAlignment="1">
      <alignment horizontal="center" vertical="center" shrinkToFit="1"/>
    </xf>
    <xf numFmtId="49" fontId="47" fillId="0" borderId="92" xfId="0" applyNumberFormat="1" applyFont="1" applyBorder="1" applyAlignment="1">
      <alignment horizontal="center" vertical="center" wrapText="1"/>
    </xf>
    <xf numFmtId="0" fontId="47" fillId="0" borderId="23" xfId="0" applyFont="1" applyBorder="1" applyAlignment="1">
      <alignment horizontal="center" vertical="center"/>
    </xf>
    <xf numFmtId="49" fontId="47" fillId="0" borderId="27" xfId="0" applyNumberFormat="1" applyFont="1" applyBorder="1" applyAlignment="1">
      <alignment horizontal="center" vertical="center" wrapText="1"/>
    </xf>
    <xf numFmtId="49" fontId="47" fillId="0" borderId="26" xfId="0" applyNumberFormat="1" applyFont="1" applyBorder="1" applyAlignment="1">
      <alignment horizontal="center" vertical="center" wrapText="1"/>
    </xf>
    <xf numFmtId="49" fontId="5" fillId="0" borderId="24" xfId="0" applyNumberFormat="1" applyFont="1" applyBorder="1" applyAlignment="1">
      <alignment horizontal="center" vertical="center" wrapText="1"/>
    </xf>
    <xf numFmtId="0" fontId="5" fillId="0" borderId="22" xfId="0" applyFont="1" applyBorder="1" applyAlignment="1">
      <alignment horizontal="center" vertical="center" shrinkToFit="1"/>
    </xf>
    <xf numFmtId="0" fontId="47" fillId="0" borderId="25" xfId="0" quotePrefix="1" applyFont="1" applyBorder="1" applyAlignment="1">
      <alignment horizontal="center" vertical="center"/>
    </xf>
    <xf numFmtId="0" fontId="47" fillId="0" borderId="31" xfId="0" applyFont="1" applyBorder="1" applyAlignment="1">
      <alignment horizontal="center" vertical="center"/>
    </xf>
    <xf numFmtId="0" fontId="47" fillId="0" borderId="22" xfId="0" quotePrefix="1" applyFont="1" applyBorder="1" applyAlignment="1">
      <alignment vertical="center" wrapText="1" shrinkToFit="1"/>
    </xf>
    <xf numFmtId="0" fontId="47" fillId="0" borderId="31" xfId="0" applyFont="1" applyBorder="1" applyAlignment="1">
      <alignment horizontal="center" vertical="center" wrapText="1"/>
    </xf>
    <xf numFmtId="0" fontId="47" fillId="0" borderId="26" xfId="0" quotePrefix="1" applyFont="1" applyBorder="1" applyAlignment="1">
      <alignment horizontal="center" vertical="center"/>
    </xf>
    <xf numFmtId="0" fontId="47" fillId="0" borderId="27" xfId="0" quotePrefix="1" applyFont="1" applyBorder="1" applyAlignment="1">
      <alignment horizontal="center" vertical="center"/>
    </xf>
    <xf numFmtId="0" fontId="49" fillId="0" borderId="22" xfId="0" applyFont="1" applyBorder="1" applyAlignment="1">
      <alignment horizontal="center" vertical="center"/>
    </xf>
    <xf numFmtId="57" fontId="47" fillId="0" borderId="27" xfId="0" applyNumberFormat="1" applyFont="1" applyBorder="1" applyAlignment="1">
      <alignment horizontal="center" vertical="center"/>
    </xf>
    <xf numFmtId="0" fontId="47" fillId="0" borderId="22" xfId="0" applyFont="1" applyBorder="1" applyAlignment="1">
      <alignment horizontal="justify" vertical="center"/>
    </xf>
    <xf numFmtId="0" fontId="47" fillId="0" borderId="22" xfId="0" applyFont="1" applyBorder="1" applyAlignment="1">
      <alignment horizontal="justify" vertical="center" wrapText="1"/>
    </xf>
    <xf numFmtId="0" fontId="5" fillId="0" borderId="0" xfId="0" applyFont="1" applyAlignment="1">
      <alignment horizontal="left" vertical="center"/>
    </xf>
    <xf numFmtId="49" fontId="47" fillId="0" borderId="22" xfId="45" applyNumberFormat="1" applyFont="1" applyBorder="1">
      <alignment vertical="center"/>
    </xf>
    <xf numFmtId="49" fontId="47" fillId="0" borderId="22" xfId="0" applyNumberFormat="1" applyFont="1" applyBorder="1" applyAlignment="1">
      <alignment vertical="center" wrapText="1"/>
    </xf>
    <xf numFmtId="0" fontId="9" fillId="0" borderId="22" xfId="0" applyFont="1" applyBorder="1" applyAlignment="1">
      <alignment horizontal="justify" vertical="center" wrapText="1"/>
    </xf>
    <xf numFmtId="49" fontId="47" fillId="0" borderId="22" xfId="45" applyNumberFormat="1" applyFont="1" applyBorder="1" applyAlignment="1">
      <alignment horizontal="center" vertical="center"/>
    </xf>
    <xf numFmtId="49" fontId="47" fillId="0" borderId="29" xfId="0" applyNumberFormat="1" applyFont="1" applyBorder="1" applyAlignment="1">
      <alignment horizontal="center" vertical="center" wrapText="1"/>
    </xf>
    <xf numFmtId="49" fontId="47" fillId="0" borderId="56" xfId="0" applyNumberFormat="1" applyFont="1" applyBorder="1" applyAlignment="1">
      <alignment horizontal="center" vertical="center" wrapText="1"/>
    </xf>
    <xf numFmtId="49" fontId="47" fillId="0" borderId="30" xfId="0" applyNumberFormat="1" applyFont="1" applyBorder="1" applyAlignment="1">
      <alignment horizontal="center" vertical="center" wrapText="1"/>
    </xf>
    <xf numFmtId="0" fontId="47" fillId="0" borderId="0" xfId="0" applyFont="1">
      <alignment vertical="center"/>
    </xf>
    <xf numFmtId="0" fontId="9" fillId="0" borderId="22" xfId="0" applyFont="1" applyBorder="1" applyAlignment="1">
      <alignment horizontal="justify" vertical="center"/>
    </xf>
    <xf numFmtId="57" fontId="5" fillId="0" borderId="22" xfId="0" applyNumberFormat="1" applyFont="1" applyBorder="1" applyAlignment="1">
      <alignment vertical="center" wrapText="1"/>
    </xf>
    <xf numFmtId="0" fontId="54" fillId="0" borderId="22" xfId="0" applyFont="1" applyBorder="1" applyAlignment="1">
      <alignment horizontal="justify" vertical="center"/>
    </xf>
    <xf numFmtId="0" fontId="54" fillId="0" borderId="22" xfId="0" applyFont="1" applyBorder="1" applyAlignment="1">
      <alignment horizontal="justify" vertical="center" wrapText="1"/>
    </xf>
    <xf numFmtId="0" fontId="47" fillId="0" borderId="23" xfId="0" applyFont="1" applyBorder="1" applyAlignment="1">
      <alignment horizontal="center" vertical="center" wrapText="1"/>
    </xf>
    <xf numFmtId="0" fontId="47" fillId="0" borderId="23" xfId="0" applyFont="1" applyBorder="1" applyAlignment="1">
      <alignment horizontal="left" vertical="center" wrapText="1"/>
    </xf>
    <xf numFmtId="177" fontId="47" fillId="0" borderId="23" xfId="0" applyNumberFormat="1" applyFont="1" applyBorder="1" applyAlignment="1">
      <alignment horizontal="center" vertical="center" shrinkToFit="1"/>
    </xf>
    <xf numFmtId="49" fontId="47" fillId="0" borderId="23" xfId="0" applyNumberFormat="1" applyFont="1" applyBorder="1" applyAlignment="1">
      <alignment horizontal="center" vertical="center" wrapText="1"/>
    </xf>
    <xf numFmtId="0" fontId="47" fillId="0" borderId="58" xfId="0" applyFont="1" applyBorder="1" applyAlignment="1">
      <alignment horizontal="center" vertical="center"/>
    </xf>
    <xf numFmtId="0" fontId="47" fillId="0" borderId="53" xfId="0" applyFont="1" applyBorder="1" applyAlignment="1">
      <alignment horizontal="center" vertical="center"/>
    </xf>
    <xf numFmtId="0" fontId="47" fillId="0" borderId="39" xfId="0" applyFont="1" applyBorder="1" applyAlignment="1">
      <alignment horizontal="center" vertical="center"/>
    </xf>
    <xf numFmtId="0" fontId="47" fillId="0" borderId="40" xfId="0" applyFont="1" applyBorder="1" applyAlignment="1">
      <alignment horizontal="center" vertical="center"/>
    </xf>
    <xf numFmtId="57" fontId="47" fillId="0" borderId="23" xfId="0" applyNumberFormat="1" applyFont="1" applyBorder="1" applyAlignment="1">
      <alignment horizontal="center" vertical="center" wrapText="1"/>
    </xf>
    <xf numFmtId="57" fontId="5" fillId="0" borderId="23" xfId="0" applyNumberFormat="1" applyFont="1" applyBorder="1" applyAlignment="1">
      <alignment horizontal="center" vertical="center"/>
    </xf>
    <xf numFmtId="0" fontId="5" fillId="0" borderId="28" xfId="0" applyFont="1" applyBorder="1">
      <alignment vertical="center"/>
    </xf>
    <xf numFmtId="0" fontId="47" fillId="0" borderId="42" xfId="0" applyFont="1" applyBorder="1" applyAlignment="1">
      <alignment horizontal="left" vertical="center" wrapText="1"/>
    </xf>
    <xf numFmtId="0" fontId="47" fillId="0" borderId="42" xfId="0" applyFont="1" applyBorder="1" applyAlignment="1">
      <alignment vertical="center" wrapText="1"/>
    </xf>
    <xf numFmtId="0" fontId="47" fillId="0" borderId="28" xfId="0" applyFont="1" applyBorder="1" applyAlignment="1">
      <alignment vertical="center" wrapText="1"/>
    </xf>
    <xf numFmtId="178" fontId="47" fillId="0" borderId="28" xfId="0" applyNumberFormat="1" applyFont="1" applyBorder="1" applyAlignment="1">
      <alignment horizontal="center" vertical="center" wrapText="1"/>
    </xf>
    <xf numFmtId="176" fontId="47" fillId="0" borderId="22" xfId="0" applyNumberFormat="1" applyFont="1" applyBorder="1" applyAlignment="1">
      <alignment horizontal="left" vertical="center"/>
    </xf>
    <xf numFmtId="0" fontId="1" fillId="0" borderId="0" xfId="0" applyFont="1">
      <alignment vertical="center"/>
    </xf>
    <xf numFmtId="177" fontId="47" fillId="0" borderId="28" xfId="0" quotePrefix="1" applyNumberFormat="1" applyFont="1" applyBorder="1" applyAlignment="1">
      <alignment horizontal="center" vertical="center" shrinkToFit="1"/>
    </xf>
    <xf numFmtId="0" fontId="5" fillId="0" borderId="39" xfId="0" applyFont="1" applyBorder="1" applyAlignment="1">
      <alignment horizontal="center" vertical="center"/>
    </xf>
    <xf numFmtId="49" fontId="47" fillId="0" borderId="41" xfId="0" applyNumberFormat="1" applyFont="1" applyBorder="1" applyAlignment="1">
      <alignment horizontal="center" vertical="center" wrapText="1"/>
    </xf>
    <xf numFmtId="49" fontId="47" fillId="0" borderId="52" xfId="0" applyNumberFormat="1" applyFont="1" applyBorder="1" applyAlignment="1">
      <alignment horizontal="center" vertical="center" wrapText="1"/>
    </xf>
    <xf numFmtId="49" fontId="47" fillId="0" borderId="50" xfId="0" applyNumberFormat="1" applyFont="1" applyBorder="1" applyAlignment="1">
      <alignment horizontal="center" vertical="center" wrapText="1"/>
    </xf>
    <xf numFmtId="0" fontId="47" fillId="0" borderId="48" xfId="0" applyFont="1" applyBorder="1" applyAlignment="1">
      <alignment horizontal="center" vertical="center"/>
    </xf>
    <xf numFmtId="0" fontId="47" fillId="0" borderId="42" xfId="0" applyFont="1" applyBorder="1" applyAlignment="1">
      <alignment horizontal="center" vertical="center"/>
    </xf>
    <xf numFmtId="0" fontId="47" fillId="0" borderId="47" xfId="0" applyFont="1" applyBorder="1" applyAlignment="1">
      <alignment horizontal="center" vertical="center"/>
    </xf>
    <xf numFmtId="176" fontId="47" fillId="0" borderId="23" xfId="0" applyNumberFormat="1" applyFont="1" applyBorder="1" applyAlignment="1">
      <alignment horizontal="center" vertical="center"/>
    </xf>
    <xf numFmtId="0" fontId="47" fillId="0" borderId="22" xfId="0" quotePrefix="1" applyFont="1" applyBorder="1" applyAlignment="1">
      <alignment horizontal="center" vertical="center" wrapText="1"/>
    </xf>
    <xf numFmtId="0" fontId="46" fillId="0" borderId="0" xfId="0" applyFont="1" applyAlignment="1">
      <alignment horizontal="center" vertical="center"/>
    </xf>
    <xf numFmtId="178" fontId="47" fillId="0" borderId="22" xfId="0" quotePrefix="1" applyNumberFormat="1" applyFont="1" applyBorder="1" applyAlignment="1">
      <alignment horizontal="center" vertical="center" shrinkToFit="1"/>
    </xf>
    <xf numFmtId="0" fontId="5" fillId="0" borderId="43" xfId="0" applyFont="1" applyBorder="1" applyAlignment="1">
      <alignment vertical="center" wrapText="1"/>
    </xf>
    <xf numFmtId="58" fontId="47" fillId="0" borderId="22" xfId="0" applyNumberFormat="1" applyFont="1" applyBorder="1" applyAlignment="1">
      <alignment vertical="center" wrapText="1"/>
    </xf>
    <xf numFmtId="58" fontId="47" fillId="0" borderId="23" xfId="0" applyNumberFormat="1" applyFont="1" applyBorder="1" applyAlignment="1">
      <alignment vertical="center" wrapText="1"/>
    </xf>
    <xf numFmtId="49" fontId="47" fillId="0" borderId="22" xfId="0" applyNumberFormat="1" applyFont="1" applyBorder="1">
      <alignment vertical="center"/>
    </xf>
    <xf numFmtId="49" fontId="47" fillId="0" borderId="22" xfId="0" applyNumberFormat="1" applyFont="1" applyBorder="1" applyAlignment="1">
      <alignment horizontal="center" vertical="center"/>
    </xf>
    <xf numFmtId="0" fontId="55" fillId="0" borderId="22" xfId="0" applyFont="1" applyBorder="1" applyAlignment="1">
      <alignment horizontal="center" vertical="center"/>
    </xf>
    <xf numFmtId="49" fontId="47" fillId="0" borderId="24" xfId="0" applyNumberFormat="1" applyFont="1" applyBorder="1" applyAlignment="1">
      <alignment horizontal="center" vertical="center"/>
    </xf>
    <xf numFmtId="49" fontId="47" fillId="0" borderId="25" xfId="0" applyNumberFormat="1" applyFont="1" applyBorder="1" applyAlignment="1">
      <alignment horizontal="center" vertical="center"/>
    </xf>
    <xf numFmtId="176" fontId="47" fillId="0" borderId="22" xfId="0" applyNumberFormat="1" applyFont="1" applyBorder="1" applyAlignment="1">
      <alignment horizontal="center" vertical="center" wrapText="1"/>
    </xf>
    <xf numFmtId="0" fontId="47" fillId="0" borderId="22" xfId="0" applyFont="1" applyBorder="1" applyAlignment="1">
      <alignment horizontal="left" vertical="center"/>
    </xf>
    <xf numFmtId="0" fontId="47" fillId="0" borderId="54" xfId="0" applyFont="1" applyBorder="1" applyAlignment="1">
      <alignment horizontal="center" vertical="center" wrapText="1"/>
    </xf>
    <xf numFmtId="0" fontId="47" fillId="0" borderId="32" xfId="0" applyFont="1" applyBorder="1" applyAlignment="1">
      <alignment horizontal="center" vertical="center" wrapText="1"/>
    </xf>
    <xf numFmtId="0" fontId="47" fillId="0" borderId="22" xfId="48" applyFont="1" applyBorder="1" applyAlignment="1">
      <alignment vertical="center" wrapText="1"/>
    </xf>
    <xf numFmtId="178" fontId="47" fillId="0" borderId="22" xfId="48" applyNumberFormat="1" applyFont="1" applyBorder="1" applyAlignment="1">
      <alignment horizontal="center" vertical="center" wrapText="1"/>
    </xf>
    <xf numFmtId="0" fontId="47" fillId="0" borderId="24" xfId="48" applyFont="1" applyBorder="1" applyAlignment="1">
      <alignment horizontal="center" vertical="center" wrapText="1"/>
    </xf>
    <xf numFmtId="0" fontId="47" fillId="0" borderId="25" xfId="48" applyFont="1" applyBorder="1" applyAlignment="1">
      <alignment horizontal="center" vertical="center" wrapText="1"/>
    </xf>
    <xf numFmtId="0" fontId="47" fillId="0" borderId="27" xfId="48" applyFont="1" applyBorder="1" applyAlignment="1">
      <alignment horizontal="center" vertical="center" wrapText="1"/>
    </xf>
    <xf numFmtId="0" fontId="47" fillId="0" borderId="27" xfId="0" quotePrefix="1" applyFont="1" applyBorder="1" applyAlignment="1">
      <alignment horizontal="center" vertical="center" wrapText="1"/>
    </xf>
    <xf numFmtId="0" fontId="47" fillId="0" borderId="28" xfId="48" applyFont="1" applyBorder="1" applyAlignment="1">
      <alignment horizontal="center" vertical="center" wrapText="1"/>
    </xf>
    <xf numFmtId="176" fontId="47" fillId="0" borderId="22" xfId="48" applyNumberFormat="1" applyFont="1" applyBorder="1" applyAlignment="1">
      <alignment horizontal="center" vertical="center" wrapText="1"/>
    </xf>
    <xf numFmtId="49" fontId="47" fillId="0" borderId="27" xfId="0" applyNumberFormat="1" applyFont="1" applyBorder="1" applyAlignment="1">
      <alignment horizontal="center" vertical="center"/>
    </xf>
    <xf numFmtId="49" fontId="47" fillId="0" borderId="26" xfId="0" applyNumberFormat="1" applyFont="1" applyBorder="1" applyAlignment="1">
      <alignment horizontal="center" vertical="center"/>
    </xf>
    <xf numFmtId="0" fontId="55" fillId="0" borderId="22" xfId="0" applyFont="1" applyBorder="1" applyAlignment="1">
      <alignment horizontal="center" vertical="center" wrapText="1"/>
    </xf>
    <xf numFmtId="178" fontId="5" fillId="0" borderId="22" xfId="0" applyNumberFormat="1" applyFont="1" applyBorder="1" applyAlignment="1">
      <alignment horizontal="center" vertical="center" wrapText="1"/>
    </xf>
    <xf numFmtId="0" fontId="5" fillId="0" borderId="31" xfId="0" applyFont="1" applyBorder="1" applyAlignment="1">
      <alignment horizontal="center" vertical="center" wrapText="1"/>
    </xf>
    <xf numFmtId="0" fontId="5" fillId="0" borderId="25" xfId="0" applyFont="1" applyBorder="1" applyAlignment="1">
      <alignment horizontal="center" vertical="center" wrapText="1"/>
    </xf>
    <xf numFmtId="49" fontId="47" fillId="0" borderId="22" xfId="0" applyNumberFormat="1" applyFont="1" applyBorder="1" applyAlignment="1">
      <alignment vertical="center" wrapText="1" shrinkToFit="1"/>
    </xf>
    <xf numFmtId="0" fontId="5" fillId="0" borderId="22" xfId="0" quotePrefix="1" applyFont="1" applyBorder="1" applyAlignment="1">
      <alignment horizontal="center" vertical="center"/>
    </xf>
    <xf numFmtId="177" fontId="5" fillId="0" borderId="22" xfId="0" quotePrefix="1" applyNumberFormat="1" applyFont="1" applyBorder="1" applyAlignment="1">
      <alignment horizontal="center" vertical="center" shrinkToFit="1"/>
    </xf>
    <xf numFmtId="0" fontId="5" fillId="0" borderId="25" xfId="0" applyFont="1" applyBorder="1" applyAlignment="1">
      <alignment horizontal="center" vertical="center"/>
    </xf>
    <xf numFmtId="49" fontId="5" fillId="0" borderId="22" xfId="0" applyNumberFormat="1" applyFont="1" applyBorder="1" applyAlignment="1">
      <alignment horizontal="left" vertical="center" wrapText="1"/>
    </xf>
    <xf numFmtId="0" fontId="5" fillId="0" borderId="51" xfId="0" applyFont="1" applyBorder="1">
      <alignment vertical="center"/>
    </xf>
    <xf numFmtId="0" fontId="47" fillId="0" borderId="23" xfId="0" applyFont="1" applyBorder="1" applyAlignment="1">
      <alignment vertical="center" wrapText="1" shrinkToFit="1"/>
    </xf>
    <xf numFmtId="178" fontId="47" fillId="0" borderId="22" xfId="0" applyNumberFormat="1" applyFont="1" applyBorder="1" applyAlignment="1">
      <alignment horizontal="center" vertical="center"/>
    </xf>
    <xf numFmtId="0" fontId="5" fillId="0" borderId="27" xfId="0" applyFont="1" applyBorder="1">
      <alignment vertical="center"/>
    </xf>
    <xf numFmtId="0" fontId="47" fillId="0" borderId="0" xfId="0" applyFont="1" applyAlignment="1">
      <alignment horizontal="center" vertical="center"/>
    </xf>
    <xf numFmtId="0" fontId="47" fillId="0" borderId="33" xfId="0" applyFont="1" applyBorder="1" applyAlignment="1">
      <alignment vertical="center" wrapText="1"/>
    </xf>
    <xf numFmtId="178" fontId="47" fillId="0" borderId="23" xfId="0" applyNumberFormat="1" applyFont="1" applyBorder="1" applyAlignment="1">
      <alignment horizontal="center" vertical="center" wrapText="1"/>
    </xf>
    <xf numFmtId="0" fontId="46" fillId="0" borderId="28" xfId="0" applyFont="1" applyBorder="1" applyAlignment="1">
      <alignment horizontal="center" vertical="center"/>
    </xf>
    <xf numFmtId="0" fontId="47" fillId="0" borderId="29" xfId="0" applyFont="1" applyBorder="1" applyAlignment="1">
      <alignment horizontal="center" vertical="center"/>
    </xf>
    <xf numFmtId="0" fontId="47" fillId="0" borderId="30" xfId="0" applyFont="1" applyBorder="1" applyAlignment="1">
      <alignment horizontal="center" vertical="center"/>
    </xf>
    <xf numFmtId="0" fontId="47" fillId="0" borderId="28" xfId="0" quotePrefix="1" applyFont="1" applyBorder="1" applyAlignment="1">
      <alignment horizontal="center" vertical="center" wrapText="1"/>
    </xf>
    <xf numFmtId="3" fontId="47" fillId="0" borderId="22" xfId="0" applyNumberFormat="1" applyFont="1" applyBorder="1" applyAlignment="1">
      <alignment vertical="center" wrapText="1"/>
    </xf>
    <xf numFmtId="49" fontId="47" fillId="0" borderId="39" xfId="0" applyNumberFormat="1" applyFont="1" applyBorder="1" applyAlignment="1">
      <alignment horizontal="center" vertical="center" wrapText="1"/>
    </xf>
    <xf numFmtId="57" fontId="47" fillId="0" borderId="23" xfId="0" applyNumberFormat="1" applyFont="1" applyBorder="1" applyAlignment="1">
      <alignment horizontal="center" vertical="center"/>
    </xf>
    <xf numFmtId="176" fontId="5" fillId="0" borderId="0" xfId="0" applyNumberFormat="1" applyFont="1" applyAlignment="1">
      <alignment horizontal="center" vertical="center"/>
    </xf>
    <xf numFmtId="0" fontId="47" fillId="0" borderId="22" xfId="48" applyFont="1" applyBorder="1" applyAlignment="1">
      <alignment horizontal="center" vertical="center" wrapText="1"/>
    </xf>
    <xf numFmtId="0" fontId="47" fillId="0" borderId="22" xfId="48" applyFont="1" applyBorder="1" applyAlignment="1">
      <alignment horizontal="left" vertical="center" wrapText="1"/>
    </xf>
    <xf numFmtId="0" fontId="47" fillId="0" borderId="26" xfId="48" applyFont="1" applyBorder="1" applyAlignment="1">
      <alignment horizontal="center" vertical="center" wrapText="1"/>
    </xf>
    <xf numFmtId="0" fontId="47" fillId="0" borderId="22" xfId="0" quotePrefix="1" applyFont="1" applyBorder="1" applyAlignment="1">
      <alignment horizontal="left" vertical="center" wrapText="1"/>
    </xf>
    <xf numFmtId="177" fontId="47" fillId="0" borderId="22" xfId="0" applyNumberFormat="1" applyFont="1" applyBorder="1" applyAlignment="1">
      <alignment horizontal="left" vertical="center" wrapText="1" shrinkToFit="1"/>
    </xf>
    <xf numFmtId="0" fontId="60" fillId="0" borderId="22" xfId="0" applyFont="1" applyBorder="1" applyAlignment="1">
      <alignment vertical="center" wrapText="1"/>
    </xf>
    <xf numFmtId="178" fontId="47" fillId="0" borderId="42" xfId="0" applyNumberFormat="1" applyFont="1" applyBorder="1" applyAlignment="1">
      <alignment horizontal="center" vertical="center" wrapText="1"/>
    </xf>
    <xf numFmtId="0" fontId="47" fillId="0" borderId="48" xfId="0" applyFont="1" applyBorder="1" applyAlignment="1">
      <alignment horizontal="center" vertical="center" wrapText="1"/>
    </xf>
    <xf numFmtId="0" fontId="47" fillId="0" borderId="42" xfId="0" applyFont="1" applyBorder="1" applyAlignment="1">
      <alignment horizontal="center" vertical="center" wrapText="1"/>
    </xf>
    <xf numFmtId="0" fontId="47" fillId="0" borderId="55" xfId="0" applyFont="1" applyBorder="1" applyAlignment="1">
      <alignment horizontal="center" vertical="center" wrapText="1"/>
    </xf>
    <xf numFmtId="0" fontId="47" fillId="0" borderId="46" xfId="0" applyFont="1" applyBorder="1" applyAlignment="1">
      <alignment horizontal="center" vertical="center" wrapText="1"/>
    </xf>
    <xf numFmtId="49" fontId="47" fillId="0" borderId="46" xfId="0" applyNumberFormat="1" applyFont="1" applyBorder="1" applyAlignment="1">
      <alignment horizontal="center" vertical="center" wrapText="1"/>
    </xf>
    <xf numFmtId="0" fontId="47" fillId="0" borderId="49" xfId="0" applyFont="1" applyBorder="1" applyAlignment="1">
      <alignment horizontal="center" vertical="center"/>
    </xf>
    <xf numFmtId="176" fontId="47" fillId="0" borderId="42" xfId="0" applyNumberFormat="1" applyFont="1" applyBorder="1" applyAlignment="1">
      <alignment horizontal="center" vertical="center"/>
    </xf>
    <xf numFmtId="0" fontId="47" fillId="0" borderId="42" xfId="0" applyFont="1" applyBorder="1" applyAlignment="1">
      <alignment horizontal="left" vertical="center" wrapText="1" shrinkToFit="1"/>
    </xf>
    <xf numFmtId="0" fontId="5" fillId="0" borderId="24" xfId="44" applyFont="1" applyBorder="1" applyAlignment="1">
      <alignment horizontal="center" vertical="center" wrapText="1"/>
    </xf>
    <xf numFmtId="0" fontId="5" fillId="0" borderId="25" xfId="44" applyFont="1" applyBorder="1" applyAlignment="1">
      <alignment horizontal="center" vertical="center" wrapText="1"/>
    </xf>
    <xf numFmtId="0" fontId="5" fillId="0" borderId="26" xfId="44" applyFont="1" applyBorder="1" applyAlignment="1">
      <alignment horizontal="center" vertical="center" wrapText="1"/>
    </xf>
    <xf numFmtId="0" fontId="5" fillId="0" borderId="27" xfId="44" applyFont="1" applyBorder="1" applyAlignment="1">
      <alignment horizontal="center" vertical="center" wrapText="1"/>
    </xf>
    <xf numFmtId="0" fontId="5" fillId="0" borderId="23" xfId="0" applyFont="1" applyBorder="1" applyAlignment="1">
      <alignment horizontal="left" vertical="center" wrapText="1"/>
    </xf>
    <xf numFmtId="177" fontId="5" fillId="0" borderId="23" xfId="0" applyNumberFormat="1" applyFont="1" applyBorder="1" applyAlignment="1">
      <alignment horizontal="left" vertical="center" wrapText="1" shrinkToFit="1"/>
    </xf>
    <xf numFmtId="177" fontId="5" fillId="0" borderId="23" xfId="0" applyNumberFormat="1" applyFont="1" applyBorder="1" applyAlignment="1">
      <alignment horizontal="center" vertical="center" shrinkToFit="1"/>
    </xf>
    <xf numFmtId="49" fontId="5" fillId="0" borderId="41" xfId="0" applyNumberFormat="1" applyFont="1" applyBorder="1" applyAlignment="1">
      <alignment horizontal="center" vertical="center" wrapText="1"/>
    </xf>
    <xf numFmtId="49" fontId="5" fillId="0" borderId="52" xfId="0" applyNumberFormat="1" applyFont="1" applyBorder="1" applyAlignment="1">
      <alignment horizontal="center" vertical="center" wrapText="1"/>
    </xf>
    <xf numFmtId="57" fontId="5" fillId="0" borderId="23" xfId="0" applyNumberFormat="1" applyFont="1" applyBorder="1" applyAlignment="1">
      <alignment horizontal="center" vertical="center" wrapText="1"/>
    </xf>
    <xf numFmtId="0" fontId="10" fillId="0" borderId="0" xfId="0" applyFont="1" applyAlignment="1">
      <alignment vertical="center" wrapText="1"/>
    </xf>
    <xf numFmtId="57" fontId="47" fillId="0" borderId="22" xfId="0" applyNumberFormat="1" applyFont="1" applyBorder="1" applyAlignment="1">
      <alignment horizontal="left" vertical="center"/>
    </xf>
    <xf numFmtId="0" fontId="47" fillId="0" borderId="22" xfId="47" applyFont="1" applyBorder="1" applyAlignment="1">
      <alignment vertical="center" wrapText="1"/>
    </xf>
    <xf numFmtId="0" fontId="47" fillId="0" borderId="22" xfId="46" applyFont="1" applyBorder="1" applyAlignment="1">
      <alignment horizontal="center" vertical="center" wrapText="1"/>
    </xf>
    <xf numFmtId="0" fontId="47" fillId="0" borderId="22" xfId="46" applyFont="1" applyBorder="1" applyAlignment="1">
      <alignment horizontal="center" vertical="center"/>
    </xf>
    <xf numFmtId="0" fontId="49" fillId="0" borderId="28" xfId="0" applyFont="1" applyBorder="1" applyAlignment="1">
      <alignment horizontal="center" vertical="center" wrapText="1"/>
    </xf>
    <xf numFmtId="0" fontId="47" fillId="0" borderId="23" xfId="0" applyFont="1" applyBorder="1">
      <alignment vertical="center"/>
    </xf>
    <xf numFmtId="178" fontId="47" fillId="0" borderId="23" xfId="0" applyNumberFormat="1" applyFont="1" applyBorder="1" applyAlignment="1">
      <alignment horizontal="center" vertical="center"/>
    </xf>
    <xf numFmtId="0" fontId="5" fillId="0" borderId="23" xfId="0" applyFont="1" applyBorder="1">
      <alignment vertical="center"/>
    </xf>
    <xf numFmtId="0" fontId="5" fillId="0" borderId="0" xfId="44" applyFont="1" applyAlignment="1">
      <alignment horizontal="center" vertical="center"/>
    </xf>
    <xf numFmtId="0" fontId="5" fillId="0" borderId="0" xfId="44" applyFont="1">
      <alignment vertical="center"/>
    </xf>
    <xf numFmtId="0" fontId="47" fillId="0" borderId="22" xfId="44" applyFont="1" applyBorder="1" applyAlignment="1">
      <alignment horizontal="center" vertical="center" wrapText="1"/>
    </xf>
    <xf numFmtId="0" fontId="47" fillId="0" borderId="22" xfId="44" applyFont="1" applyBorder="1" applyAlignment="1">
      <alignment horizontal="left" vertical="center" wrapText="1"/>
    </xf>
    <xf numFmtId="0" fontId="47" fillId="0" borderId="22" xfId="44" applyFont="1" applyBorder="1" applyAlignment="1">
      <alignment vertical="center" wrapText="1"/>
    </xf>
    <xf numFmtId="177" fontId="47" fillId="0" borderId="22" xfId="44" applyNumberFormat="1" applyFont="1" applyBorder="1" applyAlignment="1">
      <alignment horizontal="center" vertical="center" shrinkToFit="1"/>
    </xf>
    <xf numFmtId="49" fontId="47" fillId="0" borderId="22" xfId="44" applyNumberFormat="1" applyFont="1" applyBorder="1" applyAlignment="1">
      <alignment horizontal="center" vertical="center" wrapText="1"/>
    </xf>
    <xf numFmtId="49" fontId="47" fillId="0" borderId="24" xfId="44" applyNumberFormat="1" applyFont="1" applyBorder="1" applyAlignment="1">
      <alignment horizontal="center" vertical="center" wrapText="1"/>
    </xf>
    <xf numFmtId="49" fontId="47" fillId="0" borderId="25" xfId="44" applyNumberFormat="1" applyFont="1" applyBorder="1" applyAlignment="1">
      <alignment horizontal="center" vertical="center" wrapText="1"/>
    </xf>
    <xf numFmtId="0" fontId="47" fillId="0" borderId="26" xfId="44" applyFont="1" applyBorder="1" applyAlignment="1">
      <alignment horizontal="center" vertical="center"/>
    </xf>
    <xf numFmtId="0" fontId="47" fillId="0" borderId="27" xfId="44" applyFont="1" applyBorder="1" applyAlignment="1">
      <alignment horizontal="center" vertical="center"/>
    </xf>
    <xf numFmtId="0" fontId="47" fillId="0" borderId="22" xfId="44" applyFont="1" applyBorder="1" applyAlignment="1">
      <alignment horizontal="center" vertical="center"/>
    </xf>
    <xf numFmtId="0" fontId="47" fillId="0" borderId="28" xfId="44" applyFont="1" applyBorder="1" applyAlignment="1">
      <alignment horizontal="center" vertical="center"/>
    </xf>
    <xf numFmtId="57" fontId="47" fillId="0" borderId="22" xfId="44" applyNumberFormat="1" applyFont="1" applyBorder="1" applyAlignment="1">
      <alignment horizontal="center" vertical="center"/>
    </xf>
    <xf numFmtId="176" fontId="47" fillId="0" borderId="0" xfId="0" applyNumberFormat="1" applyFont="1" applyAlignment="1">
      <alignment horizontal="center" vertical="center"/>
    </xf>
    <xf numFmtId="57" fontId="47" fillId="0" borderId="0" xfId="0" applyNumberFormat="1" applyFont="1" applyAlignment="1">
      <alignment horizontal="center" vertical="center"/>
    </xf>
    <xf numFmtId="49" fontId="47" fillId="0" borderId="48" xfId="0" applyNumberFormat="1" applyFont="1" applyBorder="1" applyAlignment="1">
      <alignment horizontal="center" vertical="center" wrapText="1"/>
    </xf>
    <xf numFmtId="178" fontId="5" fillId="0" borderId="22" xfId="0" applyNumberFormat="1" applyFont="1" applyBorder="1" applyAlignment="1">
      <alignment horizontal="center" vertical="center"/>
    </xf>
    <xf numFmtId="0" fontId="47" fillId="0" borderId="22" xfId="0" quotePrefix="1" applyFont="1" applyBorder="1" applyAlignment="1">
      <alignment vertical="center" wrapText="1"/>
    </xf>
    <xf numFmtId="178" fontId="47" fillId="0" borderId="22" xfId="44" applyNumberFormat="1" applyFont="1" applyBorder="1" applyAlignment="1">
      <alignment horizontal="center" vertical="center"/>
    </xf>
    <xf numFmtId="0" fontId="47" fillId="0" borderId="24" xfId="44" applyFont="1" applyBorder="1" applyAlignment="1">
      <alignment horizontal="center" vertical="center" wrapText="1"/>
    </xf>
    <xf numFmtId="0" fontId="47" fillId="0" borderId="25" xfId="44" applyFont="1" applyBorder="1" applyAlignment="1">
      <alignment horizontal="center" vertical="center" wrapText="1"/>
    </xf>
    <xf numFmtId="0" fontId="47" fillId="0" borderId="26" xfId="44" applyFont="1" applyBorder="1" applyAlignment="1">
      <alignment horizontal="center" vertical="center" wrapText="1"/>
    </xf>
    <xf numFmtId="0" fontId="47" fillId="0" borderId="27" xfId="44" applyFont="1" applyBorder="1" applyAlignment="1">
      <alignment horizontal="center" vertical="center" wrapText="1"/>
    </xf>
    <xf numFmtId="0" fontId="47" fillId="0" borderId="28" xfId="44" applyFont="1" applyBorder="1" applyAlignment="1">
      <alignment horizontal="center" vertical="center" wrapText="1"/>
    </xf>
    <xf numFmtId="0" fontId="47" fillId="0" borderId="32" xfId="44" applyFont="1" applyBorder="1" applyAlignment="1">
      <alignment horizontal="center" vertical="center" wrapText="1"/>
    </xf>
    <xf numFmtId="176" fontId="47" fillId="0" borderId="22" xfId="44" applyNumberFormat="1" applyFont="1" applyBorder="1" applyAlignment="1">
      <alignment horizontal="center" vertical="center"/>
    </xf>
    <xf numFmtId="177" fontId="47" fillId="0" borderId="22" xfId="0" applyNumberFormat="1" applyFont="1" applyBorder="1" applyAlignment="1">
      <alignment horizontal="center" vertical="center" wrapText="1"/>
    </xf>
    <xf numFmtId="0" fontId="47" fillId="0" borderId="0" xfId="0" applyFont="1" applyAlignment="1">
      <alignment horizontal="left" vertical="center" wrapText="1"/>
    </xf>
    <xf numFmtId="0" fontId="47" fillId="0" borderId="0" xfId="0" applyFont="1" applyAlignment="1">
      <alignment vertical="center" wrapText="1"/>
    </xf>
    <xf numFmtId="178" fontId="47" fillId="0" borderId="0" xfId="0" applyNumberFormat="1" applyFont="1" applyAlignment="1">
      <alignment horizontal="center" vertical="center" wrapText="1"/>
    </xf>
    <xf numFmtId="0" fontId="47" fillId="0" borderId="0" xfId="0" applyFont="1" applyAlignment="1">
      <alignment horizontal="center" vertical="center" wrapText="1"/>
    </xf>
    <xf numFmtId="176" fontId="5" fillId="0" borderId="0" xfId="0" applyNumberFormat="1" applyFont="1" applyAlignment="1">
      <alignment horizontal="left" vertical="center" shrinkToFit="1"/>
    </xf>
    <xf numFmtId="176" fontId="5" fillId="0" borderId="0" xfId="0" applyNumberFormat="1" applyFont="1" applyAlignment="1">
      <alignment vertical="center" shrinkToFit="1"/>
    </xf>
    <xf numFmtId="176" fontId="5" fillId="0" borderId="0" xfId="0" applyNumberFormat="1" applyFont="1" applyAlignment="1">
      <alignment horizontal="center" vertical="center" wrapText="1"/>
    </xf>
    <xf numFmtId="178" fontId="47" fillId="0" borderId="22" xfId="0" applyNumberFormat="1" applyFont="1" applyBorder="1" applyAlignment="1">
      <alignment horizontal="left" vertical="center" wrapText="1"/>
    </xf>
    <xf numFmtId="0" fontId="47" fillId="0" borderId="33" xfId="0" applyFont="1" applyBorder="1" applyAlignment="1">
      <alignment horizontal="center" vertical="center"/>
    </xf>
    <xf numFmtId="0" fontId="46" fillId="0" borderId="22" xfId="0" applyFont="1" applyBorder="1" applyAlignment="1">
      <alignment horizontal="center" vertical="center"/>
    </xf>
    <xf numFmtId="0" fontId="1" fillId="0" borderId="25" xfId="0" applyFont="1" applyBorder="1">
      <alignment vertical="center"/>
    </xf>
    <xf numFmtId="0" fontId="5" fillId="0" borderId="42" xfId="0" applyFont="1" applyBorder="1" applyAlignment="1">
      <alignment horizontal="left" vertical="center" wrapText="1" shrinkToFit="1"/>
    </xf>
    <xf numFmtId="0" fontId="5" fillId="0" borderId="42" xfId="0" applyFont="1" applyBorder="1" applyAlignment="1">
      <alignment vertical="center" wrapText="1" shrinkToFit="1"/>
    </xf>
    <xf numFmtId="0" fontId="5" fillId="0" borderId="42" xfId="0" applyFont="1" applyBorder="1" applyAlignment="1">
      <alignment vertical="center" wrapText="1"/>
    </xf>
    <xf numFmtId="177" fontId="5" fillId="0" borderId="42" xfId="0" applyNumberFormat="1" applyFont="1" applyBorder="1" applyAlignment="1">
      <alignment horizontal="center" vertical="center" shrinkToFit="1"/>
    </xf>
    <xf numFmtId="49" fontId="5" fillId="0" borderId="42" xfId="0" applyNumberFormat="1" applyFont="1" applyBorder="1" applyAlignment="1">
      <alignment horizontal="center" vertical="center" wrapText="1"/>
    </xf>
    <xf numFmtId="57" fontId="5" fillId="0" borderId="42" xfId="0" applyNumberFormat="1" applyFont="1" applyBorder="1" applyAlignment="1">
      <alignment horizontal="center" vertical="center"/>
    </xf>
    <xf numFmtId="0" fontId="47" fillId="0" borderId="23" xfId="0" quotePrefix="1" applyFont="1" applyBorder="1" applyAlignment="1">
      <alignment horizontal="center" vertical="center"/>
    </xf>
    <xf numFmtId="0" fontId="47" fillId="0" borderId="41" xfId="0" applyFont="1" applyBorder="1" applyAlignment="1">
      <alignment horizontal="center" vertical="center" wrapText="1"/>
    </xf>
    <xf numFmtId="0" fontId="47" fillId="0" borderId="52" xfId="0" applyFont="1" applyBorder="1" applyAlignment="1">
      <alignment horizontal="center" vertical="center" wrapText="1"/>
    </xf>
    <xf numFmtId="0" fontId="47" fillId="0" borderId="53" xfId="0" applyFont="1" applyBorder="1" applyAlignment="1">
      <alignment horizontal="center" vertical="center" wrapText="1"/>
    </xf>
    <xf numFmtId="0" fontId="47" fillId="0" borderId="40" xfId="0" applyFont="1" applyBorder="1" applyAlignment="1">
      <alignment horizontal="center" vertical="center" wrapText="1"/>
    </xf>
    <xf numFmtId="0" fontId="47" fillId="0" borderId="39" xfId="0" applyFont="1" applyBorder="1" applyAlignment="1">
      <alignment vertical="center" wrapText="1"/>
    </xf>
    <xf numFmtId="177" fontId="47" fillId="0" borderId="39" xfId="0" quotePrefix="1" applyNumberFormat="1" applyFont="1" applyBorder="1" applyAlignment="1">
      <alignment horizontal="center" vertical="center" shrinkToFit="1"/>
    </xf>
    <xf numFmtId="0" fontId="47" fillId="0" borderId="39" xfId="0" applyFont="1" applyBorder="1" applyAlignment="1">
      <alignment horizontal="center" vertical="center" wrapText="1"/>
    </xf>
    <xf numFmtId="0" fontId="47" fillId="0" borderId="42" xfId="0" applyFont="1" applyBorder="1" applyAlignment="1">
      <alignment vertical="center" wrapText="1" shrinkToFit="1"/>
    </xf>
    <xf numFmtId="57" fontId="5" fillId="0" borderId="0" xfId="0" applyNumberFormat="1" applyFont="1" applyAlignment="1">
      <alignment horizontal="center" vertical="center"/>
    </xf>
    <xf numFmtId="0" fontId="48" fillId="0" borderId="22" xfId="0" applyFont="1" applyBorder="1" applyAlignment="1">
      <alignment horizontal="center" vertical="center"/>
    </xf>
    <xf numFmtId="0" fontId="60" fillId="0" borderId="22" xfId="0" applyFont="1" applyBorder="1" applyAlignment="1">
      <alignment horizontal="center" vertical="center" wrapText="1"/>
    </xf>
    <xf numFmtId="178" fontId="47" fillId="0" borderId="22" xfId="44" applyNumberFormat="1" applyFont="1" applyBorder="1" applyAlignment="1">
      <alignment horizontal="center" vertical="center" wrapText="1"/>
    </xf>
    <xf numFmtId="57" fontId="47" fillId="0" borderId="22" xfId="44" applyNumberFormat="1" applyFont="1" applyBorder="1" applyAlignment="1">
      <alignment horizontal="center" vertical="center" wrapText="1"/>
    </xf>
    <xf numFmtId="0" fontId="47" fillId="0" borderId="28" xfId="0" applyFont="1" applyBorder="1">
      <alignment vertical="center"/>
    </xf>
    <xf numFmtId="178" fontId="47" fillId="0" borderId="32" xfId="0" applyNumberFormat="1" applyFont="1" applyBorder="1" applyAlignment="1">
      <alignment horizontal="center" vertical="center"/>
    </xf>
    <xf numFmtId="0" fontId="47" fillId="0" borderId="32" xfId="0" applyFont="1" applyBorder="1">
      <alignment vertical="center"/>
    </xf>
    <xf numFmtId="0" fontId="1" fillId="0" borderId="22" xfId="0" applyFont="1" applyBorder="1" applyAlignment="1">
      <alignment vertical="center" wrapText="1"/>
    </xf>
    <xf numFmtId="0" fontId="5" fillId="0" borderId="23" xfId="0" applyFont="1" applyBorder="1" applyAlignment="1">
      <alignment horizontal="left" vertical="center" wrapText="1" shrinkToFit="1"/>
    </xf>
    <xf numFmtId="0" fontId="5" fillId="0" borderId="23" xfId="0" applyFont="1" applyBorder="1" applyAlignment="1">
      <alignment vertical="center" wrapText="1" shrinkToFit="1"/>
    </xf>
    <xf numFmtId="49" fontId="5" fillId="0" borderId="23" xfId="0" applyNumberFormat="1" applyFont="1" applyBorder="1" applyAlignment="1">
      <alignment horizontal="center" vertical="center" wrapText="1"/>
    </xf>
    <xf numFmtId="49" fontId="56" fillId="0" borderId="24" xfId="0" applyNumberFormat="1" applyFont="1" applyBorder="1" applyAlignment="1">
      <alignment horizontal="center" vertical="center" wrapText="1"/>
    </xf>
    <xf numFmtId="0" fontId="9" fillId="0" borderId="22" xfId="48" applyFont="1" applyBorder="1" applyAlignment="1">
      <alignment horizontal="center" vertical="center" wrapText="1"/>
    </xf>
    <xf numFmtId="0" fontId="56" fillId="0" borderId="28" xfId="0" applyFont="1" applyBorder="1" applyAlignment="1">
      <alignment horizontal="center" vertical="center"/>
    </xf>
    <xf numFmtId="0" fontId="57" fillId="0" borderId="22" xfId="0" applyFont="1" applyBorder="1" applyAlignment="1">
      <alignment horizontal="center" vertical="center"/>
    </xf>
    <xf numFmtId="0" fontId="57" fillId="0" borderId="22" xfId="0" applyFont="1" applyBorder="1" applyAlignment="1">
      <alignment horizontal="left" vertical="center" wrapText="1" shrinkToFit="1"/>
    </xf>
    <xf numFmtId="0" fontId="57" fillId="0" borderId="22" xfId="48" applyFont="1" applyBorder="1" applyAlignment="1">
      <alignment horizontal="left" vertical="center" wrapText="1"/>
    </xf>
    <xf numFmtId="0" fontId="57" fillId="0" borderId="22" xfId="48" applyFont="1" applyBorder="1" applyAlignment="1">
      <alignment vertical="center" wrapText="1"/>
    </xf>
    <xf numFmtId="0" fontId="57" fillId="0" borderId="22" xfId="48" applyFont="1" applyBorder="1" applyAlignment="1">
      <alignment horizontal="center" vertical="center" wrapText="1"/>
    </xf>
    <xf numFmtId="49" fontId="57" fillId="0" borderId="24" xfId="0" applyNumberFormat="1" applyFont="1" applyBorder="1" applyAlignment="1">
      <alignment horizontal="center" vertical="center" wrapText="1"/>
    </xf>
    <xf numFmtId="49" fontId="57" fillId="0" borderId="25" xfId="0" applyNumberFormat="1" applyFont="1" applyBorder="1" applyAlignment="1">
      <alignment horizontal="center" vertical="center" wrapText="1"/>
    </xf>
    <xf numFmtId="0" fontId="57" fillId="0" borderId="26" xfId="0" applyFont="1" applyBorder="1" applyAlignment="1">
      <alignment horizontal="center" vertical="center"/>
    </xf>
    <xf numFmtId="0" fontId="57" fillId="0" borderId="27" xfId="0" applyFont="1" applyBorder="1" applyAlignment="1">
      <alignment horizontal="center" vertical="center"/>
    </xf>
    <xf numFmtId="0" fontId="57" fillId="0" borderId="28" xfId="0" applyFont="1" applyBorder="1" applyAlignment="1">
      <alignment horizontal="center" vertical="center"/>
    </xf>
    <xf numFmtId="57" fontId="57" fillId="0" borderId="22" xfId="0" applyNumberFormat="1" applyFont="1" applyBorder="1" applyAlignment="1">
      <alignment horizontal="center" vertical="center"/>
    </xf>
    <xf numFmtId="0" fontId="35" fillId="0" borderId="22" xfId="48" applyFont="1" applyBorder="1" applyAlignment="1">
      <alignment horizontal="center" vertical="center" wrapText="1"/>
    </xf>
    <xf numFmtId="177" fontId="47" fillId="0" borderId="22" xfId="0" applyNumberFormat="1" applyFont="1" applyBorder="1" applyAlignment="1">
      <alignment horizontal="center" vertical="center" wrapText="1" shrinkToFit="1"/>
    </xf>
    <xf numFmtId="0" fontId="47" fillId="0" borderId="45" xfId="48" applyFont="1" applyBorder="1" applyAlignment="1">
      <alignment horizontal="center" vertical="center" wrapText="1"/>
    </xf>
    <xf numFmtId="0" fontId="47" fillId="0" borderId="46" xfId="48" applyFont="1" applyBorder="1" applyAlignment="1">
      <alignment horizontal="center" vertical="center" wrapText="1"/>
    </xf>
    <xf numFmtId="0" fontId="47" fillId="0" borderId="49" xfId="48" applyFont="1" applyBorder="1" applyAlignment="1">
      <alignment horizontal="center" vertical="center" wrapText="1"/>
    </xf>
    <xf numFmtId="0" fontId="47" fillId="0" borderId="47" xfId="48" applyFont="1" applyBorder="1" applyAlignment="1">
      <alignment horizontal="center" vertical="center" wrapText="1"/>
    </xf>
    <xf numFmtId="0" fontId="47" fillId="0" borderId="47" xfId="0" applyFont="1" applyBorder="1" applyAlignment="1">
      <alignment horizontal="center" vertical="center" wrapText="1"/>
    </xf>
    <xf numFmtId="0" fontId="47" fillId="0" borderId="42" xfId="48" applyFont="1" applyBorder="1" applyAlignment="1">
      <alignment horizontal="center" vertical="center" wrapText="1"/>
    </xf>
    <xf numFmtId="176" fontId="47" fillId="0" borderId="42" xfId="48" applyNumberFormat="1" applyFont="1" applyBorder="1" applyAlignment="1">
      <alignment horizontal="center" vertical="center" wrapText="1"/>
    </xf>
    <xf numFmtId="0" fontId="57" fillId="0" borderId="22" xfId="0" applyFont="1" applyBorder="1" applyAlignment="1">
      <alignment vertical="center" wrapText="1" shrinkToFit="1"/>
    </xf>
    <xf numFmtId="0" fontId="57" fillId="0" borderId="22" xfId="0" applyFont="1" applyBorder="1" applyAlignment="1">
      <alignment vertical="center" wrapText="1"/>
    </xf>
    <xf numFmtId="177" fontId="57" fillId="0" borderId="22" xfId="0" applyNumberFormat="1" applyFont="1" applyBorder="1" applyAlignment="1">
      <alignment horizontal="center" vertical="center" shrinkToFit="1"/>
    </xf>
    <xf numFmtId="49" fontId="57" fillId="0" borderId="22" xfId="0" applyNumberFormat="1" applyFont="1" applyBorder="1" applyAlignment="1">
      <alignment horizontal="center" vertical="center" wrapText="1"/>
    </xf>
    <xf numFmtId="57" fontId="57" fillId="0" borderId="22" xfId="0" applyNumberFormat="1" applyFont="1" applyBorder="1" applyAlignment="1">
      <alignment horizontal="center" vertical="center" wrapText="1"/>
    </xf>
    <xf numFmtId="57" fontId="36" fillId="0" borderId="22" xfId="0" applyNumberFormat="1" applyFont="1" applyBorder="1" applyAlignment="1">
      <alignment horizontal="center" vertical="center" wrapText="1"/>
    </xf>
    <xf numFmtId="0" fontId="36" fillId="0" borderId="22" xfId="0" applyFont="1" applyBorder="1" applyAlignment="1">
      <alignment vertical="center" wrapText="1"/>
    </xf>
    <xf numFmtId="57" fontId="36" fillId="0" borderId="22" xfId="0" applyNumberFormat="1" applyFont="1" applyBorder="1" applyAlignment="1">
      <alignment horizontal="left" vertical="center" wrapText="1"/>
    </xf>
    <xf numFmtId="57" fontId="47" fillId="0" borderId="42" xfId="0" applyNumberFormat="1" applyFont="1" applyBorder="1" applyAlignment="1">
      <alignment horizontal="center" vertical="center" wrapText="1"/>
    </xf>
    <xf numFmtId="0" fontId="36" fillId="0" borderId="22" xfId="0" applyFont="1" applyBorder="1" applyAlignment="1">
      <alignment horizontal="left" vertical="center"/>
    </xf>
    <xf numFmtId="49" fontId="47" fillId="0" borderId="22" xfId="48" applyNumberFormat="1" applyFont="1" applyBorder="1" applyAlignment="1">
      <alignment horizontal="center" vertical="center" wrapText="1"/>
    </xf>
    <xf numFmtId="0" fontId="47" fillId="0" borderId="42" xfId="0" quotePrefix="1" applyFont="1" applyBorder="1" applyAlignment="1">
      <alignment horizontal="center" vertical="center"/>
    </xf>
    <xf numFmtId="177" fontId="47" fillId="0" borderId="42" xfId="0" quotePrefix="1" applyNumberFormat="1" applyFont="1" applyBorder="1" applyAlignment="1">
      <alignment horizontal="center" vertical="center" shrinkToFit="1"/>
    </xf>
    <xf numFmtId="0" fontId="47" fillId="0" borderId="45" xfId="0" applyFont="1" applyBorder="1" applyAlignment="1">
      <alignment horizontal="center" vertical="center"/>
    </xf>
    <xf numFmtId="0" fontId="47" fillId="0" borderId="46" xfId="0" applyFont="1" applyBorder="1" applyAlignment="1">
      <alignment horizontal="center" vertical="center"/>
    </xf>
    <xf numFmtId="0" fontId="47" fillId="0" borderId="50" xfId="0" applyFont="1" applyBorder="1" applyAlignment="1">
      <alignment horizontal="center" vertical="center" wrapText="1"/>
    </xf>
    <xf numFmtId="49" fontId="47" fillId="0" borderId="22" xfId="0" applyNumberFormat="1" applyFont="1" applyBorder="1" applyAlignment="1">
      <alignment horizontal="left" vertical="center" wrapText="1"/>
    </xf>
    <xf numFmtId="0" fontId="56" fillId="0" borderId="22" xfId="0" applyFont="1" applyBorder="1" applyAlignment="1">
      <alignment horizontal="center" vertical="center"/>
    </xf>
    <xf numFmtId="0" fontId="47" fillId="0" borderId="23" xfId="48" applyFont="1" applyBorder="1" applyAlignment="1">
      <alignment horizontal="center" vertical="center" wrapText="1"/>
    </xf>
    <xf numFmtId="0" fontId="47" fillId="0" borderId="23" xfId="48" applyFont="1" applyBorder="1" applyAlignment="1">
      <alignment horizontal="left" vertical="center" wrapText="1"/>
    </xf>
    <xf numFmtId="0" fontId="47" fillId="0" borderId="23" xfId="48" applyFont="1" applyBorder="1" applyAlignment="1">
      <alignment vertical="center" wrapText="1"/>
    </xf>
    <xf numFmtId="178" fontId="47" fillId="0" borderId="23" xfId="48" applyNumberFormat="1" applyFont="1" applyBorder="1" applyAlignment="1">
      <alignment horizontal="center" vertical="center" wrapText="1"/>
    </xf>
    <xf numFmtId="176" fontId="47" fillId="0" borderId="23" xfId="48" applyNumberFormat="1" applyFont="1" applyBorder="1" applyAlignment="1">
      <alignment horizontal="center" vertical="center" wrapText="1"/>
    </xf>
    <xf numFmtId="0" fontId="36" fillId="0" borderId="22" xfId="0" applyFont="1" applyBorder="1" applyAlignment="1">
      <alignment horizontal="left" vertical="center" wrapText="1" shrinkToFit="1"/>
    </xf>
    <xf numFmtId="57" fontId="36" fillId="0" borderId="22" xfId="0" applyNumberFormat="1" applyFont="1" applyBorder="1" applyAlignment="1">
      <alignment horizontal="left" vertical="center"/>
    </xf>
    <xf numFmtId="0" fontId="36" fillId="0" borderId="22" xfId="0" applyFont="1" applyBorder="1" applyAlignment="1">
      <alignment horizontal="center" vertical="center"/>
    </xf>
    <xf numFmtId="177" fontId="36" fillId="0" borderId="22" xfId="0" applyNumberFormat="1" applyFont="1" applyBorder="1" applyAlignment="1">
      <alignment horizontal="center" vertical="center" shrinkToFit="1"/>
    </xf>
    <xf numFmtId="49" fontId="36" fillId="0" borderId="24" xfId="0" applyNumberFormat="1" applyFont="1" applyBorder="1" applyAlignment="1">
      <alignment horizontal="center" vertical="center" wrapText="1"/>
    </xf>
    <xf numFmtId="49" fontId="36" fillId="0" borderId="25" xfId="0" applyNumberFormat="1" applyFont="1" applyBorder="1" applyAlignment="1">
      <alignment horizontal="center" vertical="center" wrapText="1"/>
    </xf>
    <xf numFmtId="0" fontId="36" fillId="0" borderId="27" xfId="0" applyFont="1" applyBorder="1" applyAlignment="1">
      <alignment horizontal="center" vertical="center"/>
    </xf>
    <xf numFmtId="0" fontId="36" fillId="0" borderId="28" xfId="0" applyFont="1" applyBorder="1" applyAlignment="1">
      <alignment horizontal="center" vertical="center"/>
    </xf>
    <xf numFmtId="0" fontId="36" fillId="0" borderId="22" xfId="0" applyFont="1" applyBorder="1" applyAlignment="1">
      <alignment vertical="center" wrapText="1" shrinkToFit="1"/>
    </xf>
    <xf numFmtId="177" fontId="47" fillId="0" borderId="22" xfId="0" applyNumberFormat="1" applyFont="1" applyBorder="1" applyAlignment="1">
      <alignment horizontal="left" vertical="center" wrapText="1"/>
    </xf>
    <xf numFmtId="0" fontId="36" fillId="0" borderId="22" xfId="0" applyFont="1" applyBorder="1" applyAlignment="1">
      <alignment horizontal="center" vertical="center" wrapText="1"/>
    </xf>
    <xf numFmtId="0" fontId="5" fillId="0" borderId="22" xfId="0" quotePrefix="1" applyFont="1" applyBorder="1" applyAlignment="1">
      <alignment vertical="center" wrapText="1"/>
    </xf>
    <xf numFmtId="49" fontId="47" fillId="0" borderId="59" xfId="0" applyNumberFormat="1" applyFont="1" applyBorder="1" applyAlignment="1">
      <alignment horizontal="center" vertical="center" wrapText="1"/>
    </xf>
    <xf numFmtId="49" fontId="47" fillId="0" borderId="60" xfId="0" applyNumberFormat="1" applyFont="1" applyBorder="1" applyAlignment="1">
      <alignment horizontal="center" vertical="center" wrapText="1"/>
    </xf>
    <xf numFmtId="49" fontId="47" fillId="0" borderId="61" xfId="0" applyNumberFormat="1" applyFont="1" applyBorder="1" applyAlignment="1">
      <alignment horizontal="center" vertical="center" wrapText="1"/>
    </xf>
    <xf numFmtId="49" fontId="47" fillId="0" borderId="40" xfId="0" applyNumberFormat="1" applyFont="1" applyBorder="1" applyAlignment="1">
      <alignment horizontal="center" vertical="center" wrapText="1"/>
    </xf>
    <xf numFmtId="180" fontId="47" fillId="0" borderId="27" xfId="0" applyNumberFormat="1" applyFont="1" applyBorder="1" applyAlignment="1">
      <alignment horizontal="center" vertical="center"/>
    </xf>
    <xf numFmtId="0" fontId="47" fillId="0" borderId="62" xfId="0" applyFont="1" applyBorder="1" applyAlignment="1">
      <alignment horizontal="center" vertical="center"/>
    </xf>
    <xf numFmtId="0" fontId="47" fillId="0" borderId="62" xfId="0" applyFont="1" applyBorder="1" applyAlignment="1">
      <alignment horizontal="left" vertical="center" wrapText="1" shrinkToFit="1"/>
    </xf>
    <xf numFmtId="0" fontId="47" fillId="0" borderId="62" xfId="0" applyFont="1" applyBorder="1" applyAlignment="1">
      <alignment vertical="center" wrapText="1" shrinkToFit="1"/>
    </xf>
    <xf numFmtId="0" fontId="47" fillId="0" borderId="62" xfId="0" applyFont="1" applyBorder="1" applyAlignment="1">
      <alignment vertical="center" wrapText="1"/>
    </xf>
    <xf numFmtId="177" fontId="47" fillId="0" borderId="62" xfId="0" applyNumberFormat="1" applyFont="1" applyBorder="1" applyAlignment="1">
      <alignment horizontal="center" vertical="center" shrinkToFit="1"/>
    </xf>
    <xf numFmtId="49" fontId="47" fillId="0" borderId="63" xfId="0" applyNumberFormat="1" applyFont="1" applyBorder="1" applyAlignment="1">
      <alignment horizontal="center" vertical="center" wrapText="1"/>
    </xf>
    <xf numFmtId="49" fontId="47" fillId="0" borderId="64" xfId="0" applyNumberFormat="1" applyFont="1" applyBorder="1" applyAlignment="1">
      <alignment horizontal="center" vertical="center" wrapText="1"/>
    </xf>
    <xf numFmtId="49" fontId="47" fillId="0" borderId="53" xfId="0" applyNumberFormat="1" applyFont="1" applyBorder="1" applyAlignment="1">
      <alignment horizontal="center" vertical="center" wrapText="1"/>
    </xf>
    <xf numFmtId="49" fontId="47" fillId="0" borderId="65" xfId="0" applyNumberFormat="1" applyFont="1" applyBorder="1" applyAlignment="1">
      <alignment horizontal="center" vertical="center" wrapText="1"/>
    </xf>
    <xf numFmtId="0" fontId="47" fillId="0" borderId="66" xfId="0" applyFont="1" applyBorder="1" applyAlignment="1">
      <alignment horizontal="center" vertical="center"/>
    </xf>
    <xf numFmtId="0" fontId="47" fillId="0" borderId="67" xfId="0" applyFont="1" applyBorder="1" applyAlignment="1">
      <alignment horizontal="center" vertical="center"/>
    </xf>
    <xf numFmtId="57" fontId="47" fillId="0" borderId="62" xfId="0" applyNumberFormat="1" applyFont="1" applyBorder="1" applyAlignment="1">
      <alignment horizontal="center" vertical="center" wrapText="1"/>
    </xf>
    <xf numFmtId="0" fontId="36" fillId="0" borderId="51" xfId="0" applyFont="1" applyBorder="1" applyAlignment="1">
      <alignment vertical="center" wrapText="1"/>
    </xf>
    <xf numFmtId="0" fontId="35" fillId="0" borderId="22" xfId="48" applyFont="1" applyBorder="1" applyAlignment="1">
      <alignment horizontal="left" vertical="center" wrapText="1"/>
    </xf>
    <xf numFmtId="0" fontId="35" fillId="0" borderId="22" xfId="48" applyFont="1" applyBorder="1" applyAlignment="1">
      <alignment vertical="center" wrapText="1"/>
    </xf>
    <xf numFmtId="0" fontId="36" fillId="0" borderId="26" xfId="0" applyFont="1" applyBorder="1" applyAlignment="1">
      <alignment horizontal="center" vertical="center"/>
    </xf>
    <xf numFmtId="177" fontId="36" fillId="0" borderId="22" xfId="0" applyNumberFormat="1" applyFont="1" applyBorder="1" applyAlignment="1">
      <alignment horizontal="center" vertical="center" wrapText="1" shrinkToFit="1"/>
    </xf>
    <xf numFmtId="57" fontId="47" fillId="0" borderId="32" xfId="0" applyNumberFormat="1" applyFont="1" applyBorder="1" applyAlignment="1">
      <alignment horizontal="center" vertical="center" wrapText="1"/>
    </xf>
    <xf numFmtId="0" fontId="36" fillId="0" borderId="22" xfId="0" applyFont="1" applyBorder="1" applyAlignment="1">
      <alignment horizontal="left" vertical="center" wrapText="1"/>
    </xf>
    <xf numFmtId="177" fontId="47" fillId="0" borderId="42" xfId="0" applyNumberFormat="1" applyFont="1" applyBorder="1" applyAlignment="1">
      <alignment horizontal="center" vertical="center" shrinkToFit="1"/>
    </xf>
    <xf numFmtId="49" fontId="47" fillId="0" borderId="49" xfId="0" applyNumberFormat="1" applyFont="1" applyBorder="1" applyAlignment="1">
      <alignment horizontal="center" vertical="center" wrapText="1"/>
    </xf>
    <xf numFmtId="49" fontId="47" fillId="0" borderId="47" xfId="0" applyNumberFormat="1" applyFont="1" applyBorder="1" applyAlignment="1">
      <alignment horizontal="center" vertical="center" wrapText="1"/>
    </xf>
    <xf numFmtId="57" fontId="5" fillId="0" borderId="42" xfId="0" applyNumberFormat="1" applyFont="1" applyBorder="1" applyAlignment="1">
      <alignment horizontal="center" vertical="center" wrapText="1"/>
    </xf>
    <xf numFmtId="0" fontId="47" fillId="0" borderId="51" xfId="0" applyFont="1" applyBorder="1" applyAlignment="1">
      <alignment vertical="center" wrapText="1"/>
    </xf>
    <xf numFmtId="0" fontId="57" fillId="0" borderId="22" xfId="0" applyFont="1" applyBorder="1" applyAlignment="1">
      <alignment horizontal="left" vertical="center" wrapText="1"/>
    </xf>
    <xf numFmtId="177" fontId="5" fillId="0" borderId="22" xfId="0" applyNumberFormat="1" applyFont="1" applyBorder="1" applyAlignment="1">
      <alignment horizontal="center" vertical="center" wrapText="1" shrinkToFit="1"/>
    </xf>
    <xf numFmtId="0" fontId="5" fillId="0" borderId="42" xfId="0" quotePrefix="1" applyFont="1" applyBorder="1" applyAlignment="1">
      <alignment vertical="center" wrapText="1"/>
    </xf>
    <xf numFmtId="0" fontId="36" fillId="0" borderId="42" xfId="0" applyFont="1" applyBorder="1" applyAlignment="1">
      <alignment horizontal="center" vertical="center"/>
    </xf>
    <xf numFmtId="49" fontId="5" fillId="0" borderId="45" xfId="0" applyNumberFormat="1" applyFont="1" applyBorder="1" applyAlignment="1">
      <alignment horizontal="center" vertical="center" wrapText="1"/>
    </xf>
    <xf numFmtId="49" fontId="5" fillId="0" borderId="46" xfId="0" applyNumberFormat="1" applyFont="1" applyBorder="1" applyAlignment="1">
      <alignment horizontal="center" vertical="center" wrapText="1"/>
    </xf>
    <xf numFmtId="49" fontId="5" fillId="0" borderId="49" xfId="0" applyNumberFormat="1" applyFont="1" applyBorder="1" applyAlignment="1">
      <alignment horizontal="center" vertical="center" wrapText="1"/>
    </xf>
    <xf numFmtId="0" fontId="5" fillId="0" borderId="42" xfId="0" applyFont="1" applyBorder="1" applyAlignment="1">
      <alignment horizontal="left" vertical="center" wrapText="1"/>
    </xf>
    <xf numFmtId="0" fontId="47" fillId="0" borderId="42" xfId="0" quotePrefix="1" applyFont="1" applyBorder="1" applyAlignment="1">
      <alignment horizontal="center" vertical="center" wrapText="1"/>
    </xf>
    <xf numFmtId="0" fontId="47" fillId="0" borderId="45" xfId="0" applyFont="1" applyBorder="1" applyAlignment="1">
      <alignment horizontal="center" vertical="center" wrapText="1"/>
    </xf>
    <xf numFmtId="0" fontId="47" fillId="0" borderId="49" xfId="0" applyFont="1" applyBorder="1" applyAlignment="1">
      <alignment horizontal="center" vertical="center" wrapText="1"/>
    </xf>
    <xf numFmtId="0" fontId="47" fillId="0" borderId="48" xfId="0" quotePrefix="1" applyFont="1" applyBorder="1" applyAlignment="1">
      <alignment horizontal="center" vertical="center" wrapText="1"/>
    </xf>
    <xf numFmtId="0" fontId="47" fillId="0" borderId="47" xfId="0" quotePrefix="1" applyFont="1" applyBorder="1" applyAlignment="1">
      <alignment horizontal="center" vertical="center" wrapText="1"/>
    </xf>
    <xf numFmtId="176" fontId="47" fillId="0" borderId="42" xfId="0" applyNumberFormat="1" applyFont="1" applyBorder="1" applyAlignment="1">
      <alignment horizontal="center" vertical="center" wrapText="1"/>
    </xf>
    <xf numFmtId="3" fontId="47" fillId="0" borderId="42" xfId="0" applyNumberFormat="1" applyFont="1" applyBorder="1" applyAlignment="1">
      <alignment vertical="center" wrapText="1"/>
    </xf>
    <xf numFmtId="0" fontId="47" fillId="0" borderId="29" xfId="0" applyFont="1" applyBorder="1" applyAlignment="1">
      <alignment horizontal="center" vertical="center" wrapText="1"/>
    </xf>
    <xf numFmtId="0" fontId="47" fillId="0" borderId="24" xfId="0" quotePrefix="1" applyFont="1" applyBorder="1" applyAlignment="1">
      <alignment horizontal="center" vertical="center" wrapText="1"/>
    </xf>
    <xf numFmtId="0" fontId="47" fillId="0" borderId="32" xfId="0" quotePrefix="1" applyFont="1" applyBorder="1" applyAlignment="1">
      <alignment horizontal="center" vertical="center" wrapText="1"/>
    </xf>
    <xf numFmtId="0" fontId="59" fillId="0" borderId="0" xfId="0" applyFont="1">
      <alignment vertical="center"/>
    </xf>
    <xf numFmtId="0" fontId="59" fillId="0" borderId="22" xfId="0" applyFont="1" applyBorder="1" applyAlignment="1">
      <alignment horizontal="center" vertical="center"/>
    </xf>
    <xf numFmtId="0" fontId="59" fillId="0" borderId="28" xfId="0" applyFont="1" applyBorder="1" applyAlignment="1">
      <alignment horizontal="center" vertical="center"/>
    </xf>
    <xf numFmtId="0" fontId="59" fillId="0" borderId="27" xfId="0" applyFont="1" applyBorder="1" applyAlignment="1">
      <alignment horizontal="center" vertical="center"/>
    </xf>
    <xf numFmtId="49" fontId="5" fillId="0" borderId="33" xfId="0" applyNumberFormat="1" applyFont="1" applyBorder="1" applyAlignment="1">
      <alignment horizontal="center" vertical="center" wrapText="1"/>
    </xf>
    <xf numFmtId="176" fontId="47" fillId="0" borderId="22" xfId="0" quotePrefix="1" applyNumberFormat="1" applyFont="1" applyBorder="1" applyAlignment="1">
      <alignment horizontal="center" vertical="center"/>
    </xf>
    <xf numFmtId="177" fontId="47" fillId="0" borderId="28" xfId="0" applyNumberFormat="1" applyFont="1" applyBorder="1" applyAlignment="1">
      <alignment horizontal="center" vertical="center" shrinkToFit="1"/>
    </xf>
    <xf numFmtId="3" fontId="47" fillId="0" borderId="22" xfId="0" applyNumberFormat="1" applyFont="1" applyBorder="1" applyAlignment="1">
      <alignment horizontal="left" vertical="top" wrapText="1"/>
    </xf>
    <xf numFmtId="0" fontId="49" fillId="0" borderId="28" xfId="0" quotePrefix="1" applyFont="1" applyBorder="1" applyAlignment="1">
      <alignment horizontal="center" vertical="center" wrapText="1"/>
    </xf>
    <xf numFmtId="0" fontId="47" fillId="0" borderId="62" xfId="0" applyFont="1" applyBorder="1" applyAlignment="1">
      <alignment horizontal="center" vertical="center" wrapText="1"/>
    </xf>
    <xf numFmtId="178" fontId="47" fillId="0" borderId="0" xfId="0" applyNumberFormat="1" applyFont="1" applyAlignment="1">
      <alignment horizontal="center" vertical="center"/>
    </xf>
    <xf numFmtId="49" fontId="47" fillId="0" borderId="62" xfId="0" applyNumberFormat="1" applyFont="1" applyBorder="1" applyAlignment="1">
      <alignment horizontal="center" vertical="center" wrapText="1"/>
    </xf>
    <xf numFmtId="0" fontId="47" fillId="0" borderId="23" xfId="0" quotePrefix="1" applyFont="1" applyBorder="1" applyAlignment="1">
      <alignment horizontal="center" vertical="center" wrapText="1"/>
    </xf>
    <xf numFmtId="0" fontId="47" fillId="0" borderId="40" xfId="0" quotePrefix="1" applyFont="1" applyBorder="1" applyAlignment="1">
      <alignment horizontal="center" vertical="center" wrapText="1"/>
    </xf>
    <xf numFmtId="176" fontId="47" fillId="0" borderId="23" xfId="0" applyNumberFormat="1" applyFont="1" applyBorder="1" applyAlignment="1">
      <alignment horizontal="center" vertical="center" wrapText="1"/>
    </xf>
    <xf numFmtId="3" fontId="47" fillId="0" borderId="23" xfId="0" applyNumberFormat="1" applyFont="1" applyBorder="1" applyAlignment="1">
      <alignment vertical="center" wrapText="1"/>
    </xf>
    <xf numFmtId="177" fontId="5" fillId="0" borderId="22" xfId="0" applyNumberFormat="1" applyFont="1" applyBorder="1" applyAlignment="1">
      <alignment horizontal="left" vertical="center" wrapText="1" shrinkToFit="1"/>
    </xf>
    <xf numFmtId="0" fontId="47" fillId="0" borderId="70" xfId="0" quotePrefix="1" applyFont="1" applyBorder="1" applyAlignment="1">
      <alignment horizontal="center" vertical="center" wrapText="1"/>
    </xf>
    <xf numFmtId="0" fontId="47" fillId="0" borderId="70" xfId="0" applyFont="1" applyBorder="1" applyAlignment="1">
      <alignment horizontal="left" vertical="center" wrapText="1"/>
    </xf>
    <xf numFmtId="0" fontId="47" fillId="0" borderId="70" xfId="0" applyFont="1" applyBorder="1" applyAlignment="1">
      <alignment vertical="center" wrapText="1"/>
    </xf>
    <xf numFmtId="178" fontId="47" fillId="0" borderId="70" xfId="0" applyNumberFormat="1" applyFont="1" applyBorder="1" applyAlignment="1">
      <alignment horizontal="center" vertical="center" wrapText="1"/>
    </xf>
    <xf numFmtId="0" fontId="47" fillId="0" borderId="70" xfId="0" applyFont="1" applyBorder="1" applyAlignment="1">
      <alignment horizontal="center" vertical="center" wrapText="1"/>
    </xf>
    <xf numFmtId="0" fontId="47" fillId="0" borderId="71" xfId="0" applyFont="1" applyBorder="1" applyAlignment="1">
      <alignment horizontal="center" vertical="center" wrapText="1"/>
    </xf>
    <xf numFmtId="0" fontId="47" fillId="0" borderId="72" xfId="0" quotePrefix="1" applyFont="1" applyBorder="1" applyAlignment="1">
      <alignment horizontal="center" vertical="center" wrapText="1"/>
    </xf>
    <xf numFmtId="0" fontId="47" fillId="0" borderId="72" xfId="0" applyFont="1" applyBorder="1" applyAlignment="1">
      <alignment horizontal="center" vertical="center" wrapText="1"/>
    </xf>
    <xf numFmtId="176" fontId="47" fillId="0" borderId="70" xfId="0" applyNumberFormat="1" applyFont="1" applyBorder="1" applyAlignment="1">
      <alignment horizontal="center" vertical="center" wrapText="1"/>
    </xf>
    <xf numFmtId="3" fontId="47" fillId="0" borderId="70" xfId="0" applyNumberFormat="1" applyFont="1" applyBorder="1" applyAlignment="1">
      <alignment vertical="center" wrapText="1"/>
    </xf>
    <xf numFmtId="0" fontId="10" fillId="0" borderId="51" xfId="0" applyFont="1" applyBorder="1" applyAlignment="1">
      <alignment vertical="center" wrapText="1"/>
    </xf>
    <xf numFmtId="177" fontId="47" fillId="0" borderId="23" xfId="0" applyNumberFormat="1" applyFont="1" applyBorder="1" applyAlignment="1">
      <alignment horizontal="left" vertical="center" wrapText="1" shrinkToFit="1"/>
    </xf>
    <xf numFmtId="176" fontId="47" fillId="0" borderId="22" xfId="0" quotePrefix="1" applyNumberFormat="1" applyFont="1" applyBorder="1" applyAlignment="1">
      <alignment horizontal="center" vertical="center" wrapText="1"/>
    </xf>
    <xf numFmtId="49" fontId="47" fillId="0" borderId="33" xfId="0" applyNumberFormat="1" applyFont="1" applyBorder="1" applyAlignment="1">
      <alignment horizontal="center" vertical="center" wrapText="1"/>
    </xf>
    <xf numFmtId="0" fontId="57" fillId="0" borderId="22" xfId="0" applyFont="1" applyBorder="1" applyAlignment="1">
      <alignment horizontal="center" vertical="center" wrapText="1"/>
    </xf>
    <xf numFmtId="49" fontId="5" fillId="0" borderId="26" xfId="0" applyNumberFormat="1" applyFont="1" applyBorder="1" applyAlignment="1">
      <alignment horizontal="center" vertical="center" wrapText="1"/>
    </xf>
    <xf numFmtId="0" fontId="61" fillId="0" borderId="22" xfId="0" quotePrefix="1" applyFont="1" applyBorder="1" applyAlignment="1">
      <alignment vertical="center" wrapText="1"/>
    </xf>
    <xf numFmtId="0" fontId="5" fillId="0" borderId="0" xfId="0" applyFont="1" applyAlignment="1">
      <alignment horizontal="center" vertical="center" shrinkToFit="1"/>
    </xf>
    <xf numFmtId="179" fontId="8" fillId="0" borderId="0" xfId="0" applyNumberFormat="1" applyFont="1" applyAlignment="1">
      <alignment horizontal="left" vertical="center"/>
    </xf>
    <xf numFmtId="57" fontId="5" fillId="0" borderId="22" xfId="0" applyNumberFormat="1" applyFont="1" applyBorder="1" applyAlignment="1">
      <alignment horizontal="left" vertical="center" wrapText="1"/>
    </xf>
    <xf numFmtId="0" fontId="62" fillId="0" borderId="23" xfId="0" applyFont="1" applyBorder="1" applyAlignment="1">
      <alignment horizontal="left" vertical="center" wrapText="1"/>
    </xf>
    <xf numFmtId="0" fontId="36" fillId="0" borderId="22" xfId="0" applyFont="1" applyBorder="1" applyAlignment="1">
      <alignment horizontal="center" vertical="center" wrapText="1" shrinkToFit="1"/>
    </xf>
    <xf numFmtId="0" fontId="5" fillId="0" borderId="22" xfId="0" applyFont="1" applyBorder="1" applyAlignment="1" applyProtection="1">
      <alignment vertical="center" wrapText="1"/>
      <protection locked="0"/>
    </xf>
    <xf numFmtId="57" fontId="36" fillId="0" borderId="22" xfId="0" applyNumberFormat="1" applyFont="1" applyBorder="1" applyAlignment="1" applyProtection="1">
      <alignment horizontal="center" vertical="center" wrapText="1"/>
      <protection locked="0"/>
    </xf>
    <xf numFmtId="0" fontId="5" fillId="20" borderId="0" xfId="0" applyFont="1" applyFill="1" applyAlignment="1">
      <alignment horizontal="center" vertical="center"/>
    </xf>
    <xf numFmtId="0" fontId="5" fillId="20" borderId="0" xfId="0" applyFont="1" applyFill="1">
      <alignment vertical="center"/>
    </xf>
    <xf numFmtId="0" fontId="10" fillId="20" borderId="0" xfId="0" applyFont="1" applyFill="1" applyAlignment="1">
      <alignment vertical="center" wrapText="1"/>
    </xf>
    <xf numFmtId="0" fontId="5" fillId="21" borderId="0" xfId="0" applyFont="1" applyFill="1" applyAlignment="1">
      <alignment horizontal="center" vertical="center"/>
    </xf>
    <xf numFmtId="0" fontId="5" fillId="21" borderId="0" xfId="0" applyFont="1" applyFill="1">
      <alignment vertical="center"/>
    </xf>
    <xf numFmtId="0" fontId="10" fillId="21" borderId="0" xfId="0" applyFont="1" applyFill="1" applyAlignment="1">
      <alignment vertical="center" wrapText="1"/>
    </xf>
    <xf numFmtId="0" fontId="1" fillId="21" borderId="0" xfId="0" applyFont="1" applyFill="1">
      <alignment vertical="center"/>
    </xf>
    <xf numFmtId="0" fontId="5" fillId="20" borderId="27" xfId="0" applyFont="1" applyFill="1" applyBorder="1" applyAlignment="1">
      <alignment horizontal="center" vertical="center"/>
    </xf>
    <xf numFmtId="0" fontId="5" fillId="20" borderId="22" xfId="0" applyFont="1" applyFill="1" applyBorder="1" applyAlignment="1">
      <alignment horizontal="center" vertical="center"/>
    </xf>
    <xf numFmtId="0" fontId="5" fillId="20" borderId="28" xfId="0" applyFont="1" applyFill="1" applyBorder="1" applyAlignment="1">
      <alignment horizontal="center" vertical="center"/>
    </xf>
    <xf numFmtId="0" fontId="1" fillId="20" borderId="0" xfId="0" applyFont="1" applyFill="1">
      <alignment vertical="center"/>
    </xf>
    <xf numFmtId="0" fontId="5" fillId="17" borderId="0" xfId="0" applyFont="1" applyFill="1">
      <alignment vertical="center"/>
    </xf>
    <xf numFmtId="49" fontId="8" fillId="0" borderId="51" xfId="0" applyNumberFormat="1" applyFont="1" applyBorder="1" applyAlignment="1">
      <alignment horizontal="left" vertical="center"/>
    </xf>
    <xf numFmtId="49" fontId="5" fillId="0" borderId="23" xfId="0" applyNumberFormat="1" applyFont="1" applyBorder="1" applyAlignment="1">
      <alignment horizontal="center" vertical="center"/>
    </xf>
    <xf numFmtId="0" fontId="5" fillId="0" borderId="52" xfId="0" applyFont="1" applyBorder="1" applyAlignment="1">
      <alignment horizontal="center" vertical="center"/>
    </xf>
    <xf numFmtId="0" fontId="5" fillId="0" borderId="53" xfId="0" applyFont="1" applyBorder="1" applyAlignment="1">
      <alignment horizontal="center" vertical="center"/>
    </xf>
    <xf numFmtId="0" fontId="5" fillId="0" borderId="28" xfId="0" applyFont="1" applyBorder="1" applyAlignment="1">
      <alignment horizontal="center" vertical="center" shrinkToFit="1"/>
    </xf>
    <xf numFmtId="49" fontId="8" fillId="0" borderId="22" xfId="0" applyNumberFormat="1" applyFont="1" applyBorder="1" applyAlignment="1">
      <alignment horizontal="center" vertical="center"/>
    </xf>
    <xf numFmtId="49" fontId="8" fillId="0" borderId="22" xfId="0" applyNumberFormat="1" applyFont="1" applyBorder="1">
      <alignment vertical="center"/>
    </xf>
    <xf numFmtId="49" fontId="8" fillId="0" borderId="22" xfId="0" applyNumberFormat="1" applyFont="1" applyBorder="1" applyAlignment="1">
      <alignment vertical="center" wrapText="1"/>
    </xf>
    <xf numFmtId="49" fontId="49" fillId="0" borderId="22" xfId="0" applyNumberFormat="1" applyFont="1" applyBorder="1">
      <alignment vertical="center"/>
    </xf>
    <xf numFmtId="179" fontId="47" fillId="0" borderId="22" xfId="0" applyNumberFormat="1" applyFont="1" applyBorder="1" applyAlignment="1">
      <alignment vertical="center" shrinkToFit="1"/>
    </xf>
    <xf numFmtId="179" fontId="47" fillId="0" borderId="23" xfId="0" applyNumberFormat="1" applyFont="1" applyBorder="1" applyAlignment="1">
      <alignment vertical="center" shrinkToFit="1"/>
    </xf>
    <xf numFmtId="0" fontId="62" fillId="0" borderId="22" xfId="0" applyFont="1" applyBorder="1" applyAlignment="1">
      <alignment vertical="center" wrapText="1"/>
    </xf>
    <xf numFmtId="0" fontId="63" fillId="0" borderId="22" xfId="0" applyFont="1" applyBorder="1" applyAlignment="1">
      <alignment vertical="center" wrapText="1"/>
    </xf>
    <xf numFmtId="3" fontId="63" fillId="0" borderId="22" xfId="0" applyNumberFormat="1" applyFont="1" applyBorder="1" applyAlignment="1">
      <alignment vertical="center" wrapText="1"/>
    </xf>
    <xf numFmtId="0" fontId="5" fillId="20" borderId="23" xfId="0" applyFont="1" applyFill="1" applyBorder="1" applyAlignment="1">
      <alignment horizontal="center" vertical="center"/>
    </xf>
    <xf numFmtId="0" fontId="5" fillId="20" borderId="23" xfId="0" applyFont="1" applyFill="1" applyBorder="1" applyAlignment="1">
      <alignment horizontal="left" vertical="center" wrapText="1"/>
    </xf>
    <xf numFmtId="0" fontId="5" fillId="20" borderId="23" xfId="0" applyFont="1" applyFill="1" applyBorder="1" applyAlignment="1">
      <alignment vertical="center" wrapText="1"/>
    </xf>
    <xf numFmtId="177" fontId="5" fillId="20" borderId="23" xfId="0" applyNumberFormat="1" applyFont="1" applyFill="1" applyBorder="1" applyAlignment="1">
      <alignment horizontal="left" vertical="center" wrapText="1" shrinkToFit="1"/>
    </xf>
    <xf numFmtId="0" fontId="5" fillId="20" borderId="23" xfId="0" applyFont="1" applyFill="1" applyBorder="1" applyAlignment="1">
      <alignment horizontal="center" vertical="center" wrapText="1"/>
    </xf>
    <xf numFmtId="177" fontId="5" fillId="20" borderId="23" xfId="0" applyNumberFormat="1" applyFont="1" applyFill="1" applyBorder="1" applyAlignment="1">
      <alignment horizontal="center" vertical="center" shrinkToFit="1"/>
    </xf>
    <xf numFmtId="49" fontId="5" fillId="20" borderId="41" xfId="0" applyNumberFormat="1" applyFont="1" applyFill="1" applyBorder="1" applyAlignment="1">
      <alignment horizontal="center" vertical="center" wrapText="1"/>
    </xf>
    <xf numFmtId="49" fontId="5" fillId="20" borderId="52" xfId="0" applyNumberFormat="1" applyFont="1" applyFill="1" applyBorder="1" applyAlignment="1">
      <alignment horizontal="center" vertical="center" wrapText="1"/>
    </xf>
    <xf numFmtId="0" fontId="5" fillId="20" borderId="39" xfId="0" applyFont="1" applyFill="1" applyBorder="1" applyAlignment="1">
      <alignment horizontal="center" vertical="center"/>
    </xf>
    <xf numFmtId="0" fontId="5" fillId="20" borderId="40" xfId="0" applyFont="1" applyFill="1" applyBorder="1" applyAlignment="1">
      <alignment horizontal="center" vertical="center"/>
    </xf>
    <xf numFmtId="0" fontId="5" fillId="21" borderId="39" xfId="0" applyFont="1" applyFill="1" applyBorder="1" applyAlignment="1">
      <alignment horizontal="center" vertical="center"/>
    </xf>
    <xf numFmtId="0" fontId="5" fillId="21" borderId="23" xfId="0" applyFont="1" applyFill="1" applyBorder="1" applyAlignment="1">
      <alignment horizontal="center" vertical="center"/>
    </xf>
    <xf numFmtId="57" fontId="5" fillId="20" borderId="23" xfId="0" applyNumberFormat="1" applyFont="1" applyFill="1" applyBorder="1" applyAlignment="1">
      <alignment horizontal="center" vertical="center" wrapText="1"/>
    </xf>
    <xf numFmtId="0" fontId="47" fillId="20" borderId="22" xfId="0" applyFont="1" applyFill="1" applyBorder="1" applyAlignment="1">
      <alignment horizontal="center" vertical="center"/>
    </xf>
    <xf numFmtId="0" fontId="47" fillId="20" borderId="22" xfId="0" applyFont="1" applyFill="1" applyBorder="1" applyAlignment="1">
      <alignment horizontal="left" vertical="center" wrapText="1"/>
    </xf>
    <xf numFmtId="0" fontId="47" fillId="20" borderId="22" xfId="0" applyFont="1" applyFill="1" applyBorder="1" applyAlignment="1">
      <alignment vertical="center" wrapText="1"/>
    </xf>
    <xf numFmtId="178" fontId="47" fillId="20" borderId="22" xfId="0" applyNumberFormat="1" applyFont="1" applyFill="1" applyBorder="1" applyAlignment="1">
      <alignment horizontal="center" vertical="center" wrapText="1"/>
    </xf>
    <xf numFmtId="0" fontId="47" fillId="20" borderId="22" xfId="0" applyFont="1" applyFill="1" applyBorder="1" applyAlignment="1">
      <alignment horizontal="center" vertical="center" wrapText="1"/>
    </xf>
    <xf numFmtId="0" fontId="47" fillId="20" borderId="24" xfId="0" applyFont="1" applyFill="1" applyBorder="1" applyAlignment="1">
      <alignment horizontal="center" vertical="center" wrapText="1"/>
    </xf>
    <xf numFmtId="0" fontId="47" fillId="20" borderId="25" xfId="0" applyFont="1" applyFill="1" applyBorder="1" applyAlignment="1">
      <alignment horizontal="center" vertical="center" wrapText="1"/>
    </xf>
    <xf numFmtId="0" fontId="47" fillId="20" borderId="28" xfId="0" applyFont="1" applyFill="1" applyBorder="1" applyAlignment="1">
      <alignment horizontal="center" vertical="center"/>
    </xf>
    <xf numFmtId="0" fontId="47" fillId="20" borderId="27" xfId="0" applyFont="1" applyFill="1" applyBorder="1" applyAlignment="1">
      <alignment horizontal="center" vertical="center"/>
    </xf>
    <xf numFmtId="0" fontId="47" fillId="21" borderId="22" xfId="0" applyFont="1" applyFill="1" applyBorder="1" applyAlignment="1">
      <alignment horizontal="center" vertical="center"/>
    </xf>
    <xf numFmtId="176" fontId="47" fillId="20" borderId="22" xfId="0" applyNumberFormat="1" applyFont="1" applyFill="1" applyBorder="1" applyAlignment="1">
      <alignment horizontal="center" vertical="center"/>
    </xf>
    <xf numFmtId="0" fontId="46" fillId="20" borderId="0" xfId="0" applyFont="1" applyFill="1" applyAlignment="1">
      <alignment horizontal="center" vertical="center"/>
    </xf>
    <xf numFmtId="0" fontId="47" fillId="20" borderId="22" xfId="0" quotePrefix="1" applyFont="1" applyFill="1" applyBorder="1" applyAlignment="1">
      <alignment vertical="center" wrapText="1"/>
    </xf>
    <xf numFmtId="0" fontId="47" fillId="21" borderId="22" xfId="0" applyFont="1" applyFill="1" applyBorder="1" applyAlignment="1">
      <alignment vertical="center" wrapText="1"/>
    </xf>
    <xf numFmtId="0" fontId="47" fillId="20" borderId="22" xfId="0" quotePrefix="1" applyFont="1" applyFill="1" applyBorder="1" applyAlignment="1">
      <alignment horizontal="center" vertical="center" wrapText="1"/>
    </xf>
    <xf numFmtId="49" fontId="47" fillId="20" borderId="24" xfId="0" applyNumberFormat="1" applyFont="1" applyFill="1" applyBorder="1" applyAlignment="1">
      <alignment horizontal="center" vertical="center" wrapText="1"/>
    </xf>
    <xf numFmtId="49" fontId="47" fillId="20" borderId="25" xfId="0" applyNumberFormat="1" applyFont="1" applyFill="1" applyBorder="1" applyAlignment="1">
      <alignment horizontal="center" vertical="center" wrapText="1"/>
    </xf>
    <xf numFmtId="0" fontId="47" fillId="20" borderId="26" xfId="0" applyFont="1" applyFill="1" applyBorder="1" applyAlignment="1">
      <alignment horizontal="center" vertical="center"/>
    </xf>
    <xf numFmtId="0" fontId="47" fillId="20" borderId="22" xfId="0" quotePrefix="1" applyFont="1" applyFill="1" applyBorder="1" applyAlignment="1">
      <alignment horizontal="center" vertical="center"/>
    </xf>
    <xf numFmtId="177" fontId="47" fillId="20" borderId="22" xfId="0" applyNumberFormat="1" applyFont="1" applyFill="1" applyBorder="1" applyAlignment="1">
      <alignment horizontal="center" vertical="center" shrinkToFit="1"/>
    </xf>
    <xf numFmtId="0" fontId="47" fillId="20" borderId="28" xfId="0" applyFont="1" applyFill="1" applyBorder="1" applyAlignment="1">
      <alignment horizontal="center" vertical="center" wrapText="1"/>
    </xf>
    <xf numFmtId="0" fontId="47" fillId="20" borderId="25" xfId="0" applyFont="1" applyFill="1" applyBorder="1" applyAlignment="1">
      <alignment horizontal="center" vertical="center"/>
    </xf>
    <xf numFmtId="0" fontId="47" fillId="21" borderId="22" xfId="0" applyFont="1" applyFill="1" applyBorder="1" applyAlignment="1">
      <alignment vertical="center" wrapText="1" shrinkToFit="1"/>
    </xf>
    <xf numFmtId="0" fontId="47" fillId="22" borderId="22" xfId="0" applyFont="1" applyFill="1" applyBorder="1" applyAlignment="1">
      <alignment horizontal="center" vertical="center"/>
    </xf>
    <xf numFmtId="0" fontId="47" fillId="21" borderId="22" xfId="0" quotePrefix="1" applyFont="1" applyFill="1" applyBorder="1" applyAlignment="1">
      <alignment horizontal="center" vertical="center"/>
    </xf>
    <xf numFmtId="0" fontId="47" fillId="21" borderId="22" xfId="0" applyFont="1" applyFill="1" applyBorder="1" applyAlignment="1">
      <alignment horizontal="left" vertical="center" wrapText="1"/>
    </xf>
    <xf numFmtId="177" fontId="47" fillId="21" borderId="22" xfId="0" applyNumberFormat="1" applyFont="1" applyFill="1" applyBorder="1" applyAlignment="1">
      <alignment horizontal="center" vertical="center" shrinkToFit="1"/>
    </xf>
    <xf numFmtId="0" fontId="47" fillId="21" borderId="28" xfId="0" applyFont="1" applyFill="1" applyBorder="1" applyAlignment="1">
      <alignment horizontal="center" vertical="center" wrapText="1"/>
    </xf>
    <xf numFmtId="0" fontId="47" fillId="21" borderId="22" xfId="0" applyFont="1" applyFill="1" applyBorder="1" applyAlignment="1">
      <alignment horizontal="center" vertical="center" wrapText="1"/>
    </xf>
    <xf numFmtId="0" fontId="47" fillId="21" borderId="24" xfId="0" applyFont="1" applyFill="1" applyBorder="1" applyAlignment="1">
      <alignment horizontal="center" vertical="center" wrapText="1"/>
    </xf>
    <xf numFmtId="0" fontId="47" fillId="21" borderId="25" xfId="0" applyFont="1" applyFill="1" applyBorder="1" applyAlignment="1">
      <alignment horizontal="center" vertical="center"/>
    </xf>
    <xf numFmtId="0" fontId="47" fillId="21" borderId="25" xfId="0" applyFont="1" applyFill="1" applyBorder="1" applyAlignment="1">
      <alignment horizontal="center" vertical="center" wrapText="1"/>
    </xf>
    <xf numFmtId="0" fontId="47" fillId="21" borderId="27" xfId="0" applyFont="1" applyFill="1" applyBorder="1" applyAlignment="1">
      <alignment horizontal="center" vertical="center"/>
    </xf>
    <xf numFmtId="0" fontId="47" fillId="21" borderId="28" xfId="0" applyFont="1" applyFill="1" applyBorder="1" applyAlignment="1">
      <alignment horizontal="center" vertical="center"/>
    </xf>
    <xf numFmtId="176" fontId="47" fillId="21" borderId="22" xfId="0" applyNumberFormat="1" applyFont="1" applyFill="1" applyBorder="1" applyAlignment="1">
      <alignment horizontal="center" vertical="center"/>
    </xf>
    <xf numFmtId="0" fontId="5" fillId="21" borderId="22" xfId="0" applyFont="1" applyFill="1" applyBorder="1" applyAlignment="1">
      <alignment horizontal="center" vertical="center"/>
    </xf>
    <xf numFmtId="0" fontId="5" fillId="21" borderId="28" xfId="0" applyFont="1" applyFill="1" applyBorder="1" applyAlignment="1">
      <alignment horizontal="center" vertical="center"/>
    </xf>
    <xf numFmtId="0" fontId="5" fillId="21" borderId="27" xfId="0" applyFont="1" applyFill="1" applyBorder="1" applyAlignment="1">
      <alignment horizontal="center" vertical="center"/>
    </xf>
    <xf numFmtId="178" fontId="47" fillId="21" borderId="22" xfId="0" applyNumberFormat="1" applyFont="1" applyFill="1" applyBorder="1" applyAlignment="1">
      <alignment horizontal="center" vertical="center" wrapText="1"/>
    </xf>
    <xf numFmtId="0" fontId="47" fillId="21" borderId="26" xfId="0" applyFont="1" applyFill="1" applyBorder="1" applyAlignment="1">
      <alignment horizontal="center" vertical="center" wrapText="1"/>
    </xf>
    <xf numFmtId="0" fontId="47" fillId="21" borderId="27" xfId="0" applyFont="1" applyFill="1" applyBorder="1" applyAlignment="1">
      <alignment horizontal="center" vertical="center" wrapText="1"/>
    </xf>
    <xf numFmtId="57" fontId="47" fillId="21" borderId="22" xfId="0" applyNumberFormat="1" applyFont="1" applyFill="1" applyBorder="1" applyAlignment="1">
      <alignment horizontal="center" vertical="center" wrapText="1"/>
    </xf>
    <xf numFmtId="49" fontId="47" fillId="21" borderId="22" xfId="0" applyNumberFormat="1" applyFont="1" applyFill="1" applyBorder="1" applyAlignment="1">
      <alignment horizontal="center" vertical="center" wrapText="1"/>
    </xf>
    <xf numFmtId="49" fontId="47" fillId="21" borderId="24" xfId="0" applyNumberFormat="1" applyFont="1" applyFill="1" applyBorder="1" applyAlignment="1">
      <alignment horizontal="center" vertical="center" wrapText="1"/>
    </xf>
    <xf numFmtId="49" fontId="47" fillId="21" borderId="25" xfId="0" applyNumberFormat="1" applyFont="1" applyFill="1" applyBorder="1" applyAlignment="1">
      <alignment horizontal="center" vertical="center" wrapText="1"/>
    </xf>
    <xf numFmtId="0" fontId="47" fillId="21" borderId="26" xfId="0" applyFont="1" applyFill="1" applyBorder="1" applyAlignment="1">
      <alignment horizontal="center" vertical="center"/>
    </xf>
    <xf numFmtId="0" fontId="47" fillId="21" borderId="24" xfId="0" applyFont="1" applyFill="1" applyBorder="1" applyAlignment="1">
      <alignment horizontal="center" vertical="center"/>
    </xf>
    <xf numFmtId="0" fontId="47" fillId="21" borderId="32" xfId="0" applyFont="1" applyFill="1" applyBorder="1" applyAlignment="1">
      <alignment horizontal="center" vertical="center"/>
    </xf>
    <xf numFmtId="57" fontId="5" fillId="21" borderId="22" xfId="0" applyNumberFormat="1" applyFont="1" applyFill="1" applyBorder="1" applyAlignment="1">
      <alignment horizontal="center" vertical="center"/>
    </xf>
    <xf numFmtId="0" fontId="47" fillId="20" borderId="33" xfId="0" applyFont="1" applyFill="1" applyBorder="1" applyAlignment="1">
      <alignment vertical="center" wrapText="1"/>
    </xf>
    <xf numFmtId="178" fontId="47" fillId="20" borderId="22" xfId="0" applyNumberFormat="1" applyFont="1" applyFill="1" applyBorder="1" applyAlignment="1">
      <alignment horizontal="center" vertical="center"/>
    </xf>
    <xf numFmtId="57" fontId="47" fillId="20" borderId="22" xfId="0" applyNumberFormat="1" applyFont="1" applyFill="1" applyBorder="1" applyAlignment="1">
      <alignment horizontal="center" vertical="center" wrapText="1"/>
    </xf>
    <xf numFmtId="49" fontId="5" fillId="21" borderId="22" xfId="0" applyNumberFormat="1" applyFont="1" applyFill="1" applyBorder="1" applyAlignment="1">
      <alignment horizontal="center" vertical="center" wrapText="1"/>
    </xf>
    <xf numFmtId="0" fontId="5" fillId="21" borderId="22" xfId="0" applyFont="1" applyFill="1" applyBorder="1" applyAlignment="1">
      <alignment vertical="center" wrapText="1"/>
    </xf>
    <xf numFmtId="0" fontId="5" fillId="21" borderId="26" xfId="0" applyFont="1" applyFill="1" applyBorder="1" applyAlignment="1">
      <alignment horizontal="center" vertical="center"/>
    </xf>
    <xf numFmtId="0" fontId="47" fillId="20" borderId="22" xfId="0" applyFont="1" applyFill="1" applyBorder="1" applyAlignment="1">
      <alignment horizontal="left" vertical="center" wrapText="1" shrinkToFit="1"/>
    </xf>
    <xf numFmtId="0" fontId="47" fillId="20" borderId="22" xfId="0" applyFont="1" applyFill="1" applyBorder="1" applyAlignment="1">
      <alignment vertical="center" wrapText="1" shrinkToFit="1"/>
    </xf>
    <xf numFmtId="49" fontId="47" fillId="20" borderId="22" xfId="0" applyNumberFormat="1" applyFont="1" applyFill="1" applyBorder="1" applyAlignment="1">
      <alignment horizontal="center" vertical="center" wrapText="1"/>
    </xf>
    <xf numFmtId="0" fontId="47" fillId="20" borderId="24" xfId="0" applyFont="1" applyFill="1" applyBorder="1" applyAlignment="1">
      <alignment horizontal="center" vertical="center"/>
    </xf>
    <xf numFmtId="0" fontId="47" fillId="20" borderId="32" xfId="0" applyFont="1" applyFill="1" applyBorder="1" applyAlignment="1">
      <alignment horizontal="center" vertical="center"/>
    </xf>
    <xf numFmtId="57" fontId="47" fillId="20" borderId="22" xfId="0" applyNumberFormat="1" applyFont="1" applyFill="1" applyBorder="1" applyAlignment="1">
      <alignment horizontal="center" vertical="center"/>
    </xf>
    <xf numFmtId="0" fontId="36" fillId="23" borderId="22" xfId="0" applyFont="1" applyFill="1" applyBorder="1" applyAlignment="1" applyProtection="1">
      <alignment vertical="center" wrapText="1"/>
      <protection locked="0"/>
    </xf>
    <xf numFmtId="0" fontId="36" fillId="23" borderId="22" xfId="0" applyFont="1" applyFill="1" applyBorder="1" applyAlignment="1" applyProtection="1">
      <alignment horizontal="center" vertical="center" wrapText="1"/>
      <protection locked="0"/>
    </xf>
    <xf numFmtId="0" fontId="5" fillId="23" borderId="22" xfId="0" quotePrefix="1" applyFont="1" applyFill="1" applyBorder="1" applyAlignment="1" applyProtection="1">
      <alignment vertical="center" wrapText="1"/>
      <protection locked="0"/>
    </xf>
    <xf numFmtId="0" fontId="5" fillId="23" borderId="22" xfId="0" applyFont="1" applyFill="1" applyBorder="1" applyAlignment="1" applyProtection="1">
      <alignment horizontal="center" vertical="center"/>
      <protection locked="0"/>
    </xf>
    <xf numFmtId="49" fontId="5" fillId="23" borderId="24" xfId="0" applyNumberFormat="1" applyFont="1" applyFill="1" applyBorder="1" applyAlignment="1" applyProtection="1">
      <alignment horizontal="center" vertical="center" wrapText="1"/>
      <protection locked="0"/>
    </xf>
    <xf numFmtId="49" fontId="5" fillId="23" borderId="25" xfId="0" applyNumberFormat="1" applyFont="1" applyFill="1" applyBorder="1" applyAlignment="1" applyProtection="1">
      <alignment horizontal="center" vertical="center" wrapText="1"/>
      <protection locked="0"/>
    </xf>
    <xf numFmtId="0" fontId="5" fillId="23" borderId="28" xfId="0" applyFont="1" applyFill="1" applyBorder="1" applyAlignment="1" applyProtection="1">
      <alignment horizontal="center" vertical="center"/>
      <protection locked="0"/>
    </xf>
    <xf numFmtId="0" fontId="5" fillId="23" borderId="27" xfId="0" applyFont="1" applyFill="1" applyBorder="1" applyAlignment="1" applyProtection="1">
      <alignment horizontal="center" vertical="center"/>
      <protection locked="0"/>
    </xf>
    <xf numFmtId="57" fontId="5" fillId="23" borderId="22" xfId="0" applyNumberFormat="1" applyFont="1" applyFill="1" applyBorder="1" applyAlignment="1" applyProtection="1">
      <alignment horizontal="center" vertical="center" wrapText="1"/>
      <protection locked="0"/>
    </xf>
    <xf numFmtId="0" fontId="5" fillId="23" borderId="22" xfId="0" applyFont="1" applyFill="1" applyBorder="1" applyAlignment="1" applyProtection="1">
      <alignment vertical="center" wrapText="1"/>
      <protection locked="0"/>
    </xf>
    <xf numFmtId="0" fontId="5" fillId="16" borderId="0" xfId="0" applyFont="1" applyFill="1" applyProtection="1">
      <alignment vertical="center"/>
      <protection locked="0"/>
    </xf>
    <xf numFmtId="177" fontId="5" fillId="23" borderId="22" xfId="0" applyNumberFormat="1" applyFont="1" applyFill="1" applyBorder="1" applyAlignment="1" applyProtection="1">
      <alignment horizontal="center" vertical="center" shrinkToFit="1"/>
      <protection locked="0"/>
    </xf>
    <xf numFmtId="0" fontId="5" fillId="23" borderId="22" xfId="0" applyFont="1" applyFill="1" applyBorder="1" applyAlignment="1" applyProtection="1">
      <alignment horizontal="left" vertical="center" wrapText="1" shrinkToFit="1"/>
      <protection locked="0"/>
    </xf>
    <xf numFmtId="0" fontId="5" fillId="23" borderId="22" xfId="0" applyFont="1" applyFill="1" applyBorder="1" applyAlignment="1" applyProtection="1">
      <alignment vertical="center" wrapText="1" shrinkToFit="1"/>
      <protection locked="0"/>
    </xf>
    <xf numFmtId="0" fontId="36" fillId="20" borderId="22" xfId="0" applyFont="1" applyFill="1" applyBorder="1" applyAlignment="1">
      <alignment vertical="center" wrapText="1"/>
    </xf>
    <xf numFmtId="0" fontId="5" fillId="20" borderId="22" xfId="0" quotePrefix="1" applyFont="1" applyFill="1" applyBorder="1" applyAlignment="1">
      <alignment vertical="center" wrapText="1"/>
    </xf>
    <xf numFmtId="49" fontId="5" fillId="20" borderId="22" xfId="0" applyNumberFormat="1" applyFont="1" applyFill="1" applyBorder="1" applyAlignment="1">
      <alignment horizontal="center" vertical="center" wrapText="1"/>
    </xf>
    <xf numFmtId="49" fontId="5" fillId="20" borderId="24" xfId="0" applyNumberFormat="1" applyFont="1" applyFill="1" applyBorder="1" applyAlignment="1">
      <alignment horizontal="center" vertical="center" wrapText="1"/>
    </xf>
    <xf numFmtId="49" fontId="5" fillId="20" borderId="25" xfId="0" applyNumberFormat="1" applyFont="1" applyFill="1" applyBorder="1" applyAlignment="1">
      <alignment horizontal="center" vertical="center" wrapText="1"/>
    </xf>
    <xf numFmtId="57" fontId="5" fillId="20" borderId="22" xfId="0" applyNumberFormat="1" applyFont="1" applyFill="1" applyBorder="1" applyAlignment="1">
      <alignment horizontal="center" vertical="center" wrapText="1"/>
    </xf>
    <xf numFmtId="0" fontId="5" fillId="20" borderId="22" xfId="0" applyFont="1" applyFill="1" applyBorder="1" applyAlignment="1">
      <alignment vertical="center" wrapText="1"/>
    </xf>
    <xf numFmtId="0" fontId="36" fillId="20" borderId="22" xfId="0" applyFont="1" applyFill="1" applyBorder="1" applyAlignment="1">
      <alignment horizontal="left" vertical="center"/>
    </xf>
    <xf numFmtId="0" fontId="47" fillId="20" borderId="24" xfId="48" applyFont="1" applyFill="1" applyBorder="1" applyAlignment="1">
      <alignment horizontal="center" vertical="center" wrapText="1"/>
    </xf>
    <xf numFmtId="0" fontId="47" fillId="20" borderId="25" xfId="48" applyFont="1" applyFill="1" applyBorder="1" applyAlignment="1">
      <alignment horizontal="center" vertical="center" wrapText="1"/>
    </xf>
    <xf numFmtId="0" fontId="47" fillId="20" borderId="26" xfId="48" applyFont="1" applyFill="1" applyBorder="1" applyAlignment="1">
      <alignment horizontal="center" vertical="center" wrapText="1"/>
    </xf>
    <xf numFmtId="0" fontId="47" fillId="20" borderId="27" xfId="48" applyFont="1" applyFill="1" applyBorder="1" applyAlignment="1">
      <alignment horizontal="center" vertical="center" wrapText="1"/>
    </xf>
    <xf numFmtId="0" fontId="47" fillId="20" borderId="27" xfId="0" quotePrefix="1" applyFont="1" applyFill="1" applyBorder="1" applyAlignment="1">
      <alignment horizontal="center" vertical="center" wrapText="1"/>
    </xf>
    <xf numFmtId="0" fontId="47" fillId="20" borderId="27" xfId="0" applyFont="1" applyFill="1" applyBorder="1" applyAlignment="1">
      <alignment horizontal="center" vertical="center" wrapText="1"/>
    </xf>
    <xf numFmtId="0" fontId="47" fillId="20" borderId="28" xfId="48" applyFont="1" applyFill="1" applyBorder="1" applyAlignment="1">
      <alignment horizontal="center" vertical="center" wrapText="1"/>
    </xf>
    <xf numFmtId="176" fontId="47" fillId="20" borderId="22" xfId="48" applyNumberFormat="1" applyFont="1" applyFill="1" applyBorder="1" applyAlignment="1">
      <alignment horizontal="center" vertical="center" wrapText="1"/>
    </xf>
    <xf numFmtId="0" fontId="47" fillId="20" borderId="22" xfId="48" applyFont="1" applyFill="1" applyBorder="1" applyAlignment="1">
      <alignment vertical="center" wrapText="1"/>
    </xf>
    <xf numFmtId="0" fontId="47" fillId="20" borderId="26" xfId="0" applyFont="1" applyFill="1" applyBorder="1" applyAlignment="1">
      <alignment horizontal="center" vertical="center" wrapText="1"/>
    </xf>
    <xf numFmtId="176" fontId="5" fillId="14" borderId="22" xfId="0" applyNumberFormat="1" applyFont="1" applyFill="1" applyBorder="1" applyAlignment="1">
      <alignment horizontal="center" vertical="center"/>
    </xf>
    <xf numFmtId="176" fontId="47" fillId="20" borderId="22" xfId="0" applyNumberFormat="1" applyFont="1" applyFill="1" applyBorder="1" applyAlignment="1">
      <alignment horizontal="left" vertical="center"/>
    </xf>
    <xf numFmtId="0" fontId="5" fillId="21" borderId="22" xfId="0" applyFont="1" applyFill="1" applyBorder="1" applyAlignment="1">
      <alignment horizontal="left" vertical="center" wrapText="1" shrinkToFit="1"/>
    </xf>
    <xf numFmtId="0" fontId="5" fillId="21" borderId="22" xfId="0" applyFont="1" applyFill="1" applyBorder="1" applyAlignment="1">
      <alignment vertical="center" wrapText="1" shrinkToFit="1"/>
    </xf>
    <xf numFmtId="177" fontId="5" fillId="21" borderId="22" xfId="0" applyNumberFormat="1" applyFont="1" applyFill="1" applyBorder="1" applyAlignment="1">
      <alignment horizontal="center" vertical="center" shrinkToFit="1"/>
    </xf>
    <xf numFmtId="49" fontId="5" fillId="21" borderId="31" xfId="0" applyNumberFormat="1" applyFont="1" applyFill="1" applyBorder="1" applyAlignment="1">
      <alignment horizontal="center" vertical="center" wrapText="1"/>
    </xf>
    <xf numFmtId="49" fontId="5" fillId="21" borderId="25" xfId="0" applyNumberFormat="1" applyFont="1" applyFill="1" applyBorder="1" applyAlignment="1">
      <alignment horizontal="center" vertical="center" wrapText="1"/>
    </xf>
    <xf numFmtId="0" fontId="5" fillId="21" borderId="33" xfId="0" applyFont="1" applyFill="1" applyBorder="1" applyAlignment="1">
      <alignment horizontal="center" vertical="center"/>
    </xf>
    <xf numFmtId="0" fontId="47" fillId="0" borderId="58" xfId="0" applyFont="1" applyBorder="1">
      <alignment vertical="center"/>
    </xf>
    <xf numFmtId="0" fontId="5" fillId="0" borderId="28" xfId="0" applyFont="1" applyBorder="1" applyAlignment="1">
      <alignment horizontal="center" vertical="center"/>
    </xf>
    <xf numFmtId="0" fontId="5" fillId="0" borderId="33" xfId="0" applyFont="1" applyBorder="1" applyAlignment="1">
      <alignment horizontal="center" vertical="center"/>
    </xf>
    <xf numFmtId="0" fontId="5" fillId="0" borderId="22" xfId="0" applyFont="1" applyBorder="1" applyAlignment="1">
      <alignment horizontal="center" vertical="center"/>
    </xf>
    <xf numFmtId="0" fontId="5" fillId="0" borderId="22" xfId="0" applyFont="1" applyBorder="1" applyAlignment="1">
      <alignment horizontal="center" vertical="center" wrapText="1"/>
    </xf>
    <xf numFmtId="0" fontId="5" fillId="0" borderId="32" xfId="0" applyFont="1" applyBorder="1" applyAlignment="1">
      <alignment horizontal="center" vertical="center"/>
    </xf>
    <xf numFmtId="176" fontId="5" fillId="0" borderId="23" xfId="0" applyNumberFormat="1" applyFont="1" applyBorder="1" applyAlignment="1">
      <alignment horizontal="center" vertical="center" wrapText="1"/>
    </xf>
    <xf numFmtId="176" fontId="5" fillId="0" borderId="42" xfId="0" applyNumberFormat="1" applyFont="1" applyBorder="1" applyAlignment="1">
      <alignment horizontal="center" vertical="center" wrapText="1"/>
    </xf>
    <xf numFmtId="0" fontId="5" fillId="0" borderId="23" xfId="0" applyFont="1" applyBorder="1" applyAlignment="1">
      <alignment horizontal="center" vertical="center" wrapText="1"/>
    </xf>
    <xf numFmtId="0" fontId="5" fillId="0" borderId="42" xfId="0" applyFont="1" applyBorder="1" applyAlignment="1">
      <alignment horizontal="center" vertical="center" wrapText="1"/>
    </xf>
    <xf numFmtId="0" fontId="5" fillId="0" borderId="28" xfId="0" applyFont="1" applyBorder="1" applyAlignment="1">
      <alignment horizontal="center" vertical="center" wrapText="1"/>
    </xf>
    <xf numFmtId="0" fontId="5" fillId="0" borderId="32" xfId="0" applyFont="1" applyBorder="1" applyAlignment="1">
      <alignment horizontal="center" vertical="center" wrapText="1"/>
    </xf>
    <xf numFmtId="0" fontId="0" fillId="0" borderId="68" xfId="0" applyBorder="1" applyAlignment="1">
      <alignment horizontal="center" vertical="center" wrapText="1"/>
    </xf>
    <xf numFmtId="0" fontId="0" fillId="0" borderId="10" xfId="0" applyBorder="1" applyAlignment="1">
      <alignment horizontal="center" vertical="center"/>
    </xf>
    <xf numFmtId="0" fontId="0" fillId="0" borderId="51" xfId="0" applyBorder="1" applyAlignment="1">
      <alignment horizontal="center" vertical="center"/>
    </xf>
    <xf numFmtId="0" fontId="0" fillId="0" borderId="44" xfId="0" applyBorder="1" applyAlignment="1">
      <alignment horizontal="center" vertical="center"/>
    </xf>
    <xf numFmtId="0" fontId="0" fillId="0" borderId="57" xfId="0" applyBorder="1" applyAlignment="1">
      <alignment horizontal="center" vertical="center"/>
    </xf>
    <xf numFmtId="0" fontId="0" fillId="0" borderId="54" xfId="0" applyBorder="1" applyAlignment="1">
      <alignment horizontal="center" vertical="center"/>
    </xf>
    <xf numFmtId="0" fontId="17" fillId="0" borderId="0" xfId="0" applyFont="1" applyAlignment="1">
      <alignment horizontal="center" vertical="center"/>
    </xf>
    <xf numFmtId="0" fontId="0" fillId="0" borderId="13" xfId="0" applyBorder="1" applyAlignment="1">
      <alignment horizontal="center" vertical="center"/>
    </xf>
    <xf numFmtId="0" fontId="0" fillId="0" borderId="16" xfId="0" applyBorder="1" applyAlignment="1">
      <alignment horizontal="center" vertical="center"/>
    </xf>
    <xf numFmtId="0" fontId="0" fillId="0" borderId="17" xfId="0" applyBorder="1" applyAlignment="1">
      <alignment horizontal="center" vertical="center" shrinkToFit="1"/>
    </xf>
    <xf numFmtId="0" fontId="0" fillId="0" borderId="20" xfId="0" applyBorder="1" applyAlignment="1">
      <alignment horizontal="center" vertical="center" shrinkToFit="1"/>
    </xf>
    <xf numFmtId="0" fontId="0" fillId="0" borderId="12" xfId="0" applyBorder="1" applyAlignment="1">
      <alignment horizontal="center" vertical="center"/>
    </xf>
    <xf numFmtId="0" fontId="0" fillId="0" borderId="68" xfId="0" applyBorder="1" applyAlignment="1">
      <alignment horizontal="center" vertical="center"/>
    </xf>
    <xf numFmtId="0" fontId="0" fillId="0" borderId="69" xfId="0" applyBorder="1" applyAlignment="1">
      <alignment horizontal="center" vertical="center"/>
    </xf>
    <xf numFmtId="0" fontId="0" fillId="0" borderId="13" xfId="0" applyBorder="1" applyAlignment="1">
      <alignment horizontal="center" vertical="center" wrapText="1"/>
    </xf>
    <xf numFmtId="0" fontId="45" fillId="0" borderId="28" xfId="0" applyFont="1" applyBorder="1" applyAlignment="1">
      <alignment horizontal="center" vertical="center"/>
    </xf>
    <xf numFmtId="0" fontId="45" fillId="0" borderId="33" xfId="0" applyFont="1" applyBorder="1" applyAlignment="1">
      <alignment horizontal="center" vertical="center"/>
    </xf>
    <xf numFmtId="0" fontId="45" fillId="0" borderId="32" xfId="0" applyFont="1" applyBorder="1" applyAlignment="1">
      <alignment horizontal="center" vertical="center"/>
    </xf>
    <xf numFmtId="0" fontId="52" fillId="0" borderId="0" xfId="0" applyFont="1" applyAlignment="1">
      <alignment horizontal="center" vertical="center"/>
    </xf>
    <xf numFmtId="0" fontId="45" fillId="0" borderId="51" xfId="0" applyFont="1" applyBorder="1" applyAlignment="1">
      <alignment horizontal="right" vertical="center"/>
    </xf>
    <xf numFmtId="0" fontId="53" fillId="0" borderId="73" xfId="0" applyFont="1" applyBorder="1" applyAlignment="1">
      <alignment horizontal="center" vertical="center"/>
    </xf>
    <xf numFmtId="0" fontId="53" fillId="0" borderId="77" xfId="0" applyFont="1" applyBorder="1" applyAlignment="1">
      <alignment horizontal="center" vertical="center"/>
    </xf>
    <xf numFmtId="0" fontId="53" fillId="0" borderId="74" xfId="0" applyFont="1" applyBorder="1" applyAlignment="1">
      <alignment horizontal="center" vertical="center" shrinkToFit="1"/>
    </xf>
    <xf numFmtId="0" fontId="53" fillId="0" borderId="78" xfId="0" applyFont="1" applyBorder="1" applyAlignment="1">
      <alignment horizontal="center" vertical="center" shrinkToFit="1"/>
    </xf>
    <xf numFmtId="0" fontId="53" fillId="0" borderId="75" xfId="0" applyFont="1" applyBorder="1" applyAlignment="1">
      <alignment horizontal="center" vertical="center"/>
    </xf>
    <xf numFmtId="0" fontId="53" fillId="0" borderId="79" xfId="0" applyFont="1" applyBorder="1" applyAlignment="1">
      <alignment horizontal="center" vertical="center"/>
    </xf>
    <xf numFmtId="0" fontId="53" fillId="0" borderId="39" xfId="0" applyFont="1" applyBorder="1" applyAlignment="1">
      <alignment horizontal="center" vertical="center"/>
    </xf>
    <xf numFmtId="0" fontId="53" fillId="0" borderId="58" xfId="0" applyFont="1" applyBorder="1" applyAlignment="1">
      <alignment horizontal="center" vertical="center"/>
    </xf>
    <xf numFmtId="0" fontId="53" fillId="0" borderId="76" xfId="0" applyFont="1" applyBorder="1" applyAlignment="1">
      <alignment horizontal="center" vertical="center"/>
    </xf>
    <xf numFmtId="0" fontId="53" fillId="0" borderId="38" xfId="0" applyFont="1" applyBorder="1" applyAlignment="1">
      <alignment horizontal="center" vertical="center" wrapText="1"/>
    </xf>
    <xf numFmtId="0" fontId="53" fillId="0" borderId="80" xfId="0" applyFont="1" applyBorder="1" applyAlignment="1">
      <alignment horizontal="center" vertical="center" wrapText="1"/>
    </xf>
    <xf numFmtId="0" fontId="5" fillId="21" borderId="22" xfId="0" applyFont="1" applyFill="1" applyBorder="1" applyAlignment="1">
      <alignment horizontal="left" vertical="center" wrapText="1"/>
    </xf>
  </cellXfs>
  <cellStyles count="50">
    <cellStyle name="20% - アクセント 1 2" xfId="1" xr:uid="{00000000-0005-0000-0000-000000000000}"/>
    <cellStyle name="20% - アクセント 2 2" xfId="2" xr:uid="{00000000-0005-0000-0000-000001000000}"/>
    <cellStyle name="20% - アクセント 3 2" xfId="3" xr:uid="{00000000-0005-0000-0000-000002000000}"/>
    <cellStyle name="20% - アクセント 4 2" xfId="4" xr:uid="{00000000-0005-0000-0000-000003000000}"/>
    <cellStyle name="20% - アクセント 5 2" xfId="5" xr:uid="{00000000-0005-0000-0000-000004000000}"/>
    <cellStyle name="20% - アクセント 6 2" xfId="6" xr:uid="{00000000-0005-0000-0000-000005000000}"/>
    <cellStyle name="40% - アクセント 1 2" xfId="7" xr:uid="{00000000-0005-0000-0000-000006000000}"/>
    <cellStyle name="40% - アクセント 2 2" xfId="8" xr:uid="{00000000-0005-0000-0000-000007000000}"/>
    <cellStyle name="40% - アクセント 3 2" xfId="9" xr:uid="{00000000-0005-0000-0000-000008000000}"/>
    <cellStyle name="40% - アクセント 4 2" xfId="10" xr:uid="{00000000-0005-0000-0000-000009000000}"/>
    <cellStyle name="40% - アクセント 5 2" xfId="11" xr:uid="{00000000-0005-0000-0000-00000A000000}"/>
    <cellStyle name="40% - アクセント 6 2" xfId="12" xr:uid="{00000000-0005-0000-0000-00000B000000}"/>
    <cellStyle name="60% - アクセント 1 2" xfId="13" xr:uid="{00000000-0005-0000-0000-00000C000000}"/>
    <cellStyle name="60% - アクセント 2 2" xfId="14" xr:uid="{00000000-0005-0000-0000-00000D000000}"/>
    <cellStyle name="60% - アクセント 3 2" xfId="15" xr:uid="{00000000-0005-0000-0000-00000E000000}"/>
    <cellStyle name="60% - アクセント 4 2" xfId="16" xr:uid="{00000000-0005-0000-0000-00000F000000}"/>
    <cellStyle name="60% - アクセント 5 2" xfId="17" xr:uid="{00000000-0005-0000-0000-000010000000}"/>
    <cellStyle name="60% - アクセント 6 2" xfId="18" xr:uid="{00000000-0005-0000-0000-000011000000}"/>
    <cellStyle name="アクセント 1 2" xfId="19" xr:uid="{00000000-0005-0000-0000-000012000000}"/>
    <cellStyle name="アクセント 2 2" xfId="20" xr:uid="{00000000-0005-0000-0000-000013000000}"/>
    <cellStyle name="アクセント 3 2" xfId="21" xr:uid="{00000000-0005-0000-0000-000014000000}"/>
    <cellStyle name="アクセント 4 2" xfId="22" xr:uid="{00000000-0005-0000-0000-000015000000}"/>
    <cellStyle name="アクセント 5 2" xfId="23" xr:uid="{00000000-0005-0000-0000-000016000000}"/>
    <cellStyle name="アクセント 6 2" xfId="24" xr:uid="{00000000-0005-0000-0000-000017000000}"/>
    <cellStyle name="タイトル 2" xfId="25" xr:uid="{00000000-0005-0000-0000-000018000000}"/>
    <cellStyle name="チェック セル 2" xfId="26" xr:uid="{00000000-0005-0000-0000-000019000000}"/>
    <cellStyle name="どちらでもない 2" xfId="27" xr:uid="{00000000-0005-0000-0000-00001A000000}"/>
    <cellStyle name="ハイパーリンク" xfId="28" builtinId="8"/>
    <cellStyle name="ハイパーリンク 2" xfId="29" xr:uid="{00000000-0005-0000-0000-00001C000000}"/>
    <cellStyle name="ハイパーリンク 2 2" xfId="30" xr:uid="{00000000-0005-0000-0000-00001D000000}"/>
    <cellStyle name="メモ 2" xfId="31" xr:uid="{00000000-0005-0000-0000-00001E000000}"/>
    <cellStyle name="リンク セル 2" xfId="32" xr:uid="{00000000-0005-0000-0000-00001F000000}"/>
    <cellStyle name="悪い 2" xfId="33" xr:uid="{00000000-0005-0000-0000-000020000000}"/>
    <cellStyle name="計算 2" xfId="34" xr:uid="{00000000-0005-0000-0000-000021000000}"/>
    <cellStyle name="警告文 2" xfId="35" xr:uid="{00000000-0005-0000-0000-000022000000}"/>
    <cellStyle name="見出し 1 2" xfId="36" xr:uid="{00000000-0005-0000-0000-000023000000}"/>
    <cellStyle name="見出し 2 2" xfId="37" xr:uid="{00000000-0005-0000-0000-000024000000}"/>
    <cellStyle name="見出し 3 2" xfId="38" xr:uid="{00000000-0005-0000-0000-000025000000}"/>
    <cellStyle name="見出し 4 2" xfId="39" xr:uid="{00000000-0005-0000-0000-000026000000}"/>
    <cellStyle name="集計 2" xfId="40" xr:uid="{00000000-0005-0000-0000-000027000000}"/>
    <cellStyle name="出力 2" xfId="41" xr:uid="{00000000-0005-0000-0000-000028000000}"/>
    <cellStyle name="説明文 2" xfId="42" xr:uid="{00000000-0005-0000-0000-000029000000}"/>
    <cellStyle name="入力 2" xfId="43" xr:uid="{00000000-0005-0000-0000-00002A000000}"/>
    <cellStyle name="標準" xfId="0" builtinId="0"/>
    <cellStyle name="標準 2" xfId="44" xr:uid="{00000000-0005-0000-0000-00002C000000}"/>
    <cellStyle name="標準 2 2" xfId="45" xr:uid="{00000000-0005-0000-0000-00002D000000}"/>
    <cellStyle name="標準 2_270228gh2" xfId="46" xr:uid="{00000000-0005-0000-0000-00002E000000}"/>
    <cellStyle name="標準_270126jidei" xfId="47" xr:uid="{00000000-0005-0000-0000-00002F000000}"/>
    <cellStyle name="標準_指定障害福祉サービス" xfId="48" xr:uid="{00000000-0005-0000-0000-000030000000}"/>
    <cellStyle name="良い 2" xfId="49" xr:uid="{00000000-0005-0000-0000-00003100000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DF2060"/>
  <sheetViews>
    <sheetView tabSelected="1" view="pageBreakPreview" zoomScale="40" zoomScaleNormal="100" zoomScaleSheetLayoutView="40" workbookViewId="0">
      <pane xSplit="3" ySplit="3" topLeftCell="D2020" activePane="bottomRight" state="frozen"/>
      <selection pane="topRight" activeCell="D1" sqref="D1"/>
      <selection pane="bottomLeft" activeCell="A4" sqref="A4"/>
      <selection pane="bottomRight" activeCell="E2026" sqref="E2026"/>
    </sheetView>
  </sheetViews>
  <sheetFormatPr defaultColWidth="9" defaultRowHeight="0" customHeight="1" zeroHeight="1"/>
  <cols>
    <col min="1" max="1" width="11.5" style="66" customWidth="1"/>
    <col min="2" max="3" width="24.625" style="67" customWidth="1"/>
    <col min="4" max="4" width="9.625" style="68" customWidth="1"/>
    <col min="5" max="5" width="20.625" style="67" customWidth="1"/>
    <col min="6" max="6" width="9" style="66" customWidth="1"/>
    <col min="7" max="7" width="13.625" style="67" customWidth="1"/>
    <col min="8" max="8" width="12.625" style="67" customWidth="1"/>
    <col min="9" max="12" width="3.75" style="66" customWidth="1"/>
    <col min="13" max="13" width="3.875" style="66" customWidth="1"/>
    <col min="14" max="15" width="3.75" style="66" customWidth="1"/>
    <col min="16" max="18" width="5.75" style="66" customWidth="1"/>
    <col min="19" max="19" width="5.375" style="66" customWidth="1"/>
    <col min="20" max="20" width="6.125" style="66" customWidth="1"/>
    <col min="21" max="22" width="5.5" style="66" customWidth="1"/>
    <col min="23" max="23" width="5.25" style="66" customWidth="1"/>
    <col min="24" max="25" width="5.625" style="66" customWidth="1"/>
    <col min="26" max="26" width="5.25" style="66" customWidth="1"/>
    <col min="27" max="29" width="5.75" style="66" customWidth="1"/>
    <col min="30" max="30" width="9.75" style="66" customWidth="1"/>
    <col min="31" max="31" width="55" style="67" customWidth="1"/>
    <col min="32" max="16384" width="9" style="67"/>
  </cols>
  <sheetData>
    <row r="1" spans="1:31" ht="13.5" customHeight="1">
      <c r="A1" s="530" t="s">
        <v>7838</v>
      </c>
      <c r="F1" s="69"/>
      <c r="I1" s="659" t="s">
        <v>444</v>
      </c>
      <c r="J1" s="660"/>
      <c r="K1" s="660"/>
      <c r="L1" s="660"/>
      <c r="M1" s="660"/>
      <c r="N1" s="660"/>
      <c r="O1" s="71"/>
      <c r="P1" s="662" t="s">
        <v>561</v>
      </c>
      <c r="Q1" s="668" t="s">
        <v>602</v>
      </c>
      <c r="R1" s="669"/>
      <c r="S1" s="662" t="s">
        <v>560</v>
      </c>
      <c r="T1" s="662" t="s">
        <v>559</v>
      </c>
      <c r="U1" s="659" t="s">
        <v>552</v>
      </c>
      <c r="V1" s="660"/>
      <c r="W1" s="663"/>
      <c r="X1" s="661" t="s">
        <v>562</v>
      </c>
      <c r="Y1" s="661"/>
      <c r="Z1" s="661" t="s">
        <v>563</v>
      </c>
      <c r="AA1" s="661"/>
      <c r="AB1" s="662" t="s">
        <v>4406</v>
      </c>
      <c r="AC1" s="666" t="s">
        <v>10664</v>
      </c>
      <c r="AD1" s="664" t="s">
        <v>57</v>
      </c>
      <c r="AE1" s="79" t="s">
        <v>12331</v>
      </c>
    </row>
    <row r="2" spans="1:31" s="66" customFormat="1" ht="12" customHeight="1">
      <c r="A2" s="531" t="s">
        <v>504</v>
      </c>
      <c r="B2" s="82" t="s">
        <v>503</v>
      </c>
      <c r="C2" s="82" t="s">
        <v>548</v>
      </c>
      <c r="D2" s="84" t="s">
        <v>390</v>
      </c>
      <c r="E2" s="82" t="s">
        <v>466</v>
      </c>
      <c r="F2" s="85" t="s">
        <v>500</v>
      </c>
      <c r="G2" s="82" t="s">
        <v>756</v>
      </c>
      <c r="H2" s="82" t="s">
        <v>236</v>
      </c>
      <c r="I2" s="86" t="s">
        <v>391</v>
      </c>
      <c r="J2" s="532" t="s">
        <v>392</v>
      </c>
      <c r="K2" s="532" t="s">
        <v>393</v>
      </c>
      <c r="L2" s="532" t="s">
        <v>394</v>
      </c>
      <c r="M2" s="532" t="s">
        <v>395</v>
      </c>
      <c r="N2" s="533" t="s">
        <v>396</v>
      </c>
      <c r="O2" s="87" t="s">
        <v>2177</v>
      </c>
      <c r="P2" s="662"/>
      <c r="Q2" s="534" t="s">
        <v>2616</v>
      </c>
      <c r="R2" s="88" t="s">
        <v>3039</v>
      </c>
      <c r="S2" s="662"/>
      <c r="T2" s="662"/>
      <c r="U2" s="76" t="s">
        <v>558</v>
      </c>
      <c r="V2" s="70" t="s">
        <v>557</v>
      </c>
      <c r="W2" s="89" t="s">
        <v>793</v>
      </c>
      <c r="X2" s="73" t="s">
        <v>553</v>
      </c>
      <c r="Y2" s="88" t="s">
        <v>554</v>
      </c>
      <c r="Z2" s="72" t="s">
        <v>555</v>
      </c>
      <c r="AA2" s="72" t="s">
        <v>556</v>
      </c>
      <c r="AB2" s="662"/>
      <c r="AC2" s="667"/>
      <c r="AD2" s="665"/>
      <c r="AE2" s="76" t="s">
        <v>226</v>
      </c>
    </row>
    <row r="3" spans="1:31" s="66" customFormat="1" ht="39" customHeight="1">
      <c r="A3" s="535"/>
      <c r="B3" s="536"/>
      <c r="C3" s="536"/>
      <c r="D3" s="537"/>
      <c r="E3" s="536"/>
      <c r="F3" s="535"/>
      <c r="G3" s="536"/>
      <c r="H3" s="538"/>
      <c r="I3" s="539" t="e">
        <f ca="1">SUBTOTAL(103,I4:OFFSET(#REF!,-1,0))</f>
        <v>#REF!</v>
      </c>
      <c r="J3" s="539" t="e">
        <f ca="1">SUBTOTAL(103,J4:OFFSET(#REF!,-1,0))</f>
        <v>#REF!</v>
      </c>
      <c r="K3" s="539" t="e">
        <f ca="1">SUBTOTAL(103,K4:OFFSET(#REF!,-1,0))</f>
        <v>#REF!</v>
      </c>
      <c r="L3" s="539" t="e">
        <f ca="1">SUBTOTAL(103,L4:OFFSET(#REF!,-1,0))</f>
        <v>#REF!</v>
      </c>
      <c r="M3" s="539" t="e">
        <f ca="1">SUBTOTAL(103,M4:OFFSET(#REF!,-1,0))</f>
        <v>#REF!</v>
      </c>
      <c r="N3" s="539" t="e">
        <f ca="1">SUBTOTAL(103,N4:OFFSET(#REF!,-1,0))</f>
        <v>#REF!</v>
      </c>
      <c r="O3" s="539" t="e">
        <f ca="1">SUBTOTAL(103,O4:OFFSET(#REF!,-1,0))</f>
        <v>#REF!</v>
      </c>
      <c r="P3" s="539" t="e">
        <f ca="1">SUBTOTAL(103,P4:OFFSET(#REF!,-1,0))</f>
        <v>#REF!</v>
      </c>
      <c r="Q3" s="539" t="e">
        <f ca="1">SUBTOTAL(103,Q4:OFFSET(#REF!,-1,0))</f>
        <v>#REF!</v>
      </c>
      <c r="R3" s="539" t="e">
        <f ca="1">SUBTOTAL(103,R4:OFFSET(#REF!,-1,0))</f>
        <v>#REF!</v>
      </c>
      <c r="S3" s="539" t="e">
        <f ca="1">SUBTOTAL(103,S4:OFFSET(#REF!,-1,0))</f>
        <v>#REF!</v>
      </c>
      <c r="T3" s="539" t="e">
        <f ca="1">SUBTOTAL(103,T4:OFFSET(#REF!,-1,0))</f>
        <v>#REF!</v>
      </c>
      <c r="U3" s="539" t="e">
        <f ca="1">SUBTOTAL(103,U4:OFFSET(#REF!,-1,0))</f>
        <v>#REF!</v>
      </c>
      <c r="V3" s="539" t="e">
        <f ca="1">SUBTOTAL(103,V4:OFFSET(#REF!,-1,0))</f>
        <v>#REF!</v>
      </c>
      <c r="W3" s="77">
        <f>SUBTOTAL(103,W4:W1996)</f>
        <v>7</v>
      </c>
      <c r="X3" s="539" t="e">
        <f ca="1">SUBTOTAL(103,X4:OFFSET(#REF!,-1,0))</f>
        <v>#REF!</v>
      </c>
      <c r="Y3" s="539" t="e">
        <f ca="1">SUBTOTAL(103,Y4:OFFSET(#REF!,-1,0))</f>
        <v>#REF!</v>
      </c>
      <c r="Z3" s="539" t="e">
        <f ca="1">SUBTOTAL(103,Z4:OFFSET(#REF!,-1,0))</f>
        <v>#REF!</v>
      </c>
      <c r="AA3" s="539" t="e">
        <f ca="1">SUBTOTAL(103,AA4:OFFSET(#REF!,-1,0))</f>
        <v>#REF!</v>
      </c>
      <c r="AB3" s="539" t="e">
        <f ca="1">SUBTOTAL(103,AB4:OFFSET(#REF!,-1,0))</f>
        <v>#REF!</v>
      </c>
      <c r="AC3" s="540" t="e">
        <f ca="1">SUBTOTAL(103,AC4:OFFSET(#REF!,-1,0))</f>
        <v>#REF!</v>
      </c>
      <c r="AD3" s="78"/>
      <c r="AE3" s="76"/>
    </row>
    <row r="4" spans="1:31" s="66" customFormat="1" ht="27" customHeight="1">
      <c r="A4" s="99">
        <v>1110200159</v>
      </c>
      <c r="B4" s="100" t="s">
        <v>7609</v>
      </c>
      <c r="C4" s="101" t="s">
        <v>6679</v>
      </c>
      <c r="D4" s="102" t="s">
        <v>5179</v>
      </c>
      <c r="E4" s="101" t="s">
        <v>6682</v>
      </c>
      <c r="F4" s="103">
        <v>3330816</v>
      </c>
      <c r="G4" s="104" t="s">
        <v>6680</v>
      </c>
      <c r="H4" s="104" t="s">
        <v>6681</v>
      </c>
      <c r="I4" s="105"/>
      <c r="J4" s="106"/>
      <c r="K4" s="107"/>
      <c r="L4" s="107"/>
      <c r="M4" s="107" t="s">
        <v>765</v>
      </c>
      <c r="N4" s="108"/>
      <c r="O4" s="109"/>
      <c r="P4" s="99"/>
      <c r="Q4" s="110"/>
      <c r="R4" s="111"/>
      <c r="S4" s="99"/>
      <c r="T4" s="99">
        <v>20</v>
      </c>
      <c r="U4" s="99"/>
      <c r="V4" s="99"/>
      <c r="W4" s="99"/>
      <c r="X4" s="99"/>
      <c r="Y4" s="99"/>
      <c r="Z4" s="99"/>
      <c r="AA4" s="99">
        <v>40</v>
      </c>
      <c r="AB4" s="99"/>
      <c r="AC4" s="99"/>
      <c r="AD4" s="112">
        <v>40634</v>
      </c>
      <c r="AE4" s="102" t="s">
        <v>1391</v>
      </c>
    </row>
    <row r="5" spans="1:31" s="66" customFormat="1" ht="27" customHeight="1">
      <c r="A5" s="99">
        <v>1110200167</v>
      </c>
      <c r="B5" s="124" t="s">
        <v>757</v>
      </c>
      <c r="C5" s="102" t="s">
        <v>547</v>
      </c>
      <c r="D5" s="102" t="s">
        <v>68</v>
      </c>
      <c r="E5" s="102" t="s">
        <v>130</v>
      </c>
      <c r="F5" s="125">
        <v>3330831</v>
      </c>
      <c r="G5" s="126" t="s">
        <v>603</v>
      </c>
      <c r="H5" s="126" t="s">
        <v>619</v>
      </c>
      <c r="I5" s="127"/>
      <c r="J5" s="128"/>
      <c r="K5" s="128"/>
      <c r="L5" s="128"/>
      <c r="M5" s="128" t="s">
        <v>49</v>
      </c>
      <c r="N5" s="129"/>
      <c r="O5" s="130"/>
      <c r="P5" s="99"/>
      <c r="Q5" s="131"/>
      <c r="R5" s="132"/>
      <c r="S5" s="99"/>
      <c r="T5" s="99">
        <v>49</v>
      </c>
      <c r="U5" s="99"/>
      <c r="V5" s="131"/>
      <c r="W5" s="132"/>
      <c r="X5" s="131"/>
      <c r="Y5" s="132"/>
      <c r="Z5" s="99"/>
      <c r="AA5" s="99"/>
      <c r="AB5" s="99"/>
      <c r="AC5" s="99"/>
      <c r="AD5" s="112">
        <v>39417</v>
      </c>
      <c r="AE5" s="102" t="s">
        <v>238</v>
      </c>
    </row>
    <row r="6" spans="1:31" ht="27" customHeight="1">
      <c r="A6" s="99">
        <v>1110200175</v>
      </c>
      <c r="B6" s="100" t="s">
        <v>4641</v>
      </c>
      <c r="C6" s="101" t="s">
        <v>4642</v>
      </c>
      <c r="D6" s="102" t="s">
        <v>4626</v>
      </c>
      <c r="E6" s="102" t="s">
        <v>4643</v>
      </c>
      <c r="F6" s="133" t="s">
        <v>4644</v>
      </c>
      <c r="G6" s="134" t="s">
        <v>4645</v>
      </c>
      <c r="H6" s="134" t="s">
        <v>4646</v>
      </c>
      <c r="I6" s="135"/>
      <c r="J6" s="136"/>
      <c r="K6" s="136"/>
      <c r="L6" s="136"/>
      <c r="M6" s="136" t="s">
        <v>4647</v>
      </c>
      <c r="N6" s="137"/>
      <c r="O6" s="132"/>
      <c r="P6" s="99"/>
      <c r="Q6" s="131"/>
      <c r="R6" s="132"/>
      <c r="S6" s="99"/>
      <c r="T6" s="99">
        <v>28</v>
      </c>
      <c r="U6" s="99"/>
      <c r="V6" s="131"/>
      <c r="W6" s="132"/>
      <c r="X6" s="131"/>
      <c r="Y6" s="132"/>
      <c r="Z6" s="99"/>
      <c r="AA6" s="99">
        <v>32</v>
      </c>
      <c r="AB6" s="99"/>
      <c r="AC6" s="99"/>
      <c r="AD6" s="138">
        <v>39538</v>
      </c>
      <c r="AE6" s="102" t="s">
        <v>4648</v>
      </c>
    </row>
    <row r="7" spans="1:31" ht="27" customHeight="1">
      <c r="A7" s="99">
        <v>1110200225</v>
      </c>
      <c r="B7" s="100" t="s">
        <v>68</v>
      </c>
      <c r="C7" s="101" t="s">
        <v>1200</v>
      </c>
      <c r="D7" s="102" t="s">
        <v>68</v>
      </c>
      <c r="E7" s="102" t="s">
        <v>1199</v>
      </c>
      <c r="F7" s="133">
        <v>3340073</v>
      </c>
      <c r="G7" s="134" t="s">
        <v>1198</v>
      </c>
      <c r="H7" s="134" t="s">
        <v>1197</v>
      </c>
      <c r="I7" s="135"/>
      <c r="J7" s="136"/>
      <c r="K7" s="136"/>
      <c r="L7" s="136"/>
      <c r="M7" s="136" t="s">
        <v>1196</v>
      </c>
      <c r="N7" s="137"/>
      <c r="O7" s="132"/>
      <c r="P7" s="99"/>
      <c r="Q7" s="131"/>
      <c r="R7" s="132"/>
      <c r="S7" s="99"/>
      <c r="T7" s="99">
        <v>185</v>
      </c>
      <c r="U7" s="99"/>
      <c r="V7" s="110"/>
      <c r="W7" s="111"/>
      <c r="X7" s="110"/>
      <c r="Y7" s="132"/>
      <c r="Z7" s="99"/>
      <c r="AA7" s="99">
        <v>44</v>
      </c>
      <c r="AB7" s="99"/>
      <c r="AC7" s="99"/>
      <c r="AD7" s="138">
        <v>40634</v>
      </c>
      <c r="AE7" s="102" t="s">
        <v>1195</v>
      </c>
    </row>
    <row r="8" spans="1:31" ht="27" customHeight="1">
      <c r="A8" s="144">
        <v>1110200522</v>
      </c>
      <c r="B8" s="124" t="s">
        <v>1293</v>
      </c>
      <c r="C8" s="101" t="s">
        <v>1294</v>
      </c>
      <c r="D8" s="102" t="s">
        <v>1295</v>
      </c>
      <c r="E8" s="102" t="s">
        <v>1296</v>
      </c>
      <c r="F8" s="145">
        <v>3320003</v>
      </c>
      <c r="G8" s="146" t="s">
        <v>1297</v>
      </c>
      <c r="H8" s="126" t="s">
        <v>1298</v>
      </c>
      <c r="I8" s="110" t="s">
        <v>49</v>
      </c>
      <c r="J8" s="136" t="s">
        <v>2281</v>
      </c>
      <c r="K8" s="136" t="s">
        <v>2281</v>
      </c>
      <c r="L8" s="136" t="s">
        <v>2281</v>
      </c>
      <c r="M8" s="136" t="s">
        <v>49</v>
      </c>
      <c r="N8" s="137" t="s">
        <v>2260</v>
      </c>
      <c r="O8" s="132" t="s">
        <v>2260</v>
      </c>
      <c r="P8" s="99">
        <v>35</v>
      </c>
      <c r="Q8" s="131" t="s">
        <v>49</v>
      </c>
      <c r="R8" s="132">
        <v>2</v>
      </c>
      <c r="S8" s="99"/>
      <c r="T8" s="99">
        <v>37</v>
      </c>
      <c r="U8" s="99"/>
      <c r="V8" s="110"/>
      <c r="W8" s="111"/>
      <c r="X8" s="131"/>
      <c r="Y8" s="132"/>
      <c r="Z8" s="99"/>
      <c r="AA8" s="99"/>
      <c r="AB8" s="99"/>
      <c r="AC8" s="99"/>
      <c r="AD8" s="138">
        <v>40634</v>
      </c>
      <c r="AE8" s="102" t="s">
        <v>1299</v>
      </c>
    </row>
    <row r="9" spans="1:31" ht="27" customHeight="1">
      <c r="A9" s="99">
        <v>1110200688</v>
      </c>
      <c r="B9" s="124" t="s">
        <v>398</v>
      </c>
      <c r="C9" s="102" t="s">
        <v>575</v>
      </c>
      <c r="D9" s="102" t="s">
        <v>68</v>
      </c>
      <c r="E9" s="102" t="s">
        <v>9764</v>
      </c>
      <c r="F9" s="125" t="s">
        <v>7472</v>
      </c>
      <c r="G9" s="126" t="s">
        <v>604</v>
      </c>
      <c r="H9" s="126" t="s">
        <v>123</v>
      </c>
      <c r="I9" s="110" t="s">
        <v>237</v>
      </c>
      <c r="J9" s="148"/>
      <c r="K9" s="148"/>
      <c r="L9" s="148"/>
      <c r="M9" s="148" t="s">
        <v>237</v>
      </c>
      <c r="N9" s="137" t="s">
        <v>237</v>
      </c>
      <c r="O9" s="132"/>
      <c r="P9" s="126"/>
      <c r="Q9" s="146"/>
      <c r="R9" s="130"/>
      <c r="S9" s="126"/>
      <c r="T9" s="126"/>
      <c r="U9" s="126"/>
      <c r="V9" s="146"/>
      <c r="W9" s="130"/>
      <c r="X9" s="146"/>
      <c r="Y9" s="130"/>
      <c r="Z9" s="126"/>
      <c r="AA9" s="99">
        <v>14</v>
      </c>
      <c r="AB9" s="99"/>
      <c r="AC9" s="99"/>
      <c r="AD9" s="149">
        <v>39539</v>
      </c>
      <c r="AE9" s="102" t="s">
        <v>7473</v>
      </c>
    </row>
    <row r="10" spans="1:31" ht="27" customHeight="1">
      <c r="A10" s="99">
        <v>1110200688</v>
      </c>
      <c r="B10" s="124" t="s">
        <v>398</v>
      </c>
      <c r="C10" s="102" t="s">
        <v>575</v>
      </c>
      <c r="D10" s="102" t="s">
        <v>68</v>
      </c>
      <c r="E10" s="102" t="s">
        <v>9764</v>
      </c>
      <c r="F10" s="125" t="s">
        <v>7472</v>
      </c>
      <c r="G10" s="126" t="s">
        <v>604</v>
      </c>
      <c r="H10" s="126" t="s">
        <v>123</v>
      </c>
      <c r="I10" s="110" t="s">
        <v>49</v>
      </c>
      <c r="J10" s="148"/>
      <c r="K10" s="148"/>
      <c r="L10" s="148"/>
      <c r="M10" s="148" t="s">
        <v>49</v>
      </c>
      <c r="N10" s="137" t="s">
        <v>49</v>
      </c>
      <c r="O10" s="132"/>
      <c r="P10" s="126"/>
      <c r="Q10" s="146"/>
      <c r="R10" s="130"/>
      <c r="S10" s="126"/>
      <c r="T10" s="126"/>
      <c r="U10" s="126"/>
      <c r="V10" s="146"/>
      <c r="W10" s="130"/>
      <c r="X10" s="146"/>
      <c r="Y10" s="130"/>
      <c r="Z10" s="126"/>
      <c r="AA10" s="99"/>
      <c r="AB10" s="99" t="s">
        <v>4597</v>
      </c>
      <c r="AC10" s="99"/>
      <c r="AD10" s="149">
        <v>45778</v>
      </c>
      <c r="AE10" s="102" t="s">
        <v>7473</v>
      </c>
    </row>
    <row r="11" spans="1:31" ht="27" customHeight="1">
      <c r="A11" s="99">
        <v>1110200803</v>
      </c>
      <c r="B11" s="100" t="s">
        <v>3564</v>
      </c>
      <c r="C11" s="101" t="s">
        <v>3565</v>
      </c>
      <c r="D11" s="102" t="s">
        <v>68</v>
      </c>
      <c r="E11" s="102" t="s">
        <v>2829</v>
      </c>
      <c r="F11" s="133">
        <v>3330851</v>
      </c>
      <c r="G11" s="134" t="s">
        <v>3566</v>
      </c>
      <c r="H11" s="134" t="s">
        <v>3567</v>
      </c>
      <c r="I11" s="135" t="s">
        <v>3568</v>
      </c>
      <c r="J11" s="136" t="s">
        <v>3568</v>
      </c>
      <c r="K11" s="136" t="s">
        <v>3568</v>
      </c>
      <c r="L11" s="136" t="s">
        <v>3568</v>
      </c>
      <c r="M11" s="136" t="s">
        <v>3568</v>
      </c>
      <c r="N11" s="137" t="s">
        <v>3568</v>
      </c>
      <c r="O11" s="132" t="s">
        <v>3568</v>
      </c>
      <c r="P11" s="99"/>
      <c r="Q11" s="131"/>
      <c r="R11" s="132"/>
      <c r="S11" s="99"/>
      <c r="T11" s="99">
        <v>6</v>
      </c>
      <c r="U11" s="99"/>
      <c r="V11" s="110"/>
      <c r="W11" s="111"/>
      <c r="X11" s="110"/>
      <c r="Y11" s="132"/>
      <c r="Z11" s="99"/>
      <c r="AA11" s="99">
        <v>14</v>
      </c>
      <c r="AB11" s="99"/>
      <c r="AC11" s="99"/>
      <c r="AD11" s="138">
        <v>39904</v>
      </c>
      <c r="AE11" s="102" t="s">
        <v>191</v>
      </c>
    </row>
    <row r="12" spans="1:31" ht="27" customHeight="1">
      <c r="A12" s="99">
        <v>1110200910</v>
      </c>
      <c r="B12" s="100" t="s">
        <v>879</v>
      </c>
      <c r="C12" s="101" t="s">
        <v>974</v>
      </c>
      <c r="D12" s="102" t="s">
        <v>68</v>
      </c>
      <c r="E12" s="102" t="s">
        <v>252</v>
      </c>
      <c r="F12" s="150">
        <v>3330866</v>
      </c>
      <c r="G12" s="134" t="s">
        <v>253</v>
      </c>
      <c r="H12" s="134" t="s">
        <v>253</v>
      </c>
      <c r="I12" s="135"/>
      <c r="J12" s="136"/>
      <c r="K12" s="136"/>
      <c r="L12" s="136"/>
      <c r="M12" s="136" t="s">
        <v>49</v>
      </c>
      <c r="N12" s="137"/>
      <c r="O12" s="132"/>
      <c r="P12" s="99"/>
      <c r="Q12" s="131"/>
      <c r="R12" s="132"/>
      <c r="S12" s="99"/>
      <c r="T12" s="99"/>
      <c r="U12" s="99"/>
      <c r="V12" s="110"/>
      <c r="W12" s="111"/>
      <c r="X12" s="110"/>
      <c r="Y12" s="132"/>
      <c r="Z12" s="99">
        <v>20</v>
      </c>
      <c r="AA12" s="99">
        <v>20</v>
      </c>
      <c r="AB12" s="99"/>
      <c r="AC12" s="99"/>
      <c r="AD12" s="138">
        <v>40269</v>
      </c>
      <c r="AE12" s="102" t="s">
        <v>460</v>
      </c>
    </row>
    <row r="13" spans="1:31" ht="27" customHeight="1">
      <c r="A13" s="104">
        <v>1110200969</v>
      </c>
      <c r="B13" s="151" t="s">
        <v>11941</v>
      </c>
      <c r="C13" s="151" t="s">
        <v>6686</v>
      </c>
      <c r="D13" s="102" t="s">
        <v>5179</v>
      </c>
      <c r="E13" s="101" t="s">
        <v>6688</v>
      </c>
      <c r="F13" s="103">
        <v>3320035</v>
      </c>
      <c r="G13" s="104" t="s">
        <v>6687</v>
      </c>
      <c r="H13" s="104" t="s">
        <v>620</v>
      </c>
      <c r="I13" s="105"/>
      <c r="J13" s="106"/>
      <c r="K13" s="107"/>
      <c r="L13" s="107"/>
      <c r="M13" s="107" t="s">
        <v>765</v>
      </c>
      <c r="N13" s="108"/>
      <c r="O13" s="109"/>
      <c r="P13" s="99"/>
      <c r="Q13" s="110"/>
      <c r="R13" s="111"/>
      <c r="S13" s="99"/>
      <c r="T13" s="99">
        <v>6</v>
      </c>
      <c r="U13" s="99"/>
      <c r="V13" s="131"/>
      <c r="W13" s="132"/>
      <c r="X13" s="131"/>
      <c r="Y13" s="132"/>
      <c r="Z13" s="99"/>
      <c r="AA13" s="99">
        <v>34</v>
      </c>
      <c r="AB13" s="99"/>
      <c r="AC13" s="99"/>
      <c r="AD13" s="112">
        <v>40269</v>
      </c>
      <c r="AE13" s="102" t="s">
        <v>241</v>
      </c>
    </row>
    <row r="14" spans="1:31" ht="27" customHeight="1">
      <c r="A14" s="99">
        <v>1110200977</v>
      </c>
      <c r="B14" s="124" t="s">
        <v>1019</v>
      </c>
      <c r="C14" s="102" t="s">
        <v>1014</v>
      </c>
      <c r="D14" s="102" t="s">
        <v>68</v>
      </c>
      <c r="E14" s="102" t="s">
        <v>1015</v>
      </c>
      <c r="F14" s="150">
        <v>3330866</v>
      </c>
      <c r="G14" s="126" t="s">
        <v>1016</v>
      </c>
      <c r="H14" s="126" t="s">
        <v>1016</v>
      </c>
      <c r="I14" s="110"/>
      <c r="J14" s="148"/>
      <c r="K14" s="148"/>
      <c r="L14" s="148"/>
      <c r="M14" s="148" t="s">
        <v>49</v>
      </c>
      <c r="N14" s="137"/>
      <c r="O14" s="132"/>
      <c r="P14" s="99"/>
      <c r="Q14" s="131"/>
      <c r="R14" s="132"/>
      <c r="S14" s="99"/>
      <c r="T14" s="99"/>
      <c r="U14" s="99"/>
      <c r="V14" s="110"/>
      <c r="W14" s="111"/>
      <c r="X14" s="110"/>
      <c r="Y14" s="132"/>
      <c r="Z14" s="99"/>
      <c r="AA14" s="99">
        <v>20</v>
      </c>
      <c r="AB14" s="99"/>
      <c r="AC14" s="99"/>
      <c r="AD14" s="112">
        <v>40299</v>
      </c>
      <c r="AE14" s="102" t="s">
        <v>1017</v>
      </c>
    </row>
    <row r="15" spans="1:31" ht="27" customHeight="1">
      <c r="A15" s="99">
        <v>1110201017</v>
      </c>
      <c r="B15" s="124" t="s">
        <v>1048</v>
      </c>
      <c r="C15" s="102" t="s">
        <v>1049</v>
      </c>
      <c r="D15" s="102" t="s">
        <v>68</v>
      </c>
      <c r="E15" s="102" t="s">
        <v>1050</v>
      </c>
      <c r="F15" s="150" t="s">
        <v>1051</v>
      </c>
      <c r="G15" s="126" t="s">
        <v>1052</v>
      </c>
      <c r="H15" s="126" t="s">
        <v>1053</v>
      </c>
      <c r="I15" s="110"/>
      <c r="J15" s="148"/>
      <c r="K15" s="148"/>
      <c r="L15" s="148"/>
      <c r="M15" s="148" t="s">
        <v>49</v>
      </c>
      <c r="N15" s="137" t="s">
        <v>1054</v>
      </c>
      <c r="O15" s="132"/>
      <c r="P15" s="99"/>
      <c r="Q15" s="131"/>
      <c r="R15" s="132"/>
      <c r="S15" s="99"/>
      <c r="T15" s="99"/>
      <c r="U15" s="99"/>
      <c r="V15" s="110"/>
      <c r="W15" s="111"/>
      <c r="X15" s="110"/>
      <c r="Y15" s="132"/>
      <c r="Z15" s="99"/>
      <c r="AA15" s="99">
        <v>20</v>
      </c>
      <c r="AB15" s="99"/>
      <c r="AC15" s="99"/>
      <c r="AD15" s="112">
        <v>40391</v>
      </c>
      <c r="AE15" s="102" t="s">
        <v>1055</v>
      </c>
    </row>
    <row r="16" spans="1:31" ht="27" customHeight="1">
      <c r="A16" s="99">
        <v>1110201041</v>
      </c>
      <c r="B16" s="124" t="s">
        <v>1071</v>
      </c>
      <c r="C16" s="102" t="s">
        <v>1072</v>
      </c>
      <c r="D16" s="102" t="s">
        <v>68</v>
      </c>
      <c r="E16" s="102" t="s">
        <v>1073</v>
      </c>
      <c r="F16" s="150">
        <v>3340071</v>
      </c>
      <c r="G16" s="126" t="s">
        <v>1074</v>
      </c>
      <c r="H16" s="126" t="s">
        <v>1074</v>
      </c>
      <c r="I16" s="110"/>
      <c r="J16" s="148"/>
      <c r="K16" s="148"/>
      <c r="L16" s="148"/>
      <c r="M16" s="148"/>
      <c r="N16" s="137" t="s">
        <v>49</v>
      </c>
      <c r="O16" s="132"/>
      <c r="P16" s="99"/>
      <c r="Q16" s="131"/>
      <c r="R16" s="132"/>
      <c r="S16" s="99"/>
      <c r="T16" s="99"/>
      <c r="U16" s="99"/>
      <c r="V16" s="110"/>
      <c r="W16" s="111"/>
      <c r="X16" s="110"/>
      <c r="Y16" s="132"/>
      <c r="Z16" s="99"/>
      <c r="AA16" s="99">
        <v>20</v>
      </c>
      <c r="AB16" s="99"/>
      <c r="AC16" s="99"/>
      <c r="AD16" s="112">
        <v>40452</v>
      </c>
      <c r="AE16" s="102" t="s">
        <v>1075</v>
      </c>
    </row>
    <row r="17" spans="1:31" ht="27" customHeight="1">
      <c r="A17" s="99">
        <v>1110201058</v>
      </c>
      <c r="B17" s="124" t="s">
        <v>1076</v>
      </c>
      <c r="C17" s="102" t="s">
        <v>1077</v>
      </c>
      <c r="D17" s="102" t="s">
        <v>68</v>
      </c>
      <c r="E17" s="102" t="s">
        <v>1078</v>
      </c>
      <c r="F17" s="150">
        <v>3330815</v>
      </c>
      <c r="G17" s="126" t="s">
        <v>1079</v>
      </c>
      <c r="H17" s="126" t="s">
        <v>1080</v>
      </c>
      <c r="I17" s="110"/>
      <c r="J17" s="148"/>
      <c r="K17" s="148"/>
      <c r="L17" s="148"/>
      <c r="M17" s="148" t="s">
        <v>1064</v>
      </c>
      <c r="N17" s="137"/>
      <c r="O17" s="132"/>
      <c r="P17" s="99"/>
      <c r="Q17" s="131"/>
      <c r="R17" s="132"/>
      <c r="S17" s="99"/>
      <c r="T17" s="99"/>
      <c r="U17" s="99"/>
      <c r="V17" s="110"/>
      <c r="W17" s="111"/>
      <c r="X17" s="110"/>
      <c r="Y17" s="132"/>
      <c r="Z17" s="99"/>
      <c r="AA17" s="99">
        <v>39</v>
      </c>
      <c r="AB17" s="99"/>
      <c r="AC17" s="99"/>
      <c r="AD17" s="112">
        <v>40452</v>
      </c>
      <c r="AE17" s="102" t="s">
        <v>1084</v>
      </c>
    </row>
    <row r="18" spans="1:31" ht="27" customHeight="1">
      <c r="A18" s="99">
        <v>1110201066</v>
      </c>
      <c r="B18" s="100" t="s">
        <v>1283</v>
      </c>
      <c r="C18" s="102" t="s">
        <v>2470</v>
      </c>
      <c r="D18" s="102" t="s">
        <v>68</v>
      </c>
      <c r="E18" s="102" t="s">
        <v>2471</v>
      </c>
      <c r="F18" s="150">
        <v>3320035</v>
      </c>
      <c r="G18" s="126" t="s">
        <v>2472</v>
      </c>
      <c r="H18" s="126" t="s">
        <v>2473</v>
      </c>
      <c r="I18" s="110" t="s">
        <v>49</v>
      </c>
      <c r="J18" s="148" t="s">
        <v>49</v>
      </c>
      <c r="K18" s="148" t="s">
        <v>49</v>
      </c>
      <c r="L18" s="148" t="s">
        <v>49</v>
      </c>
      <c r="M18" s="148" t="s">
        <v>49</v>
      </c>
      <c r="N18" s="137" t="s">
        <v>49</v>
      </c>
      <c r="O18" s="132" t="s">
        <v>2169</v>
      </c>
      <c r="P18" s="99"/>
      <c r="Q18" s="131"/>
      <c r="R18" s="132"/>
      <c r="S18" s="99"/>
      <c r="T18" s="99">
        <v>30</v>
      </c>
      <c r="U18" s="99"/>
      <c r="V18" s="110"/>
      <c r="W18" s="111"/>
      <c r="X18" s="110"/>
      <c r="Y18" s="132"/>
      <c r="Z18" s="99"/>
      <c r="AA18" s="99"/>
      <c r="AB18" s="99"/>
      <c r="AC18" s="99"/>
      <c r="AD18" s="138">
        <v>40634</v>
      </c>
      <c r="AE18" s="102" t="s">
        <v>3242</v>
      </c>
    </row>
    <row r="19" spans="1:31" ht="27" customHeight="1">
      <c r="A19" s="99">
        <v>1110201074</v>
      </c>
      <c r="B19" s="100" t="s">
        <v>1432</v>
      </c>
      <c r="C19" s="102" t="s">
        <v>1356</v>
      </c>
      <c r="D19" s="102" t="s">
        <v>68</v>
      </c>
      <c r="E19" s="102" t="s">
        <v>1357</v>
      </c>
      <c r="F19" s="150">
        <v>3340054</v>
      </c>
      <c r="G19" s="126" t="s">
        <v>1358</v>
      </c>
      <c r="H19" s="126" t="s">
        <v>1358</v>
      </c>
      <c r="I19" s="110"/>
      <c r="J19" s="148"/>
      <c r="K19" s="148"/>
      <c r="L19" s="148"/>
      <c r="M19" s="148" t="s">
        <v>49</v>
      </c>
      <c r="N19" s="137"/>
      <c r="O19" s="132"/>
      <c r="P19" s="99"/>
      <c r="Q19" s="131"/>
      <c r="R19" s="132"/>
      <c r="S19" s="99"/>
      <c r="T19" s="99"/>
      <c r="U19" s="99"/>
      <c r="V19" s="110"/>
      <c r="W19" s="111"/>
      <c r="X19" s="110"/>
      <c r="Y19" s="132"/>
      <c r="Z19" s="99"/>
      <c r="AA19" s="99">
        <v>20</v>
      </c>
      <c r="AB19" s="99"/>
      <c r="AC19" s="99"/>
      <c r="AD19" s="138">
        <v>40634</v>
      </c>
      <c r="AE19" s="102" t="s">
        <v>1388</v>
      </c>
    </row>
    <row r="20" spans="1:31" ht="27" customHeight="1">
      <c r="A20" s="99">
        <v>1110201124</v>
      </c>
      <c r="B20" s="124" t="s">
        <v>6043</v>
      </c>
      <c r="C20" s="102" t="s">
        <v>6044</v>
      </c>
      <c r="D20" s="102" t="s">
        <v>68</v>
      </c>
      <c r="E20" s="102" t="s">
        <v>6045</v>
      </c>
      <c r="F20" s="125" t="s">
        <v>6046</v>
      </c>
      <c r="G20" s="126" t="s">
        <v>6047</v>
      </c>
      <c r="H20" s="126" t="s">
        <v>6048</v>
      </c>
      <c r="I20" s="153" t="s">
        <v>250</v>
      </c>
      <c r="J20" s="136" t="s">
        <v>765</v>
      </c>
      <c r="K20" s="136" t="s">
        <v>250</v>
      </c>
      <c r="L20" s="136" t="s">
        <v>250</v>
      </c>
      <c r="M20" s="136" t="s">
        <v>250</v>
      </c>
      <c r="N20" s="136" t="s">
        <v>250</v>
      </c>
      <c r="O20" s="154" t="s">
        <v>250</v>
      </c>
      <c r="P20" s="99"/>
      <c r="Q20" s="146"/>
      <c r="R20" s="132"/>
      <c r="S20" s="99"/>
      <c r="T20" s="99">
        <v>20</v>
      </c>
      <c r="U20" s="99"/>
      <c r="V20" s="131"/>
      <c r="W20" s="132"/>
      <c r="X20" s="131"/>
      <c r="Y20" s="132"/>
      <c r="Z20" s="99">
        <v>10</v>
      </c>
      <c r="AA20" s="99"/>
      <c r="AB20" s="112"/>
      <c r="AC20" s="112"/>
      <c r="AD20" s="138">
        <v>40756</v>
      </c>
      <c r="AE20" s="102" t="s">
        <v>6049</v>
      </c>
    </row>
    <row r="21" spans="1:31" ht="27" customHeight="1">
      <c r="A21" s="99">
        <v>1110201223</v>
      </c>
      <c r="B21" s="124" t="s">
        <v>6050</v>
      </c>
      <c r="C21" s="102" t="s">
        <v>6051</v>
      </c>
      <c r="D21" s="102" t="s">
        <v>5179</v>
      </c>
      <c r="E21" s="102" t="s">
        <v>6052</v>
      </c>
      <c r="F21" s="125" t="s">
        <v>6053</v>
      </c>
      <c r="G21" s="126" t="s">
        <v>6054</v>
      </c>
      <c r="H21" s="126" t="s">
        <v>6055</v>
      </c>
      <c r="I21" s="153"/>
      <c r="J21" s="136"/>
      <c r="K21" s="136"/>
      <c r="L21" s="136"/>
      <c r="M21" s="136" t="s">
        <v>765</v>
      </c>
      <c r="N21" s="136"/>
      <c r="O21" s="154"/>
      <c r="P21" s="99"/>
      <c r="Q21" s="146"/>
      <c r="R21" s="132"/>
      <c r="S21" s="99"/>
      <c r="T21" s="99">
        <v>20</v>
      </c>
      <c r="U21" s="99"/>
      <c r="V21" s="131"/>
      <c r="W21" s="132"/>
      <c r="X21" s="131"/>
      <c r="Y21" s="132"/>
      <c r="Z21" s="99"/>
      <c r="AA21" s="99"/>
      <c r="AB21" s="112"/>
      <c r="AC21" s="112"/>
      <c r="AD21" s="138">
        <v>40878</v>
      </c>
      <c r="AE21" s="102" t="s">
        <v>6056</v>
      </c>
    </row>
    <row r="22" spans="1:31" ht="27" customHeight="1">
      <c r="A22" s="99">
        <v>1110201280</v>
      </c>
      <c r="B22" s="155" t="s">
        <v>1826</v>
      </c>
      <c r="C22" s="156" t="s">
        <v>1825</v>
      </c>
      <c r="D22" s="102" t="s">
        <v>68</v>
      </c>
      <c r="E22" s="102" t="s">
        <v>1937</v>
      </c>
      <c r="F22" s="133" t="s">
        <v>1938</v>
      </c>
      <c r="G22" s="134" t="s">
        <v>1939</v>
      </c>
      <c r="H22" s="134" t="s">
        <v>1827</v>
      </c>
      <c r="I22" s="110"/>
      <c r="J22" s="148"/>
      <c r="K22" s="148"/>
      <c r="L22" s="148"/>
      <c r="M22" s="148" t="s">
        <v>1919</v>
      </c>
      <c r="N22" s="137"/>
      <c r="O22" s="132"/>
      <c r="P22" s="99"/>
      <c r="Q22" s="131"/>
      <c r="R22" s="132"/>
      <c r="S22" s="99"/>
      <c r="T22" s="99"/>
      <c r="U22" s="99"/>
      <c r="V22" s="110"/>
      <c r="W22" s="111"/>
      <c r="X22" s="110"/>
      <c r="Y22" s="132"/>
      <c r="Z22" s="99"/>
      <c r="AA22" s="99">
        <v>20</v>
      </c>
      <c r="AB22" s="99"/>
      <c r="AC22" s="99"/>
      <c r="AD22" s="138">
        <v>41000</v>
      </c>
      <c r="AE22" s="102" t="s">
        <v>1940</v>
      </c>
    </row>
    <row r="23" spans="1:31" ht="27" customHeight="1">
      <c r="A23" s="99">
        <v>1110201298</v>
      </c>
      <c r="B23" s="100" t="s">
        <v>11651</v>
      </c>
      <c r="C23" s="101" t="s">
        <v>5917</v>
      </c>
      <c r="D23" s="102" t="s">
        <v>5179</v>
      </c>
      <c r="E23" s="102" t="s">
        <v>6071</v>
      </c>
      <c r="F23" s="133" t="s">
        <v>5918</v>
      </c>
      <c r="G23" s="134" t="s">
        <v>5919</v>
      </c>
      <c r="H23" s="134" t="s">
        <v>5920</v>
      </c>
      <c r="I23" s="135"/>
      <c r="J23" s="136"/>
      <c r="K23" s="136"/>
      <c r="L23" s="136"/>
      <c r="M23" s="136" t="s">
        <v>4597</v>
      </c>
      <c r="N23" s="137" t="s">
        <v>4597</v>
      </c>
      <c r="O23" s="132"/>
      <c r="P23" s="99"/>
      <c r="Q23" s="131"/>
      <c r="R23" s="132"/>
      <c r="S23" s="99"/>
      <c r="T23" s="99">
        <v>20</v>
      </c>
      <c r="U23" s="99"/>
      <c r="V23" s="131"/>
      <c r="W23" s="132"/>
      <c r="X23" s="131"/>
      <c r="Y23" s="132"/>
      <c r="Z23" s="99"/>
      <c r="AA23" s="99"/>
      <c r="AB23" s="99"/>
      <c r="AC23" s="99"/>
      <c r="AD23" s="138" t="s">
        <v>5921</v>
      </c>
      <c r="AE23" s="102" t="s">
        <v>6072</v>
      </c>
    </row>
    <row r="24" spans="1:31" ht="27" customHeight="1">
      <c r="A24" s="99">
        <v>1110201504</v>
      </c>
      <c r="B24" s="124" t="s">
        <v>2241</v>
      </c>
      <c r="C24" s="101" t="s">
        <v>2242</v>
      </c>
      <c r="D24" s="102" t="s">
        <v>68</v>
      </c>
      <c r="E24" s="102" t="s">
        <v>2243</v>
      </c>
      <c r="F24" s="133" t="s">
        <v>2244</v>
      </c>
      <c r="G24" s="134" t="s">
        <v>2245</v>
      </c>
      <c r="H24" s="134" t="s">
        <v>2246</v>
      </c>
      <c r="I24" s="135"/>
      <c r="J24" s="136"/>
      <c r="K24" s="136"/>
      <c r="L24" s="136"/>
      <c r="M24" s="136" t="s">
        <v>2240</v>
      </c>
      <c r="N24" s="137"/>
      <c r="O24" s="132"/>
      <c r="P24" s="99"/>
      <c r="Q24" s="131"/>
      <c r="R24" s="132"/>
      <c r="S24" s="99"/>
      <c r="T24" s="99">
        <v>30</v>
      </c>
      <c r="U24" s="99"/>
      <c r="V24" s="110"/>
      <c r="W24" s="111"/>
      <c r="X24" s="110"/>
      <c r="Y24" s="132"/>
      <c r="Z24" s="99"/>
      <c r="AA24" s="99">
        <v>15</v>
      </c>
      <c r="AB24" s="99"/>
      <c r="AC24" s="99"/>
      <c r="AD24" s="138">
        <v>41518</v>
      </c>
      <c r="AE24" s="102" t="s">
        <v>2247</v>
      </c>
    </row>
    <row r="25" spans="1:31" s="66" customFormat="1" ht="27" customHeight="1">
      <c r="A25" s="99">
        <v>1110201561</v>
      </c>
      <c r="B25" s="124" t="s">
        <v>2309</v>
      </c>
      <c r="C25" s="102" t="s">
        <v>2310</v>
      </c>
      <c r="D25" s="102" t="s">
        <v>68</v>
      </c>
      <c r="E25" s="102" t="s">
        <v>2311</v>
      </c>
      <c r="F25" s="125" t="s">
        <v>2312</v>
      </c>
      <c r="G25" s="126" t="s">
        <v>2313</v>
      </c>
      <c r="H25" s="126" t="s">
        <v>2314</v>
      </c>
      <c r="I25" s="127"/>
      <c r="J25" s="128"/>
      <c r="K25" s="128"/>
      <c r="L25" s="128" t="s">
        <v>2315</v>
      </c>
      <c r="M25" s="128" t="s">
        <v>2315</v>
      </c>
      <c r="N25" s="129" t="s">
        <v>2315</v>
      </c>
      <c r="O25" s="130" t="s">
        <v>2315</v>
      </c>
      <c r="P25" s="99"/>
      <c r="Q25" s="131"/>
      <c r="R25" s="132"/>
      <c r="S25" s="99"/>
      <c r="T25" s="99"/>
      <c r="U25" s="99"/>
      <c r="V25" s="131"/>
      <c r="W25" s="132"/>
      <c r="X25" s="131">
        <v>20</v>
      </c>
      <c r="Y25" s="132"/>
      <c r="Z25" s="99"/>
      <c r="AA25" s="99"/>
      <c r="AB25" s="99"/>
      <c r="AC25" s="99"/>
      <c r="AD25" s="112">
        <v>41609</v>
      </c>
      <c r="AE25" s="102" t="s">
        <v>2316</v>
      </c>
    </row>
    <row r="26" spans="1:31" ht="27" customHeight="1">
      <c r="A26" s="99">
        <v>1110201561</v>
      </c>
      <c r="B26" s="100" t="s">
        <v>5226</v>
      </c>
      <c r="C26" s="101" t="s">
        <v>4633</v>
      </c>
      <c r="D26" s="102" t="s">
        <v>4626</v>
      </c>
      <c r="E26" s="102" t="s">
        <v>4634</v>
      </c>
      <c r="F26" s="133" t="s">
        <v>4635</v>
      </c>
      <c r="G26" s="134" t="s">
        <v>4636</v>
      </c>
      <c r="H26" s="134" t="s">
        <v>4637</v>
      </c>
      <c r="I26" s="135"/>
      <c r="J26" s="136"/>
      <c r="K26" s="136"/>
      <c r="L26" s="136" t="s">
        <v>4638</v>
      </c>
      <c r="M26" s="136" t="s">
        <v>4638</v>
      </c>
      <c r="N26" s="137" t="s">
        <v>4638</v>
      </c>
      <c r="O26" s="132" t="s">
        <v>4638</v>
      </c>
      <c r="P26" s="99"/>
      <c r="Q26" s="131"/>
      <c r="R26" s="132"/>
      <c r="S26" s="99"/>
      <c r="T26" s="99"/>
      <c r="U26" s="99"/>
      <c r="V26" s="131"/>
      <c r="W26" s="132"/>
      <c r="X26" s="131"/>
      <c r="Y26" s="132"/>
      <c r="Z26" s="99"/>
      <c r="AA26" s="99"/>
      <c r="AB26" s="99" t="s">
        <v>4638</v>
      </c>
      <c r="AC26" s="99"/>
      <c r="AD26" s="138">
        <v>43374</v>
      </c>
      <c r="AE26" s="102" t="s">
        <v>4639</v>
      </c>
    </row>
    <row r="27" spans="1:31" ht="27" customHeight="1">
      <c r="A27" s="99">
        <v>1110201561</v>
      </c>
      <c r="B27" s="100" t="s">
        <v>11653</v>
      </c>
      <c r="C27" s="101" t="s">
        <v>10734</v>
      </c>
      <c r="D27" s="102" t="s">
        <v>10729</v>
      </c>
      <c r="E27" s="102" t="s">
        <v>10742</v>
      </c>
      <c r="F27" s="133" t="s">
        <v>6264</v>
      </c>
      <c r="G27" s="134" t="s">
        <v>10735</v>
      </c>
      <c r="H27" s="134" t="s">
        <v>10736</v>
      </c>
      <c r="I27" s="135"/>
      <c r="J27" s="136"/>
      <c r="K27" s="136"/>
      <c r="L27" s="136" t="s">
        <v>765</v>
      </c>
      <c r="M27" s="136" t="s">
        <v>765</v>
      </c>
      <c r="N27" s="137" t="s">
        <v>765</v>
      </c>
      <c r="O27" s="132" t="s">
        <v>765</v>
      </c>
      <c r="P27" s="99"/>
      <c r="Q27" s="131"/>
      <c r="R27" s="132"/>
      <c r="S27" s="99"/>
      <c r="T27" s="99"/>
      <c r="U27" s="99"/>
      <c r="V27" s="131"/>
      <c r="W27" s="132"/>
      <c r="X27" s="131"/>
      <c r="Y27" s="132"/>
      <c r="Z27" s="99"/>
      <c r="AA27" s="99"/>
      <c r="AB27" s="99"/>
      <c r="AC27" s="99">
        <v>10</v>
      </c>
      <c r="AD27" s="138">
        <v>45931</v>
      </c>
      <c r="AE27" s="102" t="s">
        <v>10737</v>
      </c>
    </row>
    <row r="28" spans="1:31" s="66" customFormat="1" ht="27" customHeight="1">
      <c r="A28" s="99">
        <v>1110201579</v>
      </c>
      <c r="B28" s="124" t="s">
        <v>2317</v>
      </c>
      <c r="C28" s="102" t="s">
        <v>2318</v>
      </c>
      <c r="D28" s="102" t="s">
        <v>68</v>
      </c>
      <c r="E28" s="102" t="s">
        <v>2319</v>
      </c>
      <c r="F28" s="125" t="s">
        <v>2320</v>
      </c>
      <c r="G28" s="126" t="s">
        <v>2321</v>
      </c>
      <c r="H28" s="126" t="s">
        <v>2322</v>
      </c>
      <c r="I28" s="127"/>
      <c r="J28" s="128"/>
      <c r="K28" s="128"/>
      <c r="L28" s="128"/>
      <c r="M28" s="128" t="s">
        <v>2315</v>
      </c>
      <c r="N28" s="129" t="s">
        <v>2315</v>
      </c>
      <c r="O28" s="130" t="s">
        <v>2315</v>
      </c>
      <c r="P28" s="99"/>
      <c r="Q28" s="131"/>
      <c r="R28" s="132"/>
      <c r="S28" s="99"/>
      <c r="T28" s="99"/>
      <c r="U28" s="99"/>
      <c r="V28" s="131"/>
      <c r="W28" s="132"/>
      <c r="X28" s="131">
        <v>6</v>
      </c>
      <c r="Y28" s="132"/>
      <c r="Z28" s="99"/>
      <c r="AA28" s="99">
        <v>24</v>
      </c>
      <c r="AB28" s="99"/>
      <c r="AC28" s="99"/>
      <c r="AD28" s="112">
        <v>41609</v>
      </c>
      <c r="AE28" s="102" t="s">
        <v>2323</v>
      </c>
    </row>
    <row r="29" spans="1:31" s="66" customFormat="1" ht="27" customHeight="1">
      <c r="A29" s="99">
        <v>1110201629</v>
      </c>
      <c r="B29" s="124" t="s">
        <v>2391</v>
      </c>
      <c r="C29" s="102" t="s">
        <v>2392</v>
      </c>
      <c r="D29" s="102" t="s">
        <v>68</v>
      </c>
      <c r="E29" s="102" t="s">
        <v>2393</v>
      </c>
      <c r="F29" s="125" t="s">
        <v>2394</v>
      </c>
      <c r="G29" s="126" t="s">
        <v>2395</v>
      </c>
      <c r="H29" s="126" t="s">
        <v>2396</v>
      </c>
      <c r="I29" s="127"/>
      <c r="J29" s="128"/>
      <c r="K29" s="128"/>
      <c r="L29" s="128" t="s">
        <v>2397</v>
      </c>
      <c r="M29" s="128" t="s">
        <v>2397</v>
      </c>
      <c r="N29" s="129" t="s">
        <v>2397</v>
      </c>
      <c r="O29" s="130"/>
      <c r="P29" s="99"/>
      <c r="Q29" s="131"/>
      <c r="R29" s="132"/>
      <c r="S29" s="99"/>
      <c r="T29" s="99"/>
      <c r="U29" s="99"/>
      <c r="V29" s="131"/>
      <c r="W29" s="132"/>
      <c r="X29" s="146">
        <v>15</v>
      </c>
      <c r="Y29" s="132"/>
      <c r="Z29" s="99"/>
      <c r="AA29" s="99"/>
      <c r="AB29" s="99"/>
      <c r="AC29" s="99"/>
      <c r="AD29" s="112">
        <v>41730</v>
      </c>
      <c r="AE29" s="102" t="s">
        <v>2398</v>
      </c>
    </row>
    <row r="30" spans="1:31" ht="27" customHeight="1">
      <c r="A30" s="99">
        <v>1110201629</v>
      </c>
      <c r="B30" s="100" t="s">
        <v>11616</v>
      </c>
      <c r="C30" s="101" t="s">
        <v>5178</v>
      </c>
      <c r="D30" s="102" t="s">
        <v>5179</v>
      </c>
      <c r="E30" s="102" t="s">
        <v>5185</v>
      </c>
      <c r="F30" s="133" t="s">
        <v>5180</v>
      </c>
      <c r="G30" s="134" t="s">
        <v>5181</v>
      </c>
      <c r="H30" s="134" t="s">
        <v>5182</v>
      </c>
      <c r="I30" s="135"/>
      <c r="J30" s="136"/>
      <c r="K30" s="136"/>
      <c r="L30" s="128" t="s">
        <v>49</v>
      </c>
      <c r="M30" s="128" t="s">
        <v>49</v>
      </c>
      <c r="N30" s="129" t="s">
        <v>49</v>
      </c>
      <c r="O30" s="132"/>
      <c r="P30" s="99"/>
      <c r="Q30" s="131"/>
      <c r="R30" s="132"/>
      <c r="S30" s="99"/>
      <c r="T30" s="99"/>
      <c r="U30" s="99"/>
      <c r="V30" s="131"/>
      <c r="W30" s="132"/>
      <c r="X30" s="131"/>
      <c r="Y30" s="132"/>
      <c r="Z30" s="99"/>
      <c r="AA30" s="99"/>
      <c r="AB30" s="99" t="s">
        <v>765</v>
      </c>
      <c r="AC30" s="99"/>
      <c r="AD30" s="138" t="s">
        <v>5183</v>
      </c>
      <c r="AE30" s="102" t="s">
        <v>5184</v>
      </c>
    </row>
    <row r="31" spans="1:31" ht="27" customHeight="1">
      <c r="A31" s="99">
        <v>1110201629</v>
      </c>
      <c r="B31" s="100" t="s">
        <v>12028</v>
      </c>
      <c r="C31" s="101" t="s">
        <v>10738</v>
      </c>
      <c r="D31" s="102" t="s">
        <v>10729</v>
      </c>
      <c r="E31" s="102" t="s">
        <v>10743</v>
      </c>
      <c r="F31" s="133" t="s">
        <v>9565</v>
      </c>
      <c r="G31" s="134" t="s">
        <v>10739</v>
      </c>
      <c r="H31" s="134" t="s">
        <v>10740</v>
      </c>
      <c r="I31" s="135"/>
      <c r="J31" s="136"/>
      <c r="K31" s="136"/>
      <c r="L31" s="128" t="s">
        <v>765</v>
      </c>
      <c r="M31" s="128" t="s">
        <v>765</v>
      </c>
      <c r="N31" s="129" t="s">
        <v>765</v>
      </c>
      <c r="O31" s="132"/>
      <c r="P31" s="99"/>
      <c r="Q31" s="131"/>
      <c r="R31" s="132"/>
      <c r="S31" s="99"/>
      <c r="T31" s="99"/>
      <c r="U31" s="99"/>
      <c r="V31" s="131"/>
      <c r="W31" s="132"/>
      <c r="X31" s="131"/>
      <c r="Y31" s="132"/>
      <c r="Z31" s="99"/>
      <c r="AA31" s="99"/>
      <c r="AB31" s="99"/>
      <c r="AC31" s="99">
        <v>10</v>
      </c>
      <c r="AD31" s="138">
        <v>45931</v>
      </c>
      <c r="AE31" s="102" t="s">
        <v>10741</v>
      </c>
    </row>
    <row r="32" spans="1:31" s="66" customFormat="1" ht="27" customHeight="1">
      <c r="A32" s="99">
        <v>1110201660</v>
      </c>
      <c r="B32" s="124" t="s">
        <v>2400</v>
      </c>
      <c r="C32" s="102" t="s">
        <v>2401</v>
      </c>
      <c r="D32" s="102" t="s">
        <v>68</v>
      </c>
      <c r="E32" s="102" t="s">
        <v>2402</v>
      </c>
      <c r="F32" s="125" t="s">
        <v>2403</v>
      </c>
      <c r="G32" s="126" t="s">
        <v>2404</v>
      </c>
      <c r="H32" s="126" t="s">
        <v>2405</v>
      </c>
      <c r="I32" s="127"/>
      <c r="J32" s="128"/>
      <c r="K32" s="128"/>
      <c r="L32" s="128"/>
      <c r="M32" s="128" t="s">
        <v>2399</v>
      </c>
      <c r="N32" s="129"/>
      <c r="O32" s="130"/>
      <c r="P32" s="99">
        <v>60</v>
      </c>
      <c r="Q32" s="131" t="s">
        <v>3015</v>
      </c>
      <c r="R32" s="132">
        <v>4</v>
      </c>
      <c r="S32" s="99"/>
      <c r="T32" s="99">
        <v>80</v>
      </c>
      <c r="U32" s="99"/>
      <c r="V32" s="131"/>
      <c r="W32" s="132"/>
      <c r="X32" s="146"/>
      <c r="Y32" s="132"/>
      <c r="Z32" s="99"/>
      <c r="AA32" s="99"/>
      <c r="AB32" s="99"/>
      <c r="AC32" s="99"/>
      <c r="AD32" s="112">
        <v>41730</v>
      </c>
      <c r="AE32" s="102" t="s">
        <v>2406</v>
      </c>
    </row>
    <row r="33" spans="1:31" ht="27" customHeight="1">
      <c r="A33" s="99">
        <v>1110201793</v>
      </c>
      <c r="B33" s="124" t="s">
        <v>11654</v>
      </c>
      <c r="C33" s="102" t="s">
        <v>6065</v>
      </c>
      <c r="D33" s="102" t="s">
        <v>5179</v>
      </c>
      <c r="E33" s="102" t="s">
        <v>6066</v>
      </c>
      <c r="F33" s="125" t="s">
        <v>4640</v>
      </c>
      <c r="G33" s="126" t="s">
        <v>6067</v>
      </c>
      <c r="H33" s="126" t="s">
        <v>6068</v>
      </c>
      <c r="I33" s="135"/>
      <c r="J33" s="136"/>
      <c r="K33" s="136"/>
      <c r="L33" s="136"/>
      <c r="M33" s="136"/>
      <c r="N33" s="137" t="s">
        <v>765</v>
      </c>
      <c r="O33" s="132"/>
      <c r="P33" s="99"/>
      <c r="Q33" s="146"/>
      <c r="R33" s="132"/>
      <c r="S33" s="99"/>
      <c r="T33" s="99"/>
      <c r="U33" s="99"/>
      <c r="V33" s="131"/>
      <c r="W33" s="132"/>
      <c r="X33" s="131">
        <v>20</v>
      </c>
      <c r="Y33" s="132"/>
      <c r="Z33" s="99"/>
      <c r="AA33" s="99"/>
      <c r="AB33" s="112"/>
      <c r="AC33" s="112"/>
      <c r="AD33" s="138">
        <v>41913</v>
      </c>
      <c r="AE33" s="102" t="s">
        <v>6069</v>
      </c>
    </row>
    <row r="34" spans="1:31" ht="27" customHeight="1">
      <c r="A34" s="99">
        <v>1110201793</v>
      </c>
      <c r="B34" s="124" t="s">
        <v>11654</v>
      </c>
      <c r="C34" s="102" t="s">
        <v>6065</v>
      </c>
      <c r="D34" s="102" t="s">
        <v>5179</v>
      </c>
      <c r="E34" s="102" t="s">
        <v>6066</v>
      </c>
      <c r="F34" s="125" t="s">
        <v>4640</v>
      </c>
      <c r="G34" s="126" t="s">
        <v>6067</v>
      </c>
      <c r="H34" s="126" t="s">
        <v>6068</v>
      </c>
      <c r="I34" s="135"/>
      <c r="J34" s="136"/>
      <c r="K34" s="136"/>
      <c r="L34" s="136"/>
      <c r="M34" s="136"/>
      <c r="N34" s="137" t="s">
        <v>765</v>
      </c>
      <c r="O34" s="132"/>
      <c r="P34" s="99"/>
      <c r="Q34" s="146"/>
      <c r="R34" s="132"/>
      <c r="S34" s="99"/>
      <c r="T34" s="99"/>
      <c r="U34" s="99"/>
      <c r="V34" s="131"/>
      <c r="W34" s="132"/>
      <c r="X34" s="131"/>
      <c r="Y34" s="132"/>
      <c r="Z34" s="99"/>
      <c r="AA34" s="99"/>
      <c r="AB34" s="112" t="s">
        <v>4597</v>
      </c>
      <c r="AC34" s="112"/>
      <c r="AD34" s="138">
        <v>43374</v>
      </c>
      <c r="AE34" s="102" t="s">
        <v>6070</v>
      </c>
    </row>
    <row r="35" spans="1:31" ht="27" customHeight="1">
      <c r="A35" s="99">
        <v>1110201843</v>
      </c>
      <c r="B35" s="124" t="s">
        <v>11655</v>
      </c>
      <c r="C35" s="102" t="s">
        <v>7389</v>
      </c>
      <c r="D35" s="102" t="s">
        <v>5179</v>
      </c>
      <c r="E35" s="102" t="s">
        <v>9763</v>
      </c>
      <c r="F35" s="125">
        <v>3330831</v>
      </c>
      <c r="G35" s="126" t="s">
        <v>7390</v>
      </c>
      <c r="H35" s="126" t="s">
        <v>7391</v>
      </c>
      <c r="I35" s="135"/>
      <c r="J35" s="136"/>
      <c r="K35" s="136"/>
      <c r="L35" s="136"/>
      <c r="M35" s="136" t="s">
        <v>765</v>
      </c>
      <c r="N35" s="137" t="s">
        <v>765</v>
      </c>
      <c r="O35" s="132"/>
      <c r="P35" s="99"/>
      <c r="Q35" s="131"/>
      <c r="R35" s="132"/>
      <c r="S35" s="99"/>
      <c r="T35" s="99"/>
      <c r="U35" s="99"/>
      <c r="V35" s="131"/>
      <c r="W35" s="132"/>
      <c r="X35" s="131"/>
      <c r="Y35" s="132"/>
      <c r="Z35" s="99"/>
      <c r="AA35" s="131">
        <v>40</v>
      </c>
      <c r="AB35" s="99"/>
      <c r="AC35" s="99"/>
      <c r="AD35" s="138">
        <v>42005</v>
      </c>
      <c r="AE35" s="102" t="s">
        <v>7392</v>
      </c>
    </row>
    <row r="36" spans="1:31" ht="27" customHeight="1">
      <c r="A36" s="99">
        <v>1110201900</v>
      </c>
      <c r="B36" s="100" t="s">
        <v>3234</v>
      </c>
      <c r="C36" s="101" t="s">
        <v>2958</v>
      </c>
      <c r="D36" s="102" t="s">
        <v>68</v>
      </c>
      <c r="E36" s="102" t="s">
        <v>2959</v>
      </c>
      <c r="F36" s="133" t="s">
        <v>2960</v>
      </c>
      <c r="G36" s="134" t="s">
        <v>2961</v>
      </c>
      <c r="H36" s="134" t="s">
        <v>2961</v>
      </c>
      <c r="I36" s="135"/>
      <c r="J36" s="136"/>
      <c r="K36" s="136"/>
      <c r="L36" s="136"/>
      <c r="M36" s="136" t="s">
        <v>4030</v>
      </c>
      <c r="N36" s="137" t="s">
        <v>2951</v>
      </c>
      <c r="O36" s="132"/>
      <c r="P36" s="99"/>
      <c r="Q36" s="131"/>
      <c r="R36" s="132"/>
      <c r="S36" s="99"/>
      <c r="T36" s="99"/>
      <c r="U36" s="99"/>
      <c r="V36" s="110"/>
      <c r="W36" s="111"/>
      <c r="X36" s="110"/>
      <c r="Y36" s="132"/>
      <c r="Z36" s="99"/>
      <c r="AA36" s="99">
        <v>20</v>
      </c>
      <c r="AB36" s="99"/>
      <c r="AC36" s="99"/>
      <c r="AD36" s="138">
        <v>42125</v>
      </c>
      <c r="AE36" s="102" t="s">
        <v>2962</v>
      </c>
    </row>
    <row r="37" spans="1:31" s="66" customFormat="1" ht="27" customHeight="1">
      <c r="A37" s="126">
        <v>1110201918</v>
      </c>
      <c r="B37" s="124" t="s">
        <v>2855</v>
      </c>
      <c r="C37" s="102" t="s">
        <v>2952</v>
      </c>
      <c r="D37" s="102" t="s">
        <v>68</v>
      </c>
      <c r="E37" s="102" t="s">
        <v>2953</v>
      </c>
      <c r="F37" s="125" t="s">
        <v>2954</v>
      </c>
      <c r="G37" s="126" t="s">
        <v>2955</v>
      </c>
      <c r="H37" s="126" t="s">
        <v>2956</v>
      </c>
      <c r="I37" s="127"/>
      <c r="J37" s="128" t="s">
        <v>2951</v>
      </c>
      <c r="K37" s="128" t="s">
        <v>2951</v>
      </c>
      <c r="L37" s="128" t="s">
        <v>2951</v>
      </c>
      <c r="M37" s="128" t="s">
        <v>2951</v>
      </c>
      <c r="N37" s="129" t="s">
        <v>2951</v>
      </c>
      <c r="O37" s="130" t="s">
        <v>2951</v>
      </c>
      <c r="P37" s="99"/>
      <c r="Q37" s="146"/>
      <c r="R37" s="132"/>
      <c r="S37" s="126"/>
      <c r="T37" s="99"/>
      <c r="U37" s="126"/>
      <c r="V37" s="110"/>
      <c r="W37" s="111"/>
      <c r="X37" s="146"/>
      <c r="Y37" s="130"/>
      <c r="Z37" s="126">
        <v>20</v>
      </c>
      <c r="AA37" s="126"/>
      <c r="AB37" s="126"/>
      <c r="AC37" s="126"/>
      <c r="AD37" s="149">
        <v>42125</v>
      </c>
      <c r="AE37" s="102" t="s">
        <v>2957</v>
      </c>
    </row>
    <row r="38" spans="1:31" s="66" customFormat="1" ht="27" customHeight="1">
      <c r="A38" s="99">
        <v>1110201926</v>
      </c>
      <c r="B38" s="124" t="s">
        <v>3233</v>
      </c>
      <c r="C38" s="102" t="s">
        <v>2945</v>
      </c>
      <c r="D38" s="102" t="s">
        <v>68</v>
      </c>
      <c r="E38" s="102" t="s">
        <v>2946</v>
      </c>
      <c r="F38" s="125" t="s">
        <v>2947</v>
      </c>
      <c r="G38" s="126" t="s">
        <v>2948</v>
      </c>
      <c r="H38" s="126" t="s">
        <v>2949</v>
      </c>
      <c r="I38" s="127"/>
      <c r="J38" s="128"/>
      <c r="K38" s="128"/>
      <c r="L38" s="128"/>
      <c r="M38" s="128" t="s">
        <v>49</v>
      </c>
      <c r="N38" s="129"/>
      <c r="O38" s="130"/>
      <c r="P38" s="99"/>
      <c r="Q38" s="131"/>
      <c r="R38" s="132"/>
      <c r="S38" s="99"/>
      <c r="T38" s="99">
        <v>20</v>
      </c>
      <c r="U38" s="99"/>
      <c r="V38" s="131"/>
      <c r="W38" s="132"/>
      <c r="X38" s="131"/>
      <c r="Y38" s="132"/>
      <c r="Z38" s="99"/>
      <c r="AA38" s="99"/>
      <c r="AB38" s="99"/>
      <c r="AC38" s="99"/>
      <c r="AD38" s="112">
        <v>42125</v>
      </c>
      <c r="AE38" s="102" t="s">
        <v>2950</v>
      </c>
    </row>
    <row r="39" spans="1:31" s="66" customFormat="1" ht="27" customHeight="1">
      <c r="A39" s="99">
        <v>1110201991</v>
      </c>
      <c r="B39" s="124" t="s">
        <v>3084</v>
      </c>
      <c r="C39" s="102" t="s">
        <v>3127</v>
      </c>
      <c r="D39" s="102" t="s">
        <v>68</v>
      </c>
      <c r="E39" s="102" t="s">
        <v>3085</v>
      </c>
      <c r="F39" s="125" t="s">
        <v>3086</v>
      </c>
      <c r="G39" s="126" t="s">
        <v>3087</v>
      </c>
      <c r="H39" s="126" t="s">
        <v>3088</v>
      </c>
      <c r="I39" s="127"/>
      <c r="J39" s="128" t="s">
        <v>3089</v>
      </c>
      <c r="K39" s="128"/>
      <c r="L39" s="128"/>
      <c r="M39" s="128" t="s">
        <v>3089</v>
      </c>
      <c r="N39" s="129"/>
      <c r="O39" s="130"/>
      <c r="P39" s="99"/>
      <c r="Q39" s="131"/>
      <c r="R39" s="132"/>
      <c r="S39" s="99"/>
      <c r="T39" s="99">
        <v>20</v>
      </c>
      <c r="U39" s="99"/>
      <c r="V39" s="131"/>
      <c r="W39" s="132"/>
      <c r="X39" s="131"/>
      <c r="Y39" s="132"/>
      <c r="Z39" s="99"/>
      <c r="AA39" s="99"/>
      <c r="AB39" s="99"/>
      <c r="AC39" s="99"/>
      <c r="AD39" s="112">
        <v>42217</v>
      </c>
      <c r="AE39" s="102" t="s">
        <v>3090</v>
      </c>
    </row>
    <row r="40" spans="1:31" s="66" customFormat="1" ht="27" customHeight="1">
      <c r="A40" s="126">
        <v>1110202130</v>
      </c>
      <c r="B40" s="124" t="s">
        <v>3252</v>
      </c>
      <c r="C40" s="102" t="s">
        <v>3253</v>
      </c>
      <c r="D40" s="102" t="s">
        <v>68</v>
      </c>
      <c r="E40" s="102" t="s">
        <v>3254</v>
      </c>
      <c r="F40" s="125" t="s">
        <v>3255</v>
      </c>
      <c r="G40" s="126" t="s">
        <v>3256</v>
      </c>
      <c r="H40" s="126" t="s">
        <v>3257</v>
      </c>
      <c r="I40" s="127"/>
      <c r="J40" s="128"/>
      <c r="K40" s="128"/>
      <c r="L40" s="128" t="s">
        <v>49</v>
      </c>
      <c r="M40" s="128" t="s">
        <v>49</v>
      </c>
      <c r="N40" s="129" t="s">
        <v>49</v>
      </c>
      <c r="O40" s="130"/>
      <c r="P40" s="99"/>
      <c r="Q40" s="146"/>
      <c r="R40" s="132"/>
      <c r="S40" s="126"/>
      <c r="T40" s="99"/>
      <c r="U40" s="126"/>
      <c r="V40" s="110"/>
      <c r="W40" s="111"/>
      <c r="X40" s="146"/>
      <c r="Y40" s="130"/>
      <c r="Z40" s="126">
        <v>16</v>
      </c>
      <c r="AA40" s="126"/>
      <c r="AB40" s="126"/>
      <c r="AC40" s="126"/>
      <c r="AD40" s="149">
        <v>42401</v>
      </c>
      <c r="AE40" s="102" t="s">
        <v>3258</v>
      </c>
    </row>
    <row r="41" spans="1:31" s="66" customFormat="1" ht="27" customHeight="1">
      <c r="A41" s="99">
        <v>1110202197</v>
      </c>
      <c r="B41" s="100" t="s">
        <v>11655</v>
      </c>
      <c r="C41" s="101" t="s">
        <v>8154</v>
      </c>
      <c r="D41" s="102" t="s">
        <v>4626</v>
      </c>
      <c r="E41" s="102" t="s">
        <v>9761</v>
      </c>
      <c r="F41" s="133" t="s">
        <v>7393</v>
      </c>
      <c r="G41" s="134" t="s">
        <v>8155</v>
      </c>
      <c r="H41" s="134" t="s">
        <v>8155</v>
      </c>
      <c r="I41" s="135" t="s">
        <v>765</v>
      </c>
      <c r="J41" s="136"/>
      <c r="K41" s="136"/>
      <c r="L41" s="136"/>
      <c r="M41" s="136" t="s">
        <v>765</v>
      </c>
      <c r="N41" s="137"/>
      <c r="O41" s="132"/>
      <c r="P41" s="99"/>
      <c r="Q41" s="131"/>
      <c r="R41" s="132"/>
      <c r="S41" s="99"/>
      <c r="T41" s="99">
        <v>35</v>
      </c>
      <c r="U41" s="99"/>
      <c r="V41" s="131"/>
      <c r="W41" s="132"/>
      <c r="X41" s="131"/>
      <c r="Y41" s="132"/>
      <c r="Z41" s="99"/>
      <c r="AA41" s="99"/>
      <c r="AB41" s="99"/>
      <c r="AC41" s="99"/>
      <c r="AD41" s="138">
        <v>42461</v>
      </c>
      <c r="AE41" s="102" t="s">
        <v>8156</v>
      </c>
    </row>
    <row r="42" spans="1:31" ht="26.25" customHeight="1">
      <c r="A42" s="76">
        <v>1110202262</v>
      </c>
      <c r="B42" s="157" t="s">
        <v>11656</v>
      </c>
      <c r="C42" s="158" t="s">
        <v>10356</v>
      </c>
      <c r="D42" s="159" t="s">
        <v>10352</v>
      </c>
      <c r="E42" s="160" t="s">
        <v>11587</v>
      </c>
      <c r="F42" s="161" t="s">
        <v>10357</v>
      </c>
      <c r="G42" s="162" t="s">
        <v>10358</v>
      </c>
      <c r="H42" s="162" t="s">
        <v>10358</v>
      </c>
      <c r="I42" s="163"/>
      <c r="J42" s="164" t="s">
        <v>765</v>
      </c>
      <c r="K42" s="164" t="s">
        <v>765</v>
      </c>
      <c r="L42" s="164" t="s">
        <v>765</v>
      </c>
      <c r="M42" s="164" t="s">
        <v>765</v>
      </c>
      <c r="N42" s="142" t="s">
        <v>765</v>
      </c>
      <c r="O42" s="142" t="s">
        <v>765</v>
      </c>
      <c r="P42" s="76"/>
      <c r="Q42" s="70"/>
      <c r="R42" s="89"/>
      <c r="S42" s="76"/>
      <c r="T42" s="76"/>
      <c r="U42" s="76"/>
      <c r="V42" s="70"/>
      <c r="W42" s="89"/>
      <c r="X42" s="70"/>
      <c r="Y42" s="89"/>
      <c r="Z42" s="76">
        <v>20</v>
      </c>
      <c r="AA42" s="76"/>
      <c r="AB42" s="76"/>
      <c r="AC42" s="76"/>
      <c r="AD42" s="139">
        <v>42583</v>
      </c>
      <c r="AE42" s="160" t="s">
        <v>10359</v>
      </c>
    </row>
    <row r="43" spans="1:31" ht="27" customHeight="1">
      <c r="A43" s="99">
        <v>1110202346</v>
      </c>
      <c r="B43" s="100" t="s">
        <v>11657</v>
      </c>
      <c r="C43" s="101" t="s">
        <v>6057</v>
      </c>
      <c r="D43" s="102" t="s">
        <v>4626</v>
      </c>
      <c r="E43" s="102" t="s">
        <v>9762</v>
      </c>
      <c r="F43" s="133" t="s">
        <v>5443</v>
      </c>
      <c r="G43" s="134" t="s">
        <v>6058</v>
      </c>
      <c r="H43" s="134" t="s">
        <v>6059</v>
      </c>
      <c r="I43" s="136" t="s">
        <v>765</v>
      </c>
      <c r="J43" s="136" t="s">
        <v>765</v>
      </c>
      <c r="K43" s="136" t="s">
        <v>765</v>
      </c>
      <c r="L43" s="136" t="s">
        <v>765</v>
      </c>
      <c r="M43" s="136" t="s">
        <v>765</v>
      </c>
      <c r="N43" s="136" t="s">
        <v>765</v>
      </c>
      <c r="O43" s="136" t="s">
        <v>765</v>
      </c>
      <c r="P43" s="99"/>
      <c r="Q43" s="131"/>
      <c r="R43" s="132"/>
      <c r="S43" s="99"/>
      <c r="T43" s="99"/>
      <c r="U43" s="99"/>
      <c r="V43" s="131"/>
      <c r="W43" s="132"/>
      <c r="X43" s="131"/>
      <c r="Y43" s="132"/>
      <c r="Z43" s="99">
        <v>20</v>
      </c>
      <c r="AA43" s="99">
        <v>25</v>
      </c>
      <c r="AB43" s="99"/>
      <c r="AC43" s="99"/>
      <c r="AD43" s="138">
        <v>42795</v>
      </c>
      <c r="AE43" s="102" t="s">
        <v>8561</v>
      </c>
    </row>
    <row r="44" spans="1:31" ht="27" customHeight="1">
      <c r="A44" s="99">
        <v>1110202361</v>
      </c>
      <c r="B44" s="100" t="s">
        <v>3760</v>
      </c>
      <c r="C44" s="101" t="s">
        <v>3761</v>
      </c>
      <c r="D44" s="102" t="s">
        <v>68</v>
      </c>
      <c r="E44" s="102" t="s">
        <v>3758</v>
      </c>
      <c r="F44" s="133">
        <v>3330842</v>
      </c>
      <c r="G44" s="134" t="s">
        <v>3762</v>
      </c>
      <c r="H44" s="134" t="s">
        <v>3762</v>
      </c>
      <c r="I44" s="135" t="s">
        <v>765</v>
      </c>
      <c r="J44" s="136" t="s">
        <v>765</v>
      </c>
      <c r="K44" s="136" t="s">
        <v>765</v>
      </c>
      <c r="L44" s="136" t="s">
        <v>765</v>
      </c>
      <c r="M44" s="136" t="s">
        <v>765</v>
      </c>
      <c r="N44" s="137" t="s">
        <v>765</v>
      </c>
      <c r="O44" s="132" t="s">
        <v>765</v>
      </c>
      <c r="P44" s="99"/>
      <c r="Q44" s="131"/>
      <c r="R44" s="132"/>
      <c r="S44" s="99"/>
      <c r="T44" s="99">
        <v>10</v>
      </c>
      <c r="U44" s="99"/>
      <c r="V44" s="131"/>
      <c r="W44" s="132"/>
      <c r="X44" s="131"/>
      <c r="Y44" s="132"/>
      <c r="Z44" s="99"/>
      <c r="AA44" s="99">
        <v>10</v>
      </c>
      <c r="AB44" s="99"/>
      <c r="AC44" s="99"/>
      <c r="AD44" s="138">
        <v>42826</v>
      </c>
      <c r="AE44" s="102" t="s">
        <v>3759</v>
      </c>
    </row>
    <row r="45" spans="1:31" ht="27" customHeight="1">
      <c r="A45" s="99">
        <v>1110202379</v>
      </c>
      <c r="B45" s="100" t="s">
        <v>11966</v>
      </c>
      <c r="C45" s="101" t="s">
        <v>5014</v>
      </c>
      <c r="D45" s="102" t="s">
        <v>5179</v>
      </c>
      <c r="E45" s="100" t="s">
        <v>6685</v>
      </c>
      <c r="F45" s="103">
        <v>3340071</v>
      </c>
      <c r="G45" s="104" t="s">
        <v>6683</v>
      </c>
      <c r="H45" s="104" t="s">
        <v>6684</v>
      </c>
      <c r="I45" s="153"/>
      <c r="J45" s="136"/>
      <c r="K45" s="136"/>
      <c r="L45" s="136"/>
      <c r="M45" s="136" t="s">
        <v>765</v>
      </c>
      <c r="N45" s="148"/>
      <c r="O45" s="111"/>
      <c r="P45" s="99"/>
      <c r="Q45" s="110"/>
      <c r="R45" s="111"/>
      <c r="S45" s="99"/>
      <c r="T45" s="99">
        <v>30</v>
      </c>
      <c r="U45" s="99"/>
      <c r="V45" s="131"/>
      <c r="W45" s="132"/>
      <c r="X45" s="131"/>
      <c r="Y45" s="132"/>
      <c r="Z45" s="99"/>
      <c r="AA45" s="99">
        <v>19</v>
      </c>
      <c r="AB45" s="99"/>
      <c r="AC45" s="99"/>
      <c r="AD45" s="138">
        <v>42826</v>
      </c>
      <c r="AE45" s="102" t="s">
        <v>5015</v>
      </c>
    </row>
    <row r="46" spans="1:31" ht="27" customHeight="1">
      <c r="A46" s="99">
        <v>1110202395</v>
      </c>
      <c r="B46" s="100" t="s">
        <v>3763</v>
      </c>
      <c r="C46" s="101" t="s">
        <v>3766</v>
      </c>
      <c r="D46" s="102" t="s">
        <v>68</v>
      </c>
      <c r="E46" s="102" t="s">
        <v>3764</v>
      </c>
      <c r="F46" s="133" t="s">
        <v>3767</v>
      </c>
      <c r="G46" s="134" t="s">
        <v>3768</v>
      </c>
      <c r="H46" s="134" t="s">
        <v>3769</v>
      </c>
      <c r="I46" s="135" t="s">
        <v>765</v>
      </c>
      <c r="J46" s="136" t="s">
        <v>765</v>
      </c>
      <c r="K46" s="136" t="s">
        <v>765</v>
      </c>
      <c r="L46" s="136" t="s">
        <v>765</v>
      </c>
      <c r="M46" s="136" t="s">
        <v>765</v>
      </c>
      <c r="N46" s="137"/>
      <c r="O46" s="132"/>
      <c r="P46" s="99"/>
      <c r="Q46" s="131"/>
      <c r="R46" s="132"/>
      <c r="S46" s="99"/>
      <c r="T46" s="99">
        <v>20</v>
      </c>
      <c r="U46" s="99"/>
      <c r="V46" s="131"/>
      <c r="W46" s="132"/>
      <c r="X46" s="131"/>
      <c r="Y46" s="132"/>
      <c r="Z46" s="99"/>
      <c r="AA46" s="99"/>
      <c r="AB46" s="99"/>
      <c r="AC46" s="99"/>
      <c r="AD46" s="138">
        <v>42826</v>
      </c>
      <c r="AE46" s="102" t="s">
        <v>3765</v>
      </c>
    </row>
    <row r="47" spans="1:31" s="66" customFormat="1" ht="27" customHeight="1">
      <c r="A47" s="144">
        <v>1110202429</v>
      </c>
      <c r="B47" s="124" t="s">
        <v>3987</v>
      </c>
      <c r="C47" s="101" t="s">
        <v>3988</v>
      </c>
      <c r="D47" s="102" t="s">
        <v>3989</v>
      </c>
      <c r="E47" s="102" t="s">
        <v>3990</v>
      </c>
      <c r="F47" s="133">
        <v>3330816</v>
      </c>
      <c r="G47" s="146" t="s">
        <v>3991</v>
      </c>
      <c r="H47" s="126" t="s">
        <v>3992</v>
      </c>
      <c r="I47" s="127" t="s">
        <v>3993</v>
      </c>
      <c r="J47" s="148"/>
      <c r="K47" s="128" t="s">
        <v>765</v>
      </c>
      <c r="L47" s="128" t="s">
        <v>765</v>
      </c>
      <c r="M47" s="128"/>
      <c r="N47" s="129"/>
      <c r="O47" s="132"/>
      <c r="P47" s="99"/>
      <c r="Q47" s="131"/>
      <c r="R47" s="132"/>
      <c r="S47" s="99"/>
      <c r="T47" s="99">
        <v>20</v>
      </c>
      <c r="U47" s="99"/>
      <c r="V47" s="131"/>
      <c r="W47" s="132"/>
      <c r="X47" s="131"/>
      <c r="Y47" s="132"/>
      <c r="Z47" s="99"/>
      <c r="AA47" s="99"/>
      <c r="AB47" s="99"/>
      <c r="AC47" s="99"/>
      <c r="AD47" s="112">
        <v>42948</v>
      </c>
      <c r="AE47" s="102" t="s">
        <v>3996</v>
      </c>
    </row>
    <row r="48" spans="1:31" ht="27" customHeight="1">
      <c r="A48" s="99">
        <v>1110202510</v>
      </c>
      <c r="B48" s="100" t="s">
        <v>4345</v>
      </c>
      <c r="C48" s="101" t="s">
        <v>3748</v>
      </c>
      <c r="D48" s="102" t="s">
        <v>68</v>
      </c>
      <c r="E48" s="102" t="s">
        <v>3747</v>
      </c>
      <c r="F48" s="133">
        <v>3320003</v>
      </c>
      <c r="G48" s="134" t="s">
        <v>3749</v>
      </c>
      <c r="H48" s="134" t="s">
        <v>3750</v>
      </c>
      <c r="I48" s="135"/>
      <c r="J48" s="136"/>
      <c r="K48" s="136"/>
      <c r="L48" s="136"/>
      <c r="M48" s="136" t="s">
        <v>765</v>
      </c>
      <c r="N48" s="137"/>
      <c r="O48" s="132"/>
      <c r="P48" s="99"/>
      <c r="Q48" s="131"/>
      <c r="R48" s="132"/>
      <c r="S48" s="99"/>
      <c r="T48" s="99"/>
      <c r="U48" s="99"/>
      <c r="V48" s="110"/>
      <c r="W48" s="111"/>
      <c r="X48" s="110"/>
      <c r="Y48" s="132"/>
      <c r="Z48" s="99"/>
      <c r="AA48" s="99">
        <v>30</v>
      </c>
      <c r="AB48" s="99"/>
      <c r="AC48" s="99"/>
      <c r="AD48" s="138">
        <v>43191</v>
      </c>
      <c r="AE48" s="102" t="s">
        <v>124</v>
      </c>
    </row>
    <row r="49" spans="1:31" s="66" customFormat="1" ht="27" customHeight="1">
      <c r="A49" s="99">
        <v>1110202528</v>
      </c>
      <c r="B49" s="100" t="s">
        <v>4345</v>
      </c>
      <c r="C49" s="101" t="s">
        <v>4346</v>
      </c>
      <c r="D49" s="102" t="s">
        <v>68</v>
      </c>
      <c r="E49" s="102" t="s">
        <v>4347</v>
      </c>
      <c r="F49" s="133">
        <v>3340013</v>
      </c>
      <c r="G49" s="134" t="s">
        <v>4362</v>
      </c>
      <c r="H49" s="134" t="s">
        <v>4362</v>
      </c>
      <c r="I49" s="135"/>
      <c r="J49" s="136"/>
      <c r="K49" s="136"/>
      <c r="L49" s="136"/>
      <c r="M49" s="136" t="s">
        <v>49</v>
      </c>
      <c r="N49" s="137"/>
      <c r="O49" s="132"/>
      <c r="P49" s="99"/>
      <c r="Q49" s="131"/>
      <c r="R49" s="132"/>
      <c r="S49" s="99"/>
      <c r="T49" s="99"/>
      <c r="U49" s="99"/>
      <c r="V49" s="131"/>
      <c r="W49" s="132"/>
      <c r="X49" s="131"/>
      <c r="Y49" s="132"/>
      <c r="Z49" s="99"/>
      <c r="AA49" s="99">
        <v>20</v>
      </c>
      <c r="AB49" s="99"/>
      <c r="AC49" s="99"/>
      <c r="AD49" s="138">
        <v>43191</v>
      </c>
      <c r="AE49" s="102" t="s">
        <v>4363</v>
      </c>
    </row>
    <row r="50" spans="1:31" ht="27" customHeight="1">
      <c r="A50" s="99">
        <v>1110202536</v>
      </c>
      <c r="B50" s="100" t="s">
        <v>4345</v>
      </c>
      <c r="C50" s="101" t="s">
        <v>4596</v>
      </c>
      <c r="D50" s="102" t="s">
        <v>68</v>
      </c>
      <c r="E50" s="102" t="s">
        <v>4348</v>
      </c>
      <c r="F50" s="133">
        <v>3320001</v>
      </c>
      <c r="G50" s="134" t="s">
        <v>4349</v>
      </c>
      <c r="H50" s="134" t="s">
        <v>4350</v>
      </c>
      <c r="I50" s="135"/>
      <c r="J50" s="136"/>
      <c r="K50" s="136"/>
      <c r="L50" s="136"/>
      <c r="M50" s="136" t="s">
        <v>49</v>
      </c>
      <c r="N50" s="137"/>
      <c r="O50" s="132"/>
      <c r="P50" s="99"/>
      <c r="Q50" s="131"/>
      <c r="R50" s="132">
        <v>3</v>
      </c>
      <c r="S50" s="99"/>
      <c r="T50" s="99">
        <v>25</v>
      </c>
      <c r="U50" s="99"/>
      <c r="V50" s="110"/>
      <c r="W50" s="111"/>
      <c r="X50" s="110"/>
      <c r="Y50" s="132"/>
      <c r="Z50" s="99"/>
      <c r="AA50" s="99">
        <v>25</v>
      </c>
      <c r="AB50" s="99"/>
      <c r="AC50" s="99"/>
      <c r="AD50" s="138">
        <v>43191</v>
      </c>
      <c r="AE50" s="102" t="s">
        <v>4351</v>
      </c>
    </row>
    <row r="51" spans="1:31" s="66" customFormat="1" ht="27" customHeight="1">
      <c r="A51" s="99">
        <v>1110202601</v>
      </c>
      <c r="B51" s="100" t="s">
        <v>6842</v>
      </c>
      <c r="C51" s="101" t="s">
        <v>6836</v>
      </c>
      <c r="D51" s="102" t="s">
        <v>6837</v>
      </c>
      <c r="E51" s="102" t="s">
        <v>6838</v>
      </c>
      <c r="F51" s="133" t="s">
        <v>3068</v>
      </c>
      <c r="G51" s="134" t="s">
        <v>6839</v>
      </c>
      <c r="H51" s="134" t="s">
        <v>6840</v>
      </c>
      <c r="I51" s="135" t="s">
        <v>765</v>
      </c>
      <c r="J51" s="136"/>
      <c r="K51" s="136"/>
      <c r="L51" s="136"/>
      <c r="M51" s="136" t="s">
        <v>765</v>
      </c>
      <c r="N51" s="137" t="s">
        <v>765</v>
      </c>
      <c r="O51" s="132"/>
      <c r="P51" s="99"/>
      <c r="Q51" s="131"/>
      <c r="R51" s="132"/>
      <c r="S51" s="99"/>
      <c r="T51" s="99"/>
      <c r="U51" s="99"/>
      <c r="V51" s="131"/>
      <c r="W51" s="132"/>
      <c r="X51" s="131"/>
      <c r="Y51" s="132"/>
      <c r="Z51" s="99">
        <v>15</v>
      </c>
      <c r="AA51" s="99">
        <v>10</v>
      </c>
      <c r="AB51" s="99"/>
      <c r="AC51" s="99"/>
      <c r="AD51" s="138">
        <v>43313</v>
      </c>
      <c r="AE51" s="102" t="s">
        <v>6841</v>
      </c>
    </row>
    <row r="52" spans="1:31" ht="27" customHeight="1">
      <c r="A52" s="99">
        <v>1110202619</v>
      </c>
      <c r="B52" s="124" t="s">
        <v>6060</v>
      </c>
      <c r="C52" s="102" t="s">
        <v>4598</v>
      </c>
      <c r="D52" s="102" t="s">
        <v>5179</v>
      </c>
      <c r="E52" s="102" t="s">
        <v>6061</v>
      </c>
      <c r="F52" s="125" t="s">
        <v>4599</v>
      </c>
      <c r="G52" s="126" t="s">
        <v>6062</v>
      </c>
      <c r="H52" s="126" t="s">
        <v>6063</v>
      </c>
      <c r="I52" s="153"/>
      <c r="J52" s="136"/>
      <c r="K52" s="136"/>
      <c r="L52" s="136"/>
      <c r="M52" s="136" t="s">
        <v>765</v>
      </c>
      <c r="N52" s="136" t="s">
        <v>765</v>
      </c>
      <c r="O52" s="154" t="s">
        <v>765</v>
      </c>
      <c r="P52" s="99"/>
      <c r="Q52" s="146"/>
      <c r="R52" s="132"/>
      <c r="S52" s="99"/>
      <c r="T52" s="99"/>
      <c r="U52" s="99"/>
      <c r="V52" s="131"/>
      <c r="W52" s="132"/>
      <c r="X52" s="131"/>
      <c r="Y52" s="132"/>
      <c r="Z52" s="99"/>
      <c r="AA52" s="99">
        <v>20</v>
      </c>
      <c r="AB52" s="112"/>
      <c r="AC52" s="112"/>
      <c r="AD52" s="138">
        <v>43313</v>
      </c>
      <c r="AE52" s="102" t="s">
        <v>6064</v>
      </c>
    </row>
    <row r="53" spans="1:31" ht="27" customHeight="1">
      <c r="A53" s="99">
        <v>1110202643</v>
      </c>
      <c r="B53" s="100" t="s">
        <v>5227</v>
      </c>
      <c r="C53" s="101" t="s">
        <v>4625</v>
      </c>
      <c r="D53" s="102" t="s">
        <v>4626</v>
      </c>
      <c r="E53" s="102" t="s">
        <v>4627</v>
      </c>
      <c r="F53" s="133" t="s">
        <v>4628</v>
      </c>
      <c r="G53" s="134" t="s">
        <v>4629</v>
      </c>
      <c r="H53" s="134" t="s">
        <v>4630</v>
      </c>
      <c r="I53" s="135"/>
      <c r="J53" s="136" t="s">
        <v>4631</v>
      </c>
      <c r="K53" s="136" t="s">
        <v>4631</v>
      </c>
      <c r="L53" s="136" t="s">
        <v>4631</v>
      </c>
      <c r="M53" s="136" t="s">
        <v>4631</v>
      </c>
      <c r="N53" s="137" t="s">
        <v>4631</v>
      </c>
      <c r="O53" s="132" t="s">
        <v>4631</v>
      </c>
      <c r="P53" s="99"/>
      <c r="Q53" s="131"/>
      <c r="R53" s="132"/>
      <c r="S53" s="99"/>
      <c r="T53" s="99"/>
      <c r="U53" s="99"/>
      <c r="V53" s="131"/>
      <c r="W53" s="132"/>
      <c r="X53" s="131">
        <v>20</v>
      </c>
      <c r="Y53" s="132"/>
      <c r="Z53" s="99"/>
      <c r="AA53" s="99"/>
      <c r="AB53" s="99"/>
      <c r="AC53" s="99"/>
      <c r="AD53" s="138">
        <v>43374</v>
      </c>
      <c r="AE53" s="102" t="s">
        <v>4632</v>
      </c>
    </row>
    <row r="54" spans="1:31" ht="27" customHeight="1">
      <c r="A54" s="104">
        <v>1110202643</v>
      </c>
      <c r="B54" s="100" t="s">
        <v>5227</v>
      </c>
      <c r="C54" s="165" t="s">
        <v>6394</v>
      </c>
      <c r="D54" s="102" t="s">
        <v>5179</v>
      </c>
      <c r="E54" s="102" t="s">
        <v>4627</v>
      </c>
      <c r="F54" s="166" t="s">
        <v>6395</v>
      </c>
      <c r="G54" s="167" t="s">
        <v>6396</v>
      </c>
      <c r="H54" s="104" t="s">
        <v>6397</v>
      </c>
      <c r="I54" s="136" t="s">
        <v>4597</v>
      </c>
      <c r="J54" s="136"/>
      <c r="K54" s="136"/>
      <c r="L54" s="136" t="s">
        <v>4597</v>
      </c>
      <c r="M54" s="136" t="s">
        <v>4597</v>
      </c>
      <c r="N54" s="137" t="s">
        <v>4597</v>
      </c>
      <c r="O54" s="132" t="s">
        <v>4597</v>
      </c>
      <c r="P54" s="99"/>
      <c r="Q54" s="131"/>
      <c r="R54" s="132"/>
      <c r="S54" s="99"/>
      <c r="T54" s="99"/>
      <c r="U54" s="99"/>
      <c r="V54" s="131"/>
      <c r="W54" s="132"/>
      <c r="X54" s="131"/>
      <c r="Y54" s="132"/>
      <c r="Z54" s="99"/>
      <c r="AA54" s="99"/>
      <c r="AB54" s="99" t="s">
        <v>4597</v>
      </c>
      <c r="AC54" s="99"/>
      <c r="AD54" s="138">
        <v>44166</v>
      </c>
      <c r="AE54" s="102" t="s">
        <v>6398</v>
      </c>
    </row>
    <row r="55" spans="1:31" ht="27" customHeight="1">
      <c r="A55" s="99">
        <v>1110202668</v>
      </c>
      <c r="B55" s="100" t="s">
        <v>4767</v>
      </c>
      <c r="C55" s="101" t="s">
        <v>4768</v>
      </c>
      <c r="D55" s="102" t="s">
        <v>4769</v>
      </c>
      <c r="E55" s="102" t="s">
        <v>4770</v>
      </c>
      <c r="F55" s="133" t="s">
        <v>4771</v>
      </c>
      <c r="G55" s="168" t="s">
        <v>4772</v>
      </c>
      <c r="H55" s="134" t="s">
        <v>4773</v>
      </c>
      <c r="I55" s="135"/>
      <c r="J55" s="136"/>
      <c r="K55" s="136"/>
      <c r="L55" s="136"/>
      <c r="M55" s="136"/>
      <c r="N55" s="137" t="s">
        <v>4597</v>
      </c>
      <c r="O55" s="132"/>
      <c r="P55" s="99"/>
      <c r="Q55" s="131"/>
      <c r="R55" s="132"/>
      <c r="S55" s="99"/>
      <c r="T55" s="99"/>
      <c r="U55" s="99"/>
      <c r="V55" s="131"/>
      <c r="W55" s="132"/>
      <c r="X55" s="131"/>
      <c r="Y55" s="132"/>
      <c r="Z55" s="99"/>
      <c r="AA55" s="99">
        <v>20</v>
      </c>
      <c r="AB55" s="99"/>
      <c r="AC55" s="99"/>
      <c r="AD55" s="138">
        <v>43405</v>
      </c>
      <c r="AE55" s="102" t="s">
        <v>4774</v>
      </c>
    </row>
    <row r="56" spans="1:31" ht="27" customHeight="1">
      <c r="A56" s="99">
        <v>1110202734</v>
      </c>
      <c r="B56" s="124" t="s">
        <v>5008</v>
      </c>
      <c r="C56" s="102" t="s">
        <v>5009</v>
      </c>
      <c r="D56" s="102" t="s">
        <v>5010</v>
      </c>
      <c r="E56" s="102" t="s">
        <v>5011</v>
      </c>
      <c r="F56" s="125">
        <v>3330831</v>
      </c>
      <c r="G56" s="126" t="s">
        <v>5012</v>
      </c>
      <c r="H56" s="126" t="s">
        <v>5013</v>
      </c>
      <c r="I56" s="135" t="s">
        <v>4597</v>
      </c>
      <c r="J56" s="136" t="s">
        <v>4597</v>
      </c>
      <c r="K56" s="136" t="s">
        <v>4597</v>
      </c>
      <c r="L56" s="136" t="s">
        <v>4597</v>
      </c>
      <c r="M56" s="136" t="s">
        <v>4597</v>
      </c>
      <c r="N56" s="137" t="s">
        <v>4597</v>
      </c>
      <c r="O56" s="132" t="s">
        <v>4597</v>
      </c>
      <c r="P56" s="99">
        <v>40</v>
      </c>
      <c r="Q56" s="146"/>
      <c r="R56" s="132">
        <v>4</v>
      </c>
      <c r="S56" s="99"/>
      <c r="T56" s="99">
        <v>40</v>
      </c>
      <c r="U56" s="99"/>
      <c r="V56" s="131"/>
      <c r="W56" s="132"/>
      <c r="X56" s="131"/>
      <c r="Y56" s="132"/>
      <c r="Z56" s="99"/>
      <c r="AA56" s="99"/>
      <c r="AB56" s="112"/>
      <c r="AC56" s="112"/>
      <c r="AD56" s="138">
        <v>43556</v>
      </c>
      <c r="AE56" s="102" t="s">
        <v>6119</v>
      </c>
    </row>
    <row r="57" spans="1:31" ht="27" customHeight="1">
      <c r="A57" s="99">
        <v>1110202791</v>
      </c>
      <c r="B57" s="124" t="s">
        <v>11967</v>
      </c>
      <c r="C57" s="102" t="s">
        <v>8153</v>
      </c>
      <c r="D57" s="102" t="s">
        <v>5010</v>
      </c>
      <c r="E57" s="102" t="s">
        <v>9765</v>
      </c>
      <c r="F57" s="125" t="s">
        <v>5335</v>
      </c>
      <c r="G57" s="126" t="s">
        <v>5336</v>
      </c>
      <c r="H57" s="126" t="s">
        <v>5337</v>
      </c>
      <c r="I57" s="135"/>
      <c r="J57" s="136"/>
      <c r="K57" s="136"/>
      <c r="L57" s="136"/>
      <c r="M57" s="136" t="s">
        <v>765</v>
      </c>
      <c r="N57" s="137"/>
      <c r="O57" s="132"/>
      <c r="P57" s="99"/>
      <c r="Q57" s="146"/>
      <c r="R57" s="132"/>
      <c r="S57" s="99"/>
      <c r="T57" s="99">
        <v>14</v>
      </c>
      <c r="U57" s="99"/>
      <c r="V57" s="131"/>
      <c r="W57" s="132"/>
      <c r="X57" s="131"/>
      <c r="Y57" s="132"/>
      <c r="Z57" s="99"/>
      <c r="AA57" s="99">
        <v>14</v>
      </c>
      <c r="AB57" s="99"/>
      <c r="AC57" s="99"/>
      <c r="AD57" s="138">
        <v>43739</v>
      </c>
      <c r="AE57" s="102" t="s">
        <v>8152</v>
      </c>
    </row>
    <row r="58" spans="1:31" ht="27" customHeight="1">
      <c r="A58" s="169">
        <v>1110202825</v>
      </c>
      <c r="B58" s="124" t="s">
        <v>11655</v>
      </c>
      <c r="C58" s="102" t="s">
        <v>5815</v>
      </c>
      <c r="D58" s="102" t="s">
        <v>5179</v>
      </c>
      <c r="E58" s="102" t="s">
        <v>5816</v>
      </c>
      <c r="F58" s="125" t="s">
        <v>5817</v>
      </c>
      <c r="G58" s="126" t="s">
        <v>5818</v>
      </c>
      <c r="H58" s="126" t="s">
        <v>5819</v>
      </c>
      <c r="I58" s="135"/>
      <c r="J58" s="136"/>
      <c r="K58" s="136"/>
      <c r="L58" s="136"/>
      <c r="M58" s="136" t="s">
        <v>765</v>
      </c>
      <c r="N58" s="137" t="s">
        <v>765</v>
      </c>
      <c r="O58" s="132"/>
      <c r="P58" s="99"/>
      <c r="Q58" s="146"/>
      <c r="R58" s="132"/>
      <c r="S58" s="99"/>
      <c r="T58" s="99">
        <v>30</v>
      </c>
      <c r="U58" s="99"/>
      <c r="V58" s="131"/>
      <c r="W58" s="132"/>
      <c r="X58" s="131"/>
      <c r="Y58" s="132"/>
      <c r="Z58" s="99"/>
      <c r="AA58" s="99"/>
      <c r="AB58" s="112"/>
      <c r="AC58" s="112"/>
      <c r="AD58" s="138">
        <v>43922</v>
      </c>
      <c r="AE58" s="102" t="s">
        <v>5820</v>
      </c>
    </row>
    <row r="59" spans="1:31" ht="27" customHeight="1">
      <c r="A59" s="99">
        <v>1110202833</v>
      </c>
      <c r="B59" s="100" t="s">
        <v>12003</v>
      </c>
      <c r="C59" s="101" t="s">
        <v>5922</v>
      </c>
      <c r="D59" s="102" t="s">
        <v>5179</v>
      </c>
      <c r="E59" s="102" t="s">
        <v>5923</v>
      </c>
      <c r="F59" s="133" t="s">
        <v>5924</v>
      </c>
      <c r="G59" s="134" t="s">
        <v>5925</v>
      </c>
      <c r="H59" s="134" t="s">
        <v>5925</v>
      </c>
      <c r="I59" s="135"/>
      <c r="J59" s="136"/>
      <c r="K59" s="136"/>
      <c r="L59" s="136"/>
      <c r="M59" s="136" t="s">
        <v>4597</v>
      </c>
      <c r="N59" s="137" t="s">
        <v>4597</v>
      </c>
      <c r="O59" s="132"/>
      <c r="P59" s="99"/>
      <c r="Q59" s="131"/>
      <c r="R59" s="132"/>
      <c r="S59" s="99"/>
      <c r="T59" s="99"/>
      <c r="U59" s="99"/>
      <c r="V59" s="131"/>
      <c r="W59" s="132"/>
      <c r="X59" s="131"/>
      <c r="Y59" s="132"/>
      <c r="Z59" s="99"/>
      <c r="AA59" s="99">
        <v>20</v>
      </c>
      <c r="AB59" s="99"/>
      <c r="AC59" s="99"/>
      <c r="AD59" s="138" t="s">
        <v>5921</v>
      </c>
      <c r="AE59" s="102" t="s">
        <v>5926</v>
      </c>
    </row>
    <row r="60" spans="1:31" ht="27" customHeight="1">
      <c r="A60" s="99">
        <v>1110202841</v>
      </c>
      <c r="B60" s="100" t="s">
        <v>7087</v>
      </c>
      <c r="C60" s="101" t="s">
        <v>6263</v>
      </c>
      <c r="D60" s="102" t="s">
        <v>5179</v>
      </c>
      <c r="E60" s="102" t="s">
        <v>11588</v>
      </c>
      <c r="F60" s="133" t="s">
        <v>6264</v>
      </c>
      <c r="G60" s="134" t="s">
        <v>6265</v>
      </c>
      <c r="H60" s="134" t="s">
        <v>6266</v>
      </c>
      <c r="I60" s="135"/>
      <c r="J60" s="136"/>
      <c r="K60" s="136"/>
      <c r="L60" s="136"/>
      <c r="M60" s="136" t="s">
        <v>765</v>
      </c>
      <c r="N60" s="137" t="s">
        <v>765</v>
      </c>
      <c r="O60" s="132"/>
      <c r="P60" s="99"/>
      <c r="Q60" s="131"/>
      <c r="R60" s="132"/>
      <c r="S60" s="99"/>
      <c r="T60" s="99"/>
      <c r="U60" s="99"/>
      <c r="V60" s="131"/>
      <c r="W60" s="132"/>
      <c r="X60" s="131"/>
      <c r="Y60" s="132"/>
      <c r="Z60" s="99">
        <v>20</v>
      </c>
      <c r="AA60" s="99"/>
      <c r="AB60" s="99"/>
      <c r="AC60" s="99"/>
      <c r="AD60" s="138">
        <v>44013</v>
      </c>
      <c r="AE60" s="102" t="s">
        <v>6267</v>
      </c>
    </row>
    <row r="61" spans="1:31" ht="27" customHeight="1">
      <c r="A61" s="99">
        <v>1110202841</v>
      </c>
      <c r="B61" s="100" t="s">
        <v>7087</v>
      </c>
      <c r="C61" s="101" t="s">
        <v>11022</v>
      </c>
      <c r="D61" s="102" t="s">
        <v>11016</v>
      </c>
      <c r="E61" s="102" t="s">
        <v>11588</v>
      </c>
      <c r="F61" s="133" t="s">
        <v>11023</v>
      </c>
      <c r="G61" s="134" t="s">
        <v>11024</v>
      </c>
      <c r="H61" s="134" t="s">
        <v>11025</v>
      </c>
      <c r="I61" s="135"/>
      <c r="J61" s="136"/>
      <c r="K61" s="136"/>
      <c r="L61" s="136"/>
      <c r="M61" s="136" t="s">
        <v>10950</v>
      </c>
      <c r="N61" s="137" t="s">
        <v>10950</v>
      </c>
      <c r="O61" s="132"/>
      <c r="P61" s="99"/>
      <c r="Q61" s="131"/>
      <c r="R61" s="132"/>
      <c r="S61" s="99"/>
      <c r="T61" s="99"/>
      <c r="U61" s="99"/>
      <c r="V61" s="131"/>
      <c r="W61" s="132"/>
      <c r="X61" s="131"/>
      <c r="Y61" s="132"/>
      <c r="Z61" s="99"/>
      <c r="AA61" s="99"/>
      <c r="AB61" s="99"/>
      <c r="AC61" s="99">
        <v>15</v>
      </c>
      <c r="AD61" s="138">
        <v>46054</v>
      </c>
      <c r="AE61" s="102" t="s">
        <v>11026</v>
      </c>
    </row>
    <row r="62" spans="1:31" ht="27" customHeight="1">
      <c r="A62" s="99">
        <v>1110202882</v>
      </c>
      <c r="B62" s="100" t="s">
        <v>11658</v>
      </c>
      <c r="C62" s="101" t="s">
        <v>6299</v>
      </c>
      <c r="D62" s="102" t="s">
        <v>5179</v>
      </c>
      <c r="E62" s="102" t="s">
        <v>6404</v>
      </c>
      <c r="F62" s="133" t="s">
        <v>6300</v>
      </c>
      <c r="G62" s="134" t="s">
        <v>6301</v>
      </c>
      <c r="H62" s="134" t="s">
        <v>6301</v>
      </c>
      <c r="I62" s="135" t="s">
        <v>765</v>
      </c>
      <c r="J62" s="136" t="s">
        <v>765</v>
      </c>
      <c r="K62" s="136" t="s">
        <v>765</v>
      </c>
      <c r="L62" s="136" t="s">
        <v>765</v>
      </c>
      <c r="M62" s="136" t="s">
        <v>765</v>
      </c>
      <c r="N62" s="136" t="s">
        <v>765</v>
      </c>
      <c r="O62" s="170" t="s">
        <v>765</v>
      </c>
      <c r="P62" s="99"/>
      <c r="Q62" s="131"/>
      <c r="R62" s="132"/>
      <c r="S62" s="99"/>
      <c r="T62" s="99">
        <v>18</v>
      </c>
      <c r="U62" s="99"/>
      <c r="V62" s="131"/>
      <c r="W62" s="132"/>
      <c r="X62" s="131"/>
      <c r="Y62" s="132"/>
      <c r="Z62" s="99"/>
      <c r="AA62" s="99"/>
      <c r="AB62" s="99"/>
      <c r="AC62" s="99"/>
      <c r="AD62" s="138">
        <v>44075</v>
      </c>
      <c r="AE62" s="102" t="s">
        <v>6302</v>
      </c>
    </row>
    <row r="63" spans="1:31" ht="27" customHeight="1">
      <c r="A63" s="104">
        <v>1110202908</v>
      </c>
      <c r="B63" s="100" t="s">
        <v>11659</v>
      </c>
      <c r="C63" s="165" t="s">
        <v>6399</v>
      </c>
      <c r="D63" s="102" t="s">
        <v>5179</v>
      </c>
      <c r="E63" s="102" t="s">
        <v>6403</v>
      </c>
      <c r="F63" s="103" t="s">
        <v>1938</v>
      </c>
      <c r="G63" s="165" t="s">
        <v>6400</v>
      </c>
      <c r="H63" s="165" t="s">
        <v>6401</v>
      </c>
      <c r="I63" s="135" t="s">
        <v>765</v>
      </c>
      <c r="J63" s="136"/>
      <c r="K63" s="136"/>
      <c r="L63" s="136" t="s">
        <v>765</v>
      </c>
      <c r="M63" s="136" t="s">
        <v>765</v>
      </c>
      <c r="N63" s="136" t="s">
        <v>765</v>
      </c>
      <c r="O63" s="170" t="s">
        <v>765</v>
      </c>
      <c r="P63" s="99"/>
      <c r="Q63" s="131"/>
      <c r="R63" s="132"/>
      <c r="S63" s="99"/>
      <c r="T63" s="99"/>
      <c r="U63" s="99"/>
      <c r="V63" s="131"/>
      <c r="W63" s="132"/>
      <c r="X63" s="131">
        <v>20</v>
      </c>
      <c r="Y63" s="132"/>
      <c r="Z63" s="99"/>
      <c r="AA63" s="99"/>
      <c r="AB63" s="99"/>
      <c r="AC63" s="99"/>
      <c r="AD63" s="138">
        <v>44166</v>
      </c>
      <c r="AE63" s="102" t="s">
        <v>6402</v>
      </c>
    </row>
    <row r="64" spans="1:31" ht="27" customHeight="1">
      <c r="A64" s="104">
        <v>1110202908</v>
      </c>
      <c r="B64" s="100" t="s">
        <v>7402</v>
      </c>
      <c r="C64" s="165" t="s">
        <v>6399</v>
      </c>
      <c r="D64" s="102" t="s">
        <v>5179</v>
      </c>
      <c r="E64" s="102" t="s">
        <v>6403</v>
      </c>
      <c r="F64" s="103" t="s">
        <v>1938</v>
      </c>
      <c r="G64" s="165" t="s">
        <v>6400</v>
      </c>
      <c r="H64" s="165" t="s">
        <v>6401</v>
      </c>
      <c r="I64" s="135" t="s">
        <v>765</v>
      </c>
      <c r="J64" s="136"/>
      <c r="K64" s="136"/>
      <c r="L64" s="136" t="s">
        <v>765</v>
      </c>
      <c r="M64" s="136" t="s">
        <v>765</v>
      </c>
      <c r="N64" s="136" t="s">
        <v>765</v>
      </c>
      <c r="O64" s="170" t="s">
        <v>765</v>
      </c>
      <c r="P64" s="99"/>
      <c r="Q64" s="131"/>
      <c r="R64" s="132"/>
      <c r="S64" s="99"/>
      <c r="T64" s="99"/>
      <c r="U64" s="99"/>
      <c r="V64" s="131"/>
      <c r="W64" s="132"/>
      <c r="X64" s="131"/>
      <c r="Y64" s="132"/>
      <c r="Z64" s="99"/>
      <c r="AA64" s="99"/>
      <c r="AB64" s="99" t="s">
        <v>4597</v>
      </c>
      <c r="AC64" s="99"/>
      <c r="AD64" s="138">
        <v>44652</v>
      </c>
      <c r="AE64" s="102" t="s">
        <v>6402</v>
      </c>
    </row>
    <row r="65" spans="1:31" ht="27" customHeight="1">
      <c r="A65" s="104">
        <v>1110202924</v>
      </c>
      <c r="B65" s="100" t="s">
        <v>11660</v>
      </c>
      <c r="C65" s="100" t="s">
        <v>6761</v>
      </c>
      <c r="D65" s="101" t="s">
        <v>5179</v>
      </c>
      <c r="E65" s="102" t="s">
        <v>6762</v>
      </c>
      <c r="F65" s="103">
        <v>3330816</v>
      </c>
      <c r="G65" s="104" t="s">
        <v>6763</v>
      </c>
      <c r="H65" s="104" t="s">
        <v>6764</v>
      </c>
      <c r="I65" s="135"/>
      <c r="J65" s="136"/>
      <c r="K65" s="136"/>
      <c r="L65" s="136" t="s">
        <v>765</v>
      </c>
      <c r="M65" s="136" t="s">
        <v>765</v>
      </c>
      <c r="N65" s="136" t="s">
        <v>765</v>
      </c>
      <c r="O65" s="109"/>
      <c r="P65" s="99"/>
      <c r="Q65" s="110"/>
      <c r="R65" s="111"/>
      <c r="S65" s="99"/>
      <c r="T65" s="99"/>
      <c r="U65" s="99"/>
      <c r="V65" s="110"/>
      <c r="W65" s="111"/>
      <c r="X65" s="110"/>
      <c r="Y65" s="111"/>
      <c r="Z65" s="99">
        <v>20</v>
      </c>
      <c r="AA65" s="99"/>
      <c r="AB65" s="99"/>
      <c r="AC65" s="99"/>
      <c r="AD65" s="138">
        <v>44317</v>
      </c>
      <c r="AE65" s="102" t="s">
        <v>6765</v>
      </c>
    </row>
    <row r="66" spans="1:31" ht="27" customHeight="1">
      <c r="A66" s="104">
        <v>1110202973</v>
      </c>
      <c r="B66" s="100" t="s">
        <v>11661</v>
      </c>
      <c r="C66" s="100" t="s">
        <v>11500</v>
      </c>
      <c r="D66" s="101" t="s">
        <v>9237</v>
      </c>
      <c r="E66" s="102" t="s">
        <v>11018</v>
      </c>
      <c r="F66" s="103" t="s">
        <v>6983</v>
      </c>
      <c r="G66" s="104" t="s">
        <v>9241</v>
      </c>
      <c r="H66" s="104" t="s">
        <v>9242</v>
      </c>
      <c r="I66" s="135"/>
      <c r="J66" s="136"/>
      <c r="K66" s="136"/>
      <c r="L66" s="136" t="s">
        <v>765</v>
      </c>
      <c r="M66" s="136" t="s">
        <v>765</v>
      </c>
      <c r="N66" s="171" t="s">
        <v>765</v>
      </c>
      <c r="O66" s="170" t="s">
        <v>765</v>
      </c>
      <c r="P66" s="99"/>
      <c r="Q66" s="131"/>
      <c r="R66" s="132"/>
      <c r="S66" s="99"/>
      <c r="T66" s="99"/>
      <c r="U66" s="99"/>
      <c r="V66" s="110"/>
      <c r="W66" s="111"/>
      <c r="X66" s="76">
        <v>15</v>
      </c>
      <c r="Y66" s="111"/>
      <c r="Z66" s="99"/>
      <c r="AA66" s="99"/>
      <c r="AB66" s="99"/>
      <c r="AC66" s="99"/>
      <c r="AD66" s="138">
        <v>44409</v>
      </c>
      <c r="AE66" s="102" t="s">
        <v>9243</v>
      </c>
    </row>
    <row r="67" spans="1:31" ht="27" customHeight="1">
      <c r="A67" s="104">
        <v>1110202973</v>
      </c>
      <c r="B67" s="100" t="s">
        <v>11661</v>
      </c>
      <c r="C67" s="100" t="s">
        <v>11500</v>
      </c>
      <c r="D67" s="101" t="s">
        <v>9237</v>
      </c>
      <c r="E67" s="102" t="s">
        <v>11018</v>
      </c>
      <c r="F67" s="103" t="s">
        <v>6983</v>
      </c>
      <c r="G67" s="104" t="s">
        <v>9241</v>
      </c>
      <c r="H67" s="104" t="s">
        <v>9242</v>
      </c>
      <c r="I67" s="135"/>
      <c r="J67" s="136"/>
      <c r="K67" s="136"/>
      <c r="L67" s="136" t="s">
        <v>765</v>
      </c>
      <c r="M67" s="136" t="s">
        <v>765</v>
      </c>
      <c r="N67" s="171" t="s">
        <v>765</v>
      </c>
      <c r="O67" s="170" t="s">
        <v>765</v>
      </c>
      <c r="P67" s="99"/>
      <c r="Q67" s="131"/>
      <c r="R67" s="132"/>
      <c r="S67" s="99"/>
      <c r="T67" s="99"/>
      <c r="U67" s="99"/>
      <c r="V67" s="110"/>
      <c r="W67" s="111"/>
      <c r="X67" s="110"/>
      <c r="Y67" s="111"/>
      <c r="Z67" s="99"/>
      <c r="AA67" s="99"/>
      <c r="AB67" s="99" t="s">
        <v>765</v>
      </c>
      <c r="AC67" s="99"/>
      <c r="AD67" s="138">
        <v>45748</v>
      </c>
      <c r="AE67" s="102" t="s">
        <v>9243</v>
      </c>
    </row>
    <row r="68" spans="1:31" ht="27" customHeight="1">
      <c r="A68" s="104">
        <v>1110202973</v>
      </c>
      <c r="B68" s="100" t="s">
        <v>11661</v>
      </c>
      <c r="C68" s="100" t="s">
        <v>11500</v>
      </c>
      <c r="D68" s="101" t="s">
        <v>9237</v>
      </c>
      <c r="E68" s="102" t="s">
        <v>9240</v>
      </c>
      <c r="F68" s="103" t="s">
        <v>10744</v>
      </c>
      <c r="G68" s="104" t="s">
        <v>10745</v>
      </c>
      <c r="H68" s="104" t="s">
        <v>10746</v>
      </c>
      <c r="I68" s="135"/>
      <c r="J68" s="136"/>
      <c r="K68" s="136"/>
      <c r="L68" s="136" t="s">
        <v>765</v>
      </c>
      <c r="M68" s="136" t="s">
        <v>765</v>
      </c>
      <c r="N68" s="171" t="s">
        <v>765</v>
      </c>
      <c r="O68" s="170" t="s">
        <v>765</v>
      </c>
      <c r="P68" s="99"/>
      <c r="Q68" s="131"/>
      <c r="R68" s="132"/>
      <c r="S68" s="99"/>
      <c r="T68" s="99"/>
      <c r="U68" s="99"/>
      <c r="V68" s="110"/>
      <c r="W68" s="111"/>
      <c r="X68" s="110"/>
      <c r="Y68" s="111"/>
      <c r="Z68" s="99"/>
      <c r="AA68" s="99"/>
      <c r="AB68" s="99"/>
      <c r="AC68" s="99">
        <v>10</v>
      </c>
      <c r="AD68" s="138">
        <v>45931</v>
      </c>
      <c r="AE68" s="102" t="s">
        <v>9243</v>
      </c>
    </row>
    <row r="69" spans="1:31" ht="27" customHeight="1">
      <c r="A69" s="104">
        <v>1110202999</v>
      </c>
      <c r="B69" s="100" t="s">
        <v>7213</v>
      </c>
      <c r="C69" s="100" t="s">
        <v>7028</v>
      </c>
      <c r="D69" s="101" t="s">
        <v>6837</v>
      </c>
      <c r="E69" s="102" t="s">
        <v>9784</v>
      </c>
      <c r="F69" s="103" t="s">
        <v>7029</v>
      </c>
      <c r="G69" s="104" t="s">
        <v>7030</v>
      </c>
      <c r="H69" s="104" t="s">
        <v>7031</v>
      </c>
      <c r="I69" s="135"/>
      <c r="J69" s="136"/>
      <c r="K69" s="136"/>
      <c r="L69" s="136"/>
      <c r="M69" s="136" t="s">
        <v>765</v>
      </c>
      <c r="N69" s="171" t="s">
        <v>765</v>
      </c>
      <c r="O69" s="170"/>
      <c r="P69" s="99"/>
      <c r="Q69" s="131"/>
      <c r="R69" s="132"/>
      <c r="S69" s="99"/>
      <c r="T69" s="99"/>
      <c r="U69" s="99"/>
      <c r="V69" s="110"/>
      <c r="W69" s="111"/>
      <c r="X69" s="110"/>
      <c r="Y69" s="111"/>
      <c r="Z69" s="99"/>
      <c r="AA69" s="99">
        <v>20</v>
      </c>
      <c r="AB69" s="99"/>
      <c r="AC69" s="99"/>
      <c r="AD69" s="138">
        <v>44440</v>
      </c>
      <c r="AE69" s="102" t="s">
        <v>7027</v>
      </c>
    </row>
    <row r="70" spans="1:31" ht="27" customHeight="1">
      <c r="A70" s="104">
        <v>1110203005</v>
      </c>
      <c r="B70" s="157" t="s">
        <v>12029</v>
      </c>
      <c r="C70" s="100" t="s">
        <v>7074</v>
      </c>
      <c r="D70" s="101" t="s">
        <v>6837</v>
      </c>
      <c r="E70" s="102" t="s">
        <v>7075</v>
      </c>
      <c r="F70" s="103" t="s">
        <v>7076</v>
      </c>
      <c r="G70" s="104" t="s">
        <v>7077</v>
      </c>
      <c r="H70" s="104" t="s">
        <v>7078</v>
      </c>
      <c r="I70" s="135"/>
      <c r="J70" s="136"/>
      <c r="K70" s="136"/>
      <c r="L70" s="136"/>
      <c r="M70" s="136" t="s">
        <v>765</v>
      </c>
      <c r="N70" s="171" t="s">
        <v>765</v>
      </c>
      <c r="O70" s="170"/>
      <c r="P70" s="99"/>
      <c r="Q70" s="131"/>
      <c r="R70" s="132"/>
      <c r="S70" s="99"/>
      <c r="T70" s="99"/>
      <c r="U70" s="99"/>
      <c r="V70" s="110"/>
      <c r="W70" s="111"/>
      <c r="X70" s="110"/>
      <c r="Y70" s="111"/>
      <c r="Z70" s="99"/>
      <c r="AA70" s="99">
        <v>20</v>
      </c>
      <c r="AB70" s="99"/>
      <c r="AC70" s="99"/>
      <c r="AD70" s="138">
        <v>44470</v>
      </c>
      <c r="AE70" s="102" t="s">
        <v>7079</v>
      </c>
    </row>
    <row r="71" spans="1:31" ht="27" customHeight="1">
      <c r="A71" s="104">
        <v>1110203062</v>
      </c>
      <c r="B71" s="100" t="s">
        <v>7403</v>
      </c>
      <c r="C71" s="100" t="s">
        <v>7394</v>
      </c>
      <c r="D71" s="101" t="s">
        <v>6837</v>
      </c>
      <c r="E71" s="102" t="s">
        <v>7747</v>
      </c>
      <c r="F71" s="103" t="s">
        <v>7395</v>
      </c>
      <c r="G71" s="104" t="s">
        <v>7396</v>
      </c>
      <c r="H71" s="104" t="s">
        <v>7397</v>
      </c>
      <c r="I71" s="135"/>
      <c r="J71" s="136"/>
      <c r="K71" s="136"/>
      <c r="L71" s="136"/>
      <c r="M71" s="136" t="s">
        <v>765</v>
      </c>
      <c r="N71" s="171"/>
      <c r="O71" s="170"/>
      <c r="P71" s="99"/>
      <c r="Q71" s="131"/>
      <c r="R71" s="132"/>
      <c r="S71" s="99"/>
      <c r="T71" s="99">
        <v>10</v>
      </c>
      <c r="U71" s="99"/>
      <c r="V71" s="110"/>
      <c r="W71" s="111"/>
      <c r="X71" s="110"/>
      <c r="Y71" s="111"/>
      <c r="Z71" s="99"/>
      <c r="AA71" s="99">
        <v>10</v>
      </c>
      <c r="AB71" s="99"/>
      <c r="AC71" s="99"/>
      <c r="AD71" s="138">
        <v>44652</v>
      </c>
      <c r="AE71" s="102" t="s">
        <v>7398</v>
      </c>
    </row>
    <row r="72" spans="1:31" ht="27" customHeight="1">
      <c r="A72" s="104">
        <v>1110203070</v>
      </c>
      <c r="B72" s="100" t="s">
        <v>7403</v>
      </c>
      <c r="C72" s="100" t="s">
        <v>7399</v>
      </c>
      <c r="D72" s="101" t="s">
        <v>6837</v>
      </c>
      <c r="E72" s="102" t="s">
        <v>7748</v>
      </c>
      <c r="F72" s="103" t="s">
        <v>7400</v>
      </c>
      <c r="G72" s="104" t="s">
        <v>7396</v>
      </c>
      <c r="H72" s="104" t="s">
        <v>7397</v>
      </c>
      <c r="I72" s="135"/>
      <c r="J72" s="136"/>
      <c r="K72" s="136"/>
      <c r="L72" s="136"/>
      <c r="M72" s="136" t="s">
        <v>765</v>
      </c>
      <c r="N72" s="171"/>
      <c r="O72" s="170"/>
      <c r="P72" s="99"/>
      <c r="Q72" s="131"/>
      <c r="R72" s="132"/>
      <c r="S72" s="99"/>
      <c r="T72" s="99"/>
      <c r="U72" s="99"/>
      <c r="V72" s="110"/>
      <c r="W72" s="111"/>
      <c r="X72" s="110"/>
      <c r="Y72" s="111"/>
      <c r="Z72" s="99"/>
      <c r="AA72" s="99">
        <v>20</v>
      </c>
      <c r="AB72" s="99"/>
      <c r="AC72" s="99"/>
      <c r="AD72" s="138">
        <v>44652</v>
      </c>
      <c r="AE72" s="102" t="s">
        <v>7401</v>
      </c>
    </row>
    <row r="73" spans="1:31" ht="27" customHeight="1">
      <c r="A73" s="104">
        <v>1110203112</v>
      </c>
      <c r="B73" s="100" t="s">
        <v>7541</v>
      </c>
      <c r="C73" s="100" t="s">
        <v>7535</v>
      </c>
      <c r="D73" s="101" t="s">
        <v>6837</v>
      </c>
      <c r="E73" s="102" t="s">
        <v>7749</v>
      </c>
      <c r="F73" s="103" t="s">
        <v>7536</v>
      </c>
      <c r="G73" s="104" t="s">
        <v>7537</v>
      </c>
      <c r="H73" s="104" t="s">
        <v>7538</v>
      </c>
      <c r="I73" s="135"/>
      <c r="J73" s="136"/>
      <c r="K73" s="136"/>
      <c r="L73" s="136"/>
      <c r="M73" s="136" t="s">
        <v>765</v>
      </c>
      <c r="N73" s="171" t="s">
        <v>765</v>
      </c>
      <c r="O73" s="170" t="s">
        <v>765</v>
      </c>
      <c r="P73" s="99"/>
      <c r="Q73" s="131"/>
      <c r="R73" s="132"/>
      <c r="S73" s="99"/>
      <c r="T73" s="99"/>
      <c r="U73" s="99"/>
      <c r="V73" s="110"/>
      <c r="W73" s="111"/>
      <c r="X73" s="110"/>
      <c r="Y73" s="111"/>
      <c r="Z73" s="99"/>
      <c r="AA73" s="99">
        <v>20</v>
      </c>
      <c r="AB73" s="99"/>
      <c r="AC73" s="99"/>
      <c r="AD73" s="138">
        <v>44713</v>
      </c>
      <c r="AE73" s="102" t="s">
        <v>7539</v>
      </c>
    </row>
    <row r="74" spans="1:31" ht="27" customHeight="1">
      <c r="A74" s="104">
        <v>1110203120</v>
      </c>
      <c r="B74" s="100" t="s">
        <v>7540</v>
      </c>
      <c r="C74" s="100" t="s">
        <v>7531</v>
      </c>
      <c r="D74" s="101" t="s">
        <v>6837</v>
      </c>
      <c r="E74" s="102" t="s">
        <v>7750</v>
      </c>
      <c r="F74" s="103" t="s">
        <v>7532</v>
      </c>
      <c r="G74" s="104" t="s">
        <v>7533</v>
      </c>
      <c r="H74" s="104" t="s">
        <v>7754</v>
      </c>
      <c r="I74" s="135"/>
      <c r="J74" s="136"/>
      <c r="K74" s="136"/>
      <c r="L74" s="136"/>
      <c r="M74" s="136" t="s">
        <v>765</v>
      </c>
      <c r="N74" s="171" t="s">
        <v>765</v>
      </c>
      <c r="O74" s="170"/>
      <c r="P74" s="99"/>
      <c r="Q74" s="131"/>
      <c r="R74" s="132"/>
      <c r="S74" s="99"/>
      <c r="T74" s="99"/>
      <c r="U74" s="99"/>
      <c r="V74" s="110"/>
      <c r="W74" s="111"/>
      <c r="X74" s="110"/>
      <c r="Y74" s="111"/>
      <c r="Z74" s="99">
        <v>20</v>
      </c>
      <c r="AA74" s="99"/>
      <c r="AB74" s="99"/>
      <c r="AC74" s="99"/>
      <c r="AD74" s="138">
        <v>44713</v>
      </c>
      <c r="AE74" s="102" t="s">
        <v>7534</v>
      </c>
    </row>
    <row r="75" spans="1:31" ht="27" customHeight="1">
      <c r="A75" s="104">
        <v>1110203138</v>
      </c>
      <c r="B75" s="100" t="s">
        <v>7610</v>
      </c>
      <c r="C75" s="100" t="s">
        <v>7542</v>
      </c>
      <c r="D75" s="101" t="s">
        <v>6837</v>
      </c>
      <c r="E75" s="102" t="s">
        <v>7751</v>
      </c>
      <c r="F75" s="103" t="s">
        <v>6983</v>
      </c>
      <c r="G75" s="104" t="s">
        <v>7543</v>
      </c>
      <c r="H75" s="104" t="s">
        <v>7544</v>
      </c>
      <c r="I75" s="135"/>
      <c r="J75" s="136"/>
      <c r="K75" s="136" t="s">
        <v>765</v>
      </c>
      <c r="L75" s="136" t="s">
        <v>765</v>
      </c>
      <c r="M75" s="136" t="s">
        <v>765</v>
      </c>
      <c r="N75" s="171" t="s">
        <v>765</v>
      </c>
      <c r="O75" s="170" t="s">
        <v>765</v>
      </c>
      <c r="P75" s="99"/>
      <c r="Q75" s="131"/>
      <c r="R75" s="132"/>
      <c r="S75" s="99"/>
      <c r="T75" s="99"/>
      <c r="U75" s="99"/>
      <c r="V75" s="110"/>
      <c r="W75" s="111"/>
      <c r="X75" s="110"/>
      <c r="Y75" s="111"/>
      <c r="Z75" s="99">
        <v>20</v>
      </c>
      <c r="AA75" s="99"/>
      <c r="AB75" s="99"/>
      <c r="AC75" s="99"/>
      <c r="AD75" s="138">
        <v>44713</v>
      </c>
      <c r="AE75" s="102" t="s">
        <v>7545</v>
      </c>
    </row>
    <row r="76" spans="1:31" ht="27" customHeight="1">
      <c r="A76" s="104">
        <v>1110203179</v>
      </c>
      <c r="B76" s="100" t="s">
        <v>7753</v>
      </c>
      <c r="C76" s="100" t="s">
        <v>7742</v>
      </c>
      <c r="D76" s="101" t="s">
        <v>6837</v>
      </c>
      <c r="E76" s="102" t="s">
        <v>7752</v>
      </c>
      <c r="F76" s="103" t="s">
        <v>7743</v>
      </c>
      <c r="G76" s="104" t="s">
        <v>7744</v>
      </c>
      <c r="H76" s="104" t="s">
        <v>7745</v>
      </c>
      <c r="I76" s="135"/>
      <c r="J76" s="136"/>
      <c r="K76" s="136"/>
      <c r="L76" s="136"/>
      <c r="M76" s="136" t="s">
        <v>765</v>
      </c>
      <c r="N76" s="171" t="s">
        <v>765</v>
      </c>
      <c r="O76" s="170"/>
      <c r="P76" s="99"/>
      <c r="Q76" s="131"/>
      <c r="R76" s="132"/>
      <c r="S76" s="99"/>
      <c r="T76" s="99"/>
      <c r="U76" s="99"/>
      <c r="V76" s="110"/>
      <c r="W76" s="111"/>
      <c r="X76" s="110"/>
      <c r="Y76" s="111"/>
      <c r="Z76" s="99">
        <v>20</v>
      </c>
      <c r="AA76" s="99"/>
      <c r="AB76" s="99"/>
      <c r="AC76" s="99"/>
      <c r="AD76" s="138">
        <v>44805</v>
      </c>
      <c r="AE76" s="102" t="s">
        <v>7746</v>
      </c>
    </row>
    <row r="77" spans="1:31" ht="27" customHeight="1">
      <c r="A77" s="104">
        <v>1110203179</v>
      </c>
      <c r="B77" s="100" t="s">
        <v>7753</v>
      </c>
      <c r="C77" s="100" t="s">
        <v>7742</v>
      </c>
      <c r="D77" s="101" t="s">
        <v>6837</v>
      </c>
      <c r="E77" s="102" t="s">
        <v>7752</v>
      </c>
      <c r="F77" s="103" t="s">
        <v>7743</v>
      </c>
      <c r="G77" s="104" t="s">
        <v>7744</v>
      </c>
      <c r="H77" s="104" t="s">
        <v>7745</v>
      </c>
      <c r="I77" s="135"/>
      <c r="J77" s="136"/>
      <c r="K77" s="136"/>
      <c r="L77" s="136"/>
      <c r="M77" s="136" t="s">
        <v>765</v>
      </c>
      <c r="N77" s="171" t="s">
        <v>765</v>
      </c>
      <c r="O77" s="170"/>
      <c r="P77" s="99"/>
      <c r="Q77" s="131"/>
      <c r="R77" s="132"/>
      <c r="S77" s="99"/>
      <c r="T77" s="99"/>
      <c r="U77" s="99"/>
      <c r="V77" s="110"/>
      <c r="W77" s="111"/>
      <c r="X77" s="110"/>
      <c r="Y77" s="111"/>
      <c r="Z77" s="99"/>
      <c r="AA77" s="99"/>
      <c r="AB77" s="99" t="s">
        <v>4597</v>
      </c>
      <c r="AC77" s="99"/>
      <c r="AD77" s="138">
        <v>46143</v>
      </c>
      <c r="AE77" s="102" t="s">
        <v>7746</v>
      </c>
    </row>
    <row r="78" spans="1:31" ht="27" customHeight="1">
      <c r="A78" s="99">
        <v>1110203211</v>
      </c>
      <c r="B78" s="100" t="s">
        <v>12203</v>
      </c>
      <c r="C78" s="101" t="s">
        <v>12204</v>
      </c>
      <c r="D78" s="102" t="s">
        <v>4626</v>
      </c>
      <c r="E78" s="102" t="s">
        <v>12205</v>
      </c>
      <c r="F78" s="133" t="s">
        <v>10353</v>
      </c>
      <c r="G78" s="134" t="s">
        <v>12074</v>
      </c>
      <c r="H78" s="134" t="s">
        <v>12075</v>
      </c>
      <c r="I78" s="135"/>
      <c r="J78" s="136" t="s">
        <v>12202</v>
      </c>
      <c r="K78" s="136" t="s">
        <v>12202</v>
      </c>
      <c r="L78" s="136" t="s">
        <v>12202</v>
      </c>
      <c r="M78" s="136" t="s">
        <v>10950</v>
      </c>
      <c r="N78" s="136" t="s">
        <v>10950</v>
      </c>
      <c r="O78" s="170"/>
      <c r="P78" s="99"/>
      <c r="Q78" s="131"/>
      <c r="R78" s="132"/>
      <c r="S78" s="99"/>
      <c r="T78" s="99"/>
      <c r="U78" s="99"/>
      <c r="V78" s="131">
        <v>20</v>
      </c>
      <c r="W78" s="132"/>
      <c r="X78" s="131"/>
      <c r="Y78" s="132"/>
      <c r="Z78" s="99"/>
      <c r="AA78" s="99"/>
      <c r="AB78" s="99"/>
      <c r="AC78" s="99"/>
      <c r="AD78" s="138">
        <v>46174</v>
      </c>
      <c r="AE78" s="102" t="s">
        <v>12076</v>
      </c>
    </row>
    <row r="79" spans="1:31" ht="27" customHeight="1">
      <c r="A79" s="99">
        <v>1110203229</v>
      </c>
      <c r="B79" s="100" t="s">
        <v>12004</v>
      </c>
      <c r="C79" s="101" t="s">
        <v>8157</v>
      </c>
      <c r="D79" s="102" t="s">
        <v>4626</v>
      </c>
      <c r="E79" s="102" t="s">
        <v>9744</v>
      </c>
      <c r="F79" s="133" t="s">
        <v>4635</v>
      </c>
      <c r="G79" s="134" t="s">
        <v>8158</v>
      </c>
      <c r="H79" s="134" t="s">
        <v>8159</v>
      </c>
      <c r="I79" s="135"/>
      <c r="J79" s="136"/>
      <c r="K79" s="136"/>
      <c r="L79" s="136" t="s">
        <v>765</v>
      </c>
      <c r="M79" s="136" t="s">
        <v>765</v>
      </c>
      <c r="N79" s="136" t="s">
        <v>765</v>
      </c>
      <c r="O79" s="170" t="s">
        <v>765</v>
      </c>
      <c r="P79" s="99"/>
      <c r="Q79" s="131"/>
      <c r="R79" s="132"/>
      <c r="S79" s="99"/>
      <c r="T79" s="99"/>
      <c r="U79" s="99"/>
      <c r="V79" s="131"/>
      <c r="W79" s="132"/>
      <c r="X79" s="131">
        <v>20</v>
      </c>
      <c r="Y79" s="132"/>
      <c r="Z79" s="99"/>
      <c r="AA79" s="99"/>
      <c r="AB79" s="99"/>
      <c r="AC79" s="99"/>
      <c r="AD79" s="138">
        <v>45017</v>
      </c>
      <c r="AE79" s="102" t="s">
        <v>8160</v>
      </c>
    </row>
    <row r="80" spans="1:31" ht="27" customHeight="1">
      <c r="A80" s="99">
        <v>1110203229</v>
      </c>
      <c r="B80" s="100" t="s">
        <v>12004</v>
      </c>
      <c r="C80" s="101" t="s">
        <v>8157</v>
      </c>
      <c r="D80" s="102" t="s">
        <v>4626</v>
      </c>
      <c r="E80" s="102" t="s">
        <v>9744</v>
      </c>
      <c r="F80" s="133" t="s">
        <v>4635</v>
      </c>
      <c r="G80" s="134" t="s">
        <v>8158</v>
      </c>
      <c r="H80" s="134" t="s">
        <v>8159</v>
      </c>
      <c r="I80" s="135"/>
      <c r="J80" s="136"/>
      <c r="K80" s="136"/>
      <c r="L80" s="136" t="s">
        <v>765</v>
      </c>
      <c r="M80" s="136" t="s">
        <v>765</v>
      </c>
      <c r="N80" s="136" t="s">
        <v>765</v>
      </c>
      <c r="O80" s="170" t="s">
        <v>765</v>
      </c>
      <c r="P80" s="99"/>
      <c r="Q80" s="131"/>
      <c r="R80" s="132"/>
      <c r="S80" s="99"/>
      <c r="T80" s="99"/>
      <c r="U80" s="99"/>
      <c r="V80" s="131"/>
      <c r="W80" s="132"/>
      <c r="X80" s="131"/>
      <c r="Y80" s="132"/>
      <c r="Z80" s="99"/>
      <c r="AA80" s="99"/>
      <c r="AB80" s="99" t="s">
        <v>765</v>
      </c>
      <c r="AC80" s="99"/>
      <c r="AD80" s="138">
        <v>45748</v>
      </c>
      <c r="AE80" s="102" t="s">
        <v>8160</v>
      </c>
    </row>
    <row r="81" spans="1:31" ht="27" customHeight="1">
      <c r="A81" s="99">
        <v>1110203237</v>
      </c>
      <c r="B81" s="100" t="s">
        <v>11663</v>
      </c>
      <c r="C81" s="101" t="s">
        <v>8161</v>
      </c>
      <c r="D81" s="102" t="s">
        <v>4626</v>
      </c>
      <c r="E81" s="102" t="s">
        <v>9745</v>
      </c>
      <c r="F81" s="133" t="s">
        <v>8162</v>
      </c>
      <c r="G81" s="134" t="s">
        <v>8163</v>
      </c>
      <c r="H81" s="134" t="s">
        <v>8164</v>
      </c>
      <c r="I81" s="135" t="s">
        <v>765</v>
      </c>
      <c r="J81" s="136"/>
      <c r="K81" s="136"/>
      <c r="L81" s="136"/>
      <c r="M81" s="136" t="s">
        <v>765</v>
      </c>
      <c r="N81" s="148"/>
      <c r="O81" s="148"/>
      <c r="P81" s="99"/>
      <c r="Q81" s="131"/>
      <c r="R81" s="132"/>
      <c r="S81" s="99"/>
      <c r="T81" s="99">
        <v>30</v>
      </c>
      <c r="U81" s="99"/>
      <c r="V81" s="131"/>
      <c r="W81" s="132"/>
      <c r="X81" s="131"/>
      <c r="Y81" s="132"/>
      <c r="Z81" s="99"/>
      <c r="AA81" s="99"/>
      <c r="AB81" s="99"/>
      <c r="AC81" s="99"/>
      <c r="AD81" s="138">
        <v>45017</v>
      </c>
      <c r="AE81" s="102" t="s">
        <v>8165</v>
      </c>
    </row>
    <row r="82" spans="1:31" ht="27" customHeight="1">
      <c r="A82" s="99">
        <v>1110203245</v>
      </c>
      <c r="B82" s="100" t="s">
        <v>11900</v>
      </c>
      <c r="C82" s="101" t="s">
        <v>8166</v>
      </c>
      <c r="D82" s="102" t="s">
        <v>4626</v>
      </c>
      <c r="E82" s="102" t="s">
        <v>9746</v>
      </c>
      <c r="F82" s="133" t="s">
        <v>8167</v>
      </c>
      <c r="G82" s="134" t="s">
        <v>8168</v>
      </c>
      <c r="H82" s="134"/>
      <c r="I82" s="135"/>
      <c r="J82" s="136"/>
      <c r="K82" s="136" t="s">
        <v>765</v>
      </c>
      <c r="L82" s="136" t="s">
        <v>765</v>
      </c>
      <c r="M82" s="136" t="s">
        <v>765</v>
      </c>
      <c r="N82" s="136" t="s">
        <v>765</v>
      </c>
      <c r="O82" s="132"/>
      <c r="P82" s="99"/>
      <c r="Q82" s="131"/>
      <c r="R82" s="132"/>
      <c r="S82" s="99"/>
      <c r="T82" s="99"/>
      <c r="U82" s="99"/>
      <c r="V82" s="131"/>
      <c r="W82" s="132"/>
      <c r="X82" s="131">
        <v>10</v>
      </c>
      <c r="Y82" s="132"/>
      <c r="Z82" s="99">
        <v>10</v>
      </c>
      <c r="AA82" s="99"/>
      <c r="AB82" s="99"/>
      <c r="AC82" s="99"/>
      <c r="AD82" s="138">
        <v>45017</v>
      </c>
      <c r="AE82" s="102" t="s">
        <v>8169</v>
      </c>
    </row>
    <row r="83" spans="1:31" ht="27" customHeight="1">
      <c r="A83" s="99">
        <v>1110203260</v>
      </c>
      <c r="B83" s="100" t="s">
        <v>11664</v>
      </c>
      <c r="C83" s="101" t="s">
        <v>8234</v>
      </c>
      <c r="D83" s="102" t="s">
        <v>4626</v>
      </c>
      <c r="E83" s="102" t="s">
        <v>9747</v>
      </c>
      <c r="F83" s="133" t="s">
        <v>5180</v>
      </c>
      <c r="G83" s="134" t="s">
        <v>8235</v>
      </c>
      <c r="H83" s="134" t="s">
        <v>8236</v>
      </c>
      <c r="I83" s="135"/>
      <c r="J83" s="136"/>
      <c r="K83" s="136"/>
      <c r="L83" s="136"/>
      <c r="M83" s="136" t="s">
        <v>765</v>
      </c>
      <c r="N83" s="137" t="s">
        <v>765</v>
      </c>
      <c r="O83" s="132" t="s">
        <v>765</v>
      </c>
      <c r="P83" s="99"/>
      <c r="Q83" s="131"/>
      <c r="R83" s="132"/>
      <c r="S83" s="99"/>
      <c r="T83" s="99"/>
      <c r="U83" s="99"/>
      <c r="V83" s="131"/>
      <c r="W83" s="132"/>
      <c r="X83" s="131">
        <v>20</v>
      </c>
      <c r="Y83" s="132"/>
      <c r="Z83" s="99"/>
      <c r="AA83" s="99"/>
      <c r="AB83" s="99"/>
      <c r="AC83" s="99"/>
      <c r="AD83" s="138">
        <v>45047</v>
      </c>
      <c r="AE83" s="102" t="s">
        <v>8237</v>
      </c>
    </row>
    <row r="84" spans="1:31" ht="27" customHeight="1">
      <c r="A84" s="99">
        <v>1110203260</v>
      </c>
      <c r="B84" s="100" t="s">
        <v>11665</v>
      </c>
      <c r="C84" s="101" t="s">
        <v>10747</v>
      </c>
      <c r="D84" s="102" t="s">
        <v>10748</v>
      </c>
      <c r="E84" s="102" t="s">
        <v>11589</v>
      </c>
      <c r="F84" s="133" t="s">
        <v>9565</v>
      </c>
      <c r="G84" s="134" t="s">
        <v>10749</v>
      </c>
      <c r="H84" s="134" t="s">
        <v>10750</v>
      </c>
      <c r="I84" s="135"/>
      <c r="J84" s="136"/>
      <c r="K84" s="136"/>
      <c r="L84" s="136"/>
      <c r="M84" s="136" t="s">
        <v>765</v>
      </c>
      <c r="N84" s="137" t="s">
        <v>765</v>
      </c>
      <c r="O84" s="132" t="s">
        <v>765</v>
      </c>
      <c r="P84" s="99"/>
      <c r="Q84" s="131"/>
      <c r="R84" s="132"/>
      <c r="S84" s="99"/>
      <c r="T84" s="99"/>
      <c r="U84" s="99"/>
      <c r="V84" s="131"/>
      <c r="W84" s="132"/>
      <c r="X84" s="131"/>
      <c r="Y84" s="132"/>
      <c r="Z84" s="99"/>
      <c r="AA84" s="99"/>
      <c r="AB84" s="99" t="s">
        <v>765</v>
      </c>
      <c r="AC84" s="99"/>
      <c r="AD84" s="138">
        <v>45931</v>
      </c>
      <c r="AE84" s="102" t="s">
        <v>10741</v>
      </c>
    </row>
    <row r="85" spans="1:31" ht="27" customHeight="1">
      <c r="A85" s="99">
        <v>1110203260</v>
      </c>
      <c r="B85" s="100" t="s">
        <v>11665</v>
      </c>
      <c r="C85" s="101" t="s">
        <v>10747</v>
      </c>
      <c r="D85" s="102" t="s">
        <v>10748</v>
      </c>
      <c r="E85" s="102" t="s">
        <v>11589</v>
      </c>
      <c r="F85" s="133" t="s">
        <v>9565</v>
      </c>
      <c r="G85" s="134" t="s">
        <v>10749</v>
      </c>
      <c r="H85" s="134" t="s">
        <v>10750</v>
      </c>
      <c r="I85" s="135"/>
      <c r="J85" s="136"/>
      <c r="K85" s="136"/>
      <c r="L85" s="136"/>
      <c r="M85" s="136" t="s">
        <v>765</v>
      </c>
      <c r="N85" s="137" t="s">
        <v>765</v>
      </c>
      <c r="O85" s="132" t="s">
        <v>765</v>
      </c>
      <c r="P85" s="99"/>
      <c r="Q85" s="131"/>
      <c r="R85" s="132"/>
      <c r="S85" s="99"/>
      <c r="T85" s="99"/>
      <c r="U85" s="99"/>
      <c r="V85" s="131"/>
      <c r="W85" s="132"/>
      <c r="X85" s="131"/>
      <c r="Y85" s="132"/>
      <c r="Z85" s="99"/>
      <c r="AA85" s="99"/>
      <c r="AB85" s="99"/>
      <c r="AC85" s="99">
        <v>10</v>
      </c>
      <c r="AD85" s="138">
        <v>45931</v>
      </c>
      <c r="AE85" s="102" t="s">
        <v>10741</v>
      </c>
    </row>
    <row r="86" spans="1:31" ht="27" customHeight="1">
      <c r="A86" s="99">
        <v>1110203294</v>
      </c>
      <c r="B86" s="100" t="s">
        <v>12005</v>
      </c>
      <c r="C86" s="101" t="s">
        <v>8557</v>
      </c>
      <c r="D86" s="102" t="s">
        <v>4626</v>
      </c>
      <c r="E86" s="102" t="s">
        <v>9748</v>
      </c>
      <c r="F86" s="133" t="s">
        <v>8558</v>
      </c>
      <c r="G86" s="134" t="s">
        <v>8559</v>
      </c>
      <c r="H86" s="134" t="s">
        <v>8559</v>
      </c>
      <c r="I86" s="135"/>
      <c r="J86" s="136"/>
      <c r="K86" s="136"/>
      <c r="L86" s="136"/>
      <c r="M86" s="136" t="s">
        <v>765</v>
      </c>
      <c r="N86" s="137"/>
      <c r="O86" s="132"/>
      <c r="P86" s="99"/>
      <c r="Q86" s="131"/>
      <c r="R86" s="132"/>
      <c r="S86" s="99"/>
      <c r="T86" s="99"/>
      <c r="U86" s="99"/>
      <c r="V86" s="131"/>
      <c r="W86" s="132"/>
      <c r="X86" s="131"/>
      <c r="Y86" s="132"/>
      <c r="Z86" s="99"/>
      <c r="AA86" s="99">
        <v>20</v>
      </c>
      <c r="AB86" s="99"/>
      <c r="AC86" s="99"/>
      <c r="AD86" s="138">
        <v>45170</v>
      </c>
      <c r="AE86" s="102" t="s">
        <v>8560</v>
      </c>
    </row>
    <row r="87" spans="1:31" ht="27" customHeight="1">
      <c r="A87" s="76">
        <v>1110203351</v>
      </c>
      <c r="B87" s="157" t="s">
        <v>11666</v>
      </c>
      <c r="C87" s="158" t="s">
        <v>11005</v>
      </c>
      <c r="D87" s="160" t="s">
        <v>8827</v>
      </c>
      <c r="E87" s="160" t="s">
        <v>9749</v>
      </c>
      <c r="F87" s="161" t="s">
        <v>8828</v>
      </c>
      <c r="G87" s="162" t="s">
        <v>8829</v>
      </c>
      <c r="H87" s="162" t="s">
        <v>8830</v>
      </c>
      <c r="I87" s="172"/>
      <c r="J87" s="164"/>
      <c r="K87" s="164"/>
      <c r="L87" s="164"/>
      <c r="M87" s="164" t="s">
        <v>765</v>
      </c>
      <c r="N87" s="142" t="s">
        <v>765</v>
      </c>
      <c r="O87" s="89" t="s">
        <v>765</v>
      </c>
      <c r="P87" s="76"/>
      <c r="Q87" s="70"/>
      <c r="R87" s="89"/>
      <c r="S87" s="76"/>
      <c r="T87" s="76"/>
      <c r="U87" s="76"/>
      <c r="V87" s="70"/>
      <c r="W87" s="89"/>
      <c r="X87" s="70"/>
      <c r="Y87" s="89"/>
      <c r="Z87" s="76"/>
      <c r="AA87" s="76">
        <v>20</v>
      </c>
      <c r="AB87" s="76"/>
      <c r="AC87" s="76"/>
      <c r="AD87" s="139">
        <v>45261</v>
      </c>
      <c r="AE87" s="160" t="s">
        <v>8831</v>
      </c>
    </row>
    <row r="88" spans="1:31" ht="27" customHeight="1">
      <c r="A88" s="76">
        <v>1110203393</v>
      </c>
      <c r="B88" s="157" t="s">
        <v>11667</v>
      </c>
      <c r="C88" s="158" t="s">
        <v>8928</v>
      </c>
      <c r="D88" s="160" t="s">
        <v>8929</v>
      </c>
      <c r="E88" s="160" t="s">
        <v>9750</v>
      </c>
      <c r="F88" s="161" t="s">
        <v>8930</v>
      </c>
      <c r="G88" s="162" t="s">
        <v>8931</v>
      </c>
      <c r="H88" s="162"/>
      <c r="I88" s="172"/>
      <c r="J88" s="164"/>
      <c r="K88" s="164"/>
      <c r="L88" s="164"/>
      <c r="M88" s="164" t="s">
        <v>765</v>
      </c>
      <c r="N88" s="142" t="s">
        <v>765</v>
      </c>
      <c r="O88" s="89"/>
      <c r="P88" s="76"/>
      <c r="Q88" s="70"/>
      <c r="R88" s="89"/>
      <c r="S88" s="76"/>
      <c r="T88" s="76"/>
      <c r="U88" s="76"/>
      <c r="V88" s="70"/>
      <c r="W88" s="89"/>
      <c r="X88" s="70"/>
      <c r="Y88" s="89"/>
      <c r="Z88" s="76"/>
      <c r="AA88" s="76">
        <v>20</v>
      </c>
      <c r="AB88" s="76"/>
      <c r="AC88" s="76"/>
      <c r="AD88" s="139">
        <v>45323</v>
      </c>
      <c r="AE88" s="160" t="s">
        <v>8932</v>
      </c>
    </row>
    <row r="89" spans="1:31" ht="27" customHeight="1">
      <c r="A89" s="76">
        <v>1110203435</v>
      </c>
      <c r="B89" s="157" t="s">
        <v>11655</v>
      </c>
      <c r="C89" s="158" t="s">
        <v>9054</v>
      </c>
      <c r="D89" s="160" t="s">
        <v>9049</v>
      </c>
      <c r="E89" s="160" t="s">
        <v>9751</v>
      </c>
      <c r="F89" s="161" t="s">
        <v>9055</v>
      </c>
      <c r="G89" s="162" t="s">
        <v>9056</v>
      </c>
      <c r="H89" s="162" t="s">
        <v>9057</v>
      </c>
      <c r="I89" s="163" t="s">
        <v>765</v>
      </c>
      <c r="J89" s="164"/>
      <c r="K89" s="164"/>
      <c r="L89" s="164"/>
      <c r="M89" s="164" t="s">
        <v>765</v>
      </c>
      <c r="N89" s="142"/>
      <c r="O89" s="142"/>
      <c r="P89" s="76"/>
      <c r="Q89" s="70"/>
      <c r="R89" s="89"/>
      <c r="S89" s="76"/>
      <c r="T89" s="76">
        <v>25</v>
      </c>
      <c r="U89" s="76"/>
      <c r="V89" s="70"/>
      <c r="W89" s="89"/>
      <c r="X89" s="70"/>
      <c r="Y89" s="89"/>
      <c r="Z89" s="76"/>
      <c r="AA89" s="76">
        <v>10</v>
      </c>
      <c r="AB89" s="76"/>
      <c r="AC89" s="76"/>
      <c r="AD89" s="139">
        <v>45383</v>
      </c>
      <c r="AE89" s="160" t="s">
        <v>9058</v>
      </c>
    </row>
    <row r="90" spans="1:31" ht="27" customHeight="1">
      <c r="A90" s="76">
        <v>1110203443</v>
      </c>
      <c r="B90" s="157" t="s">
        <v>11668</v>
      </c>
      <c r="C90" s="158" t="s">
        <v>9159</v>
      </c>
      <c r="D90" s="160" t="s">
        <v>9160</v>
      </c>
      <c r="E90" s="160" t="s">
        <v>9752</v>
      </c>
      <c r="F90" s="161" t="s">
        <v>9161</v>
      </c>
      <c r="G90" s="162" t="s">
        <v>9162</v>
      </c>
      <c r="H90" s="162" t="s">
        <v>9163</v>
      </c>
      <c r="I90" s="163"/>
      <c r="J90" s="164"/>
      <c r="K90" s="164"/>
      <c r="L90" s="164"/>
      <c r="M90" s="164"/>
      <c r="N90" s="142" t="s">
        <v>765</v>
      </c>
      <c r="O90" s="142" t="s">
        <v>765</v>
      </c>
      <c r="P90" s="76"/>
      <c r="Q90" s="70"/>
      <c r="R90" s="89"/>
      <c r="S90" s="76"/>
      <c r="T90" s="76"/>
      <c r="U90" s="76"/>
      <c r="V90" s="70">
        <v>10</v>
      </c>
      <c r="W90" s="89"/>
      <c r="X90" s="70">
        <v>10</v>
      </c>
      <c r="Y90" s="89"/>
      <c r="Z90" s="76"/>
      <c r="AA90" s="76"/>
      <c r="AB90" s="76"/>
      <c r="AC90" s="76"/>
      <c r="AD90" s="139">
        <v>45413</v>
      </c>
      <c r="AE90" s="160" t="s">
        <v>9164</v>
      </c>
    </row>
    <row r="91" spans="1:31" ht="27" customHeight="1">
      <c r="A91" s="76">
        <v>1110203459</v>
      </c>
      <c r="B91" s="157" t="s">
        <v>11669</v>
      </c>
      <c r="C91" s="158" t="s">
        <v>9729</v>
      </c>
      <c r="D91" s="160" t="s">
        <v>4626</v>
      </c>
      <c r="E91" s="160" t="s">
        <v>9753</v>
      </c>
      <c r="F91" s="161" t="s">
        <v>8167</v>
      </c>
      <c r="G91" s="162" t="s">
        <v>9354</v>
      </c>
      <c r="H91" s="162" t="s">
        <v>9727</v>
      </c>
      <c r="I91" s="163"/>
      <c r="J91" s="164"/>
      <c r="K91" s="164"/>
      <c r="L91" s="164" t="s">
        <v>765</v>
      </c>
      <c r="M91" s="164" t="s">
        <v>765</v>
      </c>
      <c r="N91" s="142" t="s">
        <v>765</v>
      </c>
      <c r="O91" s="142" t="s">
        <v>765</v>
      </c>
      <c r="P91" s="76"/>
      <c r="Q91" s="70"/>
      <c r="R91" s="89"/>
      <c r="S91" s="76"/>
      <c r="T91" s="76"/>
      <c r="U91" s="76"/>
      <c r="V91" s="70"/>
      <c r="W91" s="89"/>
      <c r="X91" s="70"/>
      <c r="Y91" s="89"/>
      <c r="Z91" s="76"/>
      <c r="AA91" s="76">
        <v>20</v>
      </c>
      <c r="AB91" s="76"/>
      <c r="AC91" s="76"/>
      <c r="AD91" s="139">
        <v>45627</v>
      </c>
      <c r="AE91" s="160" t="s">
        <v>9728</v>
      </c>
    </row>
    <row r="92" spans="1:31" ht="27" customHeight="1">
      <c r="A92" s="76">
        <v>1110203468</v>
      </c>
      <c r="B92" s="157" t="s">
        <v>12006</v>
      </c>
      <c r="C92" s="158" t="s">
        <v>9236</v>
      </c>
      <c r="D92" s="160" t="s">
        <v>9237</v>
      </c>
      <c r="E92" s="160" t="s">
        <v>9754</v>
      </c>
      <c r="F92" s="161" t="s">
        <v>9238</v>
      </c>
      <c r="G92" s="162" t="s">
        <v>9506</v>
      </c>
      <c r="H92" s="162" t="s">
        <v>9506</v>
      </c>
      <c r="I92" s="163"/>
      <c r="J92" s="164"/>
      <c r="K92" s="164"/>
      <c r="L92" s="164"/>
      <c r="M92" s="164" t="s">
        <v>765</v>
      </c>
      <c r="N92" s="142" t="s">
        <v>765</v>
      </c>
      <c r="O92" s="142"/>
      <c r="P92" s="76"/>
      <c r="Q92" s="70"/>
      <c r="R92" s="89"/>
      <c r="S92" s="76"/>
      <c r="T92" s="76"/>
      <c r="U92" s="76"/>
      <c r="V92" s="70"/>
      <c r="W92" s="89"/>
      <c r="X92" s="70"/>
      <c r="Y92" s="89"/>
      <c r="Z92" s="76"/>
      <c r="AA92" s="76">
        <v>20</v>
      </c>
      <c r="AB92" s="76"/>
      <c r="AC92" s="76"/>
      <c r="AD92" s="139">
        <v>45444</v>
      </c>
      <c r="AE92" s="160" t="s">
        <v>9239</v>
      </c>
    </row>
    <row r="93" spans="1:31" ht="27" customHeight="1">
      <c r="A93" s="76">
        <v>1110203476</v>
      </c>
      <c r="B93" s="157" t="s">
        <v>11670</v>
      </c>
      <c r="C93" s="158" t="s">
        <v>9305</v>
      </c>
      <c r="D93" s="160" t="s">
        <v>9306</v>
      </c>
      <c r="E93" s="160" t="s">
        <v>9755</v>
      </c>
      <c r="F93" s="161" t="s">
        <v>6264</v>
      </c>
      <c r="G93" s="162" t="s">
        <v>9307</v>
      </c>
      <c r="H93" s="162" t="s">
        <v>9308</v>
      </c>
      <c r="I93" s="163"/>
      <c r="J93" s="164"/>
      <c r="K93" s="164"/>
      <c r="L93" s="164"/>
      <c r="M93" s="164" t="s">
        <v>765</v>
      </c>
      <c r="N93" s="142" t="s">
        <v>765</v>
      </c>
      <c r="O93" s="142"/>
      <c r="P93" s="76"/>
      <c r="Q93" s="70"/>
      <c r="R93" s="89"/>
      <c r="S93" s="76"/>
      <c r="T93" s="76"/>
      <c r="U93" s="76"/>
      <c r="V93" s="70"/>
      <c r="W93" s="89"/>
      <c r="X93" s="70"/>
      <c r="Y93" s="89"/>
      <c r="Z93" s="76">
        <v>20</v>
      </c>
      <c r="AA93" s="76"/>
      <c r="AB93" s="76"/>
      <c r="AC93" s="76"/>
      <c r="AD93" s="139">
        <v>45474</v>
      </c>
      <c r="AE93" s="160" t="s">
        <v>9309</v>
      </c>
    </row>
    <row r="94" spans="1:31" ht="27" customHeight="1">
      <c r="A94" s="76">
        <v>1110203492</v>
      </c>
      <c r="B94" s="157" t="s">
        <v>11671</v>
      </c>
      <c r="C94" s="158" t="s">
        <v>9310</v>
      </c>
      <c r="D94" s="160" t="s">
        <v>9306</v>
      </c>
      <c r="E94" s="160" t="s">
        <v>9756</v>
      </c>
      <c r="F94" s="161" t="s">
        <v>9311</v>
      </c>
      <c r="G94" s="162" t="s">
        <v>9312</v>
      </c>
      <c r="H94" s="162" t="s">
        <v>9313</v>
      </c>
      <c r="I94" s="163" t="s">
        <v>765</v>
      </c>
      <c r="J94" s="164"/>
      <c r="K94" s="164" t="s">
        <v>765</v>
      </c>
      <c r="L94" s="164" t="s">
        <v>765</v>
      </c>
      <c r="M94" s="164" t="s">
        <v>765</v>
      </c>
      <c r="N94" s="142" t="s">
        <v>765</v>
      </c>
      <c r="O94" s="142" t="s">
        <v>765</v>
      </c>
      <c r="P94" s="76"/>
      <c r="Q94" s="70"/>
      <c r="R94" s="89"/>
      <c r="S94" s="76"/>
      <c r="T94" s="76"/>
      <c r="U94" s="76"/>
      <c r="V94" s="70"/>
      <c r="W94" s="89"/>
      <c r="X94" s="70"/>
      <c r="Y94" s="89"/>
      <c r="Z94" s="76"/>
      <c r="AA94" s="76">
        <v>20</v>
      </c>
      <c r="AB94" s="76"/>
      <c r="AC94" s="76"/>
      <c r="AD94" s="139">
        <v>45474</v>
      </c>
      <c r="AE94" s="160" t="s">
        <v>9314</v>
      </c>
    </row>
    <row r="95" spans="1:31" ht="27" customHeight="1">
      <c r="A95" s="76">
        <v>1110203500</v>
      </c>
      <c r="B95" s="157" t="s">
        <v>11672</v>
      </c>
      <c r="C95" s="158" t="s">
        <v>9437</v>
      </c>
      <c r="D95" s="159" t="s">
        <v>9438</v>
      </c>
      <c r="E95" s="160" t="s">
        <v>9757</v>
      </c>
      <c r="F95" s="161">
        <v>3320017</v>
      </c>
      <c r="G95" s="162" t="s">
        <v>9439</v>
      </c>
      <c r="H95" s="162" t="s">
        <v>9440</v>
      </c>
      <c r="I95" s="163"/>
      <c r="J95" s="164" t="s">
        <v>765</v>
      </c>
      <c r="K95" s="164" t="s">
        <v>765</v>
      </c>
      <c r="L95" s="164" t="s">
        <v>765</v>
      </c>
      <c r="M95" s="164" t="s">
        <v>765</v>
      </c>
      <c r="N95" s="142" t="s">
        <v>765</v>
      </c>
      <c r="O95" s="142" t="s">
        <v>765</v>
      </c>
      <c r="P95" s="76"/>
      <c r="Q95" s="70"/>
      <c r="R95" s="89"/>
      <c r="S95" s="76"/>
      <c r="T95" s="76"/>
      <c r="U95" s="76"/>
      <c r="V95" s="70"/>
      <c r="W95" s="89"/>
      <c r="X95" s="70">
        <v>20</v>
      </c>
      <c r="Y95" s="89"/>
      <c r="Z95" s="76"/>
      <c r="AA95" s="76"/>
      <c r="AB95" s="76"/>
      <c r="AC95" s="76"/>
      <c r="AD95" s="139">
        <v>45536</v>
      </c>
      <c r="AE95" s="160" t="s">
        <v>9441</v>
      </c>
    </row>
    <row r="96" spans="1:31" ht="27" customHeight="1">
      <c r="A96" s="76">
        <v>1110203500</v>
      </c>
      <c r="B96" s="157" t="s">
        <v>11672</v>
      </c>
      <c r="C96" s="158" t="s">
        <v>9437</v>
      </c>
      <c r="D96" s="159" t="s">
        <v>4626</v>
      </c>
      <c r="E96" s="160" t="s">
        <v>9757</v>
      </c>
      <c r="F96" s="161">
        <v>3320017</v>
      </c>
      <c r="G96" s="162" t="s">
        <v>9439</v>
      </c>
      <c r="H96" s="162" t="s">
        <v>9440</v>
      </c>
      <c r="I96" s="163"/>
      <c r="J96" s="164" t="s">
        <v>11014</v>
      </c>
      <c r="K96" s="164" t="s">
        <v>11014</v>
      </c>
      <c r="L96" s="164" t="s">
        <v>11014</v>
      </c>
      <c r="M96" s="164" t="s">
        <v>11014</v>
      </c>
      <c r="N96" s="142" t="s">
        <v>11014</v>
      </c>
      <c r="O96" s="142" t="s">
        <v>11014</v>
      </c>
      <c r="P96" s="76"/>
      <c r="Q96" s="70"/>
      <c r="R96" s="89"/>
      <c r="S96" s="76"/>
      <c r="T96" s="76"/>
      <c r="U96" s="76"/>
      <c r="V96" s="70"/>
      <c r="W96" s="89"/>
      <c r="X96" s="70"/>
      <c r="Y96" s="89"/>
      <c r="Z96" s="76"/>
      <c r="AA96" s="76"/>
      <c r="AB96" s="76" t="s">
        <v>49</v>
      </c>
      <c r="AC96" s="76"/>
      <c r="AD96" s="140">
        <v>46054</v>
      </c>
      <c r="AE96" s="160" t="s">
        <v>11017</v>
      </c>
    </row>
    <row r="97" spans="1:31" ht="27" customHeight="1">
      <c r="A97" s="76">
        <v>1110203526</v>
      </c>
      <c r="B97" s="157" t="s">
        <v>12007</v>
      </c>
      <c r="C97" s="158" t="s">
        <v>9558</v>
      </c>
      <c r="D97" s="159" t="s">
        <v>9559</v>
      </c>
      <c r="E97" s="160" t="s">
        <v>9758</v>
      </c>
      <c r="F97" s="161" t="s">
        <v>9560</v>
      </c>
      <c r="G97" s="162" t="s">
        <v>9561</v>
      </c>
      <c r="H97" s="162" t="s">
        <v>9562</v>
      </c>
      <c r="I97" s="163"/>
      <c r="J97" s="164" t="s">
        <v>765</v>
      </c>
      <c r="K97" s="164" t="s">
        <v>765</v>
      </c>
      <c r="L97" s="164" t="s">
        <v>765</v>
      </c>
      <c r="M97" s="164" t="s">
        <v>765</v>
      </c>
      <c r="N97" s="142" t="s">
        <v>765</v>
      </c>
      <c r="O97" s="142" t="s">
        <v>765</v>
      </c>
      <c r="P97" s="76"/>
      <c r="Q97" s="70"/>
      <c r="R97" s="89"/>
      <c r="S97" s="76"/>
      <c r="T97" s="76"/>
      <c r="U97" s="76"/>
      <c r="V97" s="70"/>
      <c r="W97" s="89"/>
      <c r="X97" s="70"/>
      <c r="Y97" s="89"/>
      <c r="Z97" s="76"/>
      <c r="AA97" s="76">
        <v>20</v>
      </c>
      <c r="AB97" s="76"/>
      <c r="AC97" s="76"/>
      <c r="AD97" s="139">
        <v>45597</v>
      </c>
      <c r="AE97" s="160" t="s">
        <v>9563</v>
      </c>
    </row>
    <row r="98" spans="1:31" ht="27" customHeight="1">
      <c r="A98" s="76">
        <v>1110203534</v>
      </c>
      <c r="B98" s="157" t="s">
        <v>11673</v>
      </c>
      <c r="C98" s="158" t="s">
        <v>9564</v>
      </c>
      <c r="D98" s="159" t="s">
        <v>9559</v>
      </c>
      <c r="E98" s="160" t="s">
        <v>9759</v>
      </c>
      <c r="F98" s="161" t="s">
        <v>9565</v>
      </c>
      <c r="G98" s="162" t="s">
        <v>9566</v>
      </c>
      <c r="H98" s="162" t="s">
        <v>9567</v>
      </c>
      <c r="I98" s="163" t="s">
        <v>765</v>
      </c>
      <c r="J98" s="164" t="s">
        <v>765</v>
      </c>
      <c r="K98" s="164" t="s">
        <v>765</v>
      </c>
      <c r="L98" s="164" t="s">
        <v>765</v>
      </c>
      <c r="M98" s="164" t="s">
        <v>765</v>
      </c>
      <c r="N98" s="142" t="s">
        <v>765</v>
      </c>
      <c r="O98" s="142" t="s">
        <v>765</v>
      </c>
      <c r="P98" s="76"/>
      <c r="Q98" s="70"/>
      <c r="R98" s="89"/>
      <c r="S98" s="76"/>
      <c r="T98" s="76"/>
      <c r="U98" s="76"/>
      <c r="V98" s="70"/>
      <c r="W98" s="89"/>
      <c r="X98" s="70"/>
      <c r="Y98" s="89"/>
      <c r="Z98" s="76"/>
      <c r="AA98" s="76">
        <v>20</v>
      </c>
      <c r="AB98" s="76"/>
      <c r="AC98" s="76"/>
      <c r="AD98" s="139">
        <v>45597</v>
      </c>
      <c r="AE98" s="160" t="s">
        <v>9568</v>
      </c>
    </row>
    <row r="99" spans="1:31" ht="27" customHeight="1">
      <c r="A99" s="76">
        <v>1110203575</v>
      </c>
      <c r="B99" s="157" t="s">
        <v>11674</v>
      </c>
      <c r="C99" s="158" t="s">
        <v>9730</v>
      </c>
      <c r="D99" s="159" t="s">
        <v>9235</v>
      </c>
      <c r="E99" s="160" t="s">
        <v>9760</v>
      </c>
      <c r="F99" s="161" t="s">
        <v>9731</v>
      </c>
      <c r="G99" s="162" t="s">
        <v>9732</v>
      </c>
      <c r="H99" s="162" t="s">
        <v>9732</v>
      </c>
      <c r="I99" s="163"/>
      <c r="J99" s="164"/>
      <c r="K99" s="164"/>
      <c r="L99" s="164"/>
      <c r="M99" s="164" t="s">
        <v>765</v>
      </c>
      <c r="N99" s="142" t="s">
        <v>765</v>
      </c>
      <c r="O99" s="142"/>
      <c r="P99" s="76"/>
      <c r="Q99" s="70"/>
      <c r="R99" s="89"/>
      <c r="S99" s="76"/>
      <c r="T99" s="76"/>
      <c r="U99" s="76"/>
      <c r="V99" s="70"/>
      <c r="W99" s="89"/>
      <c r="X99" s="70"/>
      <c r="Y99" s="89"/>
      <c r="Z99" s="76">
        <v>20</v>
      </c>
      <c r="AA99" s="76"/>
      <c r="AB99" s="76"/>
      <c r="AC99" s="76"/>
      <c r="AD99" s="139">
        <v>45627</v>
      </c>
      <c r="AE99" s="160" t="s">
        <v>9733</v>
      </c>
    </row>
    <row r="100" spans="1:31" ht="27" customHeight="1">
      <c r="A100" s="76">
        <v>1110203625</v>
      </c>
      <c r="B100" s="157" t="s">
        <v>11942</v>
      </c>
      <c r="C100" s="158" t="s">
        <v>10028</v>
      </c>
      <c r="D100" s="159" t="s">
        <v>10029</v>
      </c>
      <c r="E100" s="160" t="s">
        <v>11590</v>
      </c>
      <c r="F100" s="161" t="s">
        <v>10030</v>
      </c>
      <c r="G100" s="162" t="s">
        <v>10031</v>
      </c>
      <c r="H100" s="162" t="s">
        <v>10032</v>
      </c>
      <c r="I100" s="163"/>
      <c r="J100" s="164"/>
      <c r="K100" s="164"/>
      <c r="L100" s="164"/>
      <c r="M100" s="164" t="s">
        <v>765</v>
      </c>
      <c r="N100" s="142" t="s">
        <v>765</v>
      </c>
      <c r="O100" s="142"/>
      <c r="P100" s="76"/>
      <c r="Q100" s="70"/>
      <c r="R100" s="89"/>
      <c r="S100" s="76"/>
      <c r="T100" s="76"/>
      <c r="U100" s="76"/>
      <c r="V100" s="70">
        <v>10</v>
      </c>
      <c r="W100" s="89"/>
      <c r="X100" s="70">
        <v>10</v>
      </c>
      <c r="Y100" s="89"/>
      <c r="Z100" s="76"/>
      <c r="AA100" s="76"/>
      <c r="AB100" s="76"/>
      <c r="AC100" s="76"/>
      <c r="AD100" s="139">
        <v>45748</v>
      </c>
      <c r="AE100" s="160" t="s">
        <v>10033</v>
      </c>
    </row>
    <row r="101" spans="1:31" ht="27" customHeight="1">
      <c r="A101" s="76">
        <v>1110203633</v>
      </c>
      <c r="B101" s="157" t="s">
        <v>11675</v>
      </c>
      <c r="C101" s="158" t="s">
        <v>10034</v>
      </c>
      <c r="D101" s="159" t="s">
        <v>10029</v>
      </c>
      <c r="E101" s="160" t="s">
        <v>11591</v>
      </c>
      <c r="F101" s="161" t="s">
        <v>10035</v>
      </c>
      <c r="G101" s="162" t="s">
        <v>10036</v>
      </c>
      <c r="H101" s="162" t="s">
        <v>10037</v>
      </c>
      <c r="I101" s="163" t="s">
        <v>765</v>
      </c>
      <c r="J101" s="164"/>
      <c r="K101" s="164"/>
      <c r="L101" s="164"/>
      <c r="M101" s="164" t="s">
        <v>765</v>
      </c>
      <c r="N101" s="142" t="s">
        <v>765</v>
      </c>
      <c r="O101" s="142"/>
      <c r="P101" s="76"/>
      <c r="Q101" s="70"/>
      <c r="R101" s="89">
        <v>2</v>
      </c>
      <c r="S101" s="76"/>
      <c r="T101" s="76"/>
      <c r="U101" s="76"/>
      <c r="V101" s="70"/>
      <c r="W101" s="89"/>
      <c r="X101" s="70"/>
      <c r="Y101" s="89"/>
      <c r="Z101" s="76"/>
      <c r="AA101" s="76">
        <v>20</v>
      </c>
      <c r="AB101" s="76"/>
      <c r="AC101" s="76"/>
      <c r="AD101" s="139">
        <v>45748</v>
      </c>
      <c r="AE101" s="160" t="s">
        <v>10038</v>
      </c>
    </row>
    <row r="102" spans="1:31" ht="26.25" customHeight="1">
      <c r="A102" s="76">
        <v>1110203641</v>
      </c>
      <c r="B102" s="157" t="s">
        <v>11676</v>
      </c>
      <c r="C102" s="158" t="s">
        <v>10039</v>
      </c>
      <c r="D102" s="159" t="s">
        <v>10029</v>
      </c>
      <c r="E102" s="160" t="s">
        <v>11592</v>
      </c>
      <c r="F102" s="161" t="s">
        <v>10035</v>
      </c>
      <c r="G102" s="162" t="s">
        <v>10040</v>
      </c>
      <c r="H102" s="162" t="s">
        <v>10041</v>
      </c>
      <c r="I102" s="163" t="s">
        <v>765</v>
      </c>
      <c r="J102" s="164" t="s">
        <v>765</v>
      </c>
      <c r="K102" s="164" t="s">
        <v>765</v>
      </c>
      <c r="L102" s="164" t="s">
        <v>765</v>
      </c>
      <c r="M102" s="164" t="s">
        <v>765</v>
      </c>
      <c r="N102" s="142" t="s">
        <v>765</v>
      </c>
      <c r="O102" s="142" t="s">
        <v>765</v>
      </c>
      <c r="P102" s="76"/>
      <c r="Q102" s="70"/>
      <c r="R102" s="89">
        <v>2</v>
      </c>
      <c r="S102" s="76"/>
      <c r="T102" s="76"/>
      <c r="U102" s="76"/>
      <c r="V102" s="70"/>
      <c r="W102" s="89"/>
      <c r="X102" s="70">
        <v>6</v>
      </c>
      <c r="Y102" s="89"/>
      <c r="Z102" s="76"/>
      <c r="AA102" s="76">
        <v>14</v>
      </c>
      <c r="AB102" s="76"/>
      <c r="AC102" s="76"/>
      <c r="AD102" s="139">
        <v>45748</v>
      </c>
      <c r="AE102" s="160" t="s">
        <v>10042</v>
      </c>
    </row>
    <row r="103" spans="1:31" ht="26.25" customHeight="1">
      <c r="A103" s="76">
        <v>1110203690</v>
      </c>
      <c r="B103" s="157" t="s">
        <v>11677</v>
      </c>
      <c r="C103" s="158" t="s">
        <v>10281</v>
      </c>
      <c r="D103" s="159" t="s">
        <v>10282</v>
      </c>
      <c r="E103" s="160" t="s">
        <v>11593</v>
      </c>
      <c r="F103" s="161" t="s">
        <v>10283</v>
      </c>
      <c r="G103" s="162" t="s">
        <v>10284</v>
      </c>
      <c r="H103" s="162" t="s">
        <v>10285</v>
      </c>
      <c r="I103" s="163"/>
      <c r="J103" s="164" t="s">
        <v>765</v>
      </c>
      <c r="K103" s="164" t="s">
        <v>765</v>
      </c>
      <c r="L103" s="164" t="s">
        <v>765</v>
      </c>
      <c r="M103" s="164" t="s">
        <v>765</v>
      </c>
      <c r="N103" s="142" t="s">
        <v>765</v>
      </c>
      <c r="O103" s="142"/>
      <c r="P103" s="76"/>
      <c r="Q103" s="70"/>
      <c r="R103" s="89"/>
      <c r="S103" s="76"/>
      <c r="T103" s="76"/>
      <c r="U103" s="76"/>
      <c r="V103" s="70"/>
      <c r="W103" s="89"/>
      <c r="X103" s="70"/>
      <c r="Y103" s="89"/>
      <c r="Z103" s="76"/>
      <c r="AA103" s="76">
        <v>20</v>
      </c>
      <c r="AB103" s="76"/>
      <c r="AC103" s="76"/>
      <c r="AD103" s="139">
        <v>45809</v>
      </c>
      <c r="AE103" s="160" t="s">
        <v>10286</v>
      </c>
    </row>
    <row r="104" spans="1:31" ht="27" customHeight="1">
      <c r="A104" s="76">
        <v>1110203716</v>
      </c>
      <c r="B104" s="157" t="s">
        <v>11678</v>
      </c>
      <c r="C104" s="158" t="s">
        <v>10351</v>
      </c>
      <c r="D104" s="159" t="s">
        <v>9235</v>
      </c>
      <c r="E104" s="160" t="s">
        <v>11594</v>
      </c>
      <c r="F104" s="161" t="s">
        <v>10353</v>
      </c>
      <c r="G104" s="162" t="s">
        <v>10354</v>
      </c>
      <c r="H104" s="162" t="s">
        <v>10354</v>
      </c>
      <c r="I104" s="163"/>
      <c r="J104" s="164" t="s">
        <v>765</v>
      </c>
      <c r="K104" s="164" t="s">
        <v>765</v>
      </c>
      <c r="L104" s="164" t="s">
        <v>765</v>
      </c>
      <c r="M104" s="164" t="s">
        <v>765</v>
      </c>
      <c r="N104" s="142" t="s">
        <v>765</v>
      </c>
      <c r="O104" s="142" t="s">
        <v>765</v>
      </c>
      <c r="P104" s="76"/>
      <c r="Q104" s="70"/>
      <c r="R104" s="89"/>
      <c r="S104" s="76"/>
      <c r="T104" s="76"/>
      <c r="U104" s="76"/>
      <c r="V104" s="70"/>
      <c r="W104" s="89"/>
      <c r="X104" s="70"/>
      <c r="Y104" s="89"/>
      <c r="Z104" s="76"/>
      <c r="AA104" s="76">
        <v>20</v>
      </c>
      <c r="AB104" s="76"/>
      <c r="AC104" s="76"/>
      <c r="AD104" s="139">
        <v>45839</v>
      </c>
      <c r="AE104" s="160" t="s">
        <v>10355</v>
      </c>
    </row>
    <row r="105" spans="1:31" ht="27" customHeight="1">
      <c r="A105" s="76">
        <v>1110203724</v>
      </c>
      <c r="B105" s="157" t="s">
        <v>11901</v>
      </c>
      <c r="C105" s="158" t="s">
        <v>10653</v>
      </c>
      <c r="D105" s="159" t="s">
        <v>10654</v>
      </c>
      <c r="E105" s="160" t="s">
        <v>11595</v>
      </c>
      <c r="F105" s="161" t="s">
        <v>10655</v>
      </c>
      <c r="G105" s="162" t="s">
        <v>10656</v>
      </c>
      <c r="H105" s="162" t="s">
        <v>10657</v>
      </c>
      <c r="I105" s="163"/>
      <c r="J105" s="164" t="s">
        <v>765</v>
      </c>
      <c r="K105" s="164" t="s">
        <v>765</v>
      </c>
      <c r="L105" s="164" t="s">
        <v>765</v>
      </c>
      <c r="M105" s="164" t="s">
        <v>765</v>
      </c>
      <c r="N105" s="142" t="s">
        <v>765</v>
      </c>
      <c r="O105" s="142" t="s">
        <v>765</v>
      </c>
      <c r="P105" s="76"/>
      <c r="Q105" s="70"/>
      <c r="R105" s="89"/>
      <c r="S105" s="76"/>
      <c r="T105" s="76"/>
      <c r="U105" s="76"/>
      <c r="V105" s="70"/>
      <c r="W105" s="89"/>
      <c r="X105" s="70"/>
      <c r="Y105" s="89"/>
      <c r="Z105" s="76"/>
      <c r="AA105" s="76">
        <v>20</v>
      </c>
      <c r="AB105" s="76"/>
      <c r="AC105" s="76"/>
      <c r="AD105" s="139">
        <v>45870</v>
      </c>
      <c r="AE105" s="160" t="s">
        <v>10658</v>
      </c>
    </row>
    <row r="106" spans="1:31" ht="27" customHeight="1">
      <c r="A106" s="76">
        <v>1110203773</v>
      </c>
      <c r="B106" s="157" t="s">
        <v>11679</v>
      </c>
      <c r="C106" s="158" t="s">
        <v>10659</v>
      </c>
      <c r="D106" s="159" t="s">
        <v>10654</v>
      </c>
      <c r="E106" s="160" t="s">
        <v>11596</v>
      </c>
      <c r="F106" s="161" t="s">
        <v>10660</v>
      </c>
      <c r="G106" s="162" t="s">
        <v>10661</v>
      </c>
      <c r="H106" s="162" t="s">
        <v>10662</v>
      </c>
      <c r="I106" s="163" t="s">
        <v>765</v>
      </c>
      <c r="J106" s="164"/>
      <c r="K106" s="164" t="s">
        <v>765</v>
      </c>
      <c r="L106" s="164" t="s">
        <v>765</v>
      </c>
      <c r="M106" s="164" t="s">
        <v>765</v>
      </c>
      <c r="N106" s="142" t="s">
        <v>765</v>
      </c>
      <c r="O106" s="142" t="s">
        <v>765</v>
      </c>
      <c r="P106" s="76"/>
      <c r="Q106" s="70"/>
      <c r="R106" s="89"/>
      <c r="S106" s="76"/>
      <c r="T106" s="76"/>
      <c r="U106" s="76"/>
      <c r="V106" s="70"/>
      <c r="W106" s="89"/>
      <c r="X106" s="70"/>
      <c r="Y106" s="89"/>
      <c r="Z106" s="76"/>
      <c r="AA106" s="76">
        <v>20</v>
      </c>
      <c r="AB106" s="76"/>
      <c r="AC106" s="76"/>
      <c r="AD106" s="139">
        <v>45901</v>
      </c>
      <c r="AE106" s="160" t="s">
        <v>10663</v>
      </c>
    </row>
    <row r="107" spans="1:31" ht="26.25" customHeight="1">
      <c r="A107" s="76">
        <v>1110203807</v>
      </c>
      <c r="B107" s="157" t="s">
        <v>11680</v>
      </c>
      <c r="C107" s="158" t="s">
        <v>10728</v>
      </c>
      <c r="D107" s="159" t="s">
        <v>10729</v>
      </c>
      <c r="E107" s="160" t="s">
        <v>11597</v>
      </c>
      <c r="F107" s="161" t="s">
        <v>10730</v>
      </c>
      <c r="G107" s="162" t="s">
        <v>10731</v>
      </c>
      <c r="H107" s="162" t="s">
        <v>10732</v>
      </c>
      <c r="I107" s="163"/>
      <c r="J107" s="164"/>
      <c r="K107" s="164"/>
      <c r="L107" s="164"/>
      <c r="M107" s="164" t="s">
        <v>765</v>
      </c>
      <c r="N107" s="142" t="s">
        <v>765</v>
      </c>
      <c r="O107" s="142" t="s">
        <v>765</v>
      </c>
      <c r="P107" s="76"/>
      <c r="Q107" s="70"/>
      <c r="R107" s="89"/>
      <c r="S107" s="76"/>
      <c r="T107" s="76"/>
      <c r="U107" s="76"/>
      <c r="V107" s="70"/>
      <c r="W107" s="89"/>
      <c r="X107" s="70"/>
      <c r="Y107" s="89"/>
      <c r="Z107" s="76"/>
      <c r="AA107" s="76">
        <v>20</v>
      </c>
      <c r="AB107" s="76"/>
      <c r="AC107" s="76"/>
      <c r="AD107" s="139">
        <v>45931</v>
      </c>
      <c r="AE107" s="160" t="s">
        <v>10733</v>
      </c>
    </row>
    <row r="108" spans="1:31" ht="26.25" customHeight="1">
      <c r="A108" s="76">
        <v>1110203831</v>
      </c>
      <c r="B108" s="157" t="s">
        <v>11681</v>
      </c>
      <c r="C108" s="158" t="s">
        <v>11009</v>
      </c>
      <c r="D108" s="159" t="s">
        <v>11010</v>
      </c>
      <c r="E108" s="160" t="s">
        <v>11011</v>
      </c>
      <c r="F108" s="161" t="s">
        <v>11012</v>
      </c>
      <c r="G108" s="173" t="s">
        <v>11013</v>
      </c>
      <c r="H108" s="173" t="s">
        <v>10746</v>
      </c>
      <c r="I108" s="172"/>
      <c r="J108" s="164"/>
      <c r="K108" s="164"/>
      <c r="L108" s="164" t="s">
        <v>11014</v>
      </c>
      <c r="M108" s="164" t="s">
        <v>11014</v>
      </c>
      <c r="N108" s="142" t="s">
        <v>11014</v>
      </c>
      <c r="O108" s="89" t="s">
        <v>11014</v>
      </c>
      <c r="P108" s="76"/>
      <c r="Q108" s="70"/>
      <c r="R108" s="89"/>
      <c r="S108" s="76"/>
      <c r="T108" s="76"/>
      <c r="U108" s="76"/>
      <c r="V108" s="70"/>
      <c r="W108" s="89"/>
      <c r="X108" s="97"/>
      <c r="Y108" s="71"/>
      <c r="Z108" s="76"/>
      <c r="AA108" s="76">
        <v>20</v>
      </c>
      <c r="AB108" s="76"/>
      <c r="AC108" s="76"/>
      <c r="AD108" s="140">
        <v>46054</v>
      </c>
      <c r="AE108" s="160" t="s">
        <v>11015</v>
      </c>
    </row>
    <row r="109" spans="1:31" ht="26.25" customHeight="1">
      <c r="A109" s="76">
        <v>1110203856</v>
      </c>
      <c r="B109" s="157" t="s">
        <v>11902</v>
      </c>
      <c r="C109" s="158" t="s">
        <v>11027</v>
      </c>
      <c r="D109" s="159" t="s">
        <v>11016</v>
      </c>
      <c r="E109" s="160" t="s">
        <v>11598</v>
      </c>
      <c r="F109" s="161" t="s">
        <v>11028</v>
      </c>
      <c r="G109" s="173" t="s">
        <v>11029</v>
      </c>
      <c r="H109" s="173" t="s">
        <v>11030</v>
      </c>
      <c r="I109" s="172"/>
      <c r="J109" s="164" t="s">
        <v>10950</v>
      </c>
      <c r="K109" s="164" t="s">
        <v>11031</v>
      </c>
      <c r="L109" s="164" t="s">
        <v>10950</v>
      </c>
      <c r="M109" s="164" t="s">
        <v>10950</v>
      </c>
      <c r="N109" s="142" t="s">
        <v>10950</v>
      </c>
      <c r="O109" s="89"/>
      <c r="P109" s="76"/>
      <c r="Q109" s="70"/>
      <c r="R109" s="89"/>
      <c r="S109" s="76"/>
      <c r="T109" s="76"/>
      <c r="U109" s="76"/>
      <c r="V109" s="70"/>
      <c r="W109" s="89"/>
      <c r="X109" s="97">
        <v>10</v>
      </c>
      <c r="Y109" s="71"/>
      <c r="Z109" s="76"/>
      <c r="AA109" s="76"/>
      <c r="AB109" s="76"/>
      <c r="AC109" s="76"/>
      <c r="AD109" s="140">
        <v>46054</v>
      </c>
      <c r="AE109" s="160" t="s">
        <v>11032</v>
      </c>
    </row>
    <row r="110" spans="1:31" ht="26.25" customHeight="1">
      <c r="A110" s="76">
        <v>1110203864</v>
      </c>
      <c r="B110" s="157" t="s">
        <v>11682</v>
      </c>
      <c r="C110" s="158" t="s">
        <v>11019</v>
      </c>
      <c r="D110" s="159" t="s">
        <v>11016</v>
      </c>
      <c r="E110" s="160" t="s">
        <v>11599</v>
      </c>
      <c r="F110" s="161" t="s">
        <v>6264</v>
      </c>
      <c r="G110" s="173" t="s">
        <v>11020</v>
      </c>
      <c r="H110" s="173" t="s">
        <v>11020</v>
      </c>
      <c r="I110" s="172"/>
      <c r="J110" s="164"/>
      <c r="K110" s="164"/>
      <c r="L110" s="164"/>
      <c r="M110" s="164"/>
      <c r="N110" s="142" t="s">
        <v>10950</v>
      </c>
      <c r="O110" s="89"/>
      <c r="P110" s="76"/>
      <c r="Q110" s="70"/>
      <c r="R110" s="89"/>
      <c r="S110" s="76"/>
      <c r="T110" s="76"/>
      <c r="U110" s="76"/>
      <c r="V110" s="70"/>
      <c r="W110" s="89"/>
      <c r="X110" s="97"/>
      <c r="Y110" s="71"/>
      <c r="Z110" s="76"/>
      <c r="AA110" s="76">
        <v>20</v>
      </c>
      <c r="AB110" s="76"/>
      <c r="AC110" s="76"/>
      <c r="AD110" s="140">
        <v>46054</v>
      </c>
      <c r="AE110" s="160" t="s">
        <v>11021</v>
      </c>
    </row>
    <row r="111" spans="1:31" ht="26.25" customHeight="1">
      <c r="A111" s="76">
        <v>1110203872</v>
      </c>
      <c r="B111" s="157" t="s">
        <v>11968</v>
      </c>
      <c r="C111" s="158" t="s">
        <v>11287</v>
      </c>
      <c r="D111" s="159" t="s">
        <v>9235</v>
      </c>
      <c r="E111" s="160" t="s">
        <v>11600</v>
      </c>
      <c r="F111" s="161" t="s">
        <v>11283</v>
      </c>
      <c r="G111" s="173" t="s">
        <v>11284</v>
      </c>
      <c r="H111" s="173" t="s">
        <v>11285</v>
      </c>
      <c r="I111" s="172" t="s">
        <v>10950</v>
      </c>
      <c r="J111" s="164" t="s">
        <v>11031</v>
      </c>
      <c r="K111" s="164" t="s">
        <v>10950</v>
      </c>
      <c r="L111" s="164" t="s">
        <v>11031</v>
      </c>
      <c r="M111" s="164" t="s">
        <v>10950</v>
      </c>
      <c r="N111" s="142" t="s">
        <v>10950</v>
      </c>
      <c r="O111" s="89" t="s">
        <v>10950</v>
      </c>
      <c r="P111" s="76"/>
      <c r="Q111" s="70"/>
      <c r="R111" s="89"/>
      <c r="S111" s="76"/>
      <c r="T111" s="76"/>
      <c r="U111" s="76"/>
      <c r="V111" s="70"/>
      <c r="W111" s="89"/>
      <c r="X111" s="97"/>
      <c r="Y111" s="71"/>
      <c r="Z111" s="76"/>
      <c r="AA111" s="76"/>
      <c r="AB111" s="76">
        <v>20</v>
      </c>
      <c r="AC111" s="76"/>
      <c r="AD111" s="140">
        <v>46113</v>
      </c>
      <c r="AE111" s="160" t="s">
        <v>11286</v>
      </c>
    </row>
    <row r="112" spans="1:31" ht="26.25" customHeight="1">
      <c r="A112" s="76">
        <v>1110203880</v>
      </c>
      <c r="B112" s="157" t="s">
        <v>11969</v>
      </c>
      <c r="C112" s="158" t="s">
        <v>11292</v>
      </c>
      <c r="D112" s="159" t="s">
        <v>9235</v>
      </c>
      <c r="E112" s="160" t="s">
        <v>11601</v>
      </c>
      <c r="F112" s="161" t="s">
        <v>11288</v>
      </c>
      <c r="G112" s="173" t="s">
        <v>11289</v>
      </c>
      <c r="H112" s="173" t="s">
        <v>11290</v>
      </c>
      <c r="I112" s="172" t="s">
        <v>10950</v>
      </c>
      <c r="J112" s="164" t="s">
        <v>11031</v>
      </c>
      <c r="K112" s="164" t="s">
        <v>10950</v>
      </c>
      <c r="L112" s="164" t="s">
        <v>11031</v>
      </c>
      <c r="M112" s="164" t="s">
        <v>10950</v>
      </c>
      <c r="N112" s="142" t="s">
        <v>10950</v>
      </c>
      <c r="O112" s="89" t="s">
        <v>10950</v>
      </c>
      <c r="P112" s="76"/>
      <c r="Q112" s="70"/>
      <c r="R112" s="89"/>
      <c r="S112" s="76"/>
      <c r="T112" s="76">
        <v>60</v>
      </c>
      <c r="U112" s="76"/>
      <c r="V112" s="70"/>
      <c r="W112" s="89"/>
      <c r="X112" s="97"/>
      <c r="Y112" s="71"/>
      <c r="Z112" s="76"/>
      <c r="AA112" s="76"/>
      <c r="AB112" s="76"/>
      <c r="AC112" s="76"/>
      <c r="AD112" s="140">
        <v>46113</v>
      </c>
      <c r="AE112" s="160" t="s">
        <v>11291</v>
      </c>
    </row>
    <row r="113" spans="1:31" ht="26.25" customHeight="1">
      <c r="A113" s="76">
        <v>1110203898</v>
      </c>
      <c r="B113" s="157" t="s">
        <v>11683</v>
      </c>
      <c r="C113" s="158" t="s">
        <v>11493</v>
      </c>
      <c r="D113" s="159" t="s">
        <v>9237</v>
      </c>
      <c r="E113" s="160" t="s">
        <v>11602</v>
      </c>
      <c r="F113" s="161" t="s">
        <v>11494</v>
      </c>
      <c r="G113" s="173" t="s">
        <v>11495</v>
      </c>
      <c r="H113" s="173" t="s">
        <v>11496</v>
      </c>
      <c r="I113" s="172"/>
      <c r="J113" s="164"/>
      <c r="K113" s="164"/>
      <c r="L113" s="164"/>
      <c r="M113" s="164" t="s">
        <v>10950</v>
      </c>
      <c r="N113" s="142"/>
      <c r="O113" s="89"/>
      <c r="P113" s="76"/>
      <c r="Q113" s="70"/>
      <c r="R113" s="89"/>
      <c r="S113" s="76"/>
      <c r="T113" s="76">
        <v>20</v>
      </c>
      <c r="U113" s="76"/>
      <c r="V113" s="70"/>
      <c r="W113" s="89"/>
      <c r="X113" s="97"/>
      <c r="Y113" s="71"/>
      <c r="Z113" s="76"/>
      <c r="AA113" s="76"/>
      <c r="AB113" s="76"/>
      <c r="AC113" s="76"/>
      <c r="AD113" s="140">
        <v>46143</v>
      </c>
      <c r="AE113" s="160" t="s">
        <v>11497</v>
      </c>
    </row>
    <row r="114" spans="1:31" ht="26.25" customHeight="1">
      <c r="A114" s="76">
        <v>1110203906</v>
      </c>
      <c r="B114" s="157" t="s">
        <v>11683</v>
      </c>
      <c r="C114" s="158" t="s">
        <v>11498</v>
      </c>
      <c r="D114" s="159" t="s">
        <v>9237</v>
      </c>
      <c r="E114" s="160" t="s">
        <v>11603</v>
      </c>
      <c r="F114" s="161" t="s">
        <v>8683</v>
      </c>
      <c r="G114" s="173" t="s">
        <v>5445</v>
      </c>
      <c r="H114" s="173" t="s">
        <v>5446</v>
      </c>
      <c r="I114" s="172"/>
      <c r="J114" s="164"/>
      <c r="K114" s="164"/>
      <c r="L114" s="164"/>
      <c r="M114" s="164" t="s">
        <v>10950</v>
      </c>
      <c r="N114" s="142" t="s">
        <v>10950</v>
      </c>
      <c r="O114" s="89"/>
      <c r="P114" s="76"/>
      <c r="Q114" s="70"/>
      <c r="R114" s="89"/>
      <c r="S114" s="76"/>
      <c r="T114" s="76"/>
      <c r="U114" s="76"/>
      <c r="V114" s="70"/>
      <c r="W114" s="89"/>
      <c r="X114" s="97"/>
      <c r="Y114" s="71">
        <v>6</v>
      </c>
      <c r="Z114" s="76"/>
      <c r="AA114" s="76"/>
      <c r="AB114" s="76">
        <v>14</v>
      </c>
      <c r="AC114" s="76"/>
      <c r="AD114" s="140">
        <v>46143</v>
      </c>
      <c r="AE114" s="160" t="s">
        <v>11499</v>
      </c>
    </row>
    <row r="115" spans="1:31" ht="26.25" customHeight="1">
      <c r="A115" s="76">
        <v>1110203922</v>
      </c>
      <c r="B115" s="157" t="s">
        <v>12072</v>
      </c>
      <c r="C115" s="158" t="s">
        <v>12073</v>
      </c>
      <c r="D115" s="159" t="s">
        <v>9235</v>
      </c>
      <c r="E115" s="160" t="s">
        <v>12082</v>
      </c>
      <c r="F115" s="161" t="s">
        <v>10353</v>
      </c>
      <c r="G115" s="173" t="s">
        <v>12074</v>
      </c>
      <c r="H115" s="173" t="s">
        <v>12075</v>
      </c>
      <c r="I115" s="172"/>
      <c r="J115" s="164" t="s">
        <v>12071</v>
      </c>
      <c r="K115" s="164" t="s">
        <v>12071</v>
      </c>
      <c r="L115" s="164" t="s">
        <v>12071</v>
      </c>
      <c r="M115" s="164" t="s">
        <v>10950</v>
      </c>
      <c r="N115" s="142" t="s">
        <v>10950</v>
      </c>
      <c r="O115" s="89"/>
      <c r="P115" s="76"/>
      <c r="Q115" s="70"/>
      <c r="R115" s="89"/>
      <c r="S115" s="76"/>
      <c r="T115" s="76"/>
      <c r="U115" s="76"/>
      <c r="V115" s="70">
        <v>20</v>
      </c>
      <c r="W115" s="89"/>
      <c r="X115" s="97"/>
      <c r="Y115" s="71"/>
      <c r="Z115" s="76"/>
      <c r="AA115" s="76"/>
      <c r="AB115" s="76"/>
      <c r="AC115" s="76"/>
      <c r="AD115" s="140">
        <v>46174</v>
      </c>
      <c r="AE115" s="160" t="s">
        <v>12076</v>
      </c>
    </row>
    <row r="116" spans="1:31" ht="26.25" customHeight="1">
      <c r="A116" s="76">
        <v>1110203930</v>
      </c>
      <c r="B116" s="157" t="s">
        <v>12077</v>
      </c>
      <c r="C116" s="158" t="s">
        <v>12078</v>
      </c>
      <c r="D116" s="159" t="s">
        <v>9235</v>
      </c>
      <c r="E116" s="160" t="s">
        <v>12083</v>
      </c>
      <c r="F116" s="161" t="s">
        <v>4599</v>
      </c>
      <c r="G116" s="173" t="s">
        <v>12079</v>
      </c>
      <c r="H116" s="173" t="s">
        <v>12080</v>
      </c>
      <c r="I116" s="172"/>
      <c r="J116" s="164" t="s">
        <v>12071</v>
      </c>
      <c r="K116" s="164" t="s">
        <v>12071</v>
      </c>
      <c r="L116" s="164" t="s">
        <v>12071</v>
      </c>
      <c r="M116" s="164" t="s">
        <v>10950</v>
      </c>
      <c r="N116" s="142" t="s">
        <v>10950</v>
      </c>
      <c r="O116" s="89"/>
      <c r="P116" s="76"/>
      <c r="Q116" s="70"/>
      <c r="R116" s="89"/>
      <c r="S116" s="76"/>
      <c r="T116" s="76"/>
      <c r="U116" s="76"/>
      <c r="V116" s="70"/>
      <c r="W116" s="89"/>
      <c r="X116" s="97"/>
      <c r="Y116" s="71"/>
      <c r="Z116" s="76"/>
      <c r="AA116" s="76">
        <v>20</v>
      </c>
      <c r="AB116" s="67"/>
      <c r="AC116" s="76"/>
      <c r="AD116" s="140">
        <v>46174</v>
      </c>
      <c r="AE116" s="160" t="s">
        <v>12081</v>
      </c>
    </row>
    <row r="117" spans="1:31" ht="24">
      <c r="A117" s="592">
        <v>1110203989</v>
      </c>
      <c r="B117" s="652" t="s">
        <v>12416</v>
      </c>
      <c r="C117" s="653" t="s">
        <v>12417</v>
      </c>
      <c r="D117" s="701" t="s">
        <v>12418</v>
      </c>
      <c r="E117" s="610" t="s">
        <v>12419</v>
      </c>
      <c r="F117" s="654" t="s">
        <v>12420</v>
      </c>
      <c r="G117" s="609" t="s">
        <v>12421</v>
      </c>
      <c r="H117" s="609" t="s">
        <v>12422</v>
      </c>
      <c r="I117" s="655"/>
      <c r="J117" s="656" t="s">
        <v>12423</v>
      </c>
      <c r="K117" s="656" t="s">
        <v>12423</v>
      </c>
      <c r="L117" s="656" t="s">
        <v>12423</v>
      </c>
      <c r="M117" s="656" t="s">
        <v>10950</v>
      </c>
      <c r="N117" s="611" t="s">
        <v>10950</v>
      </c>
      <c r="O117" s="611" t="s">
        <v>10950</v>
      </c>
      <c r="P117" s="592"/>
      <c r="Q117" s="593"/>
      <c r="R117" s="594"/>
      <c r="S117" s="592"/>
      <c r="T117" s="592"/>
      <c r="U117" s="592"/>
      <c r="V117" s="593"/>
      <c r="W117" s="594"/>
      <c r="X117" s="657"/>
      <c r="Y117" s="593"/>
      <c r="Z117" s="594"/>
      <c r="AA117" s="592"/>
      <c r="AB117" s="592">
        <v>20</v>
      </c>
      <c r="AC117" s="592"/>
      <c r="AD117" s="605">
        <v>46235</v>
      </c>
      <c r="AE117" s="610" t="s">
        <v>12424</v>
      </c>
    </row>
    <row r="118" spans="1:31" ht="27" customHeight="1">
      <c r="A118" s="144">
        <v>1110400130</v>
      </c>
      <c r="B118" s="100" t="s">
        <v>420</v>
      </c>
      <c r="C118" s="101" t="s">
        <v>255</v>
      </c>
      <c r="D118" s="151" t="s">
        <v>256</v>
      </c>
      <c r="E118" s="102" t="s">
        <v>257</v>
      </c>
      <c r="F118" s="145">
        <v>3500813</v>
      </c>
      <c r="G118" s="126" t="s">
        <v>258</v>
      </c>
      <c r="H118" s="126" t="s">
        <v>259</v>
      </c>
      <c r="I118" s="127"/>
      <c r="J118" s="174"/>
      <c r="K118" s="148"/>
      <c r="L118" s="174"/>
      <c r="M118" s="148" t="s">
        <v>237</v>
      </c>
      <c r="N118" s="137"/>
      <c r="O118" s="132"/>
      <c r="P118" s="99">
        <v>40</v>
      </c>
      <c r="Q118" s="131" t="s">
        <v>49</v>
      </c>
      <c r="R118" s="132">
        <v>2</v>
      </c>
      <c r="S118" s="144"/>
      <c r="T118" s="144">
        <v>50</v>
      </c>
      <c r="U118" s="99"/>
      <c r="V118" s="110"/>
      <c r="W118" s="111"/>
      <c r="X118" s="110"/>
      <c r="Y118" s="132"/>
      <c r="Z118" s="99"/>
      <c r="AA118" s="99"/>
      <c r="AB118" s="99"/>
      <c r="AC118" s="99"/>
      <c r="AD118" s="138">
        <v>39904</v>
      </c>
      <c r="AE118" s="102" t="s">
        <v>367</v>
      </c>
    </row>
    <row r="119" spans="1:31" s="66" customFormat="1" ht="27" customHeight="1">
      <c r="A119" s="99">
        <v>1110400148</v>
      </c>
      <c r="B119" s="100" t="s">
        <v>5228</v>
      </c>
      <c r="C119" s="101" t="s">
        <v>5031</v>
      </c>
      <c r="D119" s="102" t="s">
        <v>69</v>
      </c>
      <c r="E119" s="102" t="s">
        <v>5032</v>
      </c>
      <c r="F119" s="133">
        <v>3500813</v>
      </c>
      <c r="G119" s="153" t="s">
        <v>6073</v>
      </c>
      <c r="H119" s="134" t="s">
        <v>5033</v>
      </c>
      <c r="I119" s="135"/>
      <c r="J119" s="136"/>
      <c r="K119" s="136"/>
      <c r="L119" s="136"/>
      <c r="M119" s="136" t="s">
        <v>4929</v>
      </c>
      <c r="N119" s="137"/>
      <c r="O119" s="132"/>
      <c r="P119" s="99"/>
      <c r="Q119" s="131"/>
      <c r="R119" s="132"/>
      <c r="S119" s="99"/>
      <c r="T119" s="99">
        <v>14</v>
      </c>
      <c r="U119" s="99"/>
      <c r="V119" s="131"/>
      <c r="W119" s="132"/>
      <c r="X119" s="131"/>
      <c r="Y119" s="132"/>
      <c r="Z119" s="99"/>
      <c r="AA119" s="99">
        <v>10</v>
      </c>
      <c r="AB119" s="99"/>
      <c r="AC119" s="99"/>
      <c r="AD119" s="149">
        <v>39904</v>
      </c>
      <c r="AE119" s="102" t="s">
        <v>5034</v>
      </c>
    </row>
    <row r="120" spans="1:31" ht="27" customHeight="1">
      <c r="A120" s="144">
        <v>1110400155</v>
      </c>
      <c r="B120" s="100" t="s">
        <v>421</v>
      </c>
      <c r="C120" s="101" t="s">
        <v>262</v>
      </c>
      <c r="D120" s="102" t="s">
        <v>260</v>
      </c>
      <c r="E120" s="102" t="s">
        <v>266</v>
      </c>
      <c r="F120" s="145">
        <v>3501175</v>
      </c>
      <c r="G120" s="146" t="s">
        <v>267</v>
      </c>
      <c r="H120" s="126" t="s">
        <v>268</v>
      </c>
      <c r="I120" s="175" t="s">
        <v>261</v>
      </c>
      <c r="J120" s="148" t="s">
        <v>261</v>
      </c>
      <c r="K120" s="148" t="s">
        <v>261</v>
      </c>
      <c r="L120" s="148" t="s">
        <v>261</v>
      </c>
      <c r="M120" s="148"/>
      <c r="N120" s="137"/>
      <c r="O120" s="132"/>
      <c r="P120" s="126">
        <v>50</v>
      </c>
      <c r="Q120" s="146" t="s">
        <v>2608</v>
      </c>
      <c r="R120" s="132">
        <v>10</v>
      </c>
      <c r="S120" s="126"/>
      <c r="T120" s="99">
        <v>70</v>
      </c>
      <c r="U120" s="126"/>
      <c r="V120" s="146"/>
      <c r="W120" s="130"/>
      <c r="X120" s="146"/>
      <c r="Y120" s="130"/>
      <c r="Z120" s="99"/>
      <c r="AA120" s="99"/>
      <c r="AB120" s="99"/>
      <c r="AC120" s="99"/>
      <c r="AD120" s="149">
        <v>39722</v>
      </c>
      <c r="AE120" s="102" t="s">
        <v>2612</v>
      </c>
    </row>
    <row r="121" spans="1:31" s="66" customFormat="1" ht="27" customHeight="1">
      <c r="A121" s="99">
        <v>1110400171</v>
      </c>
      <c r="B121" s="124" t="s">
        <v>6664</v>
      </c>
      <c r="C121" s="102" t="s">
        <v>6665</v>
      </c>
      <c r="D121" s="102" t="s">
        <v>3833</v>
      </c>
      <c r="E121" s="102" t="s">
        <v>6666</v>
      </c>
      <c r="F121" s="125">
        <v>3501175</v>
      </c>
      <c r="G121" s="126" t="s">
        <v>605</v>
      </c>
      <c r="H121" s="126" t="s">
        <v>621</v>
      </c>
      <c r="I121" s="127" t="s">
        <v>4821</v>
      </c>
      <c r="J121" s="128" t="s">
        <v>4821</v>
      </c>
      <c r="K121" s="128" t="s">
        <v>4821</v>
      </c>
      <c r="L121" s="128" t="s">
        <v>4821</v>
      </c>
      <c r="M121" s="128" t="s">
        <v>4821</v>
      </c>
      <c r="N121" s="129" t="s">
        <v>765</v>
      </c>
      <c r="O121" s="130" t="s">
        <v>765</v>
      </c>
      <c r="P121" s="99">
        <v>50</v>
      </c>
      <c r="Q121" s="146" t="s">
        <v>6667</v>
      </c>
      <c r="R121" s="132">
        <v>6</v>
      </c>
      <c r="S121" s="99"/>
      <c r="T121" s="99">
        <v>50</v>
      </c>
      <c r="U121" s="99"/>
      <c r="V121" s="131">
        <v>6</v>
      </c>
      <c r="W121" s="132"/>
      <c r="X121" s="131">
        <v>6</v>
      </c>
      <c r="Y121" s="132"/>
      <c r="Z121" s="99"/>
      <c r="AA121" s="99">
        <v>10</v>
      </c>
      <c r="AB121" s="99"/>
      <c r="AC121" s="99"/>
      <c r="AD121" s="112">
        <v>39630</v>
      </c>
      <c r="AE121" s="102" t="s">
        <v>6668</v>
      </c>
    </row>
    <row r="122" spans="1:31" s="66" customFormat="1" ht="27" customHeight="1">
      <c r="A122" s="99">
        <v>1110400189</v>
      </c>
      <c r="B122" s="124" t="s">
        <v>758</v>
      </c>
      <c r="C122" s="102" t="s">
        <v>600</v>
      </c>
      <c r="D122" s="102" t="s">
        <v>69</v>
      </c>
      <c r="E122" s="102" t="s">
        <v>131</v>
      </c>
      <c r="F122" s="125">
        <v>3501105</v>
      </c>
      <c r="G122" s="126" t="s">
        <v>622</v>
      </c>
      <c r="H122" s="126" t="s">
        <v>623</v>
      </c>
      <c r="I122" s="127" t="s">
        <v>261</v>
      </c>
      <c r="J122" s="128" t="s">
        <v>261</v>
      </c>
      <c r="K122" s="128" t="s">
        <v>1699</v>
      </c>
      <c r="L122" s="128" t="s">
        <v>1699</v>
      </c>
      <c r="M122" s="128" t="s">
        <v>261</v>
      </c>
      <c r="N122" s="129" t="s">
        <v>261</v>
      </c>
      <c r="O122" s="130" t="s">
        <v>2169</v>
      </c>
      <c r="P122" s="99"/>
      <c r="Q122" s="131"/>
      <c r="R122" s="132"/>
      <c r="S122" s="99"/>
      <c r="T122" s="99">
        <v>45</v>
      </c>
      <c r="U122" s="99"/>
      <c r="V122" s="131"/>
      <c r="W122" s="132"/>
      <c r="X122" s="131"/>
      <c r="Y122" s="132"/>
      <c r="Z122" s="99"/>
      <c r="AA122" s="99">
        <v>15</v>
      </c>
      <c r="AB122" s="99"/>
      <c r="AC122" s="99"/>
      <c r="AD122" s="112">
        <v>39569</v>
      </c>
      <c r="AE122" s="102" t="s">
        <v>1700</v>
      </c>
    </row>
    <row r="123" spans="1:31" ht="27" customHeight="1">
      <c r="A123" s="144">
        <v>1110400205</v>
      </c>
      <c r="B123" s="100" t="s">
        <v>422</v>
      </c>
      <c r="C123" s="176" t="s">
        <v>520</v>
      </c>
      <c r="D123" s="102" t="s">
        <v>260</v>
      </c>
      <c r="E123" s="102" t="s">
        <v>270</v>
      </c>
      <c r="F123" s="145">
        <v>3501155</v>
      </c>
      <c r="G123" s="146" t="s">
        <v>271</v>
      </c>
      <c r="H123" s="126" t="s">
        <v>272</v>
      </c>
      <c r="I123" s="177"/>
      <c r="J123" s="128"/>
      <c r="K123" s="128"/>
      <c r="L123" s="128"/>
      <c r="M123" s="128" t="s">
        <v>261</v>
      </c>
      <c r="N123" s="129"/>
      <c r="O123" s="130"/>
      <c r="P123" s="99">
        <v>40</v>
      </c>
      <c r="Q123" s="146" t="s">
        <v>2608</v>
      </c>
      <c r="R123" s="132">
        <v>10</v>
      </c>
      <c r="S123" s="99"/>
      <c r="T123" s="99">
        <v>40</v>
      </c>
      <c r="U123" s="99"/>
      <c r="V123" s="131"/>
      <c r="W123" s="132"/>
      <c r="X123" s="131"/>
      <c r="Y123" s="132"/>
      <c r="Z123" s="99"/>
      <c r="AA123" s="99"/>
      <c r="AB123" s="99"/>
      <c r="AC123" s="99"/>
      <c r="AD123" s="112">
        <v>39722</v>
      </c>
      <c r="AE123" s="102" t="s">
        <v>2613</v>
      </c>
    </row>
    <row r="124" spans="1:31" ht="27" customHeight="1">
      <c r="A124" s="144">
        <v>1110400213</v>
      </c>
      <c r="B124" s="100" t="s">
        <v>422</v>
      </c>
      <c r="C124" s="101" t="s">
        <v>273</v>
      </c>
      <c r="D124" s="151" t="s">
        <v>260</v>
      </c>
      <c r="E124" s="102" t="s">
        <v>6074</v>
      </c>
      <c r="F124" s="145" t="s">
        <v>2797</v>
      </c>
      <c r="G124" s="126" t="s">
        <v>274</v>
      </c>
      <c r="H124" s="126" t="s">
        <v>275</v>
      </c>
      <c r="I124" s="127"/>
      <c r="J124" s="174"/>
      <c r="K124" s="148"/>
      <c r="L124" s="148"/>
      <c r="M124" s="148" t="s">
        <v>261</v>
      </c>
      <c r="N124" s="178"/>
      <c r="O124" s="179"/>
      <c r="P124" s="99">
        <v>40</v>
      </c>
      <c r="Q124" s="146" t="s">
        <v>2608</v>
      </c>
      <c r="R124" s="132">
        <v>3</v>
      </c>
      <c r="S124" s="180"/>
      <c r="T124" s="99">
        <v>60</v>
      </c>
      <c r="U124" s="99"/>
      <c r="V124" s="110"/>
      <c r="W124" s="111"/>
      <c r="X124" s="110"/>
      <c r="Y124" s="181"/>
      <c r="Z124" s="99"/>
      <c r="AA124" s="99"/>
      <c r="AB124" s="99"/>
      <c r="AC124" s="99"/>
      <c r="AD124" s="138">
        <v>39904</v>
      </c>
      <c r="AE124" s="102" t="s">
        <v>2614</v>
      </c>
    </row>
    <row r="125" spans="1:31" ht="27" customHeight="1">
      <c r="A125" s="144">
        <v>1110400239</v>
      </c>
      <c r="B125" s="100" t="s">
        <v>849</v>
      </c>
      <c r="C125" s="101" t="s">
        <v>854</v>
      </c>
      <c r="D125" s="102" t="s">
        <v>850</v>
      </c>
      <c r="E125" s="102" t="s">
        <v>851</v>
      </c>
      <c r="F125" s="133">
        <v>3500002</v>
      </c>
      <c r="G125" s="146" t="s">
        <v>852</v>
      </c>
      <c r="H125" s="146" t="s">
        <v>853</v>
      </c>
      <c r="I125" s="127"/>
      <c r="J125" s="174"/>
      <c r="K125" s="148"/>
      <c r="L125" s="148"/>
      <c r="M125" s="148" t="s">
        <v>855</v>
      </c>
      <c r="N125" s="178"/>
      <c r="O125" s="179"/>
      <c r="P125" s="99">
        <v>40</v>
      </c>
      <c r="Q125" s="131" t="s">
        <v>456</v>
      </c>
      <c r="R125" s="132">
        <v>5</v>
      </c>
      <c r="S125" s="180"/>
      <c r="T125" s="99">
        <v>50</v>
      </c>
      <c r="U125" s="99"/>
      <c r="V125" s="110"/>
      <c r="W125" s="111"/>
      <c r="X125" s="110"/>
      <c r="Y125" s="181"/>
      <c r="Z125" s="99"/>
      <c r="AA125" s="99"/>
      <c r="AB125" s="99"/>
      <c r="AC125" s="99"/>
      <c r="AD125" s="138">
        <v>40179</v>
      </c>
      <c r="AE125" s="102" t="s">
        <v>2615</v>
      </c>
    </row>
    <row r="126" spans="1:31" ht="27" customHeight="1">
      <c r="A126" s="144">
        <v>1110400254</v>
      </c>
      <c r="B126" s="100" t="s">
        <v>69</v>
      </c>
      <c r="C126" s="101" t="s">
        <v>1684</v>
      </c>
      <c r="D126" s="102" t="s">
        <v>69</v>
      </c>
      <c r="E126" s="102" t="s">
        <v>1685</v>
      </c>
      <c r="F126" s="133" t="s">
        <v>1686</v>
      </c>
      <c r="G126" s="146" t="s">
        <v>1687</v>
      </c>
      <c r="H126" s="146" t="s">
        <v>1688</v>
      </c>
      <c r="I126" s="127" t="s">
        <v>1689</v>
      </c>
      <c r="J126" s="174"/>
      <c r="K126" s="148" t="s">
        <v>1689</v>
      </c>
      <c r="L126" s="148" t="s">
        <v>1689</v>
      </c>
      <c r="M126" s="148"/>
      <c r="N126" s="178"/>
      <c r="O126" s="179"/>
      <c r="P126" s="99"/>
      <c r="Q126" s="131"/>
      <c r="R126" s="132"/>
      <c r="S126" s="180"/>
      <c r="T126" s="99"/>
      <c r="U126" s="99"/>
      <c r="V126" s="131"/>
      <c r="W126" s="132"/>
      <c r="X126" s="131"/>
      <c r="Y126" s="181"/>
      <c r="Z126" s="99"/>
      <c r="AA126" s="99">
        <v>30</v>
      </c>
      <c r="AB126" s="99"/>
      <c r="AC126" s="99"/>
      <c r="AD126" s="138">
        <v>40999</v>
      </c>
      <c r="AE126" s="102" t="s">
        <v>1690</v>
      </c>
    </row>
    <row r="127" spans="1:31" ht="27" customHeight="1">
      <c r="A127" s="144">
        <v>1110400270</v>
      </c>
      <c r="B127" s="100" t="s">
        <v>69</v>
      </c>
      <c r="C127" s="101" t="s">
        <v>1691</v>
      </c>
      <c r="D127" s="102" t="s">
        <v>69</v>
      </c>
      <c r="E127" s="102" t="s">
        <v>1692</v>
      </c>
      <c r="F127" s="133" t="s">
        <v>1693</v>
      </c>
      <c r="G127" s="146" t="s">
        <v>1694</v>
      </c>
      <c r="H127" s="146" t="s">
        <v>1695</v>
      </c>
      <c r="I127" s="127"/>
      <c r="J127" s="174"/>
      <c r="K127" s="148"/>
      <c r="L127" s="148"/>
      <c r="M127" s="148" t="s">
        <v>1689</v>
      </c>
      <c r="N127" s="178"/>
      <c r="O127" s="179"/>
      <c r="P127" s="99"/>
      <c r="Q127" s="131"/>
      <c r="R127" s="132"/>
      <c r="S127" s="180"/>
      <c r="T127" s="99"/>
      <c r="U127" s="99"/>
      <c r="V127" s="131"/>
      <c r="W127" s="132"/>
      <c r="X127" s="131"/>
      <c r="Y127" s="181"/>
      <c r="Z127" s="99"/>
      <c r="AA127" s="99">
        <v>45</v>
      </c>
      <c r="AB127" s="99"/>
      <c r="AC127" s="99"/>
      <c r="AD127" s="138">
        <v>40999</v>
      </c>
      <c r="AE127" s="102" t="s">
        <v>1696</v>
      </c>
    </row>
    <row r="128" spans="1:31" ht="27" customHeight="1">
      <c r="A128" s="99">
        <v>1110400460</v>
      </c>
      <c r="B128" s="124" t="s">
        <v>422</v>
      </c>
      <c r="C128" s="102" t="s">
        <v>540</v>
      </c>
      <c r="D128" s="102" t="s">
        <v>69</v>
      </c>
      <c r="E128" s="102" t="s">
        <v>2796</v>
      </c>
      <c r="F128" s="125" t="s">
        <v>2797</v>
      </c>
      <c r="G128" s="126" t="s">
        <v>606</v>
      </c>
      <c r="H128" s="126" t="s">
        <v>276</v>
      </c>
      <c r="I128" s="127"/>
      <c r="J128" s="128"/>
      <c r="K128" s="128"/>
      <c r="L128" s="128"/>
      <c r="M128" s="128" t="s">
        <v>269</v>
      </c>
      <c r="N128" s="129" t="s">
        <v>269</v>
      </c>
      <c r="O128" s="130"/>
      <c r="P128" s="99"/>
      <c r="Q128" s="131"/>
      <c r="R128" s="132"/>
      <c r="S128" s="99"/>
      <c r="T128" s="99">
        <v>20</v>
      </c>
      <c r="U128" s="99"/>
      <c r="V128" s="131"/>
      <c r="W128" s="132"/>
      <c r="X128" s="146"/>
      <c r="Y128" s="132"/>
      <c r="Z128" s="99"/>
      <c r="AA128" s="126">
        <v>20</v>
      </c>
      <c r="AB128" s="126"/>
      <c r="AC128" s="126"/>
      <c r="AD128" s="112">
        <v>39234</v>
      </c>
      <c r="AE128" s="102" t="s">
        <v>224</v>
      </c>
    </row>
    <row r="129" spans="1:31" ht="27" customHeight="1">
      <c r="A129" s="99">
        <v>1110400601</v>
      </c>
      <c r="B129" s="124" t="s">
        <v>11147</v>
      </c>
      <c r="C129" s="182" t="s">
        <v>2906</v>
      </c>
      <c r="D129" s="102" t="s">
        <v>8150</v>
      </c>
      <c r="E129" s="183" t="s">
        <v>8471</v>
      </c>
      <c r="F129" s="133" t="s">
        <v>2907</v>
      </c>
      <c r="G129" s="134" t="s">
        <v>8472</v>
      </c>
      <c r="H129" s="134" t="s">
        <v>8472</v>
      </c>
      <c r="I129" s="135" t="s">
        <v>4821</v>
      </c>
      <c r="J129" s="136" t="s">
        <v>765</v>
      </c>
      <c r="K129" s="136" t="s">
        <v>765</v>
      </c>
      <c r="L129" s="136" t="s">
        <v>765</v>
      </c>
      <c r="M129" s="136" t="s">
        <v>765</v>
      </c>
      <c r="N129" s="137" t="s">
        <v>765</v>
      </c>
      <c r="O129" s="132" t="s">
        <v>765</v>
      </c>
      <c r="P129" s="99"/>
      <c r="Q129" s="131"/>
      <c r="R129" s="132"/>
      <c r="S129" s="99"/>
      <c r="T129" s="99"/>
      <c r="U129" s="99"/>
      <c r="V129" s="131">
        <v>8</v>
      </c>
      <c r="W129" s="132"/>
      <c r="X129" s="131"/>
      <c r="Y129" s="132"/>
      <c r="Z129" s="99"/>
      <c r="AA129" s="99">
        <v>12</v>
      </c>
      <c r="AB129" s="99"/>
      <c r="AC129" s="99"/>
      <c r="AD129" s="149">
        <v>40452</v>
      </c>
      <c r="AE129" s="102" t="s">
        <v>8473</v>
      </c>
    </row>
    <row r="130" spans="1:31" ht="27" customHeight="1">
      <c r="A130" s="99">
        <v>1110400601</v>
      </c>
      <c r="B130" s="124" t="s">
        <v>3232</v>
      </c>
      <c r="C130" s="102" t="s">
        <v>4622</v>
      </c>
      <c r="D130" s="102" t="s">
        <v>2905</v>
      </c>
      <c r="E130" s="102" t="s">
        <v>2923</v>
      </c>
      <c r="F130" s="125" t="s">
        <v>2907</v>
      </c>
      <c r="G130" s="126" t="s">
        <v>2924</v>
      </c>
      <c r="H130" s="126" t="s">
        <v>2924</v>
      </c>
      <c r="I130" s="135" t="s">
        <v>49</v>
      </c>
      <c r="J130" s="136" t="s">
        <v>49</v>
      </c>
      <c r="K130" s="136" t="s">
        <v>49</v>
      </c>
      <c r="L130" s="136" t="s">
        <v>49</v>
      </c>
      <c r="M130" s="136" t="s">
        <v>49</v>
      </c>
      <c r="N130" s="137" t="s">
        <v>49</v>
      </c>
      <c r="O130" s="132"/>
      <c r="P130" s="99"/>
      <c r="Q130" s="131"/>
      <c r="R130" s="132"/>
      <c r="S130" s="99"/>
      <c r="T130" s="99"/>
      <c r="U130" s="99"/>
      <c r="V130" s="131"/>
      <c r="W130" s="132"/>
      <c r="X130" s="146"/>
      <c r="Y130" s="132"/>
      <c r="Z130" s="99"/>
      <c r="AA130" s="126"/>
      <c r="AB130" s="126" t="s">
        <v>4624</v>
      </c>
      <c r="AC130" s="126"/>
      <c r="AD130" s="112">
        <v>43221</v>
      </c>
      <c r="AE130" s="102" t="s">
        <v>3626</v>
      </c>
    </row>
    <row r="131" spans="1:31" ht="27" customHeight="1">
      <c r="A131" s="99">
        <v>1110400676</v>
      </c>
      <c r="B131" s="100" t="s">
        <v>758</v>
      </c>
      <c r="C131" s="101" t="s">
        <v>579</v>
      </c>
      <c r="D131" s="151" t="s">
        <v>69</v>
      </c>
      <c r="E131" s="102" t="s">
        <v>277</v>
      </c>
      <c r="F131" s="133">
        <v>3501114</v>
      </c>
      <c r="G131" s="134" t="s">
        <v>278</v>
      </c>
      <c r="H131" s="134" t="s">
        <v>279</v>
      </c>
      <c r="I131" s="135" t="s">
        <v>66</v>
      </c>
      <c r="J131" s="136" t="s">
        <v>66</v>
      </c>
      <c r="K131" s="136" t="s">
        <v>66</v>
      </c>
      <c r="L131" s="136" t="s">
        <v>66</v>
      </c>
      <c r="M131" s="136" t="s">
        <v>66</v>
      </c>
      <c r="N131" s="137" t="s">
        <v>66</v>
      </c>
      <c r="O131" s="132" t="s">
        <v>2169</v>
      </c>
      <c r="P131" s="99"/>
      <c r="Q131" s="131"/>
      <c r="R131" s="132"/>
      <c r="S131" s="99"/>
      <c r="T131" s="99">
        <v>20</v>
      </c>
      <c r="U131" s="99"/>
      <c r="V131" s="110"/>
      <c r="W131" s="111"/>
      <c r="X131" s="110"/>
      <c r="Y131" s="132"/>
      <c r="Z131" s="99"/>
      <c r="AA131" s="99">
        <v>20</v>
      </c>
      <c r="AB131" s="99"/>
      <c r="AC131" s="99"/>
      <c r="AD131" s="138">
        <v>39903</v>
      </c>
      <c r="AE131" s="102" t="s">
        <v>222</v>
      </c>
    </row>
    <row r="132" spans="1:31" ht="27" customHeight="1">
      <c r="A132" s="99">
        <v>1110400692</v>
      </c>
      <c r="B132" s="100" t="s">
        <v>6445</v>
      </c>
      <c r="C132" s="101" t="s">
        <v>6446</v>
      </c>
      <c r="D132" s="151" t="s">
        <v>3833</v>
      </c>
      <c r="E132" s="102" t="s">
        <v>6447</v>
      </c>
      <c r="F132" s="133">
        <v>3500822</v>
      </c>
      <c r="G132" s="134" t="s">
        <v>6448</v>
      </c>
      <c r="H132" s="134" t="s">
        <v>6449</v>
      </c>
      <c r="I132" s="135"/>
      <c r="J132" s="136"/>
      <c r="K132" s="136"/>
      <c r="L132" s="136"/>
      <c r="M132" s="136" t="s">
        <v>4821</v>
      </c>
      <c r="N132" s="137"/>
      <c r="O132" s="132"/>
      <c r="P132" s="99"/>
      <c r="Q132" s="131"/>
      <c r="R132" s="132"/>
      <c r="S132" s="99"/>
      <c r="T132" s="99"/>
      <c r="U132" s="99"/>
      <c r="V132" s="110"/>
      <c r="W132" s="132"/>
      <c r="X132" s="110">
        <v>20</v>
      </c>
      <c r="Y132" s="132"/>
      <c r="Z132" s="99"/>
      <c r="AA132" s="99">
        <v>20</v>
      </c>
      <c r="AB132" s="99"/>
      <c r="AC132" s="99"/>
      <c r="AD132" s="138">
        <v>39995</v>
      </c>
      <c r="AE132" s="102" t="s">
        <v>6450</v>
      </c>
    </row>
    <row r="133" spans="1:31" ht="27" customHeight="1">
      <c r="A133" s="99">
        <v>1110400692</v>
      </c>
      <c r="B133" s="100" t="s">
        <v>399</v>
      </c>
      <c r="C133" s="101" t="s">
        <v>4623</v>
      </c>
      <c r="D133" s="151" t="s">
        <v>69</v>
      </c>
      <c r="E133" s="102" t="s">
        <v>743</v>
      </c>
      <c r="F133" s="133">
        <v>3500822</v>
      </c>
      <c r="G133" s="134" t="s">
        <v>744</v>
      </c>
      <c r="H133" s="134" t="s">
        <v>286</v>
      </c>
      <c r="I133" s="135" t="s">
        <v>49</v>
      </c>
      <c r="J133" s="136" t="s">
        <v>49</v>
      </c>
      <c r="K133" s="136" t="s">
        <v>49</v>
      </c>
      <c r="L133" s="136" t="s">
        <v>49</v>
      </c>
      <c r="M133" s="136" t="s">
        <v>49</v>
      </c>
      <c r="N133" s="137" t="s">
        <v>49</v>
      </c>
      <c r="O133" s="132" t="s">
        <v>49</v>
      </c>
      <c r="P133" s="99"/>
      <c r="Q133" s="131"/>
      <c r="R133" s="132"/>
      <c r="S133" s="99"/>
      <c r="T133" s="99"/>
      <c r="U133" s="99"/>
      <c r="V133" s="110"/>
      <c r="W133" s="132"/>
      <c r="X133" s="110"/>
      <c r="Y133" s="132"/>
      <c r="Z133" s="99"/>
      <c r="AA133" s="99"/>
      <c r="AB133" s="99" t="s">
        <v>4624</v>
      </c>
      <c r="AC133" s="99"/>
      <c r="AD133" s="138">
        <v>43221</v>
      </c>
      <c r="AE133" s="102" t="s">
        <v>287</v>
      </c>
    </row>
    <row r="134" spans="1:31" ht="27" customHeight="1">
      <c r="A134" s="99">
        <v>1110400692</v>
      </c>
      <c r="B134" s="100" t="s">
        <v>399</v>
      </c>
      <c r="C134" s="101" t="s">
        <v>10906</v>
      </c>
      <c r="D134" s="151" t="s">
        <v>69</v>
      </c>
      <c r="E134" s="102" t="s">
        <v>10907</v>
      </c>
      <c r="F134" s="133" t="s">
        <v>10905</v>
      </c>
      <c r="G134" s="134" t="s">
        <v>744</v>
      </c>
      <c r="H134" s="134" t="s">
        <v>286</v>
      </c>
      <c r="I134" s="135"/>
      <c r="J134" s="136"/>
      <c r="K134" s="136"/>
      <c r="L134" s="136"/>
      <c r="M134" s="136" t="s">
        <v>765</v>
      </c>
      <c r="N134" s="137"/>
      <c r="O134" s="132"/>
      <c r="P134" s="99"/>
      <c r="Q134" s="131"/>
      <c r="R134" s="132"/>
      <c r="S134" s="99"/>
      <c r="T134" s="99"/>
      <c r="U134" s="99"/>
      <c r="V134" s="110"/>
      <c r="W134" s="132"/>
      <c r="X134" s="110"/>
      <c r="Y134" s="132"/>
      <c r="Z134" s="99"/>
      <c r="AA134" s="99"/>
      <c r="AB134" s="99"/>
      <c r="AC134" s="99">
        <v>15</v>
      </c>
      <c r="AD134" s="138">
        <v>45992</v>
      </c>
      <c r="AE134" s="102" t="s">
        <v>10908</v>
      </c>
    </row>
    <row r="135" spans="1:31" ht="27" customHeight="1">
      <c r="A135" s="99">
        <v>1110400734</v>
      </c>
      <c r="B135" s="100" t="s">
        <v>966</v>
      </c>
      <c r="C135" s="101" t="s">
        <v>967</v>
      </c>
      <c r="D135" s="151" t="s">
        <v>69</v>
      </c>
      <c r="E135" s="102" t="s">
        <v>968</v>
      </c>
      <c r="F135" s="133">
        <v>3501152</v>
      </c>
      <c r="G135" s="134" t="s">
        <v>969</v>
      </c>
      <c r="H135" s="134" t="s">
        <v>970</v>
      </c>
      <c r="I135" s="135"/>
      <c r="J135" s="136"/>
      <c r="K135" s="136"/>
      <c r="L135" s="136"/>
      <c r="M135" s="136" t="s">
        <v>49</v>
      </c>
      <c r="N135" s="137"/>
      <c r="O135" s="132"/>
      <c r="P135" s="99"/>
      <c r="Q135" s="131"/>
      <c r="R135" s="132"/>
      <c r="S135" s="99"/>
      <c r="T135" s="99"/>
      <c r="U135" s="99"/>
      <c r="V135" s="110"/>
      <c r="W135" s="132"/>
      <c r="X135" s="110"/>
      <c r="Y135" s="132"/>
      <c r="Z135" s="99"/>
      <c r="AA135" s="99">
        <v>30</v>
      </c>
      <c r="AB135" s="99"/>
      <c r="AC135" s="99"/>
      <c r="AD135" s="138">
        <v>40260</v>
      </c>
      <c r="AE135" s="102" t="s">
        <v>971</v>
      </c>
    </row>
    <row r="136" spans="1:31" ht="27" customHeight="1">
      <c r="A136" s="99">
        <v>1110400825</v>
      </c>
      <c r="B136" s="100" t="s">
        <v>1492</v>
      </c>
      <c r="C136" s="101" t="s">
        <v>1493</v>
      </c>
      <c r="D136" s="151" t="s">
        <v>69</v>
      </c>
      <c r="E136" s="102" t="s">
        <v>1494</v>
      </c>
      <c r="F136" s="133">
        <v>3500036</v>
      </c>
      <c r="G136" s="134" t="s">
        <v>1495</v>
      </c>
      <c r="H136" s="134" t="s">
        <v>1495</v>
      </c>
      <c r="I136" s="135" t="s">
        <v>1498</v>
      </c>
      <c r="J136" s="136" t="s">
        <v>1498</v>
      </c>
      <c r="K136" s="136" t="s">
        <v>1498</v>
      </c>
      <c r="L136" s="136" t="s">
        <v>1498</v>
      </c>
      <c r="M136" s="136" t="s">
        <v>1490</v>
      </c>
      <c r="N136" s="137"/>
      <c r="O136" s="132" t="s">
        <v>3151</v>
      </c>
      <c r="P136" s="99"/>
      <c r="Q136" s="131"/>
      <c r="R136" s="132"/>
      <c r="S136" s="99"/>
      <c r="T136" s="99">
        <v>20</v>
      </c>
      <c r="U136" s="99"/>
      <c r="V136" s="131"/>
      <c r="W136" s="132"/>
      <c r="X136" s="131"/>
      <c r="Y136" s="132"/>
      <c r="Z136" s="99"/>
      <c r="AA136" s="99"/>
      <c r="AB136" s="99"/>
      <c r="AC136" s="99"/>
      <c r="AD136" s="138">
        <v>40817</v>
      </c>
      <c r="AE136" s="102" t="s">
        <v>1496</v>
      </c>
    </row>
    <row r="137" spans="1:31" ht="27" customHeight="1">
      <c r="A137" s="99">
        <v>1110400841</v>
      </c>
      <c r="B137" s="100" t="s">
        <v>6669</v>
      </c>
      <c r="C137" s="101" t="s">
        <v>6670</v>
      </c>
      <c r="D137" s="151" t="s">
        <v>3833</v>
      </c>
      <c r="E137" s="102" t="s">
        <v>6671</v>
      </c>
      <c r="F137" s="133">
        <v>3500855</v>
      </c>
      <c r="G137" s="134" t="s">
        <v>6672</v>
      </c>
      <c r="H137" s="134" t="s">
        <v>6672</v>
      </c>
      <c r="I137" s="135" t="s">
        <v>4821</v>
      </c>
      <c r="J137" s="136" t="s">
        <v>4821</v>
      </c>
      <c r="K137" s="136" t="s">
        <v>4821</v>
      </c>
      <c r="L137" s="136" t="s">
        <v>4821</v>
      </c>
      <c r="M137" s="136" t="s">
        <v>4821</v>
      </c>
      <c r="N137" s="137"/>
      <c r="O137" s="132" t="s">
        <v>4821</v>
      </c>
      <c r="P137" s="99"/>
      <c r="Q137" s="131"/>
      <c r="R137" s="132"/>
      <c r="S137" s="99"/>
      <c r="T137" s="99">
        <v>20</v>
      </c>
      <c r="U137" s="99"/>
      <c r="V137" s="131"/>
      <c r="W137" s="132"/>
      <c r="X137" s="131"/>
      <c r="Y137" s="132"/>
      <c r="Z137" s="99"/>
      <c r="AA137" s="99">
        <v>10</v>
      </c>
      <c r="AB137" s="99"/>
      <c r="AC137" s="99"/>
      <c r="AD137" s="138">
        <v>40999</v>
      </c>
      <c r="AE137" s="102" t="s">
        <v>9436</v>
      </c>
    </row>
    <row r="138" spans="1:31" ht="27" customHeight="1">
      <c r="A138" s="99">
        <v>1110400858</v>
      </c>
      <c r="B138" s="100" t="s">
        <v>2732</v>
      </c>
      <c r="C138" s="101" t="s">
        <v>1697</v>
      </c>
      <c r="D138" s="102" t="s">
        <v>69</v>
      </c>
      <c r="E138" s="102" t="s">
        <v>5796</v>
      </c>
      <c r="F138" s="133" t="s">
        <v>5797</v>
      </c>
      <c r="G138" s="134" t="s">
        <v>1698</v>
      </c>
      <c r="H138" s="134" t="s">
        <v>6075</v>
      </c>
      <c r="I138" s="153"/>
      <c r="J138" s="136"/>
      <c r="K138" s="136"/>
      <c r="L138" s="136"/>
      <c r="M138" s="136" t="s">
        <v>765</v>
      </c>
      <c r="N138" s="136"/>
      <c r="O138" s="154"/>
      <c r="P138" s="99"/>
      <c r="Q138" s="131"/>
      <c r="R138" s="132"/>
      <c r="S138" s="99"/>
      <c r="T138" s="99">
        <v>40</v>
      </c>
      <c r="U138" s="99"/>
      <c r="V138" s="131"/>
      <c r="W138" s="132"/>
      <c r="X138" s="131"/>
      <c r="Y138" s="132"/>
      <c r="Z138" s="99"/>
      <c r="AA138" s="99"/>
      <c r="AB138" s="151"/>
      <c r="AC138" s="151"/>
      <c r="AD138" s="149">
        <v>40999</v>
      </c>
      <c r="AE138" s="102" t="s">
        <v>5798</v>
      </c>
    </row>
    <row r="139" spans="1:31" s="66" customFormat="1" ht="27" customHeight="1">
      <c r="A139" s="99">
        <v>1110400890</v>
      </c>
      <c r="B139" s="100" t="s">
        <v>2058</v>
      </c>
      <c r="C139" s="101" t="s">
        <v>2059</v>
      </c>
      <c r="D139" s="151" t="s">
        <v>69</v>
      </c>
      <c r="E139" s="102" t="s">
        <v>2060</v>
      </c>
      <c r="F139" s="133" t="s">
        <v>2061</v>
      </c>
      <c r="G139" s="134" t="s">
        <v>2062</v>
      </c>
      <c r="H139" s="134" t="s">
        <v>2062</v>
      </c>
      <c r="I139" s="135"/>
      <c r="J139" s="136"/>
      <c r="K139" s="136"/>
      <c r="L139" s="136"/>
      <c r="M139" s="136" t="s">
        <v>2063</v>
      </c>
      <c r="N139" s="137"/>
      <c r="O139" s="132"/>
      <c r="P139" s="99"/>
      <c r="Q139" s="131"/>
      <c r="R139" s="132"/>
      <c r="S139" s="99"/>
      <c r="T139" s="99">
        <v>20</v>
      </c>
      <c r="U139" s="99"/>
      <c r="V139" s="131"/>
      <c r="W139" s="132"/>
      <c r="X139" s="131"/>
      <c r="Y139" s="132"/>
      <c r="Z139" s="99"/>
      <c r="AA139" s="99"/>
      <c r="AB139" s="99"/>
      <c r="AC139" s="99"/>
      <c r="AD139" s="138">
        <v>41061</v>
      </c>
      <c r="AE139" s="102" t="s">
        <v>2064</v>
      </c>
    </row>
    <row r="140" spans="1:31" s="66" customFormat="1" ht="27" customHeight="1">
      <c r="A140" s="126">
        <v>1110400932</v>
      </c>
      <c r="B140" s="124" t="s">
        <v>2121</v>
      </c>
      <c r="C140" s="102" t="s">
        <v>2254</v>
      </c>
      <c r="D140" s="102" t="s">
        <v>69</v>
      </c>
      <c r="E140" s="102" t="s">
        <v>6076</v>
      </c>
      <c r="F140" s="133" t="s">
        <v>2255</v>
      </c>
      <c r="G140" s="126" t="s">
        <v>2256</v>
      </c>
      <c r="H140" s="126" t="s">
        <v>2257</v>
      </c>
      <c r="I140" s="127"/>
      <c r="J140" s="148"/>
      <c r="K140" s="148"/>
      <c r="L140" s="148" t="s">
        <v>2258</v>
      </c>
      <c r="M140" s="148" t="s">
        <v>2258</v>
      </c>
      <c r="N140" s="137" t="s">
        <v>2258</v>
      </c>
      <c r="O140" s="132" t="s">
        <v>2301</v>
      </c>
      <c r="P140" s="144"/>
      <c r="Q140" s="131"/>
      <c r="R140" s="132"/>
      <c r="S140" s="144"/>
      <c r="T140" s="144"/>
      <c r="U140" s="99"/>
      <c r="V140" s="110"/>
      <c r="W140" s="111"/>
      <c r="X140" s="110">
        <v>20</v>
      </c>
      <c r="Y140" s="132"/>
      <c r="Z140" s="99"/>
      <c r="AA140" s="99"/>
      <c r="AB140" s="99"/>
      <c r="AC140" s="99"/>
      <c r="AD140" s="138">
        <v>41518</v>
      </c>
      <c r="AE140" s="102" t="s">
        <v>2259</v>
      </c>
    </row>
    <row r="141" spans="1:31" s="66" customFormat="1" ht="27" customHeight="1">
      <c r="A141" s="144">
        <v>1110400940</v>
      </c>
      <c r="B141" s="100" t="s">
        <v>2282</v>
      </c>
      <c r="C141" s="101" t="s">
        <v>2283</v>
      </c>
      <c r="D141" s="151" t="s">
        <v>2284</v>
      </c>
      <c r="E141" s="102" t="s">
        <v>10189</v>
      </c>
      <c r="F141" s="133" t="s">
        <v>2285</v>
      </c>
      <c r="G141" s="126" t="s">
        <v>2286</v>
      </c>
      <c r="H141" s="126" t="s">
        <v>2287</v>
      </c>
      <c r="I141" s="127" t="s">
        <v>2288</v>
      </c>
      <c r="J141" s="148" t="s">
        <v>2288</v>
      </c>
      <c r="K141" s="148" t="s">
        <v>2288</v>
      </c>
      <c r="L141" s="148" t="s">
        <v>2288</v>
      </c>
      <c r="M141" s="148" t="s">
        <v>2288</v>
      </c>
      <c r="N141" s="137" t="s">
        <v>2288</v>
      </c>
      <c r="O141" s="179" t="s">
        <v>2288</v>
      </c>
      <c r="P141" s="144"/>
      <c r="Q141" s="131"/>
      <c r="R141" s="132"/>
      <c r="S141" s="144"/>
      <c r="T141" s="144"/>
      <c r="U141" s="99"/>
      <c r="V141" s="110"/>
      <c r="W141" s="111"/>
      <c r="X141" s="110"/>
      <c r="Y141" s="132"/>
      <c r="Z141" s="99">
        <v>20</v>
      </c>
      <c r="AA141" s="99"/>
      <c r="AB141" s="99"/>
      <c r="AC141" s="99"/>
      <c r="AD141" s="138">
        <v>41548</v>
      </c>
      <c r="AE141" s="102" t="s">
        <v>10190</v>
      </c>
    </row>
    <row r="142" spans="1:31" s="66" customFormat="1" ht="27" customHeight="1">
      <c r="A142" s="99">
        <v>1110401005</v>
      </c>
      <c r="B142" s="124" t="s">
        <v>2360</v>
      </c>
      <c r="C142" s="102" t="s">
        <v>3720</v>
      </c>
      <c r="D142" s="102" t="s">
        <v>69</v>
      </c>
      <c r="E142" s="102" t="s">
        <v>3721</v>
      </c>
      <c r="F142" s="125" t="s">
        <v>2354</v>
      </c>
      <c r="G142" s="126" t="s">
        <v>2355</v>
      </c>
      <c r="H142" s="126" t="s">
        <v>2356</v>
      </c>
      <c r="I142" s="127" t="s">
        <v>2357</v>
      </c>
      <c r="J142" s="128" t="s">
        <v>2357</v>
      </c>
      <c r="K142" s="128" t="s">
        <v>2357</v>
      </c>
      <c r="L142" s="128" t="s">
        <v>2357</v>
      </c>
      <c r="M142" s="128" t="s">
        <v>2358</v>
      </c>
      <c r="N142" s="129" t="s">
        <v>2357</v>
      </c>
      <c r="O142" s="130" t="s">
        <v>2357</v>
      </c>
      <c r="P142" s="99"/>
      <c r="Q142" s="131"/>
      <c r="R142" s="132"/>
      <c r="S142" s="99"/>
      <c r="T142" s="99"/>
      <c r="U142" s="99"/>
      <c r="V142" s="131"/>
      <c r="W142" s="132"/>
      <c r="X142" s="131"/>
      <c r="Y142" s="132"/>
      <c r="Z142" s="99">
        <v>10</v>
      </c>
      <c r="AA142" s="99">
        <v>10</v>
      </c>
      <c r="AB142" s="99"/>
      <c r="AC142" s="99"/>
      <c r="AD142" s="112">
        <v>41699</v>
      </c>
      <c r="AE142" s="102" t="s">
        <v>2359</v>
      </c>
    </row>
    <row r="143" spans="1:31" s="66" customFormat="1" ht="27" customHeight="1">
      <c r="A143" s="144">
        <v>1110401047</v>
      </c>
      <c r="B143" s="100" t="s">
        <v>2282</v>
      </c>
      <c r="C143" s="101" t="s">
        <v>2527</v>
      </c>
      <c r="D143" s="151" t="s">
        <v>2528</v>
      </c>
      <c r="E143" s="102" t="s">
        <v>2529</v>
      </c>
      <c r="F143" s="133" t="s">
        <v>2530</v>
      </c>
      <c r="G143" s="126" t="s">
        <v>2531</v>
      </c>
      <c r="H143" s="126" t="s">
        <v>2926</v>
      </c>
      <c r="I143" s="127" t="s">
        <v>2532</v>
      </c>
      <c r="J143" s="148" t="s">
        <v>2532</v>
      </c>
      <c r="K143" s="148" t="s">
        <v>2532</v>
      </c>
      <c r="L143" s="148" t="s">
        <v>2532</v>
      </c>
      <c r="M143" s="148" t="s">
        <v>2532</v>
      </c>
      <c r="N143" s="137" t="s">
        <v>2532</v>
      </c>
      <c r="O143" s="179" t="s">
        <v>2532</v>
      </c>
      <c r="P143" s="144"/>
      <c r="Q143" s="131"/>
      <c r="R143" s="132"/>
      <c r="S143" s="144"/>
      <c r="T143" s="144"/>
      <c r="U143" s="99"/>
      <c r="V143" s="110"/>
      <c r="W143" s="111"/>
      <c r="X143" s="110"/>
      <c r="Y143" s="132"/>
      <c r="Z143" s="99">
        <v>20</v>
      </c>
      <c r="AA143" s="99"/>
      <c r="AB143" s="99"/>
      <c r="AC143" s="99"/>
      <c r="AD143" s="138">
        <v>41821</v>
      </c>
      <c r="AE143" s="102" t="s">
        <v>2533</v>
      </c>
    </row>
    <row r="144" spans="1:31" s="66" customFormat="1" ht="27" customHeight="1">
      <c r="A144" s="99">
        <v>1110401062</v>
      </c>
      <c r="B144" s="124" t="s">
        <v>2565</v>
      </c>
      <c r="C144" s="102" t="s">
        <v>2557</v>
      </c>
      <c r="D144" s="102" t="s">
        <v>69</v>
      </c>
      <c r="E144" s="102" t="s">
        <v>2566</v>
      </c>
      <c r="F144" s="125" t="s">
        <v>2558</v>
      </c>
      <c r="G144" s="126" t="s">
        <v>6077</v>
      </c>
      <c r="H144" s="126" t="s">
        <v>6078</v>
      </c>
      <c r="I144" s="127" t="s">
        <v>2559</v>
      </c>
      <c r="J144" s="128" t="s">
        <v>2559</v>
      </c>
      <c r="K144" s="128" t="s">
        <v>2559</v>
      </c>
      <c r="L144" s="128" t="s">
        <v>2559</v>
      </c>
      <c r="M144" s="128" t="s">
        <v>49</v>
      </c>
      <c r="N144" s="129" t="s">
        <v>2559</v>
      </c>
      <c r="O144" s="130" t="s">
        <v>2559</v>
      </c>
      <c r="P144" s="99"/>
      <c r="Q144" s="131"/>
      <c r="R144" s="132"/>
      <c r="S144" s="99"/>
      <c r="T144" s="99"/>
      <c r="U144" s="99"/>
      <c r="V144" s="131"/>
      <c r="W144" s="132"/>
      <c r="X144" s="131"/>
      <c r="Y144" s="132"/>
      <c r="Z144" s="99"/>
      <c r="AA144" s="99">
        <v>20</v>
      </c>
      <c r="AB144" s="99"/>
      <c r="AC144" s="99"/>
      <c r="AD144" s="112">
        <v>41852</v>
      </c>
      <c r="AE144" s="102" t="s">
        <v>3029</v>
      </c>
    </row>
    <row r="145" spans="1:31" s="66" customFormat="1" ht="27" customHeight="1">
      <c r="A145" s="99">
        <v>1110401153</v>
      </c>
      <c r="B145" s="124" t="s">
        <v>2919</v>
      </c>
      <c r="C145" s="102" t="s">
        <v>2920</v>
      </c>
      <c r="D145" s="102" t="s">
        <v>2905</v>
      </c>
      <c r="E145" s="102" t="s">
        <v>9158</v>
      </c>
      <c r="F145" s="125" t="s">
        <v>2921</v>
      </c>
      <c r="G145" s="126" t="s">
        <v>2922</v>
      </c>
      <c r="H145" s="126" t="s">
        <v>2922</v>
      </c>
      <c r="I145" s="127" t="s">
        <v>765</v>
      </c>
      <c r="J145" s="128" t="s">
        <v>765</v>
      </c>
      <c r="K145" s="128" t="s">
        <v>765</v>
      </c>
      <c r="L145" s="128" t="s">
        <v>765</v>
      </c>
      <c r="M145" s="128" t="s">
        <v>765</v>
      </c>
      <c r="N145" s="129" t="s">
        <v>765</v>
      </c>
      <c r="O145" s="130" t="s">
        <v>2978</v>
      </c>
      <c r="P145" s="99"/>
      <c r="Q145" s="131"/>
      <c r="R145" s="132"/>
      <c r="S145" s="99"/>
      <c r="T145" s="99">
        <v>35</v>
      </c>
      <c r="U145" s="99"/>
      <c r="V145" s="131"/>
      <c r="W145" s="132"/>
      <c r="X145" s="131"/>
      <c r="Y145" s="132"/>
      <c r="Z145" s="99"/>
      <c r="AA145" s="99"/>
      <c r="AB145" s="99"/>
      <c r="AC145" s="99"/>
      <c r="AD145" s="112">
        <v>42095</v>
      </c>
      <c r="AE145" s="102" t="s">
        <v>2912</v>
      </c>
    </row>
    <row r="146" spans="1:31" s="66" customFormat="1" ht="27" customHeight="1">
      <c r="A146" s="99">
        <v>1110401187</v>
      </c>
      <c r="B146" s="100" t="s">
        <v>11970</v>
      </c>
      <c r="C146" s="101" t="s">
        <v>8431</v>
      </c>
      <c r="D146" s="102" t="s">
        <v>8150</v>
      </c>
      <c r="E146" s="102" t="s">
        <v>8432</v>
      </c>
      <c r="F146" s="133" t="s">
        <v>2908</v>
      </c>
      <c r="G146" s="134" t="s">
        <v>2909</v>
      </c>
      <c r="H146" s="134" t="s">
        <v>2910</v>
      </c>
      <c r="I146" s="135"/>
      <c r="J146" s="136"/>
      <c r="K146" s="136"/>
      <c r="L146" s="136"/>
      <c r="M146" s="136" t="s">
        <v>4821</v>
      </c>
      <c r="N146" s="137"/>
      <c r="O146" s="132"/>
      <c r="P146" s="99"/>
      <c r="Q146" s="131"/>
      <c r="R146" s="132"/>
      <c r="S146" s="99"/>
      <c r="T146" s="99">
        <v>25</v>
      </c>
      <c r="U146" s="99"/>
      <c r="V146" s="131"/>
      <c r="W146" s="132"/>
      <c r="X146" s="131"/>
      <c r="Y146" s="132"/>
      <c r="Z146" s="99"/>
      <c r="AA146" s="99">
        <v>30</v>
      </c>
      <c r="AB146" s="99"/>
      <c r="AC146" s="99"/>
      <c r="AD146" s="138">
        <v>44013</v>
      </c>
      <c r="AE146" s="102" t="s">
        <v>8433</v>
      </c>
    </row>
    <row r="147" spans="1:31" s="66" customFormat="1" ht="27" customHeight="1">
      <c r="A147" s="99">
        <v>1110401195</v>
      </c>
      <c r="B147" s="124" t="s">
        <v>2913</v>
      </c>
      <c r="C147" s="102" t="s">
        <v>2914</v>
      </c>
      <c r="D147" s="102" t="s">
        <v>2905</v>
      </c>
      <c r="E147" s="102" t="s">
        <v>2915</v>
      </c>
      <c r="F147" s="125" t="s">
        <v>2916</v>
      </c>
      <c r="G147" s="126" t="s">
        <v>2917</v>
      </c>
      <c r="H147" s="126" t="s">
        <v>2918</v>
      </c>
      <c r="I147" s="127" t="s">
        <v>765</v>
      </c>
      <c r="J147" s="128" t="s">
        <v>765</v>
      </c>
      <c r="K147" s="128" t="s">
        <v>765</v>
      </c>
      <c r="L147" s="128" t="s">
        <v>765</v>
      </c>
      <c r="M147" s="128" t="s">
        <v>765</v>
      </c>
      <c r="N147" s="129" t="s">
        <v>765</v>
      </c>
      <c r="O147" s="130" t="s">
        <v>2985</v>
      </c>
      <c r="P147" s="99"/>
      <c r="Q147" s="131"/>
      <c r="R147" s="132"/>
      <c r="S147" s="99"/>
      <c r="T147" s="99"/>
      <c r="U147" s="99"/>
      <c r="V147" s="131"/>
      <c r="W147" s="132"/>
      <c r="X147" s="131"/>
      <c r="Y147" s="132"/>
      <c r="Z147" s="99">
        <v>20</v>
      </c>
      <c r="AA147" s="99"/>
      <c r="AB147" s="99"/>
      <c r="AC147" s="99"/>
      <c r="AD147" s="112">
        <v>42095</v>
      </c>
      <c r="AE147" s="102" t="s">
        <v>2911</v>
      </c>
    </row>
    <row r="148" spans="1:31" s="66" customFormat="1" ht="27" customHeight="1">
      <c r="A148" s="99">
        <v>1110401229</v>
      </c>
      <c r="B148" s="124" t="s">
        <v>2121</v>
      </c>
      <c r="C148" s="102" t="s">
        <v>3007</v>
      </c>
      <c r="D148" s="102" t="s">
        <v>2905</v>
      </c>
      <c r="E148" s="183" t="s">
        <v>8468</v>
      </c>
      <c r="F148" s="133" t="s">
        <v>7016</v>
      </c>
      <c r="G148" s="134" t="s">
        <v>8469</v>
      </c>
      <c r="H148" s="134" t="s">
        <v>8470</v>
      </c>
      <c r="I148" s="127"/>
      <c r="J148" s="128"/>
      <c r="K148" s="128"/>
      <c r="L148" s="128"/>
      <c r="M148" s="128"/>
      <c r="N148" s="129" t="s">
        <v>765</v>
      </c>
      <c r="O148" s="130"/>
      <c r="P148" s="99"/>
      <c r="Q148" s="131"/>
      <c r="R148" s="132"/>
      <c r="S148" s="99"/>
      <c r="T148" s="99"/>
      <c r="U148" s="99"/>
      <c r="V148" s="131"/>
      <c r="W148" s="132"/>
      <c r="X148" s="131">
        <v>20</v>
      </c>
      <c r="Y148" s="132"/>
      <c r="Z148" s="99"/>
      <c r="AA148" s="99"/>
      <c r="AB148" s="99"/>
      <c r="AC148" s="99"/>
      <c r="AD148" s="112">
        <v>42156</v>
      </c>
      <c r="AE148" s="102" t="s">
        <v>3014</v>
      </c>
    </row>
    <row r="149" spans="1:31" s="66" customFormat="1" ht="27" customHeight="1">
      <c r="A149" s="99">
        <v>1110401229</v>
      </c>
      <c r="B149" s="124" t="s">
        <v>2121</v>
      </c>
      <c r="C149" s="102" t="s">
        <v>3007</v>
      </c>
      <c r="D149" s="102" t="s">
        <v>2905</v>
      </c>
      <c r="E149" s="183" t="s">
        <v>8468</v>
      </c>
      <c r="F149" s="133" t="s">
        <v>7016</v>
      </c>
      <c r="G149" s="134" t="s">
        <v>8469</v>
      </c>
      <c r="H149" s="134" t="s">
        <v>8470</v>
      </c>
      <c r="I149" s="127"/>
      <c r="J149" s="128"/>
      <c r="K149" s="128"/>
      <c r="L149" s="128"/>
      <c r="M149" s="128" t="s">
        <v>765</v>
      </c>
      <c r="N149" s="129" t="s">
        <v>765</v>
      </c>
      <c r="O149" s="130" t="s">
        <v>765</v>
      </c>
      <c r="P149" s="99"/>
      <c r="Q149" s="131"/>
      <c r="R149" s="132"/>
      <c r="S149" s="99"/>
      <c r="T149" s="99"/>
      <c r="U149" s="99"/>
      <c r="V149" s="131"/>
      <c r="W149" s="132"/>
      <c r="X149" s="131"/>
      <c r="Y149" s="132"/>
      <c r="Z149" s="99"/>
      <c r="AA149" s="99"/>
      <c r="AB149" s="99" t="s">
        <v>765</v>
      </c>
      <c r="AC149" s="99"/>
      <c r="AD149" s="112">
        <v>43374</v>
      </c>
      <c r="AE149" s="102" t="s">
        <v>3014</v>
      </c>
    </row>
    <row r="150" spans="1:31" s="66" customFormat="1" ht="27" customHeight="1">
      <c r="A150" s="99">
        <v>1110401237</v>
      </c>
      <c r="B150" s="124" t="s">
        <v>3231</v>
      </c>
      <c r="C150" s="102" t="s">
        <v>3008</v>
      </c>
      <c r="D150" s="102" t="s">
        <v>2905</v>
      </c>
      <c r="E150" s="102" t="s">
        <v>3013</v>
      </c>
      <c r="F150" s="125" t="s">
        <v>3010</v>
      </c>
      <c r="G150" s="126" t="s">
        <v>3011</v>
      </c>
      <c r="H150" s="126" t="s">
        <v>3012</v>
      </c>
      <c r="I150" s="127" t="s">
        <v>765</v>
      </c>
      <c r="J150" s="128" t="s">
        <v>765</v>
      </c>
      <c r="K150" s="128" t="s">
        <v>765</v>
      </c>
      <c r="L150" s="128" t="s">
        <v>765</v>
      </c>
      <c r="M150" s="128" t="s">
        <v>765</v>
      </c>
      <c r="N150" s="129" t="s">
        <v>765</v>
      </c>
      <c r="O150" s="130"/>
      <c r="P150" s="99"/>
      <c r="Q150" s="131"/>
      <c r="R150" s="132"/>
      <c r="S150" s="99"/>
      <c r="T150" s="99"/>
      <c r="U150" s="99"/>
      <c r="V150" s="131"/>
      <c r="W150" s="132"/>
      <c r="X150" s="131"/>
      <c r="Y150" s="132"/>
      <c r="Z150" s="99">
        <v>20</v>
      </c>
      <c r="AA150" s="99"/>
      <c r="AB150" s="99"/>
      <c r="AC150" s="99"/>
      <c r="AD150" s="112">
        <v>42156</v>
      </c>
      <c r="AE150" s="102" t="s">
        <v>3028</v>
      </c>
    </row>
    <row r="151" spans="1:31" s="66" customFormat="1" ht="27" customHeight="1">
      <c r="A151" s="99">
        <v>1110401252</v>
      </c>
      <c r="B151" s="124" t="s">
        <v>2121</v>
      </c>
      <c r="C151" s="102" t="s">
        <v>3268</v>
      </c>
      <c r="D151" s="102" t="s">
        <v>69</v>
      </c>
      <c r="E151" s="102" t="s">
        <v>3271</v>
      </c>
      <c r="F151" s="125" t="s">
        <v>3009</v>
      </c>
      <c r="G151" s="126" t="s">
        <v>3269</v>
      </c>
      <c r="H151" s="126" t="s">
        <v>3270</v>
      </c>
      <c r="I151" s="127"/>
      <c r="J151" s="128"/>
      <c r="K151" s="128"/>
      <c r="L151" s="128" t="s">
        <v>765</v>
      </c>
      <c r="M151" s="128" t="s">
        <v>765</v>
      </c>
      <c r="N151" s="129" t="s">
        <v>765</v>
      </c>
      <c r="O151" s="130" t="s">
        <v>765</v>
      </c>
      <c r="P151" s="99"/>
      <c r="Q151" s="131"/>
      <c r="R151" s="132"/>
      <c r="S151" s="99"/>
      <c r="T151" s="99"/>
      <c r="U151" s="99"/>
      <c r="V151" s="131"/>
      <c r="W151" s="132"/>
      <c r="X151" s="131">
        <v>20</v>
      </c>
      <c r="Y151" s="132"/>
      <c r="Z151" s="99"/>
      <c r="AA151" s="99"/>
      <c r="AB151" s="99"/>
      <c r="AC151" s="99"/>
      <c r="AD151" s="112">
        <v>42401</v>
      </c>
      <c r="AE151" s="102" t="s">
        <v>3272</v>
      </c>
    </row>
    <row r="152" spans="1:31" s="66" customFormat="1" ht="27" customHeight="1">
      <c r="A152" s="99">
        <v>1110401252</v>
      </c>
      <c r="B152" s="124" t="s">
        <v>2121</v>
      </c>
      <c r="C152" s="102" t="s">
        <v>3268</v>
      </c>
      <c r="D152" s="102" t="s">
        <v>69</v>
      </c>
      <c r="E152" s="102" t="s">
        <v>3271</v>
      </c>
      <c r="F152" s="125" t="s">
        <v>3009</v>
      </c>
      <c r="G152" s="126" t="s">
        <v>3269</v>
      </c>
      <c r="H152" s="126" t="s">
        <v>3270</v>
      </c>
      <c r="I152" s="127"/>
      <c r="J152" s="128"/>
      <c r="K152" s="128"/>
      <c r="L152" s="128" t="s">
        <v>765</v>
      </c>
      <c r="M152" s="128" t="s">
        <v>765</v>
      </c>
      <c r="N152" s="129" t="s">
        <v>765</v>
      </c>
      <c r="O152" s="130" t="s">
        <v>765</v>
      </c>
      <c r="P152" s="99"/>
      <c r="Q152" s="131"/>
      <c r="R152" s="132"/>
      <c r="S152" s="99"/>
      <c r="T152" s="99"/>
      <c r="U152" s="99"/>
      <c r="V152" s="131"/>
      <c r="W152" s="132"/>
      <c r="X152" s="131"/>
      <c r="Y152" s="132"/>
      <c r="Z152" s="99"/>
      <c r="AA152" s="99"/>
      <c r="AB152" s="99" t="s">
        <v>765</v>
      </c>
      <c r="AC152" s="99"/>
      <c r="AD152" s="112">
        <v>43922</v>
      </c>
      <c r="AE152" s="102" t="s">
        <v>3272</v>
      </c>
    </row>
    <row r="153" spans="1:31" s="66" customFormat="1" ht="27" customHeight="1">
      <c r="A153" s="72">
        <v>1110401252</v>
      </c>
      <c r="B153" s="185" t="s">
        <v>11652</v>
      </c>
      <c r="C153" s="186" t="s">
        <v>10707</v>
      </c>
      <c r="D153" s="160" t="s">
        <v>10709</v>
      </c>
      <c r="E153" s="187" t="s">
        <v>10710</v>
      </c>
      <c r="F153" s="188" t="s">
        <v>3009</v>
      </c>
      <c r="G153" s="162" t="s">
        <v>3269</v>
      </c>
      <c r="H153" s="162" t="s">
        <v>3270</v>
      </c>
      <c r="I153" s="127"/>
      <c r="J153" s="128"/>
      <c r="K153" s="128"/>
      <c r="L153" s="128" t="s">
        <v>765</v>
      </c>
      <c r="M153" s="128" t="s">
        <v>765</v>
      </c>
      <c r="N153" s="129" t="s">
        <v>765</v>
      </c>
      <c r="O153" s="130" t="s">
        <v>765</v>
      </c>
      <c r="P153" s="76"/>
      <c r="Q153" s="70"/>
      <c r="R153" s="89"/>
      <c r="S153" s="76"/>
      <c r="T153" s="76"/>
      <c r="U153" s="76"/>
      <c r="V153" s="70"/>
      <c r="W153" s="89"/>
      <c r="X153" s="70"/>
      <c r="Y153" s="89"/>
      <c r="Z153" s="76"/>
      <c r="AA153" s="76"/>
      <c r="AB153" s="76"/>
      <c r="AC153" s="99">
        <v>10</v>
      </c>
      <c r="AD153" s="140">
        <v>45931</v>
      </c>
      <c r="AE153" s="68" t="s">
        <v>10711</v>
      </c>
    </row>
    <row r="154" spans="1:31" s="66" customFormat="1" ht="27" customHeight="1">
      <c r="A154" s="99">
        <v>1110401260</v>
      </c>
      <c r="B154" s="124" t="s">
        <v>3393</v>
      </c>
      <c r="C154" s="102" t="s">
        <v>3378</v>
      </c>
      <c r="D154" s="102" t="s">
        <v>69</v>
      </c>
      <c r="E154" s="102" t="s">
        <v>9379</v>
      </c>
      <c r="F154" s="125" t="s">
        <v>3379</v>
      </c>
      <c r="G154" s="126" t="s">
        <v>6086</v>
      </c>
      <c r="H154" s="126" t="s">
        <v>6087</v>
      </c>
      <c r="I154" s="127"/>
      <c r="J154" s="128"/>
      <c r="K154" s="128"/>
      <c r="L154" s="128"/>
      <c r="M154" s="128" t="s">
        <v>3380</v>
      </c>
      <c r="N154" s="129" t="s">
        <v>3380</v>
      </c>
      <c r="O154" s="130"/>
      <c r="P154" s="99"/>
      <c r="Q154" s="131"/>
      <c r="R154" s="132"/>
      <c r="S154" s="99"/>
      <c r="T154" s="99"/>
      <c r="U154" s="99"/>
      <c r="V154" s="131"/>
      <c r="W154" s="132"/>
      <c r="X154" s="131"/>
      <c r="Y154" s="132"/>
      <c r="Z154" s="99"/>
      <c r="AA154" s="99">
        <v>20</v>
      </c>
      <c r="AB154" s="99"/>
      <c r="AC154" s="99"/>
      <c r="AD154" s="112">
        <v>42461</v>
      </c>
      <c r="AE154" s="102" t="s">
        <v>10827</v>
      </c>
    </row>
    <row r="155" spans="1:31" ht="27" customHeight="1">
      <c r="A155" s="99">
        <v>1110401278</v>
      </c>
      <c r="B155" s="124" t="s">
        <v>3410</v>
      </c>
      <c r="C155" s="102" t="s">
        <v>3411</v>
      </c>
      <c r="D155" s="102" t="s">
        <v>69</v>
      </c>
      <c r="E155" s="102" t="s">
        <v>7024</v>
      </c>
      <c r="F155" s="125">
        <v>3500824</v>
      </c>
      <c r="G155" s="126" t="s">
        <v>7025</v>
      </c>
      <c r="H155" s="126" t="s">
        <v>7026</v>
      </c>
      <c r="I155" s="127" t="s">
        <v>765</v>
      </c>
      <c r="J155" s="128" t="s">
        <v>765</v>
      </c>
      <c r="K155" s="128" t="s">
        <v>765</v>
      </c>
      <c r="L155" s="128" t="s">
        <v>765</v>
      </c>
      <c r="M155" s="128" t="s">
        <v>765</v>
      </c>
      <c r="N155" s="129" t="s">
        <v>765</v>
      </c>
      <c r="O155" s="130" t="s">
        <v>765</v>
      </c>
      <c r="P155" s="99"/>
      <c r="Q155" s="131"/>
      <c r="R155" s="132"/>
      <c r="S155" s="99"/>
      <c r="T155" s="99"/>
      <c r="U155" s="99"/>
      <c r="V155" s="131"/>
      <c r="W155" s="132"/>
      <c r="X155" s="131"/>
      <c r="Y155" s="132"/>
      <c r="Z155" s="99"/>
      <c r="AA155" s="99">
        <v>20</v>
      </c>
      <c r="AB155" s="99"/>
      <c r="AC155" s="99"/>
      <c r="AD155" s="112">
        <v>42491</v>
      </c>
      <c r="AE155" s="102" t="s">
        <v>3412</v>
      </c>
    </row>
    <row r="156" spans="1:31" ht="27" customHeight="1">
      <c r="A156" s="99">
        <v>1110401310</v>
      </c>
      <c r="B156" s="100" t="s">
        <v>6214</v>
      </c>
      <c r="C156" s="101" t="s">
        <v>3594</v>
      </c>
      <c r="D156" s="102" t="s">
        <v>3833</v>
      </c>
      <c r="E156" s="102" t="s">
        <v>6215</v>
      </c>
      <c r="F156" s="133" t="s">
        <v>6089</v>
      </c>
      <c r="G156" s="134" t="s">
        <v>6090</v>
      </c>
      <c r="H156" s="134" t="s">
        <v>6091</v>
      </c>
      <c r="I156" s="189" t="s">
        <v>765</v>
      </c>
      <c r="J156" s="190" t="s">
        <v>765</v>
      </c>
      <c r="K156" s="190" t="s">
        <v>765</v>
      </c>
      <c r="L156" s="190" t="s">
        <v>765</v>
      </c>
      <c r="M156" s="190" t="s">
        <v>765</v>
      </c>
      <c r="N156" s="190" t="s">
        <v>765</v>
      </c>
      <c r="O156" s="191" t="s">
        <v>765</v>
      </c>
      <c r="P156" s="99"/>
      <c r="Q156" s="131"/>
      <c r="R156" s="132"/>
      <c r="S156" s="99"/>
      <c r="T156" s="99">
        <v>30</v>
      </c>
      <c r="U156" s="99"/>
      <c r="V156" s="131"/>
      <c r="W156" s="132"/>
      <c r="X156" s="131"/>
      <c r="Y156" s="132"/>
      <c r="Z156" s="99"/>
      <c r="AA156" s="99">
        <v>20</v>
      </c>
      <c r="AB156" s="192"/>
      <c r="AC156" s="151"/>
      <c r="AD156" s="149">
        <v>42644</v>
      </c>
      <c r="AE156" s="102" t="s">
        <v>6216</v>
      </c>
    </row>
    <row r="157" spans="1:31" s="519" customFormat="1" ht="27" customHeight="1">
      <c r="A157" s="557">
        <v>1110401328</v>
      </c>
      <c r="B157" s="558" t="s">
        <v>12410</v>
      </c>
      <c r="C157" s="559" t="s">
        <v>3627</v>
      </c>
      <c r="D157" s="559" t="s">
        <v>12411</v>
      </c>
      <c r="E157" s="570" t="s">
        <v>12412</v>
      </c>
      <c r="F157" s="595" t="s">
        <v>12413</v>
      </c>
      <c r="G157" s="585" t="s">
        <v>12414</v>
      </c>
      <c r="H157" s="561"/>
      <c r="I157" s="562" t="s">
        <v>765</v>
      </c>
      <c r="J157" s="563"/>
      <c r="K157" s="563"/>
      <c r="L157" s="563" t="s">
        <v>765</v>
      </c>
      <c r="M157" s="563" t="s">
        <v>765</v>
      </c>
      <c r="N157" s="649" t="s">
        <v>765</v>
      </c>
      <c r="O157" s="645" t="s">
        <v>765</v>
      </c>
      <c r="P157" s="557"/>
      <c r="Q157" s="564"/>
      <c r="R157" s="565"/>
      <c r="S157" s="557"/>
      <c r="T157" s="557"/>
      <c r="U157" s="557"/>
      <c r="V157" s="564">
        <v>10</v>
      </c>
      <c r="W157" s="565"/>
      <c r="X157" s="564">
        <v>10</v>
      </c>
      <c r="Y157" s="565"/>
      <c r="Z157" s="557"/>
      <c r="AA157" s="557"/>
      <c r="AB157" s="557"/>
      <c r="AC157" s="557"/>
      <c r="AD157" s="650">
        <v>46113</v>
      </c>
      <c r="AE157" s="651" t="s">
        <v>12415</v>
      </c>
    </row>
    <row r="158" spans="1:31" s="66" customFormat="1" ht="27" customHeight="1">
      <c r="A158" s="99">
        <v>1110401328</v>
      </c>
      <c r="B158" s="124" t="s">
        <v>3832</v>
      </c>
      <c r="C158" s="102" t="s">
        <v>3627</v>
      </c>
      <c r="D158" s="102" t="s">
        <v>3833</v>
      </c>
      <c r="E158" s="102" t="s">
        <v>6092</v>
      </c>
      <c r="F158" s="125" t="s">
        <v>2916</v>
      </c>
      <c r="G158" s="126" t="s">
        <v>3834</v>
      </c>
      <c r="H158" s="126" t="s">
        <v>6093</v>
      </c>
      <c r="I158" s="127" t="s">
        <v>765</v>
      </c>
      <c r="J158" s="128" t="s">
        <v>765</v>
      </c>
      <c r="K158" s="128" t="s">
        <v>765</v>
      </c>
      <c r="L158" s="128" t="s">
        <v>765</v>
      </c>
      <c r="M158" s="128" t="s">
        <v>765</v>
      </c>
      <c r="N158" s="129" t="s">
        <v>765</v>
      </c>
      <c r="O158" s="130"/>
      <c r="P158" s="99"/>
      <c r="Q158" s="131"/>
      <c r="R158" s="132"/>
      <c r="S158" s="99"/>
      <c r="T158" s="99"/>
      <c r="U158" s="99"/>
      <c r="V158" s="131"/>
      <c r="W158" s="132"/>
      <c r="X158" s="131"/>
      <c r="Y158" s="132"/>
      <c r="Z158" s="99"/>
      <c r="AA158" s="99"/>
      <c r="AB158" s="99" t="s">
        <v>765</v>
      </c>
      <c r="AC158" s="99"/>
      <c r="AD158" s="112">
        <v>44105</v>
      </c>
      <c r="AE158" s="102" t="s">
        <v>3835</v>
      </c>
    </row>
    <row r="159" spans="1:31" s="66" customFormat="1" ht="27" customHeight="1">
      <c r="A159" s="99">
        <v>1110401336</v>
      </c>
      <c r="B159" s="100" t="s">
        <v>5030</v>
      </c>
      <c r="C159" s="101" t="s">
        <v>5026</v>
      </c>
      <c r="D159" s="102" t="s">
        <v>69</v>
      </c>
      <c r="E159" s="102" t="s">
        <v>5027</v>
      </c>
      <c r="F159" s="133">
        <v>3500034</v>
      </c>
      <c r="G159" s="134" t="s">
        <v>5028</v>
      </c>
      <c r="H159" s="134" t="s">
        <v>5028</v>
      </c>
      <c r="I159" s="127" t="s">
        <v>765</v>
      </c>
      <c r="J159" s="128" t="s">
        <v>765</v>
      </c>
      <c r="K159" s="128" t="s">
        <v>765</v>
      </c>
      <c r="L159" s="128" t="s">
        <v>765</v>
      </c>
      <c r="M159" s="128" t="s">
        <v>765</v>
      </c>
      <c r="N159" s="128" t="s">
        <v>765</v>
      </c>
      <c r="O159" s="128"/>
      <c r="P159" s="99"/>
      <c r="Q159" s="131"/>
      <c r="R159" s="132"/>
      <c r="S159" s="99"/>
      <c r="T159" s="99"/>
      <c r="U159" s="99"/>
      <c r="V159" s="131"/>
      <c r="W159" s="132"/>
      <c r="X159" s="131"/>
      <c r="Y159" s="132"/>
      <c r="Z159" s="99"/>
      <c r="AA159" s="99">
        <v>20</v>
      </c>
      <c r="AB159" s="99"/>
      <c r="AC159" s="99"/>
      <c r="AD159" s="149">
        <v>42675</v>
      </c>
      <c r="AE159" s="102" t="s">
        <v>5029</v>
      </c>
    </row>
    <row r="160" spans="1:31" s="66" customFormat="1" ht="27" customHeight="1">
      <c r="A160" s="99">
        <v>1110401351</v>
      </c>
      <c r="B160" s="124" t="s">
        <v>2360</v>
      </c>
      <c r="C160" s="102" t="s">
        <v>3715</v>
      </c>
      <c r="D160" s="102" t="s">
        <v>69</v>
      </c>
      <c r="E160" s="102" t="s">
        <v>4533</v>
      </c>
      <c r="F160" s="125" t="s">
        <v>3716</v>
      </c>
      <c r="G160" s="126" t="s">
        <v>3717</v>
      </c>
      <c r="H160" s="126" t="s">
        <v>3718</v>
      </c>
      <c r="I160" s="127" t="s">
        <v>765</v>
      </c>
      <c r="J160" s="128" t="s">
        <v>765</v>
      </c>
      <c r="K160" s="128" t="s">
        <v>765</v>
      </c>
      <c r="L160" s="128" t="s">
        <v>765</v>
      </c>
      <c r="M160" s="128" t="s">
        <v>765</v>
      </c>
      <c r="N160" s="129" t="s">
        <v>765</v>
      </c>
      <c r="O160" s="130" t="s">
        <v>765</v>
      </c>
      <c r="P160" s="99"/>
      <c r="Q160" s="146"/>
      <c r="R160" s="132"/>
      <c r="S160" s="99"/>
      <c r="T160" s="99"/>
      <c r="U160" s="99"/>
      <c r="V160" s="131"/>
      <c r="W160" s="132"/>
      <c r="X160" s="131">
        <v>20</v>
      </c>
      <c r="Y160" s="132"/>
      <c r="Z160" s="99"/>
      <c r="AA160" s="99"/>
      <c r="AB160" s="99"/>
      <c r="AC160" s="99"/>
      <c r="AD160" s="112">
        <v>42767</v>
      </c>
      <c r="AE160" s="102" t="s">
        <v>3719</v>
      </c>
    </row>
    <row r="161" spans="1:31" s="66" customFormat="1" ht="27" customHeight="1">
      <c r="A161" s="99">
        <v>1110401351</v>
      </c>
      <c r="B161" s="124" t="s">
        <v>6094</v>
      </c>
      <c r="C161" s="102" t="s">
        <v>6095</v>
      </c>
      <c r="D161" s="102" t="s">
        <v>3833</v>
      </c>
      <c r="E161" s="102" t="s">
        <v>4533</v>
      </c>
      <c r="F161" s="125" t="s">
        <v>6096</v>
      </c>
      <c r="G161" s="126" t="s">
        <v>6097</v>
      </c>
      <c r="H161" s="126" t="s">
        <v>6098</v>
      </c>
      <c r="I161" s="127" t="s">
        <v>765</v>
      </c>
      <c r="J161" s="128" t="s">
        <v>765</v>
      </c>
      <c r="K161" s="128" t="s">
        <v>765</v>
      </c>
      <c r="L161" s="128" t="s">
        <v>765</v>
      </c>
      <c r="M161" s="128" t="s">
        <v>765</v>
      </c>
      <c r="N161" s="129" t="s">
        <v>765</v>
      </c>
      <c r="O161" s="130" t="s">
        <v>765</v>
      </c>
      <c r="P161" s="99"/>
      <c r="Q161" s="146"/>
      <c r="R161" s="132"/>
      <c r="S161" s="99"/>
      <c r="T161" s="99"/>
      <c r="U161" s="99"/>
      <c r="V161" s="131"/>
      <c r="W161" s="132"/>
      <c r="X161" s="131"/>
      <c r="Y161" s="132"/>
      <c r="Z161" s="99"/>
      <c r="AA161" s="99"/>
      <c r="AB161" s="99" t="s">
        <v>765</v>
      </c>
      <c r="AC161" s="99"/>
      <c r="AD161" s="112">
        <v>43466</v>
      </c>
      <c r="AE161" s="102" t="s">
        <v>6099</v>
      </c>
    </row>
    <row r="162" spans="1:31" s="66" customFormat="1" ht="27" customHeight="1">
      <c r="A162" s="99">
        <v>1110401351</v>
      </c>
      <c r="B162" s="124" t="s">
        <v>11684</v>
      </c>
      <c r="C162" s="102" t="s">
        <v>11057</v>
      </c>
      <c r="D162" s="102" t="s">
        <v>11058</v>
      </c>
      <c r="E162" s="102" t="s">
        <v>11059</v>
      </c>
      <c r="F162" s="125" t="s">
        <v>11060</v>
      </c>
      <c r="G162" s="126" t="s">
        <v>11061</v>
      </c>
      <c r="H162" s="126" t="s">
        <v>11062</v>
      </c>
      <c r="I162" s="127" t="s">
        <v>10950</v>
      </c>
      <c r="J162" s="128" t="s">
        <v>10950</v>
      </c>
      <c r="K162" s="128" t="s">
        <v>10950</v>
      </c>
      <c r="L162" s="128" t="s">
        <v>10950</v>
      </c>
      <c r="M162" s="128" t="s">
        <v>10950</v>
      </c>
      <c r="N162" s="129" t="s">
        <v>10950</v>
      </c>
      <c r="O162" s="130" t="s">
        <v>10950</v>
      </c>
      <c r="P162" s="99"/>
      <c r="Q162" s="146"/>
      <c r="R162" s="132"/>
      <c r="S162" s="99"/>
      <c r="T162" s="99"/>
      <c r="U162" s="99"/>
      <c r="V162" s="131"/>
      <c r="W162" s="132"/>
      <c r="X162" s="131"/>
      <c r="Y162" s="132"/>
      <c r="Z162" s="99"/>
      <c r="AA162" s="99"/>
      <c r="AB162" s="99"/>
      <c r="AC162" s="99">
        <v>20</v>
      </c>
      <c r="AD162" s="112">
        <v>46054</v>
      </c>
      <c r="AE162" s="102" t="s">
        <v>11063</v>
      </c>
    </row>
    <row r="163" spans="1:31" s="66" customFormat="1" ht="27" customHeight="1">
      <c r="A163" s="99">
        <v>1110401385</v>
      </c>
      <c r="B163" s="100" t="s">
        <v>5441</v>
      </c>
      <c r="C163" s="101" t="s">
        <v>5440</v>
      </c>
      <c r="D163" s="102" t="s">
        <v>69</v>
      </c>
      <c r="E163" s="102" t="s">
        <v>3810</v>
      </c>
      <c r="F163" s="125" t="s">
        <v>3811</v>
      </c>
      <c r="G163" s="126" t="s">
        <v>3812</v>
      </c>
      <c r="H163" s="126" t="s">
        <v>3813</v>
      </c>
      <c r="I163" s="127" t="s">
        <v>765</v>
      </c>
      <c r="J163" s="128" t="s">
        <v>765</v>
      </c>
      <c r="K163" s="128" t="s">
        <v>765</v>
      </c>
      <c r="L163" s="128" t="s">
        <v>765</v>
      </c>
      <c r="M163" s="128" t="s">
        <v>765</v>
      </c>
      <c r="N163" s="129" t="s">
        <v>765</v>
      </c>
      <c r="O163" s="130" t="s">
        <v>765</v>
      </c>
      <c r="P163" s="99"/>
      <c r="Q163" s="146"/>
      <c r="R163" s="132"/>
      <c r="S163" s="99"/>
      <c r="T163" s="99"/>
      <c r="U163" s="99"/>
      <c r="V163" s="131"/>
      <c r="W163" s="132"/>
      <c r="X163" s="131">
        <v>18</v>
      </c>
      <c r="Y163" s="132"/>
      <c r="Z163" s="99"/>
      <c r="AA163" s="99"/>
      <c r="AB163" s="99"/>
      <c r="AC163" s="99"/>
      <c r="AD163" s="112">
        <v>42826</v>
      </c>
      <c r="AE163" s="102" t="s">
        <v>3814</v>
      </c>
    </row>
    <row r="164" spans="1:31" s="66" customFormat="1" ht="27" customHeight="1">
      <c r="A164" s="99">
        <v>1110401385</v>
      </c>
      <c r="B164" s="100" t="s">
        <v>5441</v>
      </c>
      <c r="C164" s="101" t="s">
        <v>5440</v>
      </c>
      <c r="D164" s="102" t="s">
        <v>69</v>
      </c>
      <c r="E164" s="102" t="s">
        <v>3810</v>
      </c>
      <c r="F164" s="125" t="s">
        <v>2255</v>
      </c>
      <c r="G164" s="126" t="s">
        <v>3812</v>
      </c>
      <c r="H164" s="126" t="s">
        <v>3813</v>
      </c>
      <c r="I164" s="127" t="s">
        <v>765</v>
      </c>
      <c r="J164" s="128" t="s">
        <v>765</v>
      </c>
      <c r="K164" s="128" t="s">
        <v>765</v>
      </c>
      <c r="L164" s="128" t="s">
        <v>765</v>
      </c>
      <c r="M164" s="128" t="s">
        <v>765</v>
      </c>
      <c r="N164" s="129" t="s">
        <v>765</v>
      </c>
      <c r="O164" s="130" t="s">
        <v>765</v>
      </c>
      <c r="P164" s="99"/>
      <c r="Q164" s="146"/>
      <c r="R164" s="132"/>
      <c r="S164" s="99"/>
      <c r="T164" s="99"/>
      <c r="U164" s="99"/>
      <c r="V164" s="131"/>
      <c r="W164" s="132"/>
      <c r="X164" s="131"/>
      <c r="Y164" s="132"/>
      <c r="Z164" s="99"/>
      <c r="AA164" s="99"/>
      <c r="AB164" s="99" t="s">
        <v>765</v>
      </c>
      <c r="AC164" s="99"/>
      <c r="AD164" s="112">
        <v>43374</v>
      </c>
      <c r="AE164" s="102" t="s">
        <v>3814</v>
      </c>
    </row>
    <row r="165" spans="1:31" ht="27" customHeight="1">
      <c r="A165" s="99">
        <v>1110401393</v>
      </c>
      <c r="B165" s="124" t="s">
        <v>6832</v>
      </c>
      <c r="C165" s="102" t="s">
        <v>3836</v>
      </c>
      <c r="D165" s="102" t="s">
        <v>6821</v>
      </c>
      <c r="E165" s="102" t="s">
        <v>6833</v>
      </c>
      <c r="F165" s="125">
        <v>3501103</v>
      </c>
      <c r="G165" s="126" t="s">
        <v>3837</v>
      </c>
      <c r="H165" s="126" t="s">
        <v>3838</v>
      </c>
      <c r="I165" s="127" t="s">
        <v>765</v>
      </c>
      <c r="J165" s="128"/>
      <c r="K165" s="128"/>
      <c r="L165" s="128" t="s">
        <v>765</v>
      </c>
      <c r="M165" s="128" t="s">
        <v>765</v>
      </c>
      <c r="N165" s="129" t="s">
        <v>765</v>
      </c>
      <c r="O165" s="130" t="s">
        <v>765</v>
      </c>
      <c r="P165" s="99"/>
      <c r="Q165" s="146"/>
      <c r="R165" s="132"/>
      <c r="S165" s="99"/>
      <c r="T165" s="99"/>
      <c r="U165" s="99"/>
      <c r="V165" s="131"/>
      <c r="W165" s="132"/>
      <c r="X165" s="131"/>
      <c r="Y165" s="132"/>
      <c r="Z165" s="99">
        <v>10</v>
      </c>
      <c r="AA165" s="99">
        <v>10</v>
      </c>
      <c r="AB165" s="99"/>
      <c r="AC165" s="99"/>
      <c r="AD165" s="112">
        <v>42856</v>
      </c>
      <c r="AE165" s="102" t="s">
        <v>6834</v>
      </c>
    </row>
    <row r="166" spans="1:31" ht="27" customHeight="1">
      <c r="A166" s="72">
        <v>1110401484</v>
      </c>
      <c r="B166" s="159" t="s">
        <v>11943</v>
      </c>
      <c r="C166" s="193" t="s">
        <v>8821</v>
      </c>
      <c r="D166" s="160" t="s">
        <v>8822</v>
      </c>
      <c r="E166" s="187" t="s">
        <v>8823</v>
      </c>
      <c r="F166" s="161" t="s">
        <v>8824</v>
      </c>
      <c r="G166" s="162" t="s">
        <v>6100</v>
      </c>
      <c r="H166" s="162" t="s">
        <v>6101</v>
      </c>
      <c r="I166" s="172" t="s">
        <v>8825</v>
      </c>
      <c r="J166" s="164" t="s">
        <v>765</v>
      </c>
      <c r="K166" s="164" t="s">
        <v>765</v>
      </c>
      <c r="L166" s="164" t="s">
        <v>765</v>
      </c>
      <c r="M166" s="164" t="s">
        <v>765</v>
      </c>
      <c r="N166" s="142" t="s">
        <v>765</v>
      </c>
      <c r="O166" s="89" t="s">
        <v>765</v>
      </c>
      <c r="P166" s="76"/>
      <c r="Q166" s="70"/>
      <c r="R166" s="89"/>
      <c r="S166" s="76"/>
      <c r="T166" s="76"/>
      <c r="U166" s="76"/>
      <c r="V166" s="70"/>
      <c r="W166" s="89"/>
      <c r="X166" s="70"/>
      <c r="Y166" s="89"/>
      <c r="Z166" s="76"/>
      <c r="AA166" s="76">
        <v>20</v>
      </c>
      <c r="AB166" s="76"/>
      <c r="AC166" s="76"/>
      <c r="AD166" s="140">
        <v>44013</v>
      </c>
      <c r="AE166" s="194" t="s">
        <v>8826</v>
      </c>
    </row>
    <row r="167" spans="1:31" ht="27" customHeight="1">
      <c r="A167" s="99">
        <v>1110401492</v>
      </c>
      <c r="B167" s="100" t="s">
        <v>5229</v>
      </c>
      <c r="C167" s="101" t="s">
        <v>5213</v>
      </c>
      <c r="D167" s="102" t="s">
        <v>69</v>
      </c>
      <c r="E167" s="102" t="s">
        <v>5214</v>
      </c>
      <c r="F167" s="133" t="s">
        <v>5215</v>
      </c>
      <c r="G167" s="134" t="s">
        <v>5216</v>
      </c>
      <c r="H167" s="134" t="s">
        <v>5216</v>
      </c>
      <c r="I167" s="127" t="s">
        <v>765</v>
      </c>
      <c r="J167" s="128"/>
      <c r="K167" s="128"/>
      <c r="L167" s="128"/>
      <c r="M167" s="128" t="s">
        <v>765</v>
      </c>
      <c r="N167" s="129" t="s">
        <v>765</v>
      </c>
      <c r="O167" s="130" t="s">
        <v>765</v>
      </c>
      <c r="P167" s="99"/>
      <c r="Q167" s="131"/>
      <c r="R167" s="132"/>
      <c r="S167" s="99"/>
      <c r="T167" s="99">
        <v>9</v>
      </c>
      <c r="U167" s="99"/>
      <c r="V167" s="131"/>
      <c r="W167" s="132"/>
      <c r="X167" s="131"/>
      <c r="Y167" s="132"/>
      <c r="Z167" s="99"/>
      <c r="AA167" s="99">
        <v>20</v>
      </c>
      <c r="AB167" s="99"/>
      <c r="AC167" s="99"/>
      <c r="AD167" s="149">
        <v>43221</v>
      </c>
      <c r="AE167" s="102" t="s">
        <v>10369</v>
      </c>
    </row>
    <row r="168" spans="1:31" ht="27" customHeight="1">
      <c r="A168" s="99">
        <v>1110401500</v>
      </c>
      <c r="B168" s="100" t="s">
        <v>5441</v>
      </c>
      <c r="C168" s="101" t="s">
        <v>5442</v>
      </c>
      <c r="D168" s="102" t="s">
        <v>69</v>
      </c>
      <c r="E168" s="102" t="s">
        <v>4478</v>
      </c>
      <c r="F168" s="133" t="s">
        <v>4479</v>
      </c>
      <c r="G168" s="134" t="s">
        <v>4480</v>
      </c>
      <c r="H168" s="134" t="s">
        <v>4481</v>
      </c>
      <c r="I168" s="135" t="s">
        <v>765</v>
      </c>
      <c r="J168" s="136" t="s">
        <v>4821</v>
      </c>
      <c r="K168" s="136" t="s">
        <v>4821</v>
      </c>
      <c r="L168" s="136" t="s">
        <v>4821</v>
      </c>
      <c r="M168" s="136" t="s">
        <v>4821</v>
      </c>
      <c r="N168" s="171" t="s">
        <v>4821</v>
      </c>
      <c r="O168" s="170" t="s">
        <v>4821</v>
      </c>
      <c r="P168" s="99"/>
      <c r="Q168" s="131"/>
      <c r="R168" s="132"/>
      <c r="S168" s="99"/>
      <c r="T168" s="99"/>
      <c r="U168" s="99"/>
      <c r="V168" s="131"/>
      <c r="W168" s="132"/>
      <c r="X168" s="131">
        <v>16</v>
      </c>
      <c r="Y168" s="132"/>
      <c r="Z168" s="99"/>
      <c r="AA168" s="99"/>
      <c r="AB168" s="138"/>
      <c r="AC168" s="138"/>
      <c r="AD168" s="138">
        <v>43252</v>
      </c>
      <c r="AE168" s="102" t="s">
        <v>4482</v>
      </c>
    </row>
    <row r="169" spans="1:31" ht="27" customHeight="1">
      <c r="A169" s="99">
        <v>1110401500</v>
      </c>
      <c r="B169" s="100" t="s">
        <v>5441</v>
      </c>
      <c r="C169" s="101" t="s">
        <v>5442</v>
      </c>
      <c r="D169" s="102" t="s">
        <v>69</v>
      </c>
      <c r="E169" s="102" t="s">
        <v>4478</v>
      </c>
      <c r="F169" s="133" t="s">
        <v>4479</v>
      </c>
      <c r="G169" s="134" t="s">
        <v>4480</v>
      </c>
      <c r="H169" s="134" t="s">
        <v>4481</v>
      </c>
      <c r="I169" s="135" t="s">
        <v>765</v>
      </c>
      <c r="J169" s="136" t="s">
        <v>4821</v>
      </c>
      <c r="K169" s="136" t="s">
        <v>4821</v>
      </c>
      <c r="L169" s="136" t="s">
        <v>4821</v>
      </c>
      <c r="M169" s="136" t="s">
        <v>4821</v>
      </c>
      <c r="N169" s="171" t="s">
        <v>4821</v>
      </c>
      <c r="O169" s="170" t="s">
        <v>4821</v>
      </c>
      <c r="P169" s="99"/>
      <c r="Q169" s="131"/>
      <c r="R169" s="132"/>
      <c r="S169" s="99"/>
      <c r="T169" s="99"/>
      <c r="U169" s="99"/>
      <c r="V169" s="131"/>
      <c r="W169" s="132"/>
      <c r="X169" s="131"/>
      <c r="Y169" s="132"/>
      <c r="Z169" s="99"/>
      <c r="AA169" s="99"/>
      <c r="AB169" s="138" t="s">
        <v>765</v>
      </c>
      <c r="AD169" s="138">
        <v>43922</v>
      </c>
      <c r="AE169" s="102" t="s">
        <v>4482</v>
      </c>
    </row>
    <row r="170" spans="1:31" ht="27" customHeight="1">
      <c r="A170" s="99">
        <v>1110401500</v>
      </c>
      <c r="B170" s="100" t="s">
        <v>11685</v>
      </c>
      <c r="C170" s="101" t="s">
        <v>10900</v>
      </c>
      <c r="D170" s="102" t="s">
        <v>69</v>
      </c>
      <c r="E170" s="102" t="s">
        <v>10903</v>
      </c>
      <c r="F170" s="133" t="s">
        <v>4479</v>
      </c>
      <c r="G170" s="134" t="s">
        <v>4480</v>
      </c>
      <c r="H170" s="134" t="s">
        <v>10904</v>
      </c>
      <c r="I170" s="135"/>
      <c r="J170" s="136" t="s">
        <v>765</v>
      </c>
      <c r="K170" s="136" t="s">
        <v>765</v>
      </c>
      <c r="L170" s="136" t="s">
        <v>765</v>
      </c>
      <c r="M170" s="136" t="s">
        <v>765</v>
      </c>
      <c r="N170" s="171" t="s">
        <v>765</v>
      </c>
      <c r="O170" s="170" t="s">
        <v>765</v>
      </c>
      <c r="P170" s="99"/>
      <c r="Q170" s="131"/>
      <c r="R170" s="132"/>
      <c r="S170" s="99"/>
      <c r="T170" s="99"/>
      <c r="U170" s="99"/>
      <c r="V170" s="131"/>
      <c r="W170" s="132"/>
      <c r="X170" s="131"/>
      <c r="Y170" s="132"/>
      <c r="Z170" s="99"/>
      <c r="AA170" s="99"/>
      <c r="AB170" s="138"/>
      <c r="AC170" s="99">
        <v>10</v>
      </c>
      <c r="AD170" s="138">
        <v>45992</v>
      </c>
      <c r="AE170" s="102" t="s">
        <v>10902</v>
      </c>
    </row>
    <row r="171" spans="1:31" ht="27" customHeight="1">
      <c r="A171" s="99">
        <v>1110401583</v>
      </c>
      <c r="B171" s="100" t="s">
        <v>5222</v>
      </c>
      <c r="C171" s="101" t="s">
        <v>4789</v>
      </c>
      <c r="D171" s="102" t="s">
        <v>69</v>
      </c>
      <c r="E171" s="102" t="s">
        <v>9781</v>
      </c>
      <c r="F171" s="133" t="s">
        <v>4790</v>
      </c>
      <c r="G171" s="134" t="s">
        <v>4791</v>
      </c>
      <c r="H171" s="134" t="s">
        <v>4792</v>
      </c>
      <c r="I171" s="127" t="s">
        <v>765</v>
      </c>
      <c r="J171" s="128" t="s">
        <v>765</v>
      </c>
      <c r="K171" s="128" t="s">
        <v>765</v>
      </c>
      <c r="L171" s="128" t="s">
        <v>765</v>
      </c>
      <c r="M171" s="128" t="s">
        <v>765</v>
      </c>
      <c r="N171" s="129" t="s">
        <v>765</v>
      </c>
      <c r="O171" s="130" t="s">
        <v>765</v>
      </c>
      <c r="P171" s="99"/>
      <c r="Q171" s="131"/>
      <c r="R171" s="132"/>
      <c r="S171" s="99"/>
      <c r="T171" s="99">
        <v>10</v>
      </c>
      <c r="U171" s="99"/>
      <c r="V171" s="131"/>
      <c r="W171" s="132"/>
      <c r="X171" s="131"/>
      <c r="Y171" s="132"/>
      <c r="Z171" s="99">
        <v>20</v>
      </c>
      <c r="AA171" s="99">
        <v>10</v>
      </c>
      <c r="AB171" s="138"/>
      <c r="AC171" s="138"/>
      <c r="AD171" s="138">
        <v>43435</v>
      </c>
      <c r="AE171" s="102" t="s">
        <v>4793</v>
      </c>
    </row>
    <row r="172" spans="1:31" ht="27" customHeight="1">
      <c r="A172" s="99">
        <v>1110401658</v>
      </c>
      <c r="B172" s="100" t="s">
        <v>6387</v>
      </c>
      <c r="C172" s="101" t="s">
        <v>6388</v>
      </c>
      <c r="D172" s="102" t="s">
        <v>3833</v>
      </c>
      <c r="E172" s="102" t="s">
        <v>6389</v>
      </c>
      <c r="F172" s="133" t="s">
        <v>6390</v>
      </c>
      <c r="G172" s="134" t="s">
        <v>6391</v>
      </c>
      <c r="H172" s="134" t="s">
        <v>6392</v>
      </c>
      <c r="I172" s="127" t="s">
        <v>765</v>
      </c>
      <c r="J172" s="128" t="s">
        <v>765</v>
      </c>
      <c r="K172" s="128" t="s">
        <v>765</v>
      </c>
      <c r="L172" s="128" t="s">
        <v>765</v>
      </c>
      <c r="M172" s="128" t="s">
        <v>765</v>
      </c>
      <c r="N172" s="128" t="s">
        <v>765</v>
      </c>
      <c r="O172" s="130" t="s">
        <v>765</v>
      </c>
      <c r="P172" s="99"/>
      <c r="Q172" s="131"/>
      <c r="R172" s="132"/>
      <c r="S172" s="99"/>
      <c r="T172" s="99"/>
      <c r="U172" s="99"/>
      <c r="V172" s="131"/>
      <c r="W172" s="132"/>
      <c r="X172" s="131">
        <v>18</v>
      </c>
      <c r="Y172" s="132"/>
      <c r="Z172" s="99"/>
      <c r="AA172" s="99"/>
      <c r="AB172" s="99"/>
      <c r="AC172" s="99"/>
      <c r="AD172" s="149">
        <v>43647</v>
      </c>
      <c r="AE172" s="102" t="s">
        <v>6393</v>
      </c>
    </row>
    <row r="173" spans="1:31" ht="27" customHeight="1">
      <c r="A173" s="99">
        <v>1110401658</v>
      </c>
      <c r="B173" s="100" t="s">
        <v>6387</v>
      </c>
      <c r="C173" s="101" t="s">
        <v>6388</v>
      </c>
      <c r="D173" s="102" t="s">
        <v>3833</v>
      </c>
      <c r="E173" s="102" t="s">
        <v>6389</v>
      </c>
      <c r="F173" s="133" t="s">
        <v>6390</v>
      </c>
      <c r="G173" s="134" t="s">
        <v>6391</v>
      </c>
      <c r="H173" s="134" t="s">
        <v>6392</v>
      </c>
      <c r="I173" s="127" t="s">
        <v>765</v>
      </c>
      <c r="J173" s="128" t="s">
        <v>765</v>
      </c>
      <c r="K173" s="128" t="s">
        <v>765</v>
      </c>
      <c r="L173" s="128" t="s">
        <v>765</v>
      </c>
      <c r="M173" s="128" t="s">
        <v>765</v>
      </c>
      <c r="N173" s="128" t="s">
        <v>765</v>
      </c>
      <c r="O173" s="130" t="s">
        <v>765</v>
      </c>
      <c r="P173" s="99"/>
      <c r="Q173" s="131"/>
      <c r="R173" s="132"/>
      <c r="S173" s="99"/>
      <c r="T173" s="99"/>
      <c r="U173" s="99"/>
      <c r="V173" s="131"/>
      <c r="W173" s="132"/>
      <c r="X173" s="131"/>
      <c r="Y173" s="132"/>
      <c r="Z173" s="99"/>
      <c r="AA173" s="99"/>
      <c r="AB173" s="99" t="s">
        <v>765</v>
      </c>
      <c r="AC173" s="99"/>
      <c r="AD173" s="149">
        <v>44166</v>
      </c>
      <c r="AE173" s="102" t="s">
        <v>6393</v>
      </c>
    </row>
    <row r="174" spans="1:31" ht="27" customHeight="1">
      <c r="A174" s="99">
        <v>1110401666</v>
      </c>
      <c r="B174" s="100" t="s">
        <v>5275</v>
      </c>
      <c r="C174" s="101" t="s">
        <v>5266</v>
      </c>
      <c r="D174" s="102" t="s">
        <v>69</v>
      </c>
      <c r="E174" s="102" t="s">
        <v>5276</v>
      </c>
      <c r="F174" s="133" t="s">
        <v>2530</v>
      </c>
      <c r="G174" s="134" t="s">
        <v>5267</v>
      </c>
      <c r="H174" s="134" t="s">
        <v>5267</v>
      </c>
      <c r="I174" s="127"/>
      <c r="J174" s="128"/>
      <c r="K174" s="128"/>
      <c r="L174" s="128"/>
      <c r="M174" s="128" t="s">
        <v>765</v>
      </c>
      <c r="N174" s="129" t="s">
        <v>765</v>
      </c>
      <c r="O174" s="130"/>
      <c r="P174" s="99"/>
      <c r="Q174" s="131"/>
      <c r="R174" s="132"/>
      <c r="S174" s="99"/>
      <c r="T174" s="99"/>
      <c r="U174" s="99"/>
      <c r="V174" s="131"/>
      <c r="W174" s="132"/>
      <c r="X174" s="131"/>
      <c r="Y174" s="132"/>
      <c r="Z174" s="99">
        <v>10</v>
      </c>
      <c r="AA174" s="99"/>
      <c r="AB174" s="99"/>
      <c r="AC174" s="99"/>
      <c r="AD174" s="149">
        <v>43709</v>
      </c>
      <c r="AE174" s="102" t="s">
        <v>5268</v>
      </c>
    </row>
    <row r="175" spans="1:31" ht="27" customHeight="1">
      <c r="A175" s="99">
        <v>1110401674</v>
      </c>
      <c r="B175" s="100" t="s">
        <v>5293</v>
      </c>
      <c r="C175" s="101" t="s">
        <v>5270</v>
      </c>
      <c r="D175" s="102" t="s">
        <v>69</v>
      </c>
      <c r="E175" s="102" t="s">
        <v>5277</v>
      </c>
      <c r="F175" s="133" t="s">
        <v>5271</v>
      </c>
      <c r="G175" s="134" t="s">
        <v>5272</v>
      </c>
      <c r="H175" s="134" t="s">
        <v>5273</v>
      </c>
      <c r="I175" s="135" t="s">
        <v>5269</v>
      </c>
      <c r="J175" s="136" t="s">
        <v>5269</v>
      </c>
      <c r="K175" s="136" t="s">
        <v>5269</v>
      </c>
      <c r="L175" s="136" t="s">
        <v>5269</v>
      </c>
      <c r="M175" s="136" t="s">
        <v>5269</v>
      </c>
      <c r="N175" s="137" t="s">
        <v>5269</v>
      </c>
      <c r="O175" s="132" t="s">
        <v>5269</v>
      </c>
      <c r="P175" s="99"/>
      <c r="Q175" s="131"/>
      <c r="R175" s="132"/>
      <c r="S175" s="99"/>
      <c r="T175" s="99"/>
      <c r="U175" s="99"/>
      <c r="V175" s="131"/>
      <c r="W175" s="132"/>
      <c r="X175" s="131">
        <v>20</v>
      </c>
      <c r="Y175" s="132"/>
      <c r="Z175" s="99"/>
      <c r="AA175" s="99"/>
      <c r="AB175" s="99"/>
      <c r="AC175" s="99"/>
      <c r="AD175" s="149">
        <v>43709</v>
      </c>
      <c r="AE175" s="102" t="s">
        <v>5274</v>
      </c>
    </row>
    <row r="176" spans="1:31" ht="27" customHeight="1">
      <c r="A176" s="99">
        <v>1110401674</v>
      </c>
      <c r="B176" s="100" t="s">
        <v>5293</v>
      </c>
      <c r="C176" s="101" t="s">
        <v>6635</v>
      </c>
      <c r="D176" s="151" t="s">
        <v>3833</v>
      </c>
      <c r="E176" s="102" t="s">
        <v>6636</v>
      </c>
      <c r="F176" s="133" t="s">
        <v>3009</v>
      </c>
      <c r="G176" s="134" t="s">
        <v>6637</v>
      </c>
      <c r="H176" s="134" t="s">
        <v>6638</v>
      </c>
      <c r="I176" s="135" t="s">
        <v>765</v>
      </c>
      <c r="J176" s="136" t="s">
        <v>765</v>
      </c>
      <c r="K176" s="136" t="s">
        <v>765</v>
      </c>
      <c r="L176" s="136" t="s">
        <v>765</v>
      </c>
      <c r="M176" s="136" t="s">
        <v>765</v>
      </c>
      <c r="N176" s="137" t="s">
        <v>765</v>
      </c>
      <c r="O176" s="132" t="s">
        <v>765</v>
      </c>
      <c r="P176" s="99"/>
      <c r="Q176" s="131"/>
      <c r="R176" s="132"/>
      <c r="S176" s="99"/>
      <c r="T176" s="99"/>
      <c r="U176" s="99"/>
      <c r="V176" s="131"/>
      <c r="W176" s="132"/>
      <c r="X176" s="131"/>
      <c r="Y176" s="132"/>
      <c r="Z176" s="99"/>
      <c r="AA176" s="99"/>
      <c r="AB176" s="99" t="s">
        <v>765</v>
      </c>
      <c r="AC176" s="99"/>
      <c r="AD176" s="138">
        <v>44287</v>
      </c>
      <c r="AE176" s="102" t="s">
        <v>6639</v>
      </c>
    </row>
    <row r="177" spans="1:31" ht="27" customHeight="1">
      <c r="A177" s="99">
        <v>1110401708</v>
      </c>
      <c r="B177" s="100" t="s">
        <v>11686</v>
      </c>
      <c r="C177" s="101" t="s">
        <v>40</v>
      </c>
      <c r="D177" s="102" t="s">
        <v>69</v>
      </c>
      <c r="E177" s="102" t="s">
        <v>5528</v>
      </c>
      <c r="F177" s="133" t="s">
        <v>5524</v>
      </c>
      <c r="G177" s="134" t="s">
        <v>5525</v>
      </c>
      <c r="H177" s="134" t="s">
        <v>5526</v>
      </c>
      <c r="I177" s="135"/>
      <c r="J177" s="136"/>
      <c r="K177" s="136"/>
      <c r="L177" s="136"/>
      <c r="M177" s="136" t="s">
        <v>49</v>
      </c>
      <c r="N177" s="136" t="s">
        <v>49</v>
      </c>
      <c r="O177" s="170"/>
      <c r="P177" s="99"/>
      <c r="Q177" s="131"/>
      <c r="R177" s="132"/>
      <c r="S177" s="99"/>
      <c r="T177" s="99">
        <v>20</v>
      </c>
      <c r="U177" s="99"/>
      <c r="V177" s="131"/>
      <c r="W177" s="132"/>
      <c r="X177" s="131"/>
      <c r="Y177" s="132"/>
      <c r="Z177" s="99"/>
      <c r="AA177" s="99"/>
      <c r="AB177" s="99"/>
      <c r="AC177" s="99"/>
      <c r="AD177" s="149">
        <v>43862</v>
      </c>
      <c r="AE177" s="102" t="s">
        <v>5527</v>
      </c>
    </row>
    <row r="178" spans="1:31" ht="27" customHeight="1">
      <c r="A178" s="99">
        <v>1110401716</v>
      </c>
      <c r="B178" s="100" t="s">
        <v>11944</v>
      </c>
      <c r="C178" s="101" t="s">
        <v>5799</v>
      </c>
      <c r="D178" s="102" t="s">
        <v>69</v>
      </c>
      <c r="E178" s="102" t="s">
        <v>5800</v>
      </c>
      <c r="F178" s="133" t="s">
        <v>5801</v>
      </c>
      <c r="G178" s="134" t="s">
        <v>5802</v>
      </c>
      <c r="H178" s="134" t="s">
        <v>5803</v>
      </c>
      <c r="I178" s="135" t="s">
        <v>765</v>
      </c>
      <c r="J178" s="136" t="s">
        <v>765</v>
      </c>
      <c r="K178" s="136" t="s">
        <v>765</v>
      </c>
      <c r="L178" s="136" t="s">
        <v>765</v>
      </c>
      <c r="M178" s="136" t="s">
        <v>765</v>
      </c>
      <c r="N178" s="137" t="s">
        <v>765</v>
      </c>
      <c r="O178" s="132" t="s">
        <v>765</v>
      </c>
      <c r="P178" s="99"/>
      <c r="Q178" s="131"/>
      <c r="R178" s="132"/>
      <c r="S178" s="99"/>
      <c r="T178" s="99">
        <v>20</v>
      </c>
      <c r="U178" s="99"/>
      <c r="V178" s="131"/>
      <c r="W178" s="132"/>
      <c r="X178" s="131"/>
      <c r="Y178" s="132"/>
      <c r="Z178" s="99"/>
      <c r="AA178" s="99"/>
      <c r="AB178" s="151"/>
      <c r="AC178" s="151"/>
      <c r="AD178" s="149">
        <v>43922</v>
      </c>
      <c r="AE178" s="102" t="s">
        <v>5804</v>
      </c>
    </row>
    <row r="179" spans="1:31" ht="27" customHeight="1">
      <c r="A179" s="99">
        <v>1110401724</v>
      </c>
      <c r="B179" s="124" t="s">
        <v>11945</v>
      </c>
      <c r="C179" s="182" t="s">
        <v>11148</v>
      </c>
      <c r="D179" s="102" t="s">
        <v>8150</v>
      </c>
      <c r="E179" s="183" t="s">
        <v>10635</v>
      </c>
      <c r="F179" s="133" t="s">
        <v>8664</v>
      </c>
      <c r="G179" s="134" t="s">
        <v>8151</v>
      </c>
      <c r="H179" s="134" t="s">
        <v>8151</v>
      </c>
      <c r="I179" s="135"/>
      <c r="J179" s="136"/>
      <c r="K179" s="136"/>
      <c r="L179" s="136"/>
      <c r="M179" s="136" t="s">
        <v>765</v>
      </c>
      <c r="N179" s="137"/>
      <c r="O179" s="132"/>
      <c r="P179" s="99"/>
      <c r="Q179" s="131"/>
      <c r="R179" s="132"/>
      <c r="S179" s="99"/>
      <c r="T179" s="99">
        <v>23</v>
      </c>
      <c r="U179" s="99"/>
      <c r="V179" s="131"/>
      <c r="W179" s="132"/>
      <c r="X179" s="131"/>
      <c r="Y179" s="132"/>
      <c r="Z179" s="99"/>
      <c r="AA179" s="99">
        <v>20</v>
      </c>
      <c r="AB179" s="99"/>
      <c r="AC179" s="99"/>
      <c r="AD179" s="149">
        <v>43922</v>
      </c>
      <c r="AE179" s="102" t="s">
        <v>11149</v>
      </c>
    </row>
    <row r="180" spans="1:31" ht="27" customHeight="1">
      <c r="A180" s="99">
        <v>1110401732</v>
      </c>
      <c r="B180" s="100" t="s">
        <v>11687</v>
      </c>
      <c r="C180" s="101" t="s">
        <v>5809</v>
      </c>
      <c r="D180" s="102" t="s">
        <v>69</v>
      </c>
      <c r="E180" s="102" t="s">
        <v>5810</v>
      </c>
      <c r="F180" s="133" t="s">
        <v>5811</v>
      </c>
      <c r="G180" s="134" t="s">
        <v>5812</v>
      </c>
      <c r="H180" s="134" t="s">
        <v>5813</v>
      </c>
      <c r="I180" s="135" t="s">
        <v>765</v>
      </c>
      <c r="J180" s="136" t="s">
        <v>765</v>
      </c>
      <c r="K180" s="136" t="s">
        <v>765</v>
      </c>
      <c r="L180" s="136" t="s">
        <v>765</v>
      </c>
      <c r="M180" s="136" t="s">
        <v>765</v>
      </c>
      <c r="N180" s="137" t="s">
        <v>765</v>
      </c>
      <c r="O180" s="132" t="s">
        <v>765</v>
      </c>
      <c r="P180" s="99"/>
      <c r="Q180" s="131"/>
      <c r="R180" s="132"/>
      <c r="S180" s="99"/>
      <c r="T180" s="99">
        <v>20</v>
      </c>
      <c r="U180" s="99"/>
      <c r="V180" s="131"/>
      <c r="W180" s="132"/>
      <c r="X180" s="131"/>
      <c r="Y180" s="132"/>
      <c r="Z180" s="99"/>
      <c r="AA180" s="99"/>
      <c r="AB180" s="151"/>
      <c r="AC180" s="151"/>
      <c r="AD180" s="149">
        <v>43922</v>
      </c>
      <c r="AE180" s="102" t="s">
        <v>5814</v>
      </c>
    </row>
    <row r="181" spans="1:31" ht="27" customHeight="1">
      <c r="A181" s="99">
        <v>1110401740</v>
      </c>
      <c r="B181" s="100" t="s">
        <v>11971</v>
      </c>
      <c r="C181" s="101" t="s">
        <v>5805</v>
      </c>
      <c r="D181" s="102" t="s">
        <v>69</v>
      </c>
      <c r="E181" s="102" t="s">
        <v>5806</v>
      </c>
      <c r="F181" s="133" t="s">
        <v>2797</v>
      </c>
      <c r="G181" s="134" t="s">
        <v>5807</v>
      </c>
      <c r="H181" s="134" t="s">
        <v>5808</v>
      </c>
      <c r="I181" s="135" t="s">
        <v>765</v>
      </c>
      <c r="J181" s="136" t="s">
        <v>765</v>
      </c>
      <c r="K181" s="136" t="s">
        <v>765</v>
      </c>
      <c r="L181" s="136" t="s">
        <v>765</v>
      </c>
      <c r="M181" s="136" t="s">
        <v>765</v>
      </c>
      <c r="N181" s="137" t="s">
        <v>765</v>
      </c>
      <c r="O181" s="132" t="s">
        <v>765</v>
      </c>
      <c r="P181" s="99"/>
      <c r="Q181" s="131"/>
      <c r="R181" s="132"/>
      <c r="S181" s="99"/>
      <c r="T181" s="99">
        <v>15</v>
      </c>
      <c r="U181" s="99"/>
      <c r="V181" s="131"/>
      <c r="W181" s="132"/>
      <c r="X181" s="131"/>
      <c r="Y181" s="132"/>
      <c r="Z181" s="99"/>
      <c r="AA181" s="99"/>
      <c r="AB181" s="151"/>
      <c r="AC181" s="151"/>
      <c r="AD181" s="149">
        <v>43922</v>
      </c>
      <c r="AE181" s="102" t="s">
        <v>11150</v>
      </c>
    </row>
    <row r="182" spans="1:31" ht="27" customHeight="1">
      <c r="A182" s="99">
        <v>1110401815</v>
      </c>
      <c r="B182" s="100" t="s">
        <v>6381</v>
      </c>
      <c r="C182" s="195" t="s">
        <v>6382</v>
      </c>
      <c r="D182" s="102" t="s">
        <v>3833</v>
      </c>
      <c r="E182" s="196" t="s">
        <v>6383</v>
      </c>
      <c r="F182" s="133" t="s">
        <v>6088</v>
      </c>
      <c r="G182" s="134" t="s">
        <v>6384</v>
      </c>
      <c r="H182" s="134" t="s">
        <v>6385</v>
      </c>
      <c r="I182" s="135" t="s">
        <v>765</v>
      </c>
      <c r="J182" s="136" t="s">
        <v>765</v>
      </c>
      <c r="K182" s="136" t="s">
        <v>765</v>
      </c>
      <c r="L182" s="136" t="s">
        <v>765</v>
      </c>
      <c r="M182" s="136" t="s">
        <v>765</v>
      </c>
      <c r="N182" s="136" t="s">
        <v>765</v>
      </c>
      <c r="O182" s="170" t="s">
        <v>765</v>
      </c>
      <c r="P182" s="99"/>
      <c r="Q182" s="131"/>
      <c r="R182" s="132"/>
      <c r="S182" s="99"/>
      <c r="T182" s="99"/>
      <c r="U182" s="99"/>
      <c r="V182" s="131"/>
      <c r="W182" s="132"/>
      <c r="X182" s="131"/>
      <c r="Y182" s="132"/>
      <c r="Z182" s="99"/>
      <c r="AA182" s="99">
        <v>20</v>
      </c>
      <c r="AB182" s="99"/>
      <c r="AC182" s="99"/>
      <c r="AD182" s="149">
        <v>44166</v>
      </c>
      <c r="AE182" s="102" t="s">
        <v>6386</v>
      </c>
    </row>
    <row r="183" spans="1:31" ht="27" customHeight="1">
      <c r="A183" s="99">
        <v>1110401823</v>
      </c>
      <c r="B183" s="100" t="s">
        <v>6440</v>
      </c>
      <c r="C183" s="101" t="s">
        <v>6441</v>
      </c>
      <c r="D183" s="151" t="s">
        <v>3833</v>
      </c>
      <c r="E183" s="102" t="s">
        <v>6451</v>
      </c>
      <c r="F183" s="133">
        <v>3500813</v>
      </c>
      <c r="G183" s="134" t="s">
        <v>6442</v>
      </c>
      <c r="H183" s="134" t="s">
        <v>6443</v>
      </c>
      <c r="I183" s="135"/>
      <c r="J183" s="136"/>
      <c r="K183" s="136"/>
      <c r="L183" s="136"/>
      <c r="M183" s="136" t="s">
        <v>4821</v>
      </c>
      <c r="N183" s="137"/>
      <c r="O183" s="132"/>
      <c r="P183" s="99"/>
      <c r="Q183" s="131"/>
      <c r="R183" s="132"/>
      <c r="S183" s="99"/>
      <c r="T183" s="99">
        <v>20</v>
      </c>
      <c r="U183" s="99"/>
      <c r="V183" s="110"/>
      <c r="W183" s="111"/>
      <c r="X183" s="110"/>
      <c r="Y183" s="132"/>
      <c r="Z183" s="99"/>
      <c r="AA183" s="99"/>
      <c r="AB183" s="99"/>
      <c r="AC183" s="99"/>
      <c r="AD183" s="138">
        <v>44197</v>
      </c>
      <c r="AE183" s="102" t="s">
        <v>6444</v>
      </c>
    </row>
    <row r="184" spans="1:31" ht="27" customHeight="1">
      <c r="A184" s="99">
        <v>1110401849</v>
      </c>
      <c r="B184" s="100" t="s">
        <v>11685</v>
      </c>
      <c r="C184" s="101" t="s">
        <v>6630</v>
      </c>
      <c r="D184" s="151" t="s">
        <v>3833</v>
      </c>
      <c r="E184" s="102" t="s">
        <v>6631</v>
      </c>
      <c r="F184" s="133" t="s">
        <v>3009</v>
      </c>
      <c r="G184" s="134" t="s">
        <v>6632</v>
      </c>
      <c r="H184" s="134" t="s">
        <v>6633</v>
      </c>
      <c r="I184" s="135"/>
      <c r="J184" s="136"/>
      <c r="K184" s="136"/>
      <c r="L184" s="136"/>
      <c r="M184" s="136" t="s">
        <v>765</v>
      </c>
      <c r="N184" s="137" t="s">
        <v>765</v>
      </c>
      <c r="O184" s="132"/>
      <c r="P184" s="99"/>
      <c r="Q184" s="131"/>
      <c r="R184" s="132"/>
      <c r="S184" s="99"/>
      <c r="T184" s="99"/>
      <c r="U184" s="99"/>
      <c r="V184" s="110">
        <v>20</v>
      </c>
      <c r="W184" s="111"/>
      <c r="X184" s="110"/>
      <c r="Y184" s="132"/>
      <c r="Z184" s="99"/>
      <c r="AA184" s="99"/>
      <c r="AB184" s="99"/>
      <c r="AC184" s="99"/>
      <c r="AD184" s="138">
        <v>44287</v>
      </c>
      <c r="AE184" s="102" t="s">
        <v>6634</v>
      </c>
    </row>
    <row r="185" spans="1:31" ht="27" customHeight="1">
      <c r="A185" s="99">
        <v>1110401872</v>
      </c>
      <c r="B185" s="100" t="s">
        <v>758</v>
      </c>
      <c r="C185" s="101" t="s">
        <v>6640</v>
      </c>
      <c r="D185" s="151" t="s">
        <v>3833</v>
      </c>
      <c r="E185" s="102" t="s">
        <v>6641</v>
      </c>
      <c r="F185" s="133" t="s">
        <v>6642</v>
      </c>
      <c r="G185" s="134" t="s">
        <v>605</v>
      </c>
      <c r="H185" s="134" t="s">
        <v>621</v>
      </c>
      <c r="I185" s="135" t="s">
        <v>765</v>
      </c>
      <c r="J185" s="136" t="s">
        <v>765</v>
      </c>
      <c r="K185" s="136" t="s">
        <v>765</v>
      </c>
      <c r="L185" s="136" t="s">
        <v>765</v>
      </c>
      <c r="M185" s="136" t="s">
        <v>765</v>
      </c>
      <c r="N185" s="137" t="s">
        <v>765</v>
      </c>
      <c r="O185" s="132" t="s">
        <v>765</v>
      </c>
      <c r="P185" s="99"/>
      <c r="Q185" s="131"/>
      <c r="R185" s="132"/>
      <c r="S185" s="99"/>
      <c r="T185" s="99">
        <v>50</v>
      </c>
      <c r="U185" s="99"/>
      <c r="V185" s="131"/>
      <c r="W185" s="132"/>
      <c r="X185" s="131"/>
      <c r="Y185" s="132"/>
      <c r="Z185" s="99"/>
      <c r="AA185" s="99">
        <v>10</v>
      </c>
      <c r="AB185" s="99"/>
      <c r="AC185" s="99"/>
      <c r="AD185" s="138">
        <v>44287</v>
      </c>
      <c r="AE185" s="102" t="s">
        <v>6643</v>
      </c>
    </row>
    <row r="186" spans="1:31" ht="27" customHeight="1">
      <c r="A186" s="99">
        <v>1110401898</v>
      </c>
      <c r="B186" s="100" t="s">
        <v>11903</v>
      </c>
      <c r="C186" s="101" t="s">
        <v>6651</v>
      </c>
      <c r="D186" s="151" t="s">
        <v>3833</v>
      </c>
      <c r="E186" s="102" t="s">
        <v>6652</v>
      </c>
      <c r="F186" s="133" t="s">
        <v>6653</v>
      </c>
      <c r="G186" s="134" t="s">
        <v>6654</v>
      </c>
      <c r="H186" s="134" t="s">
        <v>6655</v>
      </c>
      <c r="I186" s="135" t="s">
        <v>765</v>
      </c>
      <c r="J186" s="136" t="s">
        <v>765</v>
      </c>
      <c r="K186" s="136" t="s">
        <v>765</v>
      </c>
      <c r="L186" s="136" t="s">
        <v>765</v>
      </c>
      <c r="M186" s="136" t="s">
        <v>765</v>
      </c>
      <c r="N186" s="137" t="s">
        <v>765</v>
      </c>
      <c r="O186" s="132" t="s">
        <v>765</v>
      </c>
      <c r="P186" s="99"/>
      <c r="Q186" s="131"/>
      <c r="R186" s="132">
        <v>7</v>
      </c>
      <c r="S186" s="99"/>
      <c r="T186" s="99">
        <v>15</v>
      </c>
      <c r="U186" s="99"/>
      <c r="V186" s="110"/>
      <c r="W186" s="111"/>
      <c r="X186" s="131"/>
      <c r="Y186" s="132"/>
      <c r="Z186" s="99"/>
      <c r="AA186" s="99"/>
      <c r="AB186" s="99"/>
      <c r="AC186" s="99"/>
      <c r="AD186" s="138">
        <v>44287</v>
      </c>
      <c r="AE186" s="102" t="s">
        <v>6657</v>
      </c>
    </row>
    <row r="187" spans="1:31" ht="27" customHeight="1">
      <c r="A187" s="99">
        <v>1110401906</v>
      </c>
      <c r="B187" s="124" t="s">
        <v>11972</v>
      </c>
      <c r="C187" s="102" t="s">
        <v>8428</v>
      </c>
      <c r="D187" s="102" t="s">
        <v>8150</v>
      </c>
      <c r="E187" s="102" t="s">
        <v>8429</v>
      </c>
      <c r="F187" s="125" t="s">
        <v>6659</v>
      </c>
      <c r="G187" s="126" t="s">
        <v>6660</v>
      </c>
      <c r="H187" s="126" t="s">
        <v>6661</v>
      </c>
      <c r="I187" s="127" t="s">
        <v>4821</v>
      </c>
      <c r="J187" s="128" t="s">
        <v>765</v>
      </c>
      <c r="K187" s="128" t="s">
        <v>765</v>
      </c>
      <c r="L187" s="128" t="s">
        <v>765</v>
      </c>
      <c r="M187" s="128" t="s">
        <v>765</v>
      </c>
      <c r="N187" s="129" t="s">
        <v>765</v>
      </c>
      <c r="O187" s="130" t="s">
        <v>765</v>
      </c>
      <c r="P187" s="99"/>
      <c r="Q187" s="131"/>
      <c r="R187" s="132"/>
      <c r="S187" s="99"/>
      <c r="T187" s="99">
        <v>25</v>
      </c>
      <c r="U187" s="99"/>
      <c r="V187" s="131"/>
      <c r="W187" s="132"/>
      <c r="X187" s="131"/>
      <c r="Y187" s="132"/>
      <c r="Z187" s="99"/>
      <c r="AA187" s="99">
        <v>10</v>
      </c>
      <c r="AB187" s="99"/>
      <c r="AC187" s="99"/>
      <c r="AD187" s="112">
        <v>44287</v>
      </c>
      <c r="AE187" s="102" t="s">
        <v>8430</v>
      </c>
    </row>
    <row r="188" spans="1:31" ht="27" customHeight="1">
      <c r="A188" s="99">
        <v>1110401948</v>
      </c>
      <c r="B188" s="100" t="s">
        <v>6831</v>
      </c>
      <c r="C188" s="101" t="s">
        <v>6827</v>
      </c>
      <c r="D188" s="151" t="s">
        <v>6821</v>
      </c>
      <c r="E188" s="102" t="s">
        <v>6828</v>
      </c>
      <c r="F188" s="133">
        <v>3500067</v>
      </c>
      <c r="G188" s="134" t="s">
        <v>6829</v>
      </c>
      <c r="H188" s="134" t="s">
        <v>6829</v>
      </c>
      <c r="I188" s="135"/>
      <c r="J188" s="136"/>
      <c r="K188" s="136"/>
      <c r="L188" s="136"/>
      <c r="M188" s="136" t="s">
        <v>765</v>
      </c>
      <c r="N188" s="137" t="s">
        <v>765</v>
      </c>
      <c r="O188" s="132"/>
      <c r="P188" s="99"/>
      <c r="Q188" s="131"/>
      <c r="R188" s="132"/>
      <c r="S188" s="99"/>
      <c r="T188" s="99"/>
      <c r="U188" s="99"/>
      <c r="V188" s="131"/>
      <c r="W188" s="132"/>
      <c r="X188" s="131"/>
      <c r="Y188" s="132"/>
      <c r="Z188" s="99">
        <v>17</v>
      </c>
      <c r="AA188" s="99"/>
      <c r="AB188" s="99"/>
      <c r="AC188" s="99"/>
      <c r="AD188" s="138">
        <v>44378</v>
      </c>
      <c r="AE188" s="102" t="s">
        <v>6830</v>
      </c>
    </row>
    <row r="189" spans="1:31" ht="27" customHeight="1">
      <c r="A189" s="99">
        <v>1110401955</v>
      </c>
      <c r="B189" s="100" t="s">
        <v>6819</v>
      </c>
      <c r="C189" s="101" t="s">
        <v>6820</v>
      </c>
      <c r="D189" s="151" t="s">
        <v>6821</v>
      </c>
      <c r="E189" s="102" t="s">
        <v>6822</v>
      </c>
      <c r="F189" s="133" t="s">
        <v>6823</v>
      </c>
      <c r="G189" s="134" t="s">
        <v>6824</v>
      </c>
      <c r="H189" s="134" t="s">
        <v>6825</v>
      </c>
      <c r="I189" s="135" t="s">
        <v>765</v>
      </c>
      <c r="J189" s="136" t="s">
        <v>765</v>
      </c>
      <c r="K189" s="136" t="s">
        <v>765</v>
      </c>
      <c r="L189" s="136" t="s">
        <v>765</v>
      </c>
      <c r="M189" s="136" t="s">
        <v>765</v>
      </c>
      <c r="N189" s="137" t="s">
        <v>765</v>
      </c>
      <c r="O189" s="132" t="s">
        <v>765</v>
      </c>
      <c r="P189" s="99"/>
      <c r="Q189" s="131"/>
      <c r="R189" s="132"/>
      <c r="S189" s="99"/>
      <c r="T189" s="99">
        <v>30</v>
      </c>
      <c r="U189" s="99"/>
      <c r="V189" s="131">
        <v>10</v>
      </c>
      <c r="W189" s="132"/>
      <c r="X189" s="131"/>
      <c r="Y189" s="132"/>
      <c r="Z189" s="99"/>
      <c r="AA189" s="99">
        <v>20</v>
      </c>
      <c r="AB189" s="99"/>
      <c r="AC189" s="99"/>
      <c r="AD189" s="138">
        <v>44378</v>
      </c>
      <c r="AE189" s="102" t="s">
        <v>6826</v>
      </c>
    </row>
    <row r="190" spans="1:31" ht="27" customHeight="1">
      <c r="A190" s="99">
        <v>1110401963</v>
      </c>
      <c r="B190" s="124" t="s">
        <v>7013</v>
      </c>
      <c r="C190" s="182" t="s">
        <v>7014</v>
      </c>
      <c r="D190" s="102" t="s">
        <v>3833</v>
      </c>
      <c r="E190" s="183" t="s">
        <v>7015</v>
      </c>
      <c r="F190" s="133" t="s">
        <v>7016</v>
      </c>
      <c r="G190" s="134" t="s">
        <v>7017</v>
      </c>
      <c r="H190" s="134" t="s">
        <v>7018</v>
      </c>
      <c r="I190" s="189" t="s">
        <v>765</v>
      </c>
      <c r="J190" s="190" t="s">
        <v>765</v>
      </c>
      <c r="K190" s="190" t="s">
        <v>765</v>
      </c>
      <c r="L190" s="190" t="s">
        <v>765</v>
      </c>
      <c r="M190" s="190" t="s">
        <v>765</v>
      </c>
      <c r="N190" s="190" t="s">
        <v>765</v>
      </c>
      <c r="O190" s="191" t="s">
        <v>765</v>
      </c>
      <c r="P190" s="99"/>
      <c r="Q190" s="131"/>
      <c r="R190" s="132"/>
      <c r="S190" s="99"/>
      <c r="T190" s="99"/>
      <c r="U190" s="99"/>
      <c r="V190" s="131"/>
      <c r="W190" s="132"/>
      <c r="X190" s="131">
        <v>20</v>
      </c>
      <c r="Y190" s="132"/>
      <c r="Z190" s="99"/>
      <c r="AA190" s="99"/>
      <c r="AB190" s="99"/>
      <c r="AC190" s="99"/>
      <c r="AD190" s="149">
        <v>44470</v>
      </c>
      <c r="AE190" s="102" t="s">
        <v>7019</v>
      </c>
    </row>
    <row r="191" spans="1:31" ht="27" customHeight="1">
      <c r="A191" s="76">
        <v>1110401963</v>
      </c>
      <c r="B191" s="157" t="s">
        <v>7013</v>
      </c>
      <c r="C191" s="193" t="s">
        <v>8675</v>
      </c>
      <c r="D191" s="160" t="s">
        <v>8662</v>
      </c>
      <c r="E191" s="187" t="s">
        <v>8676</v>
      </c>
      <c r="F191" s="161" t="s">
        <v>8677</v>
      </c>
      <c r="G191" s="162" t="s">
        <v>8678</v>
      </c>
      <c r="H191" s="162" t="s">
        <v>8679</v>
      </c>
      <c r="I191" s="172" t="s">
        <v>765</v>
      </c>
      <c r="J191" s="164" t="s">
        <v>765</v>
      </c>
      <c r="K191" s="164" t="s">
        <v>765</v>
      </c>
      <c r="L191" s="164" t="s">
        <v>765</v>
      </c>
      <c r="M191" s="164" t="s">
        <v>765</v>
      </c>
      <c r="N191" s="142" t="s">
        <v>8666</v>
      </c>
      <c r="O191" s="89" t="s">
        <v>765</v>
      </c>
      <c r="P191" s="76"/>
      <c r="Q191" s="70"/>
      <c r="R191" s="89"/>
      <c r="S191" s="76"/>
      <c r="T191" s="76"/>
      <c r="U191" s="76"/>
      <c r="V191" s="70"/>
      <c r="W191" s="89"/>
      <c r="X191" s="70"/>
      <c r="Y191" s="89"/>
      <c r="Z191" s="76"/>
      <c r="AA191" s="76"/>
      <c r="AB191" s="76" t="s">
        <v>8666</v>
      </c>
      <c r="AC191" s="76"/>
      <c r="AD191" s="140">
        <v>45200</v>
      </c>
      <c r="AE191" s="160" t="s">
        <v>8680</v>
      </c>
    </row>
    <row r="192" spans="1:31" ht="27" customHeight="1">
      <c r="A192" s="99">
        <v>1110401997</v>
      </c>
      <c r="B192" s="100" t="s">
        <v>7020</v>
      </c>
      <c r="C192" s="182" t="s">
        <v>7021</v>
      </c>
      <c r="D192" s="102" t="s">
        <v>3833</v>
      </c>
      <c r="E192" s="183" t="s">
        <v>7022</v>
      </c>
      <c r="F192" s="133" t="s">
        <v>7023</v>
      </c>
      <c r="G192" s="134" t="s">
        <v>6297</v>
      </c>
      <c r="H192" s="134" t="s">
        <v>8556</v>
      </c>
      <c r="I192" s="189" t="s">
        <v>765</v>
      </c>
      <c r="J192" s="190" t="s">
        <v>765</v>
      </c>
      <c r="K192" s="190" t="s">
        <v>765</v>
      </c>
      <c r="L192" s="190" t="s">
        <v>765</v>
      </c>
      <c r="M192" s="190" t="s">
        <v>765</v>
      </c>
      <c r="N192" s="190" t="s">
        <v>765</v>
      </c>
      <c r="O192" s="191" t="s">
        <v>765</v>
      </c>
      <c r="P192" s="99"/>
      <c r="Q192" s="131"/>
      <c r="R192" s="132"/>
      <c r="S192" s="99"/>
      <c r="T192" s="99">
        <v>20</v>
      </c>
      <c r="U192" s="99"/>
      <c r="V192" s="131"/>
      <c r="W192" s="132"/>
      <c r="X192" s="131"/>
      <c r="Y192" s="132"/>
      <c r="Z192" s="99"/>
      <c r="AA192" s="99"/>
      <c r="AB192" s="99"/>
      <c r="AC192" s="99"/>
      <c r="AD192" s="149">
        <v>44470</v>
      </c>
      <c r="AE192" s="102" t="s">
        <v>6298</v>
      </c>
    </row>
    <row r="193" spans="1:31" ht="27" customHeight="1">
      <c r="A193" s="99">
        <v>1110402011</v>
      </c>
      <c r="B193" s="100" t="s">
        <v>7095</v>
      </c>
      <c r="C193" s="182" t="s">
        <v>7096</v>
      </c>
      <c r="D193" s="102" t="s">
        <v>7097</v>
      </c>
      <c r="E193" s="183" t="s">
        <v>7098</v>
      </c>
      <c r="F193" s="133" t="s">
        <v>7099</v>
      </c>
      <c r="G193" s="134" t="s">
        <v>7100</v>
      </c>
      <c r="H193" s="134" t="s">
        <v>7101</v>
      </c>
      <c r="I193" s="110" t="s">
        <v>49</v>
      </c>
      <c r="J193" s="148" t="s">
        <v>49</v>
      </c>
      <c r="K193" s="148" t="s">
        <v>49</v>
      </c>
      <c r="L193" s="148" t="s">
        <v>49</v>
      </c>
      <c r="M193" s="148" t="s">
        <v>49</v>
      </c>
      <c r="N193" s="137" t="s">
        <v>49</v>
      </c>
      <c r="O193" s="132" t="s">
        <v>49</v>
      </c>
      <c r="P193" s="99"/>
      <c r="Q193" s="131"/>
      <c r="R193" s="132"/>
      <c r="S193" s="99"/>
      <c r="T193" s="99"/>
      <c r="U193" s="99"/>
      <c r="V193" s="131"/>
      <c r="W193" s="132"/>
      <c r="X193" s="131"/>
      <c r="Y193" s="132"/>
      <c r="Z193" s="99"/>
      <c r="AA193" s="99">
        <v>20</v>
      </c>
      <c r="AB193" s="99"/>
      <c r="AC193" s="99"/>
      <c r="AD193" s="149">
        <v>44531</v>
      </c>
      <c r="AE193" s="102" t="s">
        <v>7102</v>
      </c>
    </row>
    <row r="194" spans="1:31" ht="27" customHeight="1">
      <c r="A194" s="99">
        <v>1110402029</v>
      </c>
      <c r="B194" s="100" t="s">
        <v>7163</v>
      </c>
      <c r="C194" s="182" t="s">
        <v>7164</v>
      </c>
      <c r="D194" s="102" t="s">
        <v>7097</v>
      </c>
      <c r="E194" s="183" t="s">
        <v>7165</v>
      </c>
      <c r="F194" s="133">
        <v>3501115</v>
      </c>
      <c r="G194" s="134" t="s">
        <v>7166</v>
      </c>
      <c r="H194" s="134" t="s">
        <v>7167</v>
      </c>
      <c r="I194" s="110" t="s">
        <v>765</v>
      </c>
      <c r="J194" s="148" t="s">
        <v>765</v>
      </c>
      <c r="K194" s="148" t="s">
        <v>765</v>
      </c>
      <c r="L194" s="148" t="s">
        <v>765</v>
      </c>
      <c r="M194" s="148" t="s">
        <v>765</v>
      </c>
      <c r="N194" s="137" t="s">
        <v>765</v>
      </c>
      <c r="O194" s="132" t="s">
        <v>765</v>
      </c>
      <c r="P194" s="99"/>
      <c r="Q194" s="131"/>
      <c r="R194" s="132"/>
      <c r="S194" s="99"/>
      <c r="T194" s="99"/>
      <c r="U194" s="99"/>
      <c r="V194" s="131"/>
      <c r="W194" s="132"/>
      <c r="X194" s="131"/>
      <c r="Y194" s="132"/>
      <c r="Z194" s="99"/>
      <c r="AA194" s="99">
        <v>20</v>
      </c>
      <c r="AB194" s="99"/>
      <c r="AC194" s="99"/>
      <c r="AD194" s="149">
        <v>44562</v>
      </c>
      <c r="AE194" s="102" t="s">
        <v>7168</v>
      </c>
    </row>
    <row r="195" spans="1:31" ht="27" customHeight="1">
      <c r="A195" s="99">
        <v>1110402045</v>
      </c>
      <c r="B195" s="100" t="s">
        <v>7258</v>
      </c>
      <c r="C195" s="182" t="s">
        <v>7259</v>
      </c>
      <c r="D195" s="102" t="s">
        <v>7097</v>
      </c>
      <c r="E195" s="183" t="s">
        <v>7260</v>
      </c>
      <c r="F195" s="133" t="s">
        <v>7261</v>
      </c>
      <c r="G195" s="134" t="s">
        <v>7262</v>
      </c>
      <c r="H195" s="134" t="s">
        <v>7263</v>
      </c>
      <c r="I195" s="110"/>
      <c r="J195" s="148"/>
      <c r="K195" s="148"/>
      <c r="L195" s="148" t="s">
        <v>765</v>
      </c>
      <c r="M195" s="148" t="s">
        <v>765</v>
      </c>
      <c r="N195" s="137" t="s">
        <v>765</v>
      </c>
      <c r="O195" s="132" t="s">
        <v>765</v>
      </c>
      <c r="P195" s="99"/>
      <c r="Q195" s="131"/>
      <c r="R195" s="132"/>
      <c r="S195" s="99"/>
      <c r="T195" s="99"/>
      <c r="U195" s="99"/>
      <c r="V195" s="131"/>
      <c r="W195" s="132"/>
      <c r="X195" s="131">
        <v>20</v>
      </c>
      <c r="Y195" s="132"/>
      <c r="Z195" s="99"/>
      <c r="AA195" s="99"/>
      <c r="AB195" s="99"/>
      <c r="AC195" s="99"/>
      <c r="AD195" s="149">
        <v>44621</v>
      </c>
      <c r="AE195" s="102" t="s">
        <v>7264</v>
      </c>
    </row>
    <row r="196" spans="1:31" ht="27" customHeight="1">
      <c r="A196" s="99">
        <v>1110402060</v>
      </c>
      <c r="B196" s="124" t="s">
        <v>7383</v>
      </c>
      <c r="C196" s="182" t="s">
        <v>7384</v>
      </c>
      <c r="D196" s="102" t="s">
        <v>3833</v>
      </c>
      <c r="E196" s="183" t="s">
        <v>7385</v>
      </c>
      <c r="F196" s="133" t="s">
        <v>7386</v>
      </c>
      <c r="G196" s="134" t="s">
        <v>7387</v>
      </c>
      <c r="H196" s="134" t="s">
        <v>7387</v>
      </c>
      <c r="I196" s="135" t="s">
        <v>765</v>
      </c>
      <c r="J196" s="136" t="s">
        <v>765</v>
      </c>
      <c r="K196" s="136" t="s">
        <v>765</v>
      </c>
      <c r="L196" s="136" t="s">
        <v>4821</v>
      </c>
      <c r="M196" s="136" t="s">
        <v>4821</v>
      </c>
      <c r="N196" s="137" t="s">
        <v>4821</v>
      </c>
      <c r="O196" s="132" t="s">
        <v>4821</v>
      </c>
      <c r="P196" s="99"/>
      <c r="Q196" s="131"/>
      <c r="R196" s="132"/>
      <c r="S196" s="99"/>
      <c r="T196" s="99">
        <v>25</v>
      </c>
      <c r="U196" s="99"/>
      <c r="V196" s="131"/>
      <c r="W196" s="132"/>
      <c r="X196" s="131"/>
      <c r="Y196" s="132"/>
      <c r="Z196" s="99"/>
      <c r="AA196" s="99"/>
      <c r="AB196" s="99"/>
      <c r="AC196" s="99"/>
      <c r="AD196" s="149">
        <v>44652</v>
      </c>
      <c r="AE196" s="102" t="s">
        <v>7388</v>
      </c>
    </row>
    <row r="197" spans="1:31" ht="27" customHeight="1">
      <c r="A197" s="99">
        <v>1110402078</v>
      </c>
      <c r="B197" s="100" t="s">
        <v>7163</v>
      </c>
      <c r="C197" s="182" t="s">
        <v>7566</v>
      </c>
      <c r="D197" s="102" t="s">
        <v>7097</v>
      </c>
      <c r="E197" s="183" t="s">
        <v>7567</v>
      </c>
      <c r="F197" s="133" t="s">
        <v>7568</v>
      </c>
      <c r="G197" s="134" t="s">
        <v>7569</v>
      </c>
      <c r="H197" s="134" t="s">
        <v>7570</v>
      </c>
      <c r="I197" s="110" t="s">
        <v>765</v>
      </c>
      <c r="J197" s="148" t="s">
        <v>765</v>
      </c>
      <c r="K197" s="148" t="s">
        <v>765</v>
      </c>
      <c r="L197" s="148" t="s">
        <v>765</v>
      </c>
      <c r="M197" s="148" t="s">
        <v>765</v>
      </c>
      <c r="N197" s="137" t="s">
        <v>765</v>
      </c>
      <c r="O197" s="132" t="s">
        <v>765</v>
      </c>
      <c r="P197" s="99"/>
      <c r="Q197" s="131"/>
      <c r="R197" s="132"/>
      <c r="S197" s="99"/>
      <c r="T197" s="99"/>
      <c r="U197" s="99"/>
      <c r="V197" s="131"/>
      <c r="W197" s="132"/>
      <c r="X197" s="131"/>
      <c r="Y197" s="132"/>
      <c r="Z197" s="99"/>
      <c r="AA197" s="99">
        <v>20</v>
      </c>
      <c r="AB197" s="99"/>
      <c r="AC197" s="99"/>
      <c r="AD197" s="149">
        <v>44713</v>
      </c>
      <c r="AE197" s="102" t="s">
        <v>7571</v>
      </c>
    </row>
    <row r="198" spans="1:31" ht="27" customHeight="1">
      <c r="A198" s="99">
        <v>1110402086</v>
      </c>
      <c r="B198" s="100" t="s">
        <v>7645</v>
      </c>
      <c r="C198" s="182" t="s">
        <v>7642</v>
      </c>
      <c r="D198" s="102" t="s">
        <v>7097</v>
      </c>
      <c r="E198" s="183" t="s">
        <v>7646</v>
      </c>
      <c r="F198" s="133">
        <v>3501123</v>
      </c>
      <c r="G198" s="134" t="s">
        <v>7643</v>
      </c>
      <c r="H198" s="134"/>
      <c r="I198" s="110" t="s">
        <v>765</v>
      </c>
      <c r="J198" s="148" t="s">
        <v>765</v>
      </c>
      <c r="K198" s="148" t="s">
        <v>765</v>
      </c>
      <c r="L198" s="148" t="s">
        <v>765</v>
      </c>
      <c r="M198" s="148" t="s">
        <v>765</v>
      </c>
      <c r="N198" s="137" t="s">
        <v>765</v>
      </c>
      <c r="O198" s="132" t="s">
        <v>765</v>
      </c>
      <c r="P198" s="99"/>
      <c r="Q198" s="131"/>
      <c r="R198" s="132"/>
      <c r="S198" s="99"/>
      <c r="T198" s="99"/>
      <c r="U198" s="99"/>
      <c r="V198" s="131"/>
      <c r="W198" s="132"/>
      <c r="X198" s="131">
        <v>20</v>
      </c>
      <c r="Y198" s="132"/>
      <c r="Z198" s="99"/>
      <c r="AA198" s="99"/>
      <c r="AB198" s="99"/>
      <c r="AC198" s="99"/>
      <c r="AD198" s="149">
        <v>44743</v>
      </c>
      <c r="AE198" s="102" t="s">
        <v>7644</v>
      </c>
    </row>
    <row r="199" spans="1:31" ht="27" customHeight="1">
      <c r="A199" s="76">
        <v>1110402086</v>
      </c>
      <c r="B199" s="159" t="s">
        <v>8674</v>
      </c>
      <c r="C199" s="193" t="s">
        <v>8668</v>
      </c>
      <c r="D199" s="160" t="s">
        <v>8662</v>
      </c>
      <c r="E199" s="187" t="s">
        <v>8669</v>
      </c>
      <c r="F199" s="161" t="s">
        <v>8670</v>
      </c>
      <c r="G199" s="162" t="s">
        <v>8671</v>
      </c>
      <c r="H199" s="162" t="s">
        <v>8672</v>
      </c>
      <c r="I199" s="172" t="s">
        <v>765</v>
      </c>
      <c r="J199" s="164" t="s">
        <v>765</v>
      </c>
      <c r="K199" s="164" t="s">
        <v>765</v>
      </c>
      <c r="L199" s="164" t="s">
        <v>765</v>
      </c>
      <c r="M199" s="164" t="s">
        <v>765</v>
      </c>
      <c r="N199" s="142" t="s">
        <v>8666</v>
      </c>
      <c r="O199" s="89" t="s">
        <v>765</v>
      </c>
      <c r="P199" s="76"/>
      <c r="Q199" s="70"/>
      <c r="R199" s="89"/>
      <c r="S199" s="76"/>
      <c r="T199" s="76"/>
      <c r="U199" s="76"/>
      <c r="V199" s="70"/>
      <c r="W199" s="89"/>
      <c r="X199" s="70"/>
      <c r="Y199" s="89"/>
      <c r="Z199" s="76"/>
      <c r="AA199" s="76"/>
      <c r="AB199" s="76" t="s">
        <v>8666</v>
      </c>
      <c r="AC199" s="76"/>
      <c r="AD199" s="140">
        <v>45200</v>
      </c>
      <c r="AE199" s="160" t="s">
        <v>8673</v>
      </c>
    </row>
    <row r="200" spans="1:31" ht="27" customHeight="1">
      <c r="A200" s="99">
        <v>1110402110</v>
      </c>
      <c r="B200" s="100" t="s">
        <v>8010</v>
      </c>
      <c r="C200" s="182" t="s">
        <v>8005</v>
      </c>
      <c r="D200" s="102" t="s">
        <v>7097</v>
      </c>
      <c r="E200" s="183" t="s">
        <v>8006</v>
      </c>
      <c r="F200" s="133">
        <v>3500041</v>
      </c>
      <c r="G200" s="134" t="s">
        <v>8007</v>
      </c>
      <c r="H200" s="134" t="s">
        <v>8008</v>
      </c>
      <c r="I200" s="110"/>
      <c r="J200" s="148"/>
      <c r="K200" s="148"/>
      <c r="L200" s="148"/>
      <c r="M200" s="148" t="s">
        <v>765</v>
      </c>
      <c r="N200" s="137" t="s">
        <v>765</v>
      </c>
      <c r="O200" s="132"/>
      <c r="P200" s="99"/>
      <c r="Q200" s="131"/>
      <c r="R200" s="132"/>
      <c r="S200" s="99"/>
      <c r="T200" s="99"/>
      <c r="U200" s="99"/>
      <c r="V200" s="131"/>
      <c r="W200" s="132"/>
      <c r="X200" s="131"/>
      <c r="Y200" s="132"/>
      <c r="Z200" s="99"/>
      <c r="AA200" s="99">
        <v>20</v>
      </c>
      <c r="AB200" s="99"/>
      <c r="AC200" s="99"/>
      <c r="AD200" s="149">
        <v>44927</v>
      </c>
      <c r="AE200" s="102" t="s">
        <v>8009</v>
      </c>
    </row>
    <row r="201" spans="1:31" ht="27" customHeight="1">
      <c r="A201" s="99">
        <v>1110402136</v>
      </c>
      <c r="B201" s="100" t="s">
        <v>8103</v>
      </c>
      <c r="C201" s="183" t="s">
        <v>8105</v>
      </c>
      <c r="D201" s="102" t="s">
        <v>8094</v>
      </c>
      <c r="E201" s="183" t="s">
        <v>8106</v>
      </c>
      <c r="F201" s="133" t="s">
        <v>3009</v>
      </c>
      <c r="G201" s="134" t="s">
        <v>8095</v>
      </c>
      <c r="H201" s="134" t="s">
        <v>8096</v>
      </c>
      <c r="I201" s="110" t="s">
        <v>765</v>
      </c>
      <c r="J201" s="148" t="s">
        <v>765</v>
      </c>
      <c r="K201" s="148" t="s">
        <v>765</v>
      </c>
      <c r="L201" s="148" t="s">
        <v>765</v>
      </c>
      <c r="M201" s="148" t="s">
        <v>765</v>
      </c>
      <c r="N201" s="137" t="s">
        <v>765</v>
      </c>
      <c r="O201" s="132" t="s">
        <v>765</v>
      </c>
      <c r="P201" s="99"/>
      <c r="Q201" s="131"/>
      <c r="R201" s="132"/>
      <c r="S201" s="99"/>
      <c r="T201" s="99"/>
      <c r="U201" s="99"/>
      <c r="V201" s="131"/>
      <c r="W201" s="132"/>
      <c r="X201" s="131">
        <v>20</v>
      </c>
      <c r="Y201" s="132"/>
      <c r="Z201" s="99"/>
      <c r="AA201" s="99"/>
      <c r="AB201" s="99"/>
      <c r="AC201" s="99"/>
      <c r="AD201" s="149">
        <v>44986</v>
      </c>
      <c r="AE201" s="102" t="s">
        <v>8097</v>
      </c>
    </row>
    <row r="202" spans="1:31" ht="27" customHeight="1">
      <c r="A202" s="99">
        <v>1110402144</v>
      </c>
      <c r="B202" s="100" t="s">
        <v>8104</v>
      </c>
      <c r="C202" s="182" t="s">
        <v>8098</v>
      </c>
      <c r="D202" s="102" t="s">
        <v>8094</v>
      </c>
      <c r="E202" s="183" t="s">
        <v>8107</v>
      </c>
      <c r="F202" s="133" t="s">
        <v>8099</v>
      </c>
      <c r="G202" s="134" t="s">
        <v>8100</v>
      </c>
      <c r="H202" s="134" t="s">
        <v>8101</v>
      </c>
      <c r="I202" s="110" t="s">
        <v>765</v>
      </c>
      <c r="J202" s="148" t="s">
        <v>765</v>
      </c>
      <c r="K202" s="148" t="s">
        <v>765</v>
      </c>
      <c r="L202" s="148" t="s">
        <v>765</v>
      </c>
      <c r="M202" s="148" t="s">
        <v>765</v>
      </c>
      <c r="N202" s="137" t="s">
        <v>765</v>
      </c>
      <c r="O202" s="132" t="s">
        <v>765</v>
      </c>
      <c r="P202" s="99"/>
      <c r="Q202" s="131"/>
      <c r="R202" s="132"/>
      <c r="S202" s="99"/>
      <c r="T202" s="99"/>
      <c r="U202" s="99"/>
      <c r="V202" s="131"/>
      <c r="W202" s="132"/>
      <c r="X202" s="131"/>
      <c r="Y202" s="132"/>
      <c r="Z202" s="99">
        <v>15</v>
      </c>
      <c r="AA202" s="99"/>
      <c r="AB202" s="99"/>
      <c r="AC202" s="99"/>
      <c r="AD202" s="149">
        <v>44986</v>
      </c>
      <c r="AE202" s="102" t="s">
        <v>8102</v>
      </c>
    </row>
    <row r="203" spans="1:31" ht="27" customHeight="1">
      <c r="A203" s="99">
        <v>1110402169</v>
      </c>
      <c r="B203" s="100" t="s">
        <v>11688</v>
      </c>
      <c r="C203" s="182" t="s">
        <v>8257</v>
      </c>
      <c r="D203" s="102" t="s">
        <v>8150</v>
      </c>
      <c r="E203" s="183" t="s">
        <v>8258</v>
      </c>
      <c r="F203" s="133" t="s">
        <v>8259</v>
      </c>
      <c r="G203" s="134" t="s">
        <v>8260</v>
      </c>
      <c r="H203" s="134" t="s">
        <v>8261</v>
      </c>
      <c r="I203" s="189"/>
      <c r="J203" s="190"/>
      <c r="K203" s="190" t="s">
        <v>4821</v>
      </c>
      <c r="L203" s="190" t="s">
        <v>4821</v>
      </c>
      <c r="M203" s="136" t="s">
        <v>765</v>
      </c>
      <c r="N203" s="137" t="s">
        <v>765</v>
      </c>
      <c r="O203" s="132" t="s">
        <v>765</v>
      </c>
      <c r="P203" s="99"/>
      <c r="Q203" s="131"/>
      <c r="R203" s="132"/>
      <c r="S203" s="99"/>
      <c r="T203" s="99"/>
      <c r="U203" s="99"/>
      <c r="V203" s="131"/>
      <c r="W203" s="132"/>
      <c r="X203" s="131"/>
      <c r="Y203" s="132"/>
      <c r="Z203" s="99"/>
      <c r="AA203" s="99">
        <v>20</v>
      </c>
      <c r="AB203" s="99"/>
      <c r="AC203" s="99"/>
      <c r="AD203" s="149">
        <v>45047</v>
      </c>
      <c r="AE203" s="102" t="s">
        <v>8262</v>
      </c>
    </row>
    <row r="204" spans="1:31" s="66" customFormat="1" ht="27" customHeight="1">
      <c r="A204" s="99">
        <v>1110402177</v>
      </c>
      <c r="B204" s="124" t="s">
        <v>11946</v>
      </c>
      <c r="C204" s="182" t="s">
        <v>8251</v>
      </c>
      <c r="D204" s="102" t="s">
        <v>8150</v>
      </c>
      <c r="E204" s="183" t="s">
        <v>8252</v>
      </c>
      <c r="F204" s="133" t="s">
        <v>8253</v>
      </c>
      <c r="G204" s="134" t="s">
        <v>8254</v>
      </c>
      <c r="H204" s="134" t="s">
        <v>8255</v>
      </c>
      <c r="I204" s="135" t="s">
        <v>4821</v>
      </c>
      <c r="J204" s="136" t="s">
        <v>765</v>
      </c>
      <c r="K204" s="136" t="s">
        <v>765</v>
      </c>
      <c r="L204" s="136" t="s">
        <v>765</v>
      </c>
      <c r="M204" s="136" t="s">
        <v>765</v>
      </c>
      <c r="N204" s="137" t="s">
        <v>765</v>
      </c>
      <c r="O204" s="132" t="s">
        <v>765</v>
      </c>
      <c r="P204" s="99"/>
      <c r="Q204" s="131"/>
      <c r="R204" s="132"/>
      <c r="S204" s="99"/>
      <c r="T204" s="99"/>
      <c r="U204" s="99"/>
      <c r="V204" s="131"/>
      <c r="W204" s="132"/>
      <c r="X204" s="131"/>
      <c r="Y204" s="132"/>
      <c r="Z204" s="99"/>
      <c r="AA204" s="99"/>
      <c r="AB204" s="99" t="s">
        <v>765</v>
      </c>
      <c r="AC204" s="99"/>
      <c r="AD204" s="149">
        <v>45047</v>
      </c>
      <c r="AE204" s="102" t="s">
        <v>8256</v>
      </c>
    </row>
    <row r="205" spans="1:31" ht="27" customHeight="1">
      <c r="A205" s="99">
        <v>1110402193</v>
      </c>
      <c r="B205" s="124" t="s">
        <v>11689</v>
      </c>
      <c r="C205" s="182" t="s">
        <v>8342</v>
      </c>
      <c r="D205" s="102" t="s">
        <v>8150</v>
      </c>
      <c r="E205" s="183" t="s">
        <v>8343</v>
      </c>
      <c r="F205" s="133" t="s">
        <v>8344</v>
      </c>
      <c r="G205" s="134" t="s">
        <v>8345</v>
      </c>
      <c r="H205" s="134" t="s">
        <v>8346</v>
      </c>
      <c r="I205" s="135"/>
      <c r="J205" s="136"/>
      <c r="K205" s="136"/>
      <c r="L205" s="136"/>
      <c r="M205" s="136"/>
      <c r="N205" s="137" t="s">
        <v>4821</v>
      </c>
      <c r="O205" s="132"/>
      <c r="P205" s="99"/>
      <c r="Q205" s="131"/>
      <c r="R205" s="132"/>
      <c r="S205" s="99"/>
      <c r="T205" s="99"/>
      <c r="U205" s="99"/>
      <c r="V205" s="131">
        <v>20</v>
      </c>
      <c r="W205" s="132"/>
      <c r="X205" s="131"/>
      <c r="Y205" s="132"/>
      <c r="Z205" s="99"/>
      <c r="AA205" s="99"/>
      <c r="AB205" s="99"/>
      <c r="AC205" s="99"/>
      <c r="AD205" s="149">
        <v>45078</v>
      </c>
      <c r="AE205" s="102" t="s">
        <v>8347</v>
      </c>
    </row>
    <row r="206" spans="1:31" ht="27" customHeight="1">
      <c r="A206" s="76">
        <v>1110402201</v>
      </c>
      <c r="B206" s="159" t="s">
        <v>11690</v>
      </c>
      <c r="C206" s="193" t="s">
        <v>8661</v>
      </c>
      <c r="D206" s="160" t="s">
        <v>8662</v>
      </c>
      <c r="E206" s="187" t="s">
        <v>8663</v>
      </c>
      <c r="F206" s="161" t="s">
        <v>8664</v>
      </c>
      <c r="G206" s="162" t="s">
        <v>8665</v>
      </c>
      <c r="H206" s="162"/>
      <c r="I206" s="172" t="s">
        <v>8666</v>
      </c>
      <c r="J206" s="164" t="s">
        <v>765</v>
      </c>
      <c r="K206" s="164" t="s">
        <v>765</v>
      </c>
      <c r="L206" s="164" t="s">
        <v>765</v>
      </c>
      <c r="M206" s="164" t="s">
        <v>765</v>
      </c>
      <c r="N206" s="142" t="s">
        <v>765</v>
      </c>
      <c r="O206" s="89"/>
      <c r="P206" s="76"/>
      <c r="Q206" s="70"/>
      <c r="R206" s="89"/>
      <c r="S206" s="76"/>
      <c r="T206" s="76">
        <v>20</v>
      </c>
      <c r="U206" s="76"/>
      <c r="V206" s="70"/>
      <c r="W206" s="89"/>
      <c r="X206" s="70"/>
      <c r="Y206" s="89"/>
      <c r="Z206" s="76"/>
      <c r="AA206" s="76"/>
      <c r="AB206" s="76"/>
      <c r="AC206" s="76"/>
      <c r="AD206" s="140">
        <v>45139</v>
      </c>
      <c r="AE206" s="160" t="s">
        <v>8667</v>
      </c>
    </row>
    <row r="207" spans="1:31" ht="27" customHeight="1">
      <c r="A207" s="99">
        <v>1110402235</v>
      </c>
      <c r="B207" s="124" t="s">
        <v>11691</v>
      </c>
      <c r="C207" s="182" t="s">
        <v>8551</v>
      </c>
      <c r="D207" s="102" t="s">
        <v>8150</v>
      </c>
      <c r="E207" s="183" t="s">
        <v>8552</v>
      </c>
      <c r="F207" s="133" t="s">
        <v>6390</v>
      </c>
      <c r="G207" s="134" t="s">
        <v>8553</v>
      </c>
      <c r="H207" s="134" t="s">
        <v>8554</v>
      </c>
      <c r="I207" s="135"/>
      <c r="J207" s="136"/>
      <c r="K207" s="136"/>
      <c r="L207" s="136"/>
      <c r="M207" s="136"/>
      <c r="N207" s="137" t="s">
        <v>4821</v>
      </c>
      <c r="O207" s="132"/>
      <c r="P207" s="99"/>
      <c r="Q207" s="131"/>
      <c r="R207" s="132"/>
      <c r="S207" s="99"/>
      <c r="T207" s="99"/>
      <c r="U207" s="99"/>
      <c r="V207" s="131">
        <v>20</v>
      </c>
      <c r="W207" s="132"/>
      <c r="X207" s="131"/>
      <c r="Y207" s="132"/>
      <c r="Z207" s="99"/>
      <c r="AA207" s="99"/>
      <c r="AB207" s="99"/>
      <c r="AC207" s="99"/>
      <c r="AD207" s="149">
        <v>45170</v>
      </c>
      <c r="AE207" s="102" t="s">
        <v>8555</v>
      </c>
    </row>
    <row r="208" spans="1:31" ht="27" customHeight="1">
      <c r="A208" s="99">
        <v>1110402391</v>
      </c>
      <c r="B208" s="124" t="s">
        <v>11692</v>
      </c>
      <c r="C208" s="182" t="s">
        <v>9827</v>
      </c>
      <c r="D208" s="102" t="s">
        <v>9828</v>
      </c>
      <c r="E208" s="183" t="s">
        <v>9829</v>
      </c>
      <c r="F208" s="133" t="s">
        <v>9830</v>
      </c>
      <c r="G208" s="134" t="s">
        <v>9831</v>
      </c>
      <c r="H208" s="134" t="s">
        <v>9832</v>
      </c>
      <c r="I208" s="135" t="s">
        <v>765</v>
      </c>
      <c r="J208" s="136" t="s">
        <v>765</v>
      </c>
      <c r="K208" s="136" t="s">
        <v>765</v>
      </c>
      <c r="L208" s="136" t="s">
        <v>765</v>
      </c>
      <c r="M208" s="136"/>
      <c r="N208" s="137"/>
      <c r="O208" s="132"/>
      <c r="P208" s="99"/>
      <c r="Q208" s="131"/>
      <c r="R208" s="132"/>
      <c r="S208" s="99"/>
      <c r="T208" s="99">
        <v>25</v>
      </c>
      <c r="U208" s="99"/>
      <c r="V208" s="131"/>
      <c r="W208" s="132"/>
      <c r="X208" s="131"/>
      <c r="Y208" s="132"/>
      <c r="Z208" s="99"/>
      <c r="AA208" s="99"/>
      <c r="AB208" s="99"/>
      <c r="AC208" s="99"/>
      <c r="AD208" s="149">
        <v>45323</v>
      </c>
      <c r="AE208" s="102" t="s">
        <v>9833</v>
      </c>
    </row>
    <row r="209" spans="1:31" ht="27" customHeight="1">
      <c r="A209" s="99">
        <v>1110402409</v>
      </c>
      <c r="B209" s="124" t="s">
        <v>11904</v>
      </c>
      <c r="C209" s="182" t="s">
        <v>9834</v>
      </c>
      <c r="D209" s="102" t="s">
        <v>9828</v>
      </c>
      <c r="E209" s="183" t="s">
        <v>9835</v>
      </c>
      <c r="F209" s="133" t="s">
        <v>7016</v>
      </c>
      <c r="G209" s="134" t="s">
        <v>9836</v>
      </c>
      <c r="H209" s="134" t="s">
        <v>9837</v>
      </c>
      <c r="I209" s="135" t="s">
        <v>765</v>
      </c>
      <c r="J209" s="136" t="s">
        <v>765</v>
      </c>
      <c r="K209" s="136" t="s">
        <v>765</v>
      </c>
      <c r="L209" s="136" t="s">
        <v>765</v>
      </c>
      <c r="M209" s="136" t="s">
        <v>765</v>
      </c>
      <c r="N209" s="137" t="s">
        <v>765</v>
      </c>
      <c r="O209" s="132" t="s">
        <v>765</v>
      </c>
      <c r="P209" s="99"/>
      <c r="Q209" s="131"/>
      <c r="R209" s="132"/>
      <c r="S209" s="99"/>
      <c r="T209" s="99"/>
      <c r="U209" s="99"/>
      <c r="V209" s="131"/>
      <c r="W209" s="132"/>
      <c r="X209" s="131"/>
      <c r="Y209" s="132"/>
      <c r="Z209" s="99">
        <v>20</v>
      </c>
      <c r="AA209" s="99"/>
      <c r="AB209" s="99"/>
      <c r="AC209" s="99"/>
      <c r="AD209" s="149">
        <v>45689</v>
      </c>
      <c r="AE209" s="102" t="s">
        <v>9838</v>
      </c>
    </row>
    <row r="210" spans="1:31" ht="27" customHeight="1">
      <c r="A210" s="99">
        <v>1110402417</v>
      </c>
      <c r="B210" s="124" t="s">
        <v>11693</v>
      </c>
      <c r="C210" s="182" t="s">
        <v>9883</v>
      </c>
      <c r="D210" s="102" t="s">
        <v>9884</v>
      </c>
      <c r="E210" s="183" t="s">
        <v>9885</v>
      </c>
      <c r="F210" s="133" t="s">
        <v>3009</v>
      </c>
      <c r="G210" s="134" t="s">
        <v>9886</v>
      </c>
      <c r="H210" s="134" t="s">
        <v>9887</v>
      </c>
      <c r="I210" s="135" t="s">
        <v>765</v>
      </c>
      <c r="J210" s="136" t="s">
        <v>765</v>
      </c>
      <c r="K210" s="136" t="s">
        <v>765</v>
      </c>
      <c r="L210" s="136" t="s">
        <v>765</v>
      </c>
      <c r="M210" s="136" t="s">
        <v>765</v>
      </c>
      <c r="N210" s="137" t="s">
        <v>765</v>
      </c>
      <c r="O210" s="132" t="s">
        <v>765</v>
      </c>
      <c r="P210" s="99"/>
      <c r="Q210" s="131"/>
      <c r="R210" s="132"/>
      <c r="S210" s="99"/>
      <c r="T210" s="99"/>
      <c r="U210" s="99"/>
      <c r="V210" s="131">
        <v>20</v>
      </c>
      <c r="W210" s="132"/>
      <c r="X210" s="131"/>
      <c r="Y210" s="132"/>
      <c r="Z210" s="99"/>
      <c r="AA210" s="99"/>
      <c r="AB210" s="99"/>
      <c r="AC210" s="99"/>
      <c r="AD210" s="149">
        <v>45717</v>
      </c>
      <c r="AE210" s="102" t="s">
        <v>9888</v>
      </c>
    </row>
    <row r="211" spans="1:31" ht="27" customHeight="1">
      <c r="A211" s="197">
        <v>1110402466</v>
      </c>
      <c r="B211" s="198" t="s">
        <v>11694</v>
      </c>
      <c r="C211" s="156" t="s">
        <v>10017</v>
      </c>
      <c r="D211" s="156" t="s">
        <v>10018</v>
      </c>
      <c r="E211" s="156" t="s">
        <v>10019</v>
      </c>
      <c r="F211" s="199" t="s">
        <v>10020</v>
      </c>
      <c r="G211" s="162" t="s">
        <v>10280</v>
      </c>
      <c r="H211" s="200" t="s">
        <v>10021</v>
      </c>
      <c r="I211" s="201" t="s">
        <v>765</v>
      </c>
      <c r="J211" s="202" t="s">
        <v>765</v>
      </c>
      <c r="K211" s="202" t="s">
        <v>765</v>
      </c>
      <c r="L211" s="202" t="s">
        <v>765</v>
      </c>
      <c r="M211" s="202" t="s">
        <v>765</v>
      </c>
      <c r="N211" s="202" t="s">
        <v>765</v>
      </c>
      <c r="O211" s="202" t="s">
        <v>765</v>
      </c>
      <c r="P211" s="169"/>
      <c r="Q211" s="203"/>
      <c r="R211" s="204"/>
      <c r="S211" s="169"/>
      <c r="T211" s="169"/>
      <c r="U211" s="169"/>
      <c r="V211" s="203"/>
      <c r="W211" s="204"/>
      <c r="X211" s="203"/>
      <c r="Y211" s="204"/>
      <c r="Z211" s="169"/>
      <c r="AA211" s="169">
        <v>20</v>
      </c>
      <c r="AB211" s="169"/>
      <c r="AC211" s="169"/>
      <c r="AD211" s="205">
        <v>45748</v>
      </c>
      <c r="AE211" s="156" t="s">
        <v>10022</v>
      </c>
    </row>
    <row r="212" spans="1:31" ht="27" customHeight="1">
      <c r="A212" s="197">
        <v>1110402474</v>
      </c>
      <c r="B212" s="198" t="s">
        <v>11695</v>
      </c>
      <c r="C212" s="156" t="s">
        <v>10023</v>
      </c>
      <c r="D212" s="156" t="s">
        <v>10018</v>
      </c>
      <c r="E212" s="156" t="s">
        <v>10024</v>
      </c>
      <c r="F212" s="199" t="s">
        <v>7261</v>
      </c>
      <c r="G212" s="200" t="s">
        <v>10025</v>
      </c>
      <c r="H212" s="200" t="s">
        <v>10026</v>
      </c>
      <c r="I212" s="201" t="s">
        <v>765</v>
      </c>
      <c r="J212" s="202"/>
      <c r="K212" s="202" t="s">
        <v>765</v>
      </c>
      <c r="L212" s="202" t="s">
        <v>765</v>
      </c>
      <c r="M212" s="202" t="s">
        <v>765</v>
      </c>
      <c r="N212" s="202" t="s">
        <v>765</v>
      </c>
      <c r="O212" s="202"/>
      <c r="P212" s="169"/>
      <c r="Q212" s="203"/>
      <c r="R212" s="204"/>
      <c r="S212" s="169"/>
      <c r="T212" s="169"/>
      <c r="U212" s="169"/>
      <c r="V212" s="203"/>
      <c r="W212" s="204"/>
      <c r="X212" s="203"/>
      <c r="Y212" s="204"/>
      <c r="Z212" s="169"/>
      <c r="AA212" s="169">
        <v>20</v>
      </c>
      <c r="AB212" s="169"/>
      <c r="AC212" s="169"/>
      <c r="AD212" s="205">
        <v>45748</v>
      </c>
      <c r="AE212" s="156" t="s">
        <v>10027</v>
      </c>
    </row>
    <row r="213" spans="1:31" ht="27" customHeight="1">
      <c r="A213" s="197">
        <v>1110402482</v>
      </c>
      <c r="B213" s="198" t="s">
        <v>11905</v>
      </c>
      <c r="C213" s="156" t="s">
        <v>10180</v>
      </c>
      <c r="D213" s="156" t="s">
        <v>10181</v>
      </c>
      <c r="E213" s="156" t="s">
        <v>10182</v>
      </c>
      <c r="F213" s="199" t="s">
        <v>3484</v>
      </c>
      <c r="G213" s="200" t="s">
        <v>3485</v>
      </c>
      <c r="H213" s="200" t="s">
        <v>3486</v>
      </c>
      <c r="I213" s="201" t="s">
        <v>765</v>
      </c>
      <c r="J213" s="202" t="s">
        <v>765</v>
      </c>
      <c r="K213" s="202" t="s">
        <v>765</v>
      </c>
      <c r="L213" s="202" t="s">
        <v>765</v>
      </c>
      <c r="M213" s="202" t="s">
        <v>765</v>
      </c>
      <c r="N213" s="202" t="s">
        <v>765</v>
      </c>
      <c r="O213" s="202" t="s">
        <v>765</v>
      </c>
      <c r="P213" s="169"/>
      <c r="Q213" s="203"/>
      <c r="R213" s="204"/>
      <c r="S213" s="169"/>
      <c r="T213" s="169"/>
      <c r="U213" s="169"/>
      <c r="V213" s="203"/>
      <c r="W213" s="204"/>
      <c r="X213" s="203"/>
      <c r="Y213" s="204"/>
      <c r="Z213" s="169">
        <v>20</v>
      </c>
      <c r="AA213" s="169"/>
      <c r="AB213" s="169"/>
      <c r="AC213" s="169"/>
      <c r="AD213" s="205">
        <v>45778</v>
      </c>
      <c r="AE213" s="156" t="s">
        <v>10183</v>
      </c>
    </row>
    <row r="214" spans="1:31" ht="27" customHeight="1">
      <c r="A214" s="197">
        <v>1110402490</v>
      </c>
      <c r="B214" s="198" t="s">
        <v>11696</v>
      </c>
      <c r="C214" s="156" t="s">
        <v>10184</v>
      </c>
      <c r="D214" s="156" t="s">
        <v>10181</v>
      </c>
      <c r="E214" s="156" t="s">
        <v>10185</v>
      </c>
      <c r="F214" s="199" t="s">
        <v>10186</v>
      </c>
      <c r="G214" s="200" t="s">
        <v>10187</v>
      </c>
      <c r="H214" s="200" t="s">
        <v>2287</v>
      </c>
      <c r="I214" s="201" t="s">
        <v>765</v>
      </c>
      <c r="J214" s="202" t="s">
        <v>765</v>
      </c>
      <c r="K214" s="202" t="s">
        <v>765</v>
      </c>
      <c r="L214" s="202" t="s">
        <v>765</v>
      </c>
      <c r="M214" s="202" t="s">
        <v>765</v>
      </c>
      <c r="N214" s="202" t="s">
        <v>765</v>
      </c>
      <c r="O214" s="202" t="s">
        <v>765</v>
      </c>
      <c r="P214" s="169"/>
      <c r="Q214" s="203"/>
      <c r="R214" s="204"/>
      <c r="S214" s="169"/>
      <c r="T214" s="169"/>
      <c r="U214" s="169"/>
      <c r="V214" s="203"/>
      <c r="W214" s="204"/>
      <c r="X214" s="203"/>
      <c r="Y214" s="204"/>
      <c r="Z214" s="169"/>
      <c r="AA214" s="169">
        <v>20</v>
      </c>
      <c r="AB214" s="169"/>
      <c r="AC214" s="169"/>
      <c r="AD214" s="205">
        <v>45778</v>
      </c>
      <c r="AE214" s="156" t="s">
        <v>10188</v>
      </c>
    </row>
    <row r="215" spans="1:31" ht="27" customHeight="1">
      <c r="A215" s="197">
        <v>1110402516</v>
      </c>
      <c r="B215" s="198" t="s">
        <v>11697</v>
      </c>
      <c r="C215" s="156" t="s">
        <v>10269</v>
      </c>
      <c r="D215" s="156" t="s">
        <v>10270</v>
      </c>
      <c r="E215" s="156" t="s">
        <v>10271</v>
      </c>
      <c r="F215" s="199" t="s">
        <v>10020</v>
      </c>
      <c r="G215" s="200" t="s">
        <v>10272</v>
      </c>
      <c r="H215" s="200" t="s">
        <v>10273</v>
      </c>
      <c r="I215" s="201" t="s">
        <v>765</v>
      </c>
      <c r="J215" s="202" t="s">
        <v>765</v>
      </c>
      <c r="K215" s="202" t="s">
        <v>765</v>
      </c>
      <c r="L215" s="202" t="s">
        <v>765</v>
      </c>
      <c r="M215" s="202" t="s">
        <v>765</v>
      </c>
      <c r="N215" s="202" t="s">
        <v>765</v>
      </c>
      <c r="O215" s="202" t="s">
        <v>765</v>
      </c>
      <c r="P215" s="169"/>
      <c r="Q215" s="203"/>
      <c r="R215" s="204"/>
      <c r="S215" s="169"/>
      <c r="T215" s="169"/>
      <c r="U215" s="169"/>
      <c r="V215" s="203"/>
      <c r="W215" s="204"/>
      <c r="X215" s="203"/>
      <c r="Y215" s="204"/>
      <c r="Z215" s="169"/>
      <c r="AA215" s="169">
        <v>20</v>
      </c>
      <c r="AB215" s="169"/>
      <c r="AC215" s="169"/>
      <c r="AD215" s="205">
        <v>45809</v>
      </c>
      <c r="AE215" s="156" t="s">
        <v>10274</v>
      </c>
    </row>
    <row r="216" spans="1:31" ht="27" customHeight="1">
      <c r="A216" s="197">
        <v>1110402524</v>
      </c>
      <c r="B216" s="198" t="s">
        <v>11698</v>
      </c>
      <c r="C216" s="156" t="s">
        <v>10275</v>
      </c>
      <c r="D216" s="156" t="s">
        <v>10270</v>
      </c>
      <c r="E216" s="156" t="s">
        <v>10276</v>
      </c>
      <c r="F216" s="199" t="s">
        <v>2908</v>
      </c>
      <c r="G216" s="200" t="s">
        <v>10277</v>
      </c>
      <c r="H216" s="200" t="s">
        <v>10278</v>
      </c>
      <c r="I216" s="201"/>
      <c r="J216" s="202"/>
      <c r="K216" s="202"/>
      <c r="L216" s="202"/>
      <c r="M216" s="202" t="s">
        <v>765</v>
      </c>
      <c r="N216" s="202"/>
      <c r="O216" s="202"/>
      <c r="P216" s="169"/>
      <c r="Q216" s="203"/>
      <c r="R216" s="204"/>
      <c r="S216" s="169"/>
      <c r="T216" s="169"/>
      <c r="U216" s="169"/>
      <c r="V216" s="203"/>
      <c r="W216" s="204"/>
      <c r="X216" s="203"/>
      <c r="Y216" s="204"/>
      <c r="Z216" s="169"/>
      <c r="AA216" s="169">
        <v>20</v>
      </c>
      <c r="AB216" s="169"/>
      <c r="AC216" s="169"/>
      <c r="AD216" s="205">
        <v>45809</v>
      </c>
      <c r="AE216" s="156" t="s">
        <v>10279</v>
      </c>
    </row>
    <row r="217" spans="1:31" ht="27" customHeight="1">
      <c r="A217" s="197">
        <v>1110402532</v>
      </c>
      <c r="B217" s="198" t="s">
        <v>11699</v>
      </c>
      <c r="C217" s="156" t="s">
        <v>10360</v>
      </c>
      <c r="D217" s="156" t="s">
        <v>10361</v>
      </c>
      <c r="E217" s="156" t="s">
        <v>10362</v>
      </c>
      <c r="F217" s="199" t="s">
        <v>7261</v>
      </c>
      <c r="G217" s="200" t="s">
        <v>7262</v>
      </c>
      <c r="H217" s="200" t="s">
        <v>7263</v>
      </c>
      <c r="I217" s="201"/>
      <c r="J217" s="202"/>
      <c r="K217" s="202"/>
      <c r="L217" s="202" t="s">
        <v>765</v>
      </c>
      <c r="M217" s="202"/>
      <c r="N217" s="202" t="s">
        <v>765</v>
      </c>
      <c r="O217" s="202"/>
      <c r="P217" s="169"/>
      <c r="Q217" s="203"/>
      <c r="R217" s="204"/>
      <c r="S217" s="169"/>
      <c r="T217" s="169"/>
      <c r="U217" s="169"/>
      <c r="V217" s="203"/>
      <c r="W217" s="204"/>
      <c r="X217" s="203">
        <v>20</v>
      </c>
      <c r="Y217" s="204"/>
      <c r="Z217" s="169"/>
      <c r="AA217" s="169"/>
      <c r="AB217" s="169"/>
      <c r="AC217" s="169"/>
      <c r="AD217" s="205">
        <v>45839</v>
      </c>
      <c r="AE217" s="156" t="s">
        <v>10363</v>
      </c>
    </row>
    <row r="218" spans="1:31" ht="27" customHeight="1">
      <c r="A218" s="197">
        <v>1110402540</v>
      </c>
      <c r="B218" s="198" t="s">
        <v>11701</v>
      </c>
      <c r="C218" s="156" t="s">
        <v>10364</v>
      </c>
      <c r="D218" s="156" t="s">
        <v>10361</v>
      </c>
      <c r="E218" s="156" t="s">
        <v>10365</v>
      </c>
      <c r="F218" s="199" t="s">
        <v>3009</v>
      </c>
      <c r="G218" s="200" t="s">
        <v>10366</v>
      </c>
      <c r="H218" s="200" t="s">
        <v>10367</v>
      </c>
      <c r="I218" s="201"/>
      <c r="J218" s="202"/>
      <c r="K218" s="202"/>
      <c r="L218" s="202"/>
      <c r="M218" s="202"/>
      <c r="N218" s="202" t="s">
        <v>765</v>
      </c>
      <c r="O218" s="202"/>
      <c r="P218" s="169"/>
      <c r="Q218" s="203"/>
      <c r="R218" s="204"/>
      <c r="S218" s="169"/>
      <c r="T218" s="169"/>
      <c r="U218" s="169"/>
      <c r="V218" s="203"/>
      <c r="W218" s="204"/>
      <c r="X218" s="203">
        <v>20</v>
      </c>
      <c r="Y218" s="204"/>
      <c r="Z218" s="169"/>
      <c r="AA218" s="169"/>
      <c r="AB218" s="169"/>
      <c r="AC218" s="169"/>
      <c r="AD218" s="205">
        <v>45839</v>
      </c>
      <c r="AE218" s="156" t="s">
        <v>10368</v>
      </c>
    </row>
    <row r="219" spans="1:31" ht="27" customHeight="1">
      <c r="A219" s="197">
        <v>1110402557</v>
      </c>
      <c r="B219" s="198" t="s">
        <v>11702</v>
      </c>
      <c r="C219" s="156" t="s">
        <v>10437</v>
      </c>
      <c r="D219" s="156" t="s">
        <v>10438</v>
      </c>
      <c r="E219" s="156" t="s">
        <v>10439</v>
      </c>
      <c r="F219" s="199" t="s">
        <v>2907</v>
      </c>
      <c r="G219" s="200" t="s">
        <v>10440</v>
      </c>
      <c r="H219" s="200"/>
      <c r="I219" s="201" t="s">
        <v>765</v>
      </c>
      <c r="J219" s="202" t="s">
        <v>765</v>
      </c>
      <c r="K219" s="202" t="s">
        <v>765</v>
      </c>
      <c r="L219" s="202" t="s">
        <v>765</v>
      </c>
      <c r="M219" s="202" t="s">
        <v>765</v>
      </c>
      <c r="N219" s="202" t="s">
        <v>765</v>
      </c>
      <c r="O219" s="202" t="s">
        <v>765</v>
      </c>
      <c r="P219" s="169"/>
      <c r="Q219" s="203"/>
      <c r="R219" s="204"/>
      <c r="S219" s="169"/>
      <c r="T219" s="169"/>
      <c r="U219" s="169"/>
      <c r="V219" s="203"/>
      <c r="W219" s="204"/>
      <c r="X219" s="203"/>
      <c r="Y219" s="204"/>
      <c r="Z219" s="169"/>
      <c r="AA219" s="169">
        <v>20</v>
      </c>
      <c r="AB219" s="169"/>
      <c r="AC219" s="169"/>
      <c r="AD219" s="205">
        <v>45870</v>
      </c>
      <c r="AE219" s="156" t="s">
        <v>10441</v>
      </c>
    </row>
    <row r="220" spans="1:31" ht="27" customHeight="1">
      <c r="A220" s="197">
        <v>1110402581</v>
      </c>
      <c r="B220" s="198" t="s">
        <v>11703</v>
      </c>
      <c r="C220" s="156" t="s">
        <v>10636</v>
      </c>
      <c r="D220" s="156" t="s">
        <v>10637</v>
      </c>
      <c r="E220" s="156" t="s">
        <v>10638</v>
      </c>
      <c r="F220" s="199" t="s">
        <v>3009</v>
      </c>
      <c r="G220" s="200" t="s">
        <v>10639</v>
      </c>
      <c r="H220" s="200" t="s">
        <v>10640</v>
      </c>
      <c r="I220" s="201" t="s">
        <v>765</v>
      </c>
      <c r="J220" s="202" t="s">
        <v>765</v>
      </c>
      <c r="K220" s="202" t="s">
        <v>765</v>
      </c>
      <c r="L220" s="202" t="s">
        <v>765</v>
      </c>
      <c r="M220" s="202" t="s">
        <v>765</v>
      </c>
      <c r="N220" s="202" t="s">
        <v>765</v>
      </c>
      <c r="O220" s="202" t="s">
        <v>765</v>
      </c>
      <c r="P220" s="169"/>
      <c r="Q220" s="203"/>
      <c r="R220" s="204"/>
      <c r="S220" s="169"/>
      <c r="T220" s="169"/>
      <c r="U220" s="169"/>
      <c r="V220" s="203"/>
      <c r="W220" s="204"/>
      <c r="X220" s="203"/>
      <c r="Y220" s="204"/>
      <c r="Z220" s="169"/>
      <c r="AA220" s="169">
        <v>20</v>
      </c>
      <c r="AB220" s="169"/>
      <c r="AC220" s="169"/>
      <c r="AD220" s="205">
        <v>45901</v>
      </c>
      <c r="AE220" s="156" t="s">
        <v>10641</v>
      </c>
    </row>
    <row r="221" spans="1:31" ht="27" customHeight="1">
      <c r="A221" s="197">
        <v>1110402599</v>
      </c>
      <c r="B221" s="198" t="s">
        <v>12008</v>
      </c>
      <c r="C221" s="156" t="s">
        <v>10642</v>
      </c>
      <c r="D221" s="156" t="s">
        <v>10637</v>
      </c>
      <c r="E221" s="156" t="s">
        <v>10643</v>
      </c>
      <c r="F221" s="199" t="s">
        <v>10644</v>
      </c>
      <c r="G221" s="200" t="s">
        <v>10645</v>
      </c>
      <c r="H221" s="200"/>
      <c r="I221" s="201"/>
      <c r="J221" s="202"/>
      <c r="K221" s="202"/>
      <c r="L221" s="202"/>
      <c r="M221" s="202" t="s">
        <v>49</v>
      </c>
      <c r="N221" s="202" t="s">
        <v>765</v>
      </c>
      <c r="O221" s="202"/>
      <c r="P221" s="169"/>
      <c r="Q221" s="203"/>
      <c r="R221" s="204"/>
      <c r="S221" s="169"/>
      <c r="T221" s="169"/>
      <c r="U221" s="169"/>
      <c r="V221" s="203"/>
      <c r="W221" s="204"/>
      <c r="X221" s="203"/>
      <c r="Y221" s="204"/>
      <c r="Z221" s="169"/>
      <c r="AA221" s="169">
        <v>20</v>
      </c>
      <c r="AB221" s="169"/>
      <c r="AC221" s="169"/>
      <c r="AD221" s="205">
        <v>45901</v>
      </c>
      <c r="AE221" s="156" t="s">
        <v>10646</v>
      </c>
    </row>
    <row r="222" spans="1:31" ht="27" customHeight="1">
      <c r="A222" s="197">
        <v>1110402607</v>
      </c>
      <c r="B222" s="198" t="s">
        <v>11700</v>
      </c>
      <c r="C222" s="156" t="s">
        <v>10712</v>
      </c>
      <c r="D222" s="156" t="s">
        <v>10708</v>
      </c>
      <c r="E222" s="156" t="s">
        <v>10713</v>
      </c>
      <c r="F222" s="199" t="s">
        <v>7016</v>
      </c>
      <c r="G222" s="200" t="s">
        <v>10714</v>
      </c>
      <c r="H222" s="200" t="s">
        <v>10715</v>
      </c>
      <c r="I222" s="201"/>
      <c r="J222" s="202"/>
      <c r="K222" s="202"/>
      <c r="L222" s="202"/>
      <c r="M222" s="202" t="s">
        <v>765</v>
      </c>
      <c r="N222" s="202" t="s">
        <v>765</v>
      </c>
      <c r="O222" s="202"/>
      <c r="P222" s="169"/>
      <c r="Q222" s="203"/>
      <c r="R222" s="204"/>
      <c r="S222" s="169"/>
      <c r="T222" s="169"/>
      <c r="U222" s="169"/>
      <c r="V222" s="203"/>
      <c r="W222" s="204"/>
      <c r="X222" s="203"/>
      <c r="Y222" s="204"/>
      <c r="Z222" s="169"/>
      <c r="AA222" s="169"/>
      <c r="AB222" s="169" t="s">
        <v>765</v>
      </c>
      <c r="AC222" s="169"/>
      <c r="AD222" s="205">
        <v>45931</v>
      </c>
      <c r="AE222" s="156" t="s">
        <v>10716</v>
      </c>
    </row>
    <row r="223" spans="1:31" ht="27" customHeight="1">
      <c r="A223" s="197">
        <v>1110402615</v>
      </c>
      <c r="B223" s="198" t="s">
        <v>11700</v>
      </c>
      <c r="C223" s="156" t="s">
        <v>10717</v>
      </c>
      <c r="D223" s="156" t="s">
        <v>10708</v>
      </c>
      <c r="E223" s="156" t="s">
        <v>10713</v>
      </c>
      <c r="F223" s="199" t="s">
        <v>7016</v>
      </c>
      <c r="G223" s="200" t="s">
        <v>10714</v>
      </c>
      <c r="H223" s="200" t="s">
        <v>10715</v>
      </c>
      <c r="I223" s="201"/>
      <c r="J223" s="202"/>
      <c r="K223" s="202"/>
      <c r="L223" s="202"/>
      <c r="M223" s="202" t="s">
        <v>765</v>
      </c>
      <c r="N223" s="202" t="s">
        <v>765</v>
      </c>
      <c r="O223" s="202"/>
      <c r="P223" s="169"/>
      <c r="Q223" s="203"/>
      <c r="R223" s="204"/>
      <c r="S223" s="169"/>
      <c r="T223" s="169"/>
      <c r="U223" s="169"/>
      <c r="V223" s="203"/>
      <c r="W223" s="204"/>
      <c r="X223" s="203"/>
      <c r="Y223" s="204"/>
      <c r="Z223" s="169"/>
      <c r="AA223" s="169"/>
      <c r="AB223" s="169"/>
      <c r="AC223" s="169">
        <v>10</v>
      </c>
      <c r="AD223" s="205">
        <v>45931</v>
      </c>
      <c r="AE223" s="156" t="s">
        <v>10726</v>
      </c>
    </row>
    <row r="224" spans="1:31" ht="27" customHeight="1">
      <c r="A224" s="197">
        <v>1110402623</v>
      </c>
      <c r="B224" s="198" t="s">
        <v>11623</v>
      </c>
      <c r="C224" s="156" t="s">
        <v>10718</v>
      </c>
      <c r="D224" s="156" t="s">
        <v>10708</v>
      </c>
      <c r="E224" s="156" t="s">
        <v>10719</v>
      </c>
      <c r="F224" s="199" t="s">
        <v>10720</v>
      </c>
      <c r="G224" s="200" t="s">
        <v>8007</v>
      </c>
      <c r="H224" s="200" t="s">
        <v>8008</v>
      </c>
      <c r="I224" s="201"/>
      <c r="J224" s="202"/>
      <c r="K224" s="202"/>
      <c r="L224" s="202"/>
      <c r="M224" s="202" t="s">
        <v>765</v>
      </c>
      <c r="N224" s="202" t="s">
        <v>765</v>
      </c>
      <c r="O224" s="202"/>
      <c r="P224" s="169"/>
      <c r="Q224" s="203"/>
      <c r="R224" s="204"/>
      <c r="S224" s="169"/>
      <c r="T224" s="169"/>
      <c r="U224" s="169"/>
      <c r="V224" s="203"/>
      <c r="W224" s="204"/>
      <c r="X224" s="203"/>
      <c r="Y224" s="204"/>
      <c r="Z224" s="169"/>
      <c r="AA224" s="169"/>
      <c r="AB224" s="169"/>
      <c r="AC224" s="169">
        <v>10</v>
      </c>
      <c r="AD224" s="205">
        <v>45931</v>
      </c>
      <c r="AE224" s="156" t="s">
        <v>10727</v>
      </c>
    </row>
    <row r="225" spans="1:31" s="66" customFormat="1" ht="27" customHeight="1">
      <c r="A225" s="197">
        <v>1110402631</v>
      </c>
      <c r="B225" s="198" t="s">
        <v>12009</v>
      </c>
      <c r="C225" s="156" t="s">
        <v>10721</v>
      </c>
      <c r="D225" s="156" t="s">
        <v>10708</v>
      </c>
      <c r="E225" s="156" t="s">
        <v>10722</v>
      </c>
      <c r="F225" s="199" t="s">
        <v>10723</v>
      </c>
      <c r="G225" s="200" t="s">
        <v>10724</v>
      </c>
      <c r="H225" s="200"/>
      <c r="I225" s="201" t="s">
        <v>765</v>
      </c>
      <c r="J225" s="202" t="s">
        <v>765</v>
      </c>
      <c r="K225" s="202" t="s">
        <v>765</v>
      </c>
      <c r="L225" s="202" t="s">
        <v>765</v>
      </c>
      <c r="M225" s="202" t="s">
        <v>765</v>
      </c>
      <c r="N225" s="202" t="s">
        <v>765</v>
      </c>
      <c r="O225" s="202" t="s">
        <v>765</v>
      </c>
      <c r="P225" s="169"/>
      <c r="Q225" s="203"/>
      <c r="R225" s="204"/>
      <c r="S225" s="169"/>
      <c r="T225" s="169">
        <v>7</v>
      </c>
      <c r="U225" s="169"/>
      <c r="V225" s="203"/>
      <c r="W225" s="204"/>
      <c r="X225" s="203"/>
      <c r="Y225" s="204"/>
      <c r="Z225" s="169"/>
      <c r="AA225" s="169"/>
      <c r="AB225" s="169"/>
      <c r="AC225" s="169"/>
      <c r="AD225" s="205">
        <v>45931</v>
      </c>
      <c r="AE225" s="156" t="s">
        <v>10725</v>
      </c>
    </row>
    <row r="226" spans="1:31" s="66" customFormat="1" ht="27" customHeight="1">
      <c r="A226" s="197">
        <v>1110402649</v>
      </c>
      <c r="B226" s="198" t="s">
        <v>11704</v>
      </c>
      <c r="C226" s="156" t="s">
        <v>10909</v>
      </c>
      <c r="D226" s="156" t="s">
        <v>10901</v>
      </c>
      <c r="E226" s="156" t="s">
        <v>10910</v>
      </c>
      <c r="F226" s="199" t="s">
        <v>7016</v>
      </c>
      <c r="G226" s="200" t="s">
        <v>10911</v>
      </c>
      <c r="H226" s="200" t="s">
        <v>10912</v>
      </c>
      <c r="I226" s="201" t="s">
        <v>765</v>
      </c>
      <c r="J226" s="202" t="s">
        <v>765</v>
      </c>
      <c r="K226" s="202" t="s">
        <v>765</v>
      </c>
      <c r="L226" s="202" t="s">
        <v>765</v>
      </c>
      <c r="M226" s="202" t="s">
        <v>765</v>
      </c>
      <c r="N226" s="202" t="s">
        <v>765</v>
      </c>
      <c r="O226" s="202" t="s">
        <v>765</v>
      </c>
      <c r="P226" s="169"/>
      <c r="Q226" s="203"/>
      <c r="R226" s="204"/>
      <c r="S226" s="169"/>
      <c r="T226" s="169"/>
      <c r="U226" s="169"/>
      <c r="V226" s="203"/>
      <c r="W226" s="204"/>
      <c r="X226" s="203">
        <v>10</v>
      </c>
      <c r="Y226" s="204"/>
      <c r="Z226" s="169"/>
      <c r="AA226" s="169"/>
      <c r="AB226" s="169"/>
      <c r="AC226" s="169"/>
      <c r="AD226" s="205">
        <v>45992</v>
      </c>
      <c r="AE226" s="156" t="s">
        <v>10913</v>
      </c>
    </row>
    <row r="227" spans="1:31" s="66" customFormat="1" ht="27" customHeight="1">
      <c r="A227" s="197">
        <v>1110402664</v>
      </c>
      <c r="B227" s="198" t="s">
        <v>11706</v>
      </c>
      <c r="C227" s="156" t="s">
        <v>11064</v>
      </c>
      <c r="D227" s="156" t="s">
        <v>11058</v>
      </c>
      <c r="E227" s="156" t="s">
        <v>11065</v>
      </c>
      <c r="F227" s="199" t="s">
        <v>11066</v>
      </c>
      <c r="G227" s="200" t="s">
        <v>11067</v>
      </c>
      <c r="H227" s="200" t="s">
        <v>11068</v>
      </c>
      <c r="I227" s="201" t="s">
        <v>10950</v>
      </c>
      <c r="J227" s="202"/>
      <c r="K227" s="202" t="s">
        <v>10950</v>
      </c>
      <c r="L227" s="202"/>
      <c r="M227" s="202" t="s">
        <v>10950</v>
      </c>
      <c r="N227" s="202" t="s">
        <v>10950</v>
      </c>
      <c r="O227" s="202" t="s">
        <v>10950</v>
      </c>
      <c r="P227" s="169"/>
      <c r="Q227" s="203"/>
      <c r="R227" s="204"/>
      <c r="S227" s="169"/>
      <c r="T227" s="169"/>
      <c r="U227" s="169"/>
      <c r="V227" s="203"/>
      <c r="W227" s="204"/>
      <c r="X227" s="203"/>
      <c r="Y227" s="204"/>
      <c r="Z227" s="169"/>
      <c r="AA227" s="169">
        <v>20</v>
      </c>
      <c r="AB227" s="169"/>
      <c r="AC227" s="169"/>
      <c r="AD227" s="205">
        <v>46054</v>
      </c>
      <c r="AE227" s="156" t="s">
        <v>11069</v>
      </c>
    </row>
    <row r="228" spans="1:31" s="66" customFormat="1" ht="27" customHeight="1">
      <c r="A228" s="197" t="s">
        <v>11273</v>
      </c>
      <c r="B228" s="198" t="s">
        <v>11707</v>
      </c>
      <c r="C228" s="156" t="s">
        <v>11279</v>
      </c>
      <c r="D228" s="156" t="s">
        <v>9828</v>
      </c>
      <c r="E228" s="156" t="s">
        <v>11280</v>
      </c>
      <c r="F228" s="199" t="s">
        <v>11274</v>
      </c>
      <c r="G228" s="200" t="s">
        <v>11275</v>
      </c>
      <c r="H228" s="200" t="s">
        <v>11276</v>
      </c>
      <c r="I228" s="201"/>
      <c r="J228" s="202"/>
      <c r="K228" s="202"/>
      <c r="L228" s="202"/>
      <c r="M228" s="202"/>
      <c r="N228" s="202" t="s">
        <v>11271</v>
      </c>
      <c r="O228" s="202"/>
      <c r="P228" s="169"/>
      <c r="Q228" s="203"/>
      <c r="R228" s="204"/>
      <c r="S228" s="169"/>
      <c r="T228" s="169"/>
      <c r="U228" s="169"/>
      <c r="V228" s="203">
        <v>20</v>
      </c>
      <c r="W228" s="204"/>
      <c r="X228" s="203"/>
      <c r="Y228" s="204"/>
      <c r="Z228" s="169"/>
      <c r="AA228" s="169"/>
      <c r="AB228" s="169"/>
      <c r="AC228" s="169"/>
      <c r="AD228" s="123">
        <v>46113</v>
      </c>
      <c r="AE228" s="156"/>
    </row>
    <row r="229" spans="1:31" s="66" customFormat="1" ht="27" customHeight="1">
      <c r="A229" s="197">
        <v>1110402698</v>
      </c>
      <c r="B229" s="198" t="s">
        <v>11708</v>
      </c>
      <c r="C229" s="156" t="s">
        <v>11281</v>
      </c>
      <c r="D229" s="156" t="s">
        <v>9828</v>
      </c>
      <c r="E229" s="156" t="s">
        <v>11282</v>
      </c>
      <c r="F229" s="199" t="s">
        <v>11277</v>
      </c>
      <c r="G229" s="200" t="s">
        <v>11278</v>
      </c>
      <c r="H229" s="200"/>
      <c r="I229" s="201" t="s">
        <v>11271</v>
      </c>
      <c r="J229" s="202" t="s">
        <v>11271</v>
      </c>
      <c r="K229" s="202" t="s">
        <v>11271</v>
      </c>
      <c r="L229" s="202" t="s">
        <v>11271</v>
      </c>
      <c r="M229" s="202" t="s">
        <v>11271</v>
      </c>
      <c r="N229" s="202" t="s">
        <v>11271</v>
      </c>
      <c r="O229" s="202" t="s">
        <v>11271</v>
      </c>
      <c r="P229" s="169"/>
      <c r="Q229" s="203"/>
      <c r="R229" s="204"/>
      <c r="S229" s="169"/>
      <c r="T229" s="169"/>
      <c r="U229" s="169"/>
      <c r="V229" s="203"/>
      <c r="W229" s="204"/>
      <c r="X229" s="203"/>
      <c r="Y229" s="204"/>
      <c r="Z229" s="169">
        <v>20</v>
      </c>
      <c r="AA229" s="169"/>
      <c r="AB229" s="169"/>
      <c r="AC229" s="169"/>
      <c r="AD229" s="123">
        <v>46113</v>
      </c>
      <c r="AE229" s="156"/>
    </row>
    <row r="230" spans="1:31" s="66" customFormat="1" ht="27" customHeight="1">
      <c r="A230" s="197">
        <v>1110402706</v>
      </c>
      <c r="B230" s="198" t="s">
        <v>11709</v>
      </c>
      <c r="C230" s="156" t="s">
        <v>11503</v>
      </c>
      <c r="D230" s="156" t="s">
        <v>9828</v>
      </c>
      <c r="E230" s="156" t="s">
        <v>11504</v>
      </c>
      <c r="F230" s="199" t="s">
        <v>3716</v>
      </c>
      <c r="G230" s="200" t="s">
        <v>11501</v>
      </c>
      <c r="H230" s="200"/>
      <c r="I230" s="201"/>
      <c r="J230" s="202"/>
      <c r="K230" s="202"/>
      <c r="L230" s="202"/>
      <c r="M230" s="202" t="s">
        <v>49</v>
      </c>
      <c r="N230" s="202" t="s">
        <v>49</v>
      </c>
      <c r="O230" s="202"/>
      <c r="P230" s="169"/>
      <c r="Q230" s="203"/>
      <c r="R230" s="204"/>
      <c r="S230" s="169"/>
      <c r="T230" s="169"/>
      <c r="U230" s="169"/>
      <c r="V230" s="203"/>
      <c r="W230" s="204"/>
      <c r="X230" s="203"/>
      <c r="Y230" s="204"/>
      <c r="Z230" s="169"/>
      <c r="AA230" s="169">
        <v>20</v>
      </c>
      <c r="AB230" s="169"/>
      <c r="AC230" s="169"/>
      <c r="AD230" s="123">
        <v>46143</v>
      </c>
      <c r="AE230" s="156" t="s">
        <v>11502</v>
      </c>
    </row>
    <row r="231" spans="1:31" s="66" customFormat="1" ht="27" customHeight="1">
      <c r="A231" s="99">
        <v>1110533351</v>
      </c>
      <c r="B231" s="124" t="s">
        <v>757</v>
      </c>
      <c r="C231" s="102" t="s">
        <v>576</v>
      </c>
      <c r="D231" s="102" t="s">
        <v>2101</v>
      </c>
      <c r="E231" s="102" t="s">
        <v>132</v>
      </c>
      <c r="F231" s="125">
        <v>3490217</v>
      </c>
      <c r="G231" s="126" t="s">
        <v>607</v>
      </c>
      <c r="H231" s="126" t="s">
        <v>624</v>
      </c>
      <c r="I231" s="127"/>
      <c r="J231" s="128"/>
      <c r="K231" s="128"/>
      <c r="L231" s="128"/>
      <c r="M231" s="128" t="s">
        <v>280</v>
      </c>
      <c r="N231" s="129"/>
      <c r="O231" s="130"/>
      <c r="P231" s="99">
        <v>60</v>
      </c>
      <c r="Q231" s="146" t="s">
        <v>2608</v>
      </c>
      <c r="R231" s="132">
        <v>11</v>
      </c>
      <c r="S231" s="126"/>
      <c r="T231" s="99">
        <v>60</v>
      </c>
      <c r="U231" s="126"/>
      <c r="V231" s="146"/>
      <c r="W231" s="130"/>
      <c r="X231" s="146"/>
      <c r="Y231" s="130"/>
      <c r="Z231" s="126"/>
      <c r="AA231" s="126"/>
      <c r="AB231" s="126"/>
      <c r="AC231" s="126"/>
      <c r="AD231" s="149">
        <v>39539</v>
      </c>
      <c r="AE231" s="102" t="s">
        <v>2678</v>
      </c>
    </row>
    <row r="232" spans="1:31" s="66" customFormat="1" ht="27" customHeight="1">
      <c r="A232" s="99">
        <v>1110566666</v>
      </c>
      <c r="B232" s="124" t="s">
        <v>759</v>
      </c>
      <c r="C232" s="102" t="s">
        <v>4285</v>
      </c>
      <c r="D232" s="102" t="s">
        <v>1010</v>
      </c>
      <c r="E232" s="102" t="s">
        <v>1009</v>
      </c>
      <c r="F232" s="125">
        <v>3460106</v>
      </c>
      <c r="G232" s="126" t="s">
        <v>608</v>
      </c>
      <c r="H232" s="126" t="s">
        <v>608</v>
      </c>
      <c r="I232" s="110" t="s">
        <v>4286</v>
      </c>
      <c r="J232" s="148" t="s">
        <v>4286</v>
      </c>
      <c r="K232" s="148" t="s">
        <v>4286</v>
      </c>
      <c r="L232" s="148" t="s">
        <v>4286</v>
      </c>
      <c r="M232" s="148" t="s">
        <v>4286</v>
      </c>
      <c r="N232" s="137" t="s">
        <v>4286</v>
      </c>
      <c r="O232" s="132"/>
      <c r="P232" s="99"/>
      <c r="Q232" s="131"/>
      <c r="R232" s="132"/>
      <c r="S232" s="99"/>
      <c r="T232" s="99">
        <v>20</v>
      </c>
      <c r="U232" s="99"/>
      <c r="V232" s="131"/>
      <c r="W232" s="132"/>
      <c r="X232" s="131"/>
      <c r="Y232" s="132"/>
      <c r="Z232" s="99"/>
      <c r="AA232" s="99">
        <v>12</v>
      </c>
      <c r="AB232" s="99"/>
      <c r="AC232" s="99"/>
      <c r="AD232" s="112">
        <v>39083</v>
      </c>
      <c r="AE232" s="102" t="s">
        <v>281</v>
      </c>
    </row>
    <row r="233" spans="1:31" s="66" customFormat="1" ht="27" customHeight="1">
      <c r="A233" s="99">
        <v>1110566716</v>
      </c>
      <c r="B233" s="124" t="s">
        <v>1599</v>
      </c>
      <c r="C233" s="102" t="s">
        <v>4758</v>
      </c>
      <c r="D233" s="102" t="s">
        <v>2101</v>
      </c>
      <c r="E233" s="102" t="s">
        <v>1600</v>
      </c>
      <c r="F233" s="125">
        <v>3490203</v>
      </c>
      <c r="G233" s="126" t="s">
        <v>4759</v>
      </c>
      <c r="H233" s="126" t="s">
        <v>4759</v>
      </c>
      <c r="I233" s="110" t="s">
        <v>4757</v>
      </c>
      <c r="J233" s="148"/>
      <c r="K233" s="148"/>
      <c r="L233" s="148"/>
      <c r="M233" s="148" t="s">
        <v>4757</v>
      </c>
      <c r="N233" s="137"/>
      <c r="O233" s="132" t="s">
        <v>4757</v>
      </c>
      <c r="P233" s="126"/>
      <c r="Q233" s="146"/>
      <c r="R233" s="130"/>
      <c r="S233" s="126"/>
      <c r="T233" s="126">
        <v>20</v>
      </c>
      <c r="U233" s="126"/>
      <c r="V233" s="146"/>
      <c r="W233" s="132"/>
      <c r="X233" s="146"/>
      <c r="Y233" s="130"/>
      <c r="Z233" s="126"/>
      <c r="AA233" s="99"/>
      <c r="AB233" s="99"/>
      <c r="AC233" s="99"/>
      <c r="AD233" s="149">
        <v>40909</v>
      </c>
      <c r="AE233" s="102" t="s">
        <v>2686</v>
      </c>
    </row>
    <row r="234" spans="1:31" s="66" customFormat="1" ht="27" customHeight="1">
      <c r="A234" s="126">
        <v>1110566724</v>
      </c>
      <c r="B234" s="208" t="s">
        <v>2104</v>
      </c>
      <c r="C234" s="209" t="s">
        <v>2103</v>
      </c>
      <c r="D234" s="102" t="s">
        <v>2101</v>
      </c>
      <c r="E234" s="102" t="s">
        <v>2066</v>
      </c>
      <c r="F234" s="125" t="s">
        <v>2067</v>
      </c>
      <c r="G234" s="126" t="s">
        <v>2068</v>
      </c>
      <c r="H234" s="126" t="s">
        <v>2068</v>
      </c>
      <c r="I234" s="110" t="s">
        <v>2069</v>
      </c>
      <c r="J234" s="148"/>
      <c r="K234" s="148"/>
      <c r="L234" s="148"/>
      <c r="M234" s="148" t="s">
        <v>2069</v>
      </c>
      <c r="N234" s="137"/>
      <c r="O234" s="132"/>
      <c r="P234" s="126"/>
      <c r="Q234" s="146"/>
      <c r="R234" s="130"/>
      <c r="S234" s="126"/>
      <c r="T234" s="126"/>
      <c r="U234" s="126"/>
      <c r="V234" s="146"/>
      <c r="W234" s="132"/>
      <c r="X234" s="146"/>
      <c r="Y234" s="130"/>
      <c r="Z234" s="126"/>
      <c r="AA234" s="99">
        <v>20</v>
      </c>
      <c r="AB234" s="99"/>
      <c r="AC234" s="99"/>
      <c r="AD234" s="149">
        <v>41000</v>
      </c>
      <c r="AE234" s="102" t="s">
        <v>1784</v>
      </c>
    </row>
    <row r="235" spans="1:31" s="66" customFormat="1" ht="27" customHeight="1">
      <c r="A235" s="126">
        <v>1110566732</v>
      </c>
      <c r="B235" s="208" t="s">
        <v>2104</v>
      </c>
      <c r="C235" s="209" t="s">
        <v>2102</v>
      </c>
      <c r="D235" s="102" t="s">
        <v>2101</v>
      </c>
      <c r="E235" s="102" t="s">
        <v>2065</v>
      </c>
      <c r="F235" s="125" t="s">
        <v>2070</v>
      </c>
      <c r="G235" s="126" t="s">
        <v>2071</v>
      </c>
      <c r="H235" s="126" t="s">
        <v>2071</v>
      </c>
      <c r="I235" s="110" t="s">
        <v>2072</v>
      </c>
      <c r="J235" s="148"/>
      <c r="K235" s="148"/>
      <c r="L235" s="148"/>
      <c r="M235" s="148" t="s">
        <v>2072</v>
      </c>
      <c r="N235" s="137"/>
      <c r="O235" s="132"/>
      <c r="P235" s="126"/>
      <c r="Q235" s="146"/>
      <c r="R235" s="130"/>
      <c r="S235" s="126"/>
      <c r="T235" s="126"/>
      <c r="U235" s="126"/>
      <c r="V235" s="146"/>
      <c r="W235" s="132"/>
      <c r="X235" s="146"/>
      <c r="Y235" s="130"/>
      <c r="Z235" s="126"/>
      <c r="AA235" s="99">
        <v>20</v>
      </c>
      <c r="AB235" s="99"/>
      <c r="AC235" s="99"/>
      <c r="AD235" s="149">
        <v>41000</v>
      </c>
      <c r="AE235" s="102" t="s">
        <v>1701</v>
      </c>
    </row>
    <row r="236" spans="1:31" s="66" customFormat="1" ht="27" customHeight="1">
      <c r="A236" s="99">
        <v>1110566740</v>
      </c>
      <c r="B236" s="124" t="s">
        <v>1639</v>
      </c>
      <c r="C236" s="102" t="s">
        <v>2482</v>
      </c>
      <c r="D236" s="102" t="s">
        <v>70</v>
      </c>
      <c r="E236" s="102" t="s">
        <v>1641</v>
      </c>
      <c r="F236" s="125">
        <v>3450804</v>
      </c>
      <c r="G236" s="126" t="s">
        <v>1640</v>
      </c>
      <c r="H236" s="126" t="s">
        <v>1640</v>
      </c>
      <c r="I236" s="110"/>
      <c r="J236" s="148"/>
      <c r="K236" s="148"/>
      <c r="L236" s="148"/>
      <c r="M236" s="148" t="s">
        <v>49</v>
      </c>
      <c r="N236" s="137"/>
      <c r="O236" s="132"/>
      <c r="P236" s="126"/>
      <c r="Q236" s="146"/>
      <c r="R236" s="130"/>
      <c r="S236" s="126"/>
      <c r="T236" s="126"/>
      <c r="U236" s="126"/>
      <c r="V236" s="146"/>
      <c r="W236" s="132"/>
      <c r="X236" s="146"/>
      <c r="Y236" s="130"/>
      <c r="Z236" s="126"/>
      <c r="AA236" s="99">
        <v>20</v>
      </c>
      <c r="AB236" s="99"/>
      <c r="AC236" s="99"/>
      <c r="AD236" s="149">
        <v>40940</v>
      </c>
      <c r="AE236" s="102" t="s">
        <v>1642</v>
      </c>
    </row>
    <row r="237" spans="1:31" s="66" customFormat="1" ht="27" customHeight="1">
      <c r="A237" s="99">
        <v>1110566757</v>
      </c>
      <c r="B237" s="124" t="s">
        <v>1706</v>
      </c>
      <c r="C237" s="102" t="s">
        <v>1705</v>
      </c>
      <c r="D237" s="102" t="s">
        <v>2101</v>
      </c>
      <c r="E237" s="102" t="s">
        <v>1704</v>
      </c>
      <c r="F237" s="125">
        <v>3490205</v>
      </c>
      <c r="G237" s="126" t="s">
        <v>1703</v>
      </c>
      <c r="H237" s="126" t="s">
        <v>2056</v>
      </c>
      <c r="I237" s="127"/>
      <c r="J237" s="128"/>
      <c r="K237" s="128"/>
      <c r="L237" s="128"/>
      <c r="M237" s="128" t="s">
        <v>1702</v>
      </c>
      <c r="N237" s="129"/>
      <c r="O237" s="130"/>
      <c r="P237" s="99"/>
      <c r="Q237" s="131"/>
      <c r="R237" s="132"/>
      <c r="S237" s="99"/>
      <c r="T237" s="99">
        <v>20</v>
      </c>
      <c r="U237" s="99"/>
      <c r="V237" s="131"/>
      <c r="W237" s="132"/>
      <c r="X237" s="131"/>
      <c r="Y237" s="132"/>
      <c r="Z237" s="99"/>
      <c r="AA237" s="99"/>
      <c r="AB237" s="99"/>
      <c r="AC237" s="99"/>
      <c r="AD237" s="112">
        <v>41000</v>
      </c>
      <c r="AE237" s="102" t="s">
        <v>1701</v>
      </c>
    </row>
    <row r="238" spans="1:31" s="66" customFormat="1" ht="27" customHeight="1">
      <c r="A238" s="99">
        <v>1110566765</v>
      </c>
      <c r="B238" s="124" t="s">
        <v>2214</v>
      </c>
      <c r="C238" s="102" t="s">
        <v>3829</v>
      </c>
      <c r="D238" s="210" t="s">
        <v>2101</v>
      </c>
      <c r="E238" s="210" t="s">
        <v>3830</v>
      </c>
      <c r="F238" s="211" t="s">
        <v>5057</v>
      </c>
      <c r="G238" s="146" t="s">
        <v>5058</v>
      </c>
      <c r="H238" s="126" t="s">
        <v>5059</v>
      </c>
      <c r="I238" s="177"/>
      <c r="J238" s="128"/>
      <c r="K238" s="128"/>
      <c r="L238" s="128"/>
      <c r="M238" s="128" t="s">
        <v>5060</v>
      </c>
      <c r="N238" s="129" t="s">
        <v>5060</v>
      </c>
      <c r="O238" s="130"/>
      <c r="P238" s="99"/>
      <c r="Q238" s="131"/>
      <c r="R238" s="132"/>
      <c r="S238" s="99"/>
      <c r="T238" s="99"/>
      <c r="U238" s="99"/>
      <c r="V238" s="131"/>
      <c r="W238" s="132"/>
      <c r="X238" s="131"/>
      <c r="Y238" s="132"/>
      <c r="Z238" s="99"/>
      <c r="AA238" s="99">
        <v>40</v>
      </c>
      <c r="AB238" s="99"/>
      <c r="AC238" s="99"/>
      <c r="AD238" s="112">
        <v>41395</v>
      </c>
      <c r="AE238" s="102" t="s">
        <v>3831</v>
      </c>
    </row>
    <row r="239" spans="1:31" s="66" customFormat="1" ht="27" customHeight="1">
      <c r="A239" s="99">
        <v>1110566823</v>
      </c>
      <c r="B239" s="124" t="s">
        <v>1639</v>
      </c>
      <c r="C239" s="102" t="s">
        <v>2481</v>
      </c>
      <c r="D239" s="102" t="s">
        <v>70</v>
      </c>
      <c r="E239" s="210" t="s">
        <v>2483</v>
      </c>
      <c r="F239" s="211" t="s">
        <v>4950</v>
      </c>
      <c r="G239" s="146" t="s">
        <v>4951</v>
      </c>
      <c r="H239" s="126" t="s">
        <v>4951</v>
      </c>
      <c r="I239" s="177"/>
      <c r="J239" s="128"/>
      <c r="K239" s="128"/>
      <c r="L239" s="128"/>
      <c r="M239" s="128" t="s">
        <v>4952</v>
      </c>
      <c r="N239" s="129"/>
      <c r="O239" s="130"/>
      <c r="P239" s="99"/>
      <c r="Q239" s="131"/>
      <c r="R239" s="132"/>
      <c r="S239" s="99"/>
      <c r="T239" s="99"/>
      <c r="U239" s="99"/>
      <c r="V239" s="131"/>
      <c r="W239" s="132"/>
      <c r="X239" s="131"/>
      <c r="Y239" s="132"/>
      <c r="Z239" s="99">
        <v>10</v>
      </c>
      <c r="AA239" s="99">
        <v>10</v>
      </c>
      <c r="AB239" s="99"/>
      <c r="AC239" s="99"/>
      <c r="AD239" s="112">
        <v>41760</v>
      </c>
      <c r="AE239" s="102" t="s">
        <v>2487</v>
      </c>
    </row>
    <row r="240" spans="1:31" s="66" customFormat="1" ht="27" customHeight="1">
      <c r="A240" s="99">
        <v>1110566849</v>
      </c>
      <c r="B240" s="124" t="s">
        <v>4305</v>
      </c>
      <c r="C240" s="102" t="s">
        <v>4306</v>
      </c>
      <c r="D240" s="102" t="s">
        <v>70</v>
      </c>
      <c r="E240" s="102" t="s">
        <v>6741</v>
      </c>
      <c r="F240" s="125">
        <v>3450817</v>
      </c>
      <c r="G240" s="126" t="s">
        <v>947</v>
      </c>
      <c r="H240" s="126" t="s">
        <v>6742</v>
      </c>
      <c r="I240" s="110" t="s">
        <v>49</v>
      </c>
      <c r="J240" s="148" t="s">
        <v>49</v>
      </c>
      <c r="K240" s="148" t="s">
        <v>49</v>
      </c>
      <c r="L240" s="148" t="s">
        <v>49</v>
      </c>
      <c r="M240" s="148" t="s">
        <v>49</v>
      </c>
      <c r="N240" s="137"/>
      <c r="O240" s="132"/>
      <c r="P240" s="126"/>
      <c r="Q240" s="146"/>
      <c r="R240" s="130"/>
      <c r="S240" s="126"/>
      <c r="T240" s="126">
        <v>32</v>
      </c>
      <c r="U240" s="126"/>
      <c r="V240" s="146"/>
      <c r="W240" s="132"/>
      <c r="X240" s="146"/>
      <c r="Y240" s="130"/>
      <c r="Z240" s="126"/>
      <c r="AA240" s="99">
        <v>20</v>
      </c>
      <c r="AB240" s="99"/>
      <c r="AC240" s="99"/>
      <c r="AD240" s="138">
        <v>43191</v>
      </c>
      <c r="AE240" s="102" t="s">
        <v>976</v>
      </c>
    </row>
    <row r="241" spans="1:31" s="66" customFormat="1" ht="27" customHeight="1">
      <c r="A241" s="99">
        <v>1110566872</v>
      </c>
      <c r="B241" s="124" t="s">
        <v>4960</v>
      </c>
      <c r="C241" s="102" t="s">
        <v>4957</v>
      </c>
      <c r="D241" s="102" t="s">
        <v>70</v>
      </c>
      <c r="E241" s="102" t="s">
        <v>4423</v>
      </c>
      <c r="F241" s="125" t="s">
        <v>4958</v>
      </c>
      <c r="G241" s="126" t="s">
        <v>4959</v>
      </c>
      <c r="H241" s="126" t="s">
        <v>4959</v>
      </c>
      <c r="I241" s="127"/>
      <c r="J241" s="128"/>
      <c r="K241" s="128"/>
      <c r="L241" s="128"/>
      <c r="M241" s="128"/>
      <c r="N241" s="129" t="s">
        <v>49</v>
      </c>
      <c r="O241" s="130"/>
      <c r="P241" s="99"/>
      <c r="Q241" s="131"/>
      <c r="R241" s="132"/>
      <c r="S241" s="99"/>
      <c r="T241" s="99"/>
      <c r="U241" s="99"/>
      <c r="V241" s="131"/>
      <c r="W241" s="132"/>
      <c r="X241" s="131"/>
      <c r="Y241" s="132"/>
      <c r="Z241" s="99"/>
      <c r="AA241" s="99">
        <v>30</v>
      </c>
      <c r="AB241" s="99"/>
      <c r="AC241" s="99"/>
      <c r="AD241" s="112">
        <v>43556</v>
      </c>
      <c r="AE241" s="102" t="s">
        <v>4425</v>
      </c>
    </row>
    <row r="242" spans="1:31" s="66" customFormat="1" ht="27" customHeight="1">
      <c r="A242" s="99">
        <v>1110566880</v>
      </c>
      <c r="B242" s="124" t="s">
        <v>4960</v>
      </c>
      <c r="C242" s="102" t="s">
        <v>4961</v>
      </c>
      <c r="D242" s="102" t="s">
        <v>70</v>
      </c>
      <c r="E242" s="102" t="s">
        <v>4610</v>
      </c>
      <c r="F242" s="125" t="s">
        <v>4962</v>
      </c>
      <c r="G242" s="126" t="s">
        <v>4963</v>
      </c>
      <c r="H242" s="126" t="s">
        <v>4964</v>
      </c>
      <c r="I242" s="127"/>
      <c r="J242" s="128"/>
      <c r="K242" s="128"/>
      <c r="L242" s="128"/>
      <c r="M242" s="128"/>
      <c r="N242" s="129" t="s">
        <v>4965</v>
      </c>
      <c r="O242" s="130"/>
      <c r="P242" s="99"/>
      <c r="Q242" s="131"/>
      <c r="R242" s="132"/>
      <c r="S242" s="99"/>
      <c r="T242" s="99"/>
      <c r="U242" s="99"/>
      <c r="V242" s="131"/>
      <c r="W242" s="132"/>
      <c r="X242" s="131"/>
      <c r="Y242" s="132"/>
      <c r="Z242" s="99"/>
      <c r="AA242" s="99"/>
      <c r="AB242" s="99" t="s">
        <v>4965</v>
      </c>
      <c r="AC242" s="99"/>
      <c r="AD242" s="112">
        <v>43556</v>
      </c>
      <c r="AE242" s="102" t="s">
        <v>4611</v>
      </c>
    </row>
    <row r="243" spans="1:31" s="66" customFormat="1" ht="27" customHeight="1">
      <c r="A243" s="99">
        <v>1110566898</v>
      </c>
      <c r="B243" s="124" t="s">
        <v>4960</v>
      </c>
      <c r="C243" s="124" t="s">
        <v>9003</v>
      </c>
      <c r="D243" s="102" t="s">
        <v>70</v>
      </c>
      <c r="E243" s="124" t="s">
        <v>5049</v>
      </c>
      <c r="F243" s="125">
        <v>3450821</v>
      </c>
      <c r="G243" s="126" t="s">
        <v>9004</v>
      </c>
      <c r="H243" s="126" t="s">
        <v>9005</v>
      </c>
      <c r="I243" s="127"/>
      <c r="J243" s="128"/>
      <c r="K243" s="128"/>
      <c r="L243" s="128"/>
      <c r="M243" s="128"/>
      <c r="N243" s="129" t="s">
        <v>765</v>
      </c>
      <c r="O243" s="130"/>
      <c r="P243" s="99"/>
      <c r="Q243" s="131"/>
      <c r="R243" s="132"/>
      <c r="S243" s="99"/>
      <c r="T243" s="99"/>
      <c r="U243" s="99"/>
      <c r="V243" s="131">
        <v>12</v>
      </c>
      <c r="W243" s="132"/>
      <c r="X243" s="131">
        <v>22</v>
      </c>
      <c r="Y243" s="132"/>
      <c r="Z243" s="99"/>
      <c r="AA243" s="99"/>
      <c r="AB243" s="99"/>
      <c r="AC243" s="99"/>
      <c r="AD243" s="112">
        <v>43556</v>
      </c>
      <c r="AE243" s="102" t="s">
        <v>9006</v>
      </c>
    </row>
    <row r="244" spans="1:31" s="213" customFormat="1" ht="27" customHeight="1">
      <c r="A244" s="99">
        <v>1110566898</v>
      </c>
      <c r="B244" s="124" t="s">
        <v>4960</v>
      </c>
      <c r="C244" s="102" t="s">
        <v>10935</v>
      </c>
      <c r="D244" s="102" t="s">
        <v>100</v>
      </c>
      <c r="E244" s="102" t="s">
        <v>10936</v>
      </c>
      <c r="F244" s="125" t="s">
        <v>10937</v>
      </c>
      <c r="G244" s="126" t="s">
        <v>10938</v>
      </c>
      <c r="H244" s="126"/>
      <c r="I244" s="127"/>
      <c r="J244" s="128"/>
      <c r="K244" s="128"/>
      <c r="L244" s="128"/>
      <c r="M244" s="128" t="s">
        <v>6435</v>
      </c>
      <c r="N244" s="129" t="s">
        <v>6435</v>
      </c>
      <c r="O244" s="130" t="s">
        <v>6435</v>
      </c>
      <c r="P244" s="99"/>
      <c r="Q244" s="131"/>
      <c r="R244" s="132"/>
      <c r="S244" s="99"/>
      <c r="T244" s="99"/>
      <c r="U244" s="99"/>
      <c r="V244" s="131"/>
      <c r="W244" s="132"/>
      <c r="X244" s="131"/>
      <c r="Y244" s="132"/>
      <c r="Z244" s="99"/>
      <c r="AA244" s="99"/>
      <c r="AB244" s="99"/>
      <c r="AC244" s="99">
        <v>10</v>
      </c>
      <c r="AD244" s="112">
        <v>46023</v>
      </c>
      <c r="AE244" s="212" t="s">
        <v>10939</v>
      </c>
    </row>
    <row r="245" spans="1:31" s="66" customFormat="1" ht="27" customHeight="1">
      <c r="A245" s="126">
        <v>1110566914</v>
      </c>
      <c r="B245" s="124" t="s">
        <v>6202</v>
      </c>
      <c r="C245" s="102" t="s">
        <v>6203</v>
      </c>
      <c r="D245" s="102" t="s">
        <v>70</v>
      </c>
      <c r="E245" s="102" t="s">
        <v>6204</v>
      </c>
      <c r="F245" s="125" t="s">
        <v>6205</v>
      </c>
      <c r="G245" s="126" t="s">
        <v>6357</v>
      </c>
      <c r="H245" s="126"/>
      <c r="I245" s="110"/>
      <c r="J245" s="148"/>
      <c r="K245" s="148"/>
      <c r="L245" s="148"/>
      <c r="M245" s="148" t="s">
        <v>49</v>
      </c>
      <c r="N245" s="137" t="s">
        <v>49</v>
      </c>
      <c r="O245" s="132"/>
      <c r="P245" s="99"/>
      <c r="Q245" s="131"/>
      <c r="R245" s="132"/>
      <c r="S245" s="99"/>
      <c r="T245" s="99">
        <v>10</v>
      </c>
      <c r="U245" s="99"/>
      <c r="V245" s="131"/>
      <c r="W245" s="132"/>
      <c r="X245" s="131"/>
      <c r="Y245" s="132"/>
      <c r="Z245" s="99"/>
      <c r="AA245" s="99"/>
      <c r="AB245" s="99"/>
      <c r="AC245" s="99"/>
      <c r="AD245" s="112">
        <v>44044</v>
      </c>
      <c r="AE245" s="102" t="s">
        <v>6206</v>
      </c>
    </row>
    <row r="246" spans="1:31" s="66" customFormat="1" ht="27" customHeight="1">
      <c r="A246" s="144">
        <v>1110600168</v>
      </c>
      <c r="B246" s="100" t="s">
        <v>1268</v>
      </c>
      <c r="C246" s="101" t="s">
        <v>1269</v>
      </c>
      <c r="D246" s="210" t="s">
        <v>1270</v>
      </c>
      <c r="E246" s="210" t="s">
        <v>1271</v>
      </c>
      <c r="F246" s="214">
        <v>3440051</v>
      </c>
      <c r="G246" s="146" t="s">
        <v>1272</v>
      </c>
      <c r="H246" s="126" t="s">
        <v>1273</v>
      </c>
      <c r="I246" s="175"/>
      <c r="J246" s="148"/>
      <c r="K246" s="148"/>
      <c r="L246" s="148"/>
      <c r="M246" s="148" t="s">
        <v>49</v>
      </c>
      <c r="N246" s="137"/>
      <c r="O246" s="132"/>
      <c r="P246" s="126"/>
      <c r="Q246" s="146"/>
      <c r="R246" s="130"/>
      <c r="S246" s="126"/>
      <c r="T246" s="126">
        <v>40</v>
      </c>
      <c r="U246" s="126"/>
      <c r="V246" s="146"/>
      <c r="W246" s="132"/>
      <c r="X246" s="146"/>
      <c r="Y246" s="130"/>
      <c r="Z246" s="126"/>
      <c r="AA246" s="99"/>
      <c r="AB246" s="99"/>
      <c r="AC246" s="99"/>
      <c r="AD246" s="138">
        <v>40634</v>
      </c>
      <c r="AE246" s="102" t="s">
        <v>1274</v>
      </c>
    </row>
    <row r="247" spans="1:31" ht="27" customHeight="1">
      <c r="A247" s="126">
        <v>1110600333</v>
      </c>
      <c r="B247" s="124" t="s">
        <v>760</v>
      </c>
      <c r="C247" s="102" t="s">
        <v>282</v>
      </c>
      <c r="D247" s="102" t="s">
        <v>71</v>
      </c>
      <c r="E247" s="102" t="s">
        <v>134</v>
      </c>
      <c r="F247" s="125">
        <v>3440031</v>
      </c>
      <c r="G247" s="126" t="s">
        <v>609</v>
      </c>
      <c r="H247" s="126" t="s">
        <v>2057</v>
      </c>
      <c r="I247" s="110" t="s">
        <v>49</v>
      </c>
      <c r="J247" s="148" t="s">
        <v>49</v>
      </c>
      <c r="K247" s="148" t="s">
        <v>49</v>
      </c>
      <c r="L247" s="148" t="s">
        <v>49</v>
      </c>
      <c r="M247" s="148" t="s">
        <v>49</v>
      </c>
      <c r="N247" s="137" t="s">
        <v>49</v>
      </c>
      <c r="O247" s="132" t="s">
        <v>49</v>
      </c>
      <c r="P247" s="99"/>
      <c r="Q247" s="131"/>
      <c r="R247" s="132"/>
      <c r="S247" s="99"/>
      <c r="T247" s="99">
        <v>27</v>
      </c>
      <c r="U247" s="99"/>
      <c r="V247" s="131"/>
      <c r="W247" s="132"/>
      <c r="X247" s="131"/>
      <c r="Y247" s="132"/>
      <c r="Z247" s="99"/>
      <c r="AA247" s="99"/>
      <c r="AB247" s="99"/>
      <c r="AC247" s="99"/>
      <c r="AD247" s="112">
        <v>39173</v>
      </c>
      <c r="AE247" s="102" t="s">
        <v>283</v>
      </c>
    </row>
    <row r="248" spans="1:31" ht="27" customHeight="1">
      <c r="A248" s="126">
        <v>1110600655</v>
      </c>
      <c r="B248" s="124" t="s">
        <v>1081</v>
      </c>
      <c r="C248" s="102" t="s">
        <v>8567</v>
      </c>
      <c r="D248" s="102" t="s">
        <v>71</v>
      </c>
      <c r="E248" s="102" t="s">
        <v>1082</v>
      </c>
      <c r="F248" s="125">
        <v>3440046</v>
      </c>
      <c r="G248" s="126" t="s">
        <v>8568</v>
      </c>
      <c r="H248" s="126" t="s">
        <v>8569</v>
      </c>
      <c r="I248" s="110"/>
      <c r="J248" s="148"/>
      <c r="K248" s="148"/>
      <c r="L248" s="148"/>
      <c r="M248" s="148" t="s">
        <v>765</v>
      </c>
      <c r="N248" s="137"/>
      <c r="O248" s="132"/>
      <c r="P248" s="99"/>
      <c r="Q248" s="131"/>
      <c r="R248" s="132"/>
      <c r="S248" s="99"/>
      <c r="T248" s="99">
        <v>28</v>
      </c>
      <c r="U248" s="99"/>
      <c r="V248" s="131"/>
      <c r="W248" s="132"/>
      <c r="X248" s="131"/>
      <c r="Y248" s="132"/>
      <c r="Z248" s="99"/>
      <c r="AA248" s="99"/>
      <c r="AB248" s="99"/>
      <c r="AC248" s="99"/>
      <c r="AD248" s="112">
        <v>40483</v>
      </c>
      <c r="AE248" s="102" t="s">
        <v>1083</v>
      </c>
    </row>
    <row r="249" spans="1:31" ht="27" customHeight="1">
      <c r="A249" s="126">
        <v>1110600689</v>
      </c>
      <c r="B249" s="124" t="s">
        <v>4902</v>
      </c>
      <c r="C249" s="102" t="s">
        <v>4831</v>
      </c>
      <c r="D249" s="102" t="s">
        <v>71</v>
      </c>
      <c r="E249" s="102" t="s">
        <v>4903</v>
      </c>
      <c r="F249" s="125">
        <v>3440059</v>
      </c>
      <c r="G249" s="126" t="s">
        <v>4904</v>
      </c>
      <c r="H249" s="126" t="s">
        <v>4904</v>
      </c>
      <c r="I249" s="110"/>
      <c r="J249" s="148"/>
      <c r="K249" s="148"/>
      <c r="L249" s="148"/>
      <c r="M249" s="128" t="s">
        <v>49</v>
      </c>
      <c r="N249" s="137"/>
      <c r="O249" s="132"/>
      <c r="P249" s="99"/>
      <c r="Q249" s="131"/>
      <c r="R249" s="132"/>
      <c r="S249" s="99"/>
      <c r="T249" s="99">
        <v>20</v>
      </c>
      <c r="U249" s="99"/>
      <c r="V249" s="131"/>
      <c r="W249" s="132"/>
      <c r="X249" s="131"/>
      <c r="Y249" s="132"/>
      <c r="Z249" s="99"/>
      <c r="AA249" s="99"/>
      <c r="AB249" s="99"/>
      <c r="AC249" s="99"/>
      <c r="AD249" s="112">
        <v>40544</v>
      </c>
      <c r="AE249" s="102" t="s">
        <v>4905</v>
      </c>
    </row>
    <row r="250" spans="1:31" ht="27" customHeight="1">
      <c r="A250" s="99">
        <v>1110600721</v>
      </c>
      <c r="B250" s="100" t="s">
        <v>2178</v>
      </c>
      <c r="C250" s="101" t="s">
        <v>1205</v>
      </c>
      <c r="D250" s="102" t="s">
        <v>71</v>
      </c>
      <c r="E250" s="102" t="s">
        <v>1204</v>
      </c>
      <c r="F250" s="133">
        <v>3440116</v>
      </c>
      <c r="G250" s="134" t="s">
        <v>1203</v>
      </c>
      <c r="H250" s="134" t="s">
        <v>1202</v>
      </c>
      <c r="I250" s="135" t="s">
        <v>1196</v>
      </c>
      <c r="J250" s="136" t="s">
        <v>1196</v>
      </c>
      <c r="K250" s="136" t="s">
        <v>1196</v>
      </c>
      <c r="L250" s="136" t="s">
        <v>1196</v>
      </c>
      <c r="M250" s="136" t="s">
        <v>1196</v>
      </c>
      <c r="N250" s="137"/>
      <c r="O250" s="132"/>
      <c r="P250" s="99"/>
      <c r="Q250" s="131"/>
      <c r="R250" s="132"/>
      <c r="S250" s="99"/>
      <c r="T250" s="99">
        <v>17</v>
      </c>
      <c r="U250" s="99"/>
      <c r="V250" s="110"/>
      <c r="W250" s="111"/>
      <c r="X250" s="110"/>
      <c r="Y250" s="132"/>
      <c r="Z250" s="99"/>
      <c r="AA250" s="99">
        <v>23</v>
      </c>
      <c r="AB250" s="99"/>
      <c r="AC250" s="99"/>
      <c r="AD250" s="138">
        <v>40634</v>
      </c>
      <c r="AE250" s="102" t="s">
        <v>1201</v>
      </c>
    </row>
    <row r="251" spans="1:31" ht="27" customHeight="1">
      <c r="A251" s="99">
        <v>1110600739</v>
      </c>
      <c r="B251" s="100" t="s">
        <v>3365</v>
      </c>
      <c r="C251" s="101" t="s">
        <v>3366</v>
      </c>
      <c r="D251" s="102" t="s">
        <v>71</v>
      </c>
      <c r="E251" s="102" t="s">
        <v>1207</v>
      </c>
      <c r="F251" s="133">
        <v>3440005</v>
      </c>
      <c r="G251" s="134" t="s">
        <v>3367</v>
      </c>
      <c r="H251" s="134" t="s">
        <v>3367</v>
      </c>
      <c r="I251" s="135"/>
      <c r="J251" s="136"/>
      <c r="K251" s="136"/>
      <c r="L251" s="136"/>
      <c r="M251" s="136" t="s">
        <v>3368</v>
      </c>
      <c r="N251" s="137"/>
      <c r="O251" s="132"/>
      <c r="P251" s="99"/>
      <c r="Q251" s="131"/>
      <c r="R251" s="132"/>
      <c r="S251" s="99"/>
      <c r="T251" s="99"/>
      <c r="U251" s="99"/>
      <c r="V251" s="110"/>
      <c r="W251" s="111"/>
      <c r="X251" s="110"/>
      <c r="Y251" s="132"/>
      <c r="Z251" s="99"/>
      <c r="AA251" s="99">
        <v>24</v>
      </c>
      <c r="AB251" s="99"/>
      <c r="AC251" s="99"/>
      <c r="AD251" s="138">
        <v>40634</v>
      </c>
      <c r="AE251" s="102" t="s">
        <v>1206</v>
      </c>
    </row>
    <row r="252" spans="1:31" ht="27" customHeight="1">
      <c r="A252" s="99">
        <v>1110600747</v>
      </c>
      <c r="B252" s="124" t="s">
        <v>1275</v>
      </c>
      <c r="C252" s="101" t="s">
        <v>4234</v>
      </c>
      <c r="D252" s="102" t="s">
        <v>71</v>
      </c>
      <c r="E252" s="102" t="s">
        <v>2218</v>
      </c>
      <c r="F252" s="133">
        <v>3440064</v>
      </c>
      <c r="G252" s="134" t="s">
        <v>4235</v>
      </c>
      <c r="H252" s="134" t="s">
        <v>4236</v>
      </c>
      <c r="I252" s="135"/>
      <c r="J252" s="136"/>
      <c r="K252" s="136"/>
      <c r="L252" s="136"/>
      <c r="M252" s="136" t="s">
        <v>4237</v>
      </c>
      <c r="N252" s="137" t="s">
        <v>4237</v>
      </c>
      <c r="O252" s="132" t="s">
        <v>4237</v>
      </c>
      <c r="P252" s="99"/>
      <c r="Q252" s="131"/>
      <c r="R252" s="132"/>
      <c r="S252" s="99"/>
      <c r="T252" s="99">
        <v>20</v>
      </c>
      <c r="U252" s="99"/>
      <c r="V252" s="110"/>
      <c r="W252" s="111"/>
      <c r="X252" s="110"/>
      <c r="Y252" s="132"/>
      <c r="Z252" s="99"/>
      <c r="AA252" s="99"/>
      <c r="AB252" s="99"/>
      <c r="AC252" s="99"/>
      <c r="AD252" s="138">
        <v>40634</v>
      </c>
      <c r="AE252" s="102" t="s">
        <v>1276</v>
      </c>
    </row>
    <row r="253" spans="1:31" ht="27" customHeight="1">
      <c r="A253" s="99">
        <v>1110600770</v>
      </c>
      <c r="B253" s="124" t="s">
        <v>1367</v>
      </c>
      <c r="C253" s="101" t="s">
        <v>1368</v>
      </c>
      <c r="D253" s="102" t="s">
        <v>71</v>
      </c>
      <c r="E253" s="102" t="s">
        <v>1369</v>
      </c>
      <c r="F253" s="133">
        <v>3440004</v>
      </c>
      <c r="G253" s="134" t="s">
        <v>1416</v>
      </c>
      <c r="H253" s="134" t="s">
        <v>1416</v>
      </c>
      <c r="I253" s="135" t="s">
        <v>1352</v>
      </c>
      <c r="J253" s="136" t="s">
        <v>1352</v>
      </c>
      <c r="K253" s="136" t="s">
        <v>1352</v>
      </c>
      <c r="L253" s="136" t="s">
        <v>1352</v>
      </c>
      <c r="M253" s="136" t="s">
        <v>49</v>
      </c>
      <c r="N253" s="137"/>
      <c r="O253" s="132"/>
      <c r="P253" s="99"/>
      <c r="Q253" s="131"/>
      <c r="R253" s="132"/>
      <c r="S253" s="99"/>
      <c r="T253" s="99"/>
      <c r="U253" s="99"/>
      <c r="V253" s="110"/>
      <c r="W253" s="111"/>
      <c r="X253" s="110"/>
      <c r="Y253" s="132"/>
      <c r="Z253" s="99"/>
      <c r="AA253" s="99">
        <v>30</v>
      </c>
      <c r="AB253" s="99"/>
      <c r="AC253" s="99"/>
      <c r="AD253" s="138">
        <v>40634</v>
      </c>
      <c r="AE253" s="102" t="s">
        <v>1392</v>
      </c>
    </row>
    <row r="254" spans="1:31" ht="27" customHeight="1">
      <c r="A254" s="99">
        <v>1110600788</v>
      </c>
      <c r="B254" s="124" t="s">
        <v>1367</v>
      </c>
      <c r="C254" s="101" t="s">
        <v>1370</v>
      </c>
      <c r="D254" s="102" t="s">
        <v>71</v>
      </c>
      <c r="E254" s="102" t="s">
        <v>1371</v>
      </c>
      <c r="F254" s="133">
        <v>3440035</v>
      </c>
      <c r="G254" s="134" t="s">
        <v>1372</v>
      </c>
      <c r="H254" s="134" t="s">
        <v>1372</v>
      </c>
      <c r="I254" s="135" t="s">
        <v>1352</v>
      </c>
      <c r="J254" s="136" t="s">
        <v>1352</v>
      </c>
      <c r="K254" s="136" t="s">
        <v>1352</v>
      </c>
      <c r="L254" s="136" t="s">
        <v>1352</v>
      </c>
      <c r="M254" s="136" t="s">
        <v>49</v>
      </c>
      <c r="N254" s="137"/>
      <c r="O254" s="132"/>
      <c r="P254" s="99"/>
      <c r="Q254" s="131"/>
      <c r="R254" s="132"/>
      <c r="S254" s="99"/>
      <c r="T254" s="99"/>
      <c r="U254" s="99"/>
      <c r="V254" s="110"/>
      <c r="W254" s="111"/>
      <c r="X254" s="110"/>
      <c r="Y254" s="132"/>
      <c r="Z254" s="99"/>
      <c r="AA254" s="99">
        <v>30</v>
      </c>
      <c r="AB254" s="99"/>
      <c r="AC254" s="99"/>
      <c r="AD254" s="138">
        <v>40634</v>
      </c>
      <c r="AE254" s="102" t="s">
        <v>1393</v>
      </c>
    </row>
    <row r="255" spans="1:31" s="66" customFormat="1" ht="27" customHeight="1">
      <c r="A255" s="99">
        <v>1110600838</v>
      </c>
      <c r="B255" s="124" t="s">
        <v>1643</v>
      </c>
      <c r="C255" s="101" t="s">
        <v>1644</v>
      </c>
      <c r="D255" s="102" t="s">
        <v>71</v>
      </c>
      <c r="E255" s="102" t="s">
        <v>1645</v>
      </c>
      <c r="F255" s="133">
        <v>3440004</v>
      </c>
      <c r="G255" s="134" t="s">
        <v>1646</v>
      </c>
      <c r="H255" s="134" t="s">
        <v>1646</v>
      </c>
      <c r="I255" s="135"/>
      <c r="J255" s="136"/>
      <c r="K255" s="136"/>
      <c r="L255" s="136"/>
      <c r="M255" s="136" t="s">
        <v>49</v>
      </c>
      <c r="N255" s="137"/>
      <c r="O255" s="132"/>
      <c r="P255" s="99"/>
      <c r="Q255" s="131"/>
      <c r="R255" s="132"/>
      <c r="S255" s="99"/>
      <c r="T255" s="99">
        <v>20</v>
      </c>
      <c r="U255" s="99"/>
      <c r="V255" s="110"/>
      <c r="W255" s="111"/>
      <c r="X255" s="110"/>
      <c r="Y255" s="132"/>
      <c r="Z255" s="99"/>
      <c r="AA255" s="99"/>
      <c r="AB255" s="99"/>
      <c r="AC255" s="99"/>
      <c r="AD255" s="138">
        <v>40940</v>
      </c>
      <c r="AE255" s="102" t="s">
        <v>1647</v>
      </c>
    </row>
    <row r="256" spans="1:31" s="66" customFormat="1" ht="27" customHeight="1">
      <c r="A256" s="99">
        <v>1110600846</v>
      </c>
      <c r="B256" s="124" t="s">
        <v>1648</v>
      </c>
      <c r="C256" s="101" t="s">
        <v>1649</v>
      </c>
      <c r="D256" s="102" t="s">
        <v>71</v>
      </c>
      <c r="E256" s="102" t="s">
        <v>5356</v>
      </c>
      <c r="F256" s="133">
        <v>3440002</v>
      </c>
      <c r="G256" s="134" t="s">
        <v>5357</v>
      </c>
      <c r="H256" s="134" t="s">
        <v>5358</v>
      </c>
      <c r="I256" s="135"/>
      <c r="J256" s="136"/>
      <c r="K256" s="136"/>
      <c r="L256" s="136"/>
      <c r="M256" s="136" t="s">
        <v>5359</v>
      </c>
      <c r="N256" s="137"/>
      <c r="O256" s="132"/>
      <c r="P256" s="99"/>
      <c r="Q256" s="131"/>
      <c r="R256" s="132"/>
      <c r="S256" s="99"/>
      <c r="T256" s="99">
        <v>20</v>
      </c>
      <c r="U256" s="99"/>
      <c r="V256" s="110"/>
      <c r="W256" s="111"/>
      <c r="X256" s="110"/>
      <c r="Y256" s="132"/>
      <c r="Z256" s="99"/>
      <c r="AA256" s="99"/>
      <c r="AB256" s="99"/>
      <c r="AC256" s="99"/>
      <c r="AD256" s="138">
        <v>40940</v>
      </c>
      <c r="AE256" s="102" t="s">
        <v>1650</v>
      </c>
    </row>
    <row r="257" spans="1:31" s="66" customFormat="1" ht="27" customHeight="1">
      <c r="A257" s="99">
        <v>1110600853</v>
      </c>
      <c r="B257" s="124" t="s">
        <v>1712</v>
      </c>
      <c r="C257" s="102" t="s">
        <v>1711</v>
      </c>
      <c r="D257" s="102" t="s">
        <v>71</v>
      </c>
      <c r="E257" s="102" t="s">
        <v>1710</v>
      </c>
      <c r="F257" s="125">
        <v>3440002</v>
      </c>
      <c r="G257" s="126" t="s">
        <v>1709</v>
      </c>
      <c r="H257" s="126" t="s">
        <v>1709</v>
      </c>
      <c r="I257" s="127"/>
      <c r="J257" s="128"/>
      <c r="K257" s="128"/>
      <c r="L257" s="128"/>
      <c r="M257" s="128" t="s">
        <v>1708</v>
      </c>
      <c r="N257" s="129"/>
      <c r="O257" s="130"/>
      <c r="P257" s="99"/>
      <c r="Q257" s="131"/>
      <c r="R257" s="132"/>
      <c r="S257" s="99"/>
      <c r="T257" s="99">
        <v>20</v>
      </c>
      <c r="U257" s="99"/>
      <c r="V257" s="131"/>
      <c r="W257" s="132"/>
      <c r="X257" s="131"/>
      <c r="Y257" s="132"/>
      <c r="Z257" s="99"/>
      <c r="AA257" s="99"/>
      <c r="AB257" s="99"/>
      <c r="AC257" s="99"/>
      <c r="AD257" s="112">
        <v>41000</v>
      </c>
      <c r="AE257" s="102" t="s">
        <v>1707</v>
      </c>
    </row>
    <row r="258" spans="1:31" s="66" customFormat="1" ht="27" customHeight="1">
      <c r="A258" s="99">
        <v>1110600895</v>
      </c>
      <c r="B258" s="124" t="s">
        <v>1275</v>
      </c>
      <c r="C258" s="102" t="s">
        <v>2238</v>
      </c>
      <c r="D258" s="102" t="s">
        <v>71</v>
      </c>
      <c r="E258" s="102" t="s">
        <v>6162</v>
      </c>
      <c r="F258" s="125" t="s">
        <v>6163</v>
      </c>
      <c r="G258" s="126" t="s">
        <v>9085</v>
      </c>
      <c r="H258" s="126" t="s">
        <v>9086</v>
      </c>
      <c r="I258" s="127"/>
      <c r="J258" s="128"/>
      <c r="K258" s="128"/>
      <c r="L258" s="128"/>
      <c r="M258" s="128" t="s">
        <v>49</v>
      </c>
      <c r="N258" s="129"/>
      <c r="O258" s="130"/>
      <c r="P258" s="99"/>
      <c r="Q258" s="131"/>
      <c r="R258" s="132"/>
      <c r="S258" s="99"/>
      <c r="T258" s="99">
        <v>20</v>
      </c>
      <c r="U258" s="99"/>
      <c r="V258" s="131"/>
      <c r="W258" s="132"/>
      <c r="X258" s="131"/>
      <c r="Y258" s="132"/>
      <c r="Z258" s="99"/>
      <c r="AA258" s="99"/>
      <c r="AB258" s="99"/>
      <c r="AC258" s="99"/>
      <c r="AD258" s="112">
        <v>41518</v>
      </c>
      <c r="AE258" s="102" t="s">
        <v>6164</v>
      </c>
    </row>
    <row r="259" spans="1:31" ht="27" customHeight="1">
      <c r="A259" s="99">
        <v>1110600911</v>
      </c>
      <c r="B259" s="100" t="s">
        <v>3418</v>
      </c>
      <c r="C259" s="101" t="s">
        <v>2339</v>
      </c>
      <c r="D259" s="102" t="s">
        <v>71</v>
      </c>
      <c r="E259" s="102" t="s">
        <v>6944</v>
      </c>
      <c r="F259" s="133" t="s">
        <v>2239</v>
      </c>
      <c r="G259" s="134" t="s">
        <v>2341</v>
      </c>
      <c r="H259" s="134" t="s">
        <v>2342</v>
      </c>
      <c r="I259" s="135"/>
      <c r="J259" s="136"/>
      <c r="K259" s="136"/>
      <c r="L259" s="136"/>
      <c r="M259" s="136" t="s">
        <v>49</v>
      </c>
      <c r="N259" s="137" t="s">
        <v>49</v>
      </c>
      <c r="O259" s="132"/>
      <c r="P259" s="99"/>
      <c r="Q259" s="131"/>
      <c r="R259" s="132"/>
      <c r="S259" s="99"/>
      <c r="T259" s="99">
        <v>20</v>
      </c>
      <c r="U259" s="99"/>
      <c r="V259" s="131"/>
      <c r="W259" s="132"/>
      <c r="X259" s="131"/>
      <c r="Y259" s="132"/>
      <c r="Z259" s="99"/>
      <c r="AA259" s="99"/>
      <c r="AB259" s="99"/>
      <c r="AC259" s="99"/>
      <c r="AD259" s="138">
        <v>41671</v>
      </c>
      <c r="AE259" s="102" t="s">
        <v>6945</v>
      </c>
    </row>
    <row r="260" spans="1:31" s="66" customFormat="1" ht="27" customHeight="1">
      <c r="A260" s="99">
        <v>1110600929</v>
      </c>
      <c r="B260" s="124" t="s">
        <v>2407</v>
      </c>
      <c r="C260" s="102" t="s">
        <v>2408</v>
      </c>
      <c r="D260" s="102" t="s">
        <v>71</v>
      </c>
      <c r="E260" s="102" t="s">
        <v>2409</v>
      </c>
      <c r="F260" s="125" t="s">
        <v>2410</v>
      </c>
      <c r="G260" s="126" t="s">
        <v>2444</v>
      </c>
      <c r="H260" s="126" t="s">
        <v>2411</v>
      </c>
      <c r="I260" s="127"/>
      <c r="J260" s="128"/>
      <c r="K260" s="128"/>
      <c r="L260" s="128"/>
      <c r="M260" s="128"/>
      <c r="N260" s="129" t="s">
        <v>2412</v>
      </c>
      <c r="O260" s="130"/>
      <c r="P260" s="99"/>
      <c r="Q260" s="131"/>
      <c r="R260" s="132"/>
      <c r="S260" s="99"/>
      <c r="T260" s="99"/>
      <c r="U260" s="99"/>
      <c r="V260" s="131"/>
      <c r="W260" s="132"/>
      <c r="X260" s="146"/>
      <c r="Y260" s="132"/>
      <c r="Z260" s="99"/>
      <c r="AA260" s="99">
        <v>20</v>
      </c>
      <c r="AB260" s="99"/>
      <c r="AC260" s="99"/>
      <c r="AD260" s="112">
        <v>41730</v>
      </c>
      <c r="AE260" s="102" t="s">
        <v>2413</v>
      </c>
    </row>
    <row r="261" spans="1:31" ht="27" customHeight="1">
      <c r="A261" s="144">
        <v>1110600952</v>
      </c>
      <c r="B261" s="100" t="s">
        <v>2543</v>
      </c>
      <c r="C261" s="101" t="s">
        <v>2544</v>
      </c>
      <c r="D261" s="151" t="s">
        <v>71</v>
      </c>
      <c r="E261" s="102" t="s">
        <v>2545</v>
      </c>
      <c r="F261" s="133" t="s">
        <v>2546</v>
      </c>
      <c r="G261" s="126" t="s">
        <v>2547</v>
      </c>
      <c r="H261" s="126" t="s">
        <v>2547</v>
      </c>
      <c r="I261" s="127" t="s">
        <v>2548</v>
      </c>
      <c r="J261" s="148" t="s">
        <v>2548</v>
      </c>
      <c r="K261" s="148" t="s">
        <v>2548</v>
      </c>
      <c r="L261" s="148" t="s">
        <v>2548</v>
      </c>
      <c r="M261" s="148" t="s">
        <v>2548</v>
      </c>
      <c r="N261" s="137" t="s">
        <v>2548</v>
      </c>
      <c r="O261" s="132" t="s">
        <v>2548</v>
      </c>
      <c r="P261" s="99"/>
      <c r="Q261" s="131"/>
      <c r="R261" s="132"/>
      <c r="S261" s="144"/>
      <c r="T261" s="144"/>
      <c r="U261" s="99"/>
      <c r="V261" s="131"/>
      <c r="W261" s="132"/>
      <c r="X261" s="131"/>
      <c r="Y261" s="181"/>
      <c r="Z261" s="99"/>
      <c r="AA261" s="99">
        <v>21</v>
      </c>
      <c r="AB261" s="99"/>
      <c r="AC261" s="99"/>
      <c r="AD261" s="138">
        <v>41852</v>
      </c>
      <c r="AE261" s="102" t="s">
        <v>2549</v>
      </c>
    </row>
    <row r="262" spans="1:31" s="66" customFormat="1" ht="27" customHeight="1">
      <c r="A262" s="126">
        <v>1110601026</v>
      </c>
      <c r="B262" s="124" t="s">
        <v>2847</v>
      </c>
      <c r="C262" s="102" t="s">
        <v>8108</v>
      </c>
      <c r="D262" s="102" t="s">
        <v>71</v>
      </c>
      <c r="E262" s="102" t="s">
        <v>10584</v>
      </c>
      <c r="F262" s="125" t="s">
        <v>10585</v>
      </c>
      <c r="G262" s="126" t="s">
        <v>10586</v>
      </c>
      <c r="H262" s="126" t="s">
        <v>10587</v>
      </c>
      <c r="I262" s="127"/>
      <c r="J262" s="128" t="s">
        <v>765</v>
      </c>
      <c r="K262" s="128" t="s">
        <v>765</v>
      </c>
      <c r="L262" s="128" t="s">
        <v>765</v>
      </c>
      <c r="M262" s="128" t="s">
        <v>765</v>
      </c>
      <c r="N262" s="129" t="s">
        <v>765</v>
      </c>
      <c r="O262" s="130" t="s">
        <v>765</v>
      </c>
      <c r="P262" s="99"/>
      <c r="Q262" s="146"/>
      <c r="R262" s="132"/>
      <c r="S262" s="126"/>
      <c r="T262" s="99"/>
      <c r="U262" s="126"/>
      <c r="V262" s="110"/>
      <c r="W262" s="111"/>
      <c r="X262" s="146"/>
      <c r="Y262" s="130"/>
      <c r="Z262" s="126">
        <v>20</v>
      </c>
      <c r="AA262" s="126"/>
      <c r="AB262" s="126"/>
      <c r="AC262" s="126"/>
      <c r="AD262" s="149">
        <v>42095</v>
      </c>
      <c r="AE262" s="102" t="s">
        <v>11151</v>
      </c>
    </row>
    <row r="263" spans="1:31" s="66" customFormat="1" ht="27" customHeight="1">
      <c r="A263" s="99">
        <v>1110601224</v>
      </c>
      <c r="B263" s="124" t="s">
        <v>4788</v>
      </c>
      <c r="C263" s="102" t="s">
        <v>3943</v>
      </c>
      <c r="D263" s="102" t="s">
        <v>71</v>
      </c>
      <c r="E263" s="102" t="s">
        <v>3944</v>
      </c>
      <c r="F263" s="125">
        <v>3440051</v>
      </c>
      <c r="G263" s="126" t="s">
        <v>3945</v>
      </c>
      <c r="H263" s="126" t="s">
        <v>3946</v>
      </c>
      <c r="I263" s="127"/>
      <c r="J263" s="128"/>
      <c r="K263" s="128"/>
      <c r="L263" s="128"/>
      <c r="M263" s="128" t="s">
        <v>49</v>
      </c>
      <c r="N263" s="129"/>
      <c r="O263" s="130"/>
      <c r="P263" s="99"/>
      <c r="Q263" s="131"/>
      <c r="R263" s="132"/>
      <c r="S263" s="99"/>
      <c r="T263" s="99">
        <v>20</v>
      </c>
      <c r="U263" s="99"/>
      <c r="V263" s="110"/>
      <c r="W263" s="111"/>
      <c r="X263" s="110"/>
      <c r="Y263" s="132"/>
      <c r="Z263" s="99"/>
      <c r="AA263" s="99"/>
      <c r="AB263" s="99"/>
      <c r="AC263" s="99"/>
      <c r="AD263" s="112">
        <v>42917</v>
      </c>
      <c r="AE263" s="102" t="s">
        <v>3947</v>
      </c>
    </row>
    <row r="264" spans="1:31" s="66" customFormat="1" ht="27" customHeight="1">
      <c r="A264" s="126">
        <v>1110601034</v>
      </c>
      <c r="B264" s="124" t="s">
        <v>2855</v>
      </c>
      <c r="C264" s="102" t="s">
        <v>2856</v>
      </c>
      <c r="D264" s="102" t="s">
        <v>71</v>
      </c>
      <c r="E264" s="102" t="s">
        <v>2857</v>
      </c>
      <c r="F264" s="125" t="s">
        <v>2848</v>
      </c>
      <c r="G264" s="126" t="s">
        <v>2858</v>
      </c>
      <c r="H264" s="126" t="s">
        <v>2859</v>
      </c>
      <c r="I264" s="127"/>
      <c r="J264" s="128" t="s">
        <v>2824</v>
      </c>
      <c r="K264" s="128" t="s">
        <v>2824</v>
      </c>
      <c r="L264" s="128" t="s">
        <v>2824</v>
      </c>
      <c r="M264" s="128" t="s">
        <v>2824</v>
      </c>
      <c r="N264" s="129" t="s">
        <v>2824</v>
      </c>
      <c r="O264" s="130" t="s">
        <v>2824</v>
      </c>
      <c r="P264" s="99"/>
      <c r="Q264" s="146"/>
      <c r="R264" s="132"/>
      <c r="S264" s="126"/>
      <c r="T264" s="99"/>
      <c r="U264" s="126"/>
      <c r="V264" s="110"/>
      <c r="W264" s="111"/>
      <c r="X264" s="146"/>
      <c r="Y264" s="130"/>
      <c r="Z264" s="126">
        <v>20</v>
      </c>
      <c r="AA264" s="126"/>
      <c r="AB264" s="126"/>
      <c r="AC264" s="126"/>
      <c r="AD264" s="149">
        <v>42095</v>
      </c>
      <c r="AE264" s="102" t="s">
        <v>2860</v>
      </c>
    </row>
    <row r="265" spans="1:31" s="66" customFormat="1" ht="27" customHeight="1">
      <c r="A265" s="99">
        <v>1110601109</v>
      </c>
      <c r="B265" s="100" t="s">
        <v>3316</v>
      </c>
      <c r="C265" s="101" t="s">
        <v>3317</v>
      </c>
      <c r="D265" s="102" t="s">
        <v>71</v>
      </c>
      <c r="E265" s="102" t="s">
        <v>3318</v>
      </c>
      <c r="F265" s="133" t="s">
        <v>3319</v>
      </c>
      <c r="G265" s="134" t="s">
        <v>3320</v>
      </c>
      <c r="H265" s="134" t="s">
        <v>3321</v>
      </c>
      <c r="I265" s="135" t="s">
        <v>49</v>
      </c>
      <c r="J265" s="136"/>
      <c r="K265" s="136"/>
      <c r="L265" s="136"/>
      <c r="M265" s="136" t="s">
        <v>49</v>
      </c>
      <c r="N265" s="137"/>
      <c r="O265" s="132"/>
      <c r="P265" s="99"/>
      <c r="Q265" s="131"/>
      <c r="R265" s="132"/>
      <c r="S265" s="99"/>
      <c r="T265" s="99">
        <v>40</v>
      </c>
      <c r="U265" s="99"/>
      <c r="V265" s="131"/>
      <c r="W265" s="132"/>
      <c r="X265" s="131"/>
      <c r="Y265" s="132"/>
      <c r="Z265" s="99"/>
      <c r="AA265" s="99"/>
      <c r="AB265" s="99"/>
      <c r="AC265" s="99"/>
      <c r="AD265" s="138">
        <v>45078</v>
      </c>
      <c r="AE265" s="102" t="s">
        <v>3322</v>
      </c>
    </row>
    <row r="266" spans="1:31" ht="27" customHeight="1">
      <c r="A266" s="99">
        <v>1110601174</v>
      </c>
      <c r="B266" s="124" t="s">
        <v>2309</v>
      </c>
      <c r="C266" s="102" t="s">
        <v>3526</v>
      </c>
      <c r="D266" s="102" t="s">
        <v>71</v>
      </c>
      <c r="E266" s="102" t="s">
        <v>3527</v>
      </c>
      <c r="F266" s="125" t="s">
        <v>3528</v>
      </c>
      <c r="G266" s="126" t="s">
        <v>3529</v>
      </c>
      <c r="H266" s="126" t="s">
        <v>3530</v>
      </c>
      <c r="I266" s="127"/>
      <c r="J266" s="128"/>
      <c r="K266" s="128"/>
      <c r="L266" s="128" t="s">
        <v>3531</v>
      </c>
      <c r="M266" s="128" t="s">
        <v>3531</v>
      </c>
      <c r="N266" s="129" t="s">
        <v>3531</v>
      </c>
      <c r="O266" s="130" t="s">
        <v>3531</v>
      </c>
      <c r="P266" s="99"/>
      <c r="Q266" s="131"/>
      <c r="R266" s="132"/>
      <c r="S266" s="99"/>
      <c r="T266" s="99"/>
      <c r="U266" s="99"/>
      <c r="V266" s="131"/>
      <c r="W266" s="132"/>
      <c r="X266" s="131">
        <v>20</v>
      </c>
      <c r="Y266" s="132"/>
      <c r="Z266" s="99"/>
      <c r="AA266" s="99"/>
      <c r="AB266" s="99"/>
      <c r="AC266" s="99"/>
      <c r="AD266" s="112">
        <v>42614</v>
      </c>
      <c r="AE266" s="102" t="s">
        <v>3532</v>
      </c>
    </row>
    <row r="267" spans="1:31" s="522" customFormat="1" ht="27" customHeight="1">
      <c r="A267" s="566">
        <v>1110601174</v>
      </c>
      <c r="B267" s="582" t="s">
        <v>2309</v>
      </c>
      <c r="C267" s="570" t="s">
        <v>3526</v>
      </c>
      <c r="D267" s="570" t="s">
        <v>71</v>
      </c>
      <c r="E267" s="570" t="s">
        <v>3527</v>
      </c>
      <c r="F267" s="595" t="s">
        <v>2239</v>
      </c>
      <c r="G267" s="585" t="s">
        <v>3529</v>
      </c>
      <c r="H267" s="585" t="s">
        <v>3530</v>
      </c>
      <c r="I267" s="586"/>
      <c r="J267" s="588"/>
      <c r="K267" s="588"/>
      <c r="L267" s="588" t="s">
        <v>49</v>
      </c>
      <c r="M267" s="588" t="s">
        <v>49</v>
      </c>
      <c r="N267" s="596" t="s">
        <v>49</v>
      </c>
      <c r="O267" s="597" t="s">
        <v>49</v>
      </c>
      <c r="P267" s="566"/>
      <c r="Q267" s="590"/>
      <c r="R267" s="589"/>
      <c r="S267" s="566"/>
      <c r="T267" s="566"/>
      <c r="U267" s="566"/>
      <c r="V267" s="590"/>
      <c r="W267" s="589"/>
      <c r="X267" s="590"/>
      <c r="Y267" s="589"/>
      <c r="Z267" s="566"/>
      <c r="AA267" s="566"/>
      <c r="AB267" s="566"/>
      <c r="AC267" s="566" t="s">
        <v>49</v>
      </c>
      <c r="AD267" s="591">
        <v>46266</v>
      </c>
      <c r="AE267" s="570" t="s">
        <v>3532</v>
      </c>
    </row>
    <row r="268" spans="1:31" ht="27" customHeight="1">
      <c r="A268" s="99">
        <v>1110601356</v>
      </c>
      <c r="B268" s="124" t="s">
        <v>2309</v>
      </c>
      <c r="C268" s="102" t="s">
        <v>4577</v>
      </c>
      <c r="D268" s="102" t="s">
        <v>71</v>
      </c>
      <c r="E268" s="102" t="s">
        <v>3527</v>
      </c>
      <c r="F268" s="125" t="s">
        <v>4578</v>
      </c>
      <c r="G268" s="126" t="s">
        <v>4579</v>
      </c>
      <c r="H268" s="126" t="s">
        <v>4580</v>
      </c>
      <c r="I268" s="127"/>
      <c r="J268" s="128"/>
      <c r="K268" s="128"/>
      <c r="L268" s="128" t="s">
        <v>4581</v>
      </c>
      <c r="M268" s="128" t="s">
        <v>4581</v>
      </c>
      <c r="N268" s="129" t="s">
        <v>4581</v>
      </c>
      <c r="O268" s="130" t="s">
        <v>4581</v>
      </c>
      <c r="P268" s="99"/>
      <c r="Q268" s="131"/>
      <c r="R268" s="132"/>
      <c r="S268" s="99"/>
      <c r="T268" s="99"/>
      <c r="U268" s="99"/>
      <c r="V268" s="131"/>
      <c r="W268" s="132"/>
      <c r="X268" s="131"/>
      <c r="Y268" s="132"/>
      <c r="Z268" s="99"/>
      <c r="AA268" s="99"/>
      <c r="AB268" s="99" t="s">
        <v>4581</v>
      </c>
      <c r="AC268" s="99"/>
      <c r="AD268" s="112">
        <v>43313</v>
      </c>
      <c r="AE268" s="102" t="s">
        <v>3532</v>
      </c>
    </row>
    <row r="269" spans="1:31" s="66" customFormat="1" ht="27" customHeight="1">
      <c r="A269" s="99">
        <v>1110601422</v>
      </c>
      <c r="B269" s="100" t="s">
        <v>5129</v>
      </c>
      <c r="C269" s="101" t="s">
        <v>5130</v>
      </c>
      <c r="D269" s="102" t="s">
        <v>71</v>
      </c>
      <c r="E269" s="102" t="s">
        <v>5131</v>
      </c>
      <c r="F269" s="133" t="s">
        <v>2239</v>
      </c>
      <c r="G269" s="134" t="s">
        <v>5132</v>
      </c>
      <c r="H269" s="134" t="s">
        <v>5133</v>
      </c>
      <c r="I269" s="135"/>
      <c r="J269" s="136"/>
      <c r="K269" s="136"/>
      <c r="L269" s="136" t="s">
        <v>765</v>
      </c>
      <c r="M269" s="136" t="s">
        <v>765</v>
      </c>
      <c r="N269" s="137" t="s">
        <v>765</v>
      </c>
      <c r="O269" s="132"/>
      <c r="P269" s="99"/>
      <c r="Q269" s="131"/>
      <c r="R269" s="132"/>
      <c r="S269" s="99"/>
      <c r="T269" s="99"/>
      <c r="U269" s="99"/>
      <c r="V269" s="110"/>
      <c r="W269" s="111"/>
      <c r="X269" s="131">
        <v>20</v>
      </c>
      <c r="Y269" s="132"/>
      <c r="Z269" s="99"/>
      <c r="AA269" s="99"/>
      <c r="AB269" s="99"/>
      <c r="AC269" s="99"/>
      <c r="AD269" s="138">
        <v>43647</v>
      </c>
      <c r="AE269" s="102" t="s">
        <v>5134</v>
      </c>
    </row>
    <row r="270" spans="1:31" s="66" customFormat="1" ht="27" customHeight="1">
      <c r="A270" s="99">
        <v>1110601471</v>
      </c>
      <c r="B270" s="100" t="s">
        <v>5246</v>
      </c>
      <c r="C270" s="101" t="s">
        <v>5247</v>
      </c>
      <c r="D270" s="102" t="s">
        <v>71</v>
      </c>
      <c r="E270" s="102" t="s">
        <v>5248</v>
      </c>
      <c r="F270" s="133" t="s">
        <v>5249</v>
      </c>
      <c r="G270" s="134" t="s">
        <v>5250</v>
      </c>
      <c r="H270" s="134" t="s">
        <v>5250</v>
      </c>
      <c r="I270" s="135"/>
      <c r="J270" s="136"/>
      <c r="K270" s="136"/>
      <c r="L270" s="136"/>
      <c r="M270" s="136" t="s">
        <v>765</v>
      </c>
      <c r="N270" s="137"/>
      <c r="O270" s="132"/>
      <c r="P270" s="99"/>
      <c r="Q270" s="131"/>
      <c r="R270" s="132"/>
      <c r="S270" s="99"/>
      <c r="T270" s="99"/>
      <c r="U270" s="99"/>
      <c r="V270" s="110"/>
      <c r="W270" s="111"/>
      <c r="X270" s="131">
        <v>20</v>
      </c>
      <c r="Y270" s="132"/>
      <c r="Z270" s="99"/>
      <c r="AA270" s="99"/>
      <c r="AB270" s="99"/>
      <c r="AC270" s="99"/>
      <c r="AD270" s="138">
        <v>43709</v>
      </c>
      <c r="AE270" s="102" t="s">
        <v>5251</v>
      </c>
    </row>
    <row r="271" spans="1:31" s="66" customFormat="1" ht="27" customHeight="1">
      <c r="A271" s="99">
        <v>1110601471</v>
      </c>
      <c r="B271" s="100" t="s">
        <v>5246</v>
      </c>
      <c r="C271" s="101" t="s">
        <v>5247</v>
      </c>
      <c r="D271" s="102" t="s">
        <v>71</v>
      </c>
      <c r="E271" s="102" t="s">
        <v>5248</v>
      </c>
      <c r="F271" s="133" t="s">
        <v>5249</v>
      </c>
      <c r="G271" s="134" t="s">
        <v>5250</v>
      </c>
      <c r="H271" s="134" t="s">
        <v>5250</v>
      </c>
      <c r="I271" s="135"/>
      <c r="J271" s="136"/>
      <c r="K271" s="136"/>
      <c r="L271" s="136"/>
      <c r="M271" s="136" t="s">
        <v>765</v>
      </c>
      <c r="N271" s="137" t="s">
        <v>49</v>
      </c>
      <c r="O271" s="132"/>
      <c r="P271" s="99"/>
      <c r="Q271" s="131"/>
      <c r="R271" s="132"/>
      <c r="S271" s="99"/>
      <c r="T271" s="99"/>
      <c r="U271" s="99"/>
      <c r="V271" s="110"/>
      <c r="W271" s="111"/>
      <c r="X271" s="131"/>
      <c r="Y271" s="132"/>
      <c r="Z271" s="99"/>
      <c r="AA271" s="99"/>
      <c r="AB271" s="99" t="s">
        <v>4597</v>
      </c>
      <c r="AC271" s="99"/>
      <c r="AD271" s="138">
        <v>45748</v>
      </c>
      <c r="AE271" s="102" t="s">
        <v>5251</v>
      </c>
    </row>
    <row r="272" spans="1:31" ht="27" customHeight="1">
      <c r="A272" s="99">
        <v>1110601489</v>
      </c>
      <c r="B272" s="124" t="s">
        <v>5294</v>
      </c>
      <c r="C272" s="102" t="s">
        <v>5254</v>
      </c>
      <c r="D272" s="102" t="s">
        <v>71</v>
      </c>
      <c r="E272" s="102" t="s">
        <v>6312</v>
      </c>
      <c r="F272" s="125">
        <v>3440061</v>
      </c>
      <c r="G272" s="126" t="s">
        <v>5255</v>
      </c>
      <c r="H272" s="126" t="s">
        <v>5255</v>
      </c>
      <c r="I272" s="127"/>
      <c r="J272" s="128"/>
      <c r="K272" s="128"/>
      <c r="L272" s="128"/>
      <c r="M272" s="128" t="s">
        <v>49</v>
      </c>
      <c r="N272" s="128" t="s">
        <v>49</v>
      </c>
      <c r="O272" s="130"/>
      <c r="P272" s="99"/>
      <c r="Q272" s="131"/>
      <c r="R272" s="132"/>
      <c r="S272" s="99"/>
      <c r="T272" s="99"/>
      <c r="U272" s="99"/>
      <c r="V272" s="131"/>
      <c r="W272" s="132"/>
      <c r="X272" s="131"/>
      <c r="Y272" s="132"/>
      <c r="Z272" s="99"/>
      <c r="AA272" s="99">
        <v>20</v>
      </c>
      <c r="AB272" s="99"/>
      <c r="AC272" s="99"/>
      <c r="AD272" s="138">
        <v>43709</v>
      </c>
      <c r="AE272" s="102" t="s">
        <v>5256</v>
      </c>
    </row>
    <row r="273" spans="1:31" ht="27" customHeight="1">
      <c r="A273" s="126">
        <v>1110601182</v>
      </c>
      <c r="B273" s="124" t="s">
        <v>3016</v>
      </c>
      <c r="C273" s="102" t="s">
        <v>3787</v>
      </c>
      <c r="D273" s="102" t="s">
        <v>71</v>
      </c>
      <c r="E273" s="102" t="s">
        <v>3017</v>
      </c>
      <c r="F273" s="125" t="s">
        <v>3788</v>
      </c>
      <c r="G273" s="126" t="s">
        <v>3789</v>
      </c>
      <c r="H273" s="126" t="s">
        <v>3790</v>
      </c>
      <c r="I273" s="127"/>
      <c r="J273" s="128"/>
      <c r="K273" s="128"/>
      <c r="L273" s="128" t="s">
        <v>3791</v>
      </c>
      <c r="M273" s="128" t="s">
        <v>3791</v>
      </c>
      <c r="N273" s="129" t="s">
        <v>3791</v>
      </c>
      <c r="O273" s="130" t="s">
        <v>3791</v>
      </c>
      <c r="P273" s="99"/>
      <c r="Q273" s="146"/>
      <c r="R273" s="132"/>
      <c r="S273" s="126"/>
      <c r="T273" s="99"/>
      <c r="U273" s="126"/>
      <c r="V273" s="110"/>
      <c r="W273" s="111"/>
      <c r="X273" s="146">
        <v>20</v>
      </c>
      <c r="Y273" s="130"/>
      <c r="Z273" s="126"/>
      <c r="AA273" s="126"/>
      <c r="AB273" s="126"/>
      <c r="AC273" s="126"/>
      <c r="AD273" s="149">
        <v>42826</v>
      </c>
      <c r="AE273" s="102" t="s">
        <v>3018</v>
      </c>
    </row>
    <row r="274" spans="1:31" ht="27" customHeight="1">
      <c r="A274" s="126">
        <v>1110601182</v>
      </c>
      <c r="B274" s="124" t="s">
        <v>3016</v>
      </c>
      <c r="C274" s="102" t="s">
        <v>3787</v>
      </c>
      <c r="D274" s="102" t="s">
        <v>71</v>
      </c>
      <c r="E274" s="102" t="s">
        <v>12263</v>
      </c>
      <c r="F274" s="125" t="s">
        <v>2239</v>
      </c>
      <c r="G274" s="126" t="s">
        <v>3789</v>
      </c>
      <c r="H274" s="126" t="s">
        <v>3790</v>
      </c>
      <c r="I274" s="128" t="s">
        <v>49</v>
      </c>
      <c r="J274" s="128" t="s">
        <v>49</v>
      </c>
      <c r="K274" s="128" t="s">
        <v>49</v>
      </c>
      <c r="L274" s="128" t="s">
        <v>49</v>
      </c>
      <c r="M274" s="128" t="s">
        <v>49</v>
      </c>
      <c r="N274" s="129" t="s">
        <v>49</v>
      </c>
      <c r="O274" s="130" t="s">
        <v>49</v>
      </c>
      <c r="P274" s="99"/>
      <c r="Q274" s="146"/>
      <c r="R274" s="132"/>
      <c r="S274" s="126"/>
      <c r="T274" s="99"/>
      <c r="U274" s="126"/>
      <c r="V274" s="110"/>
      <c r="W274" s="111"/>
      <c r="X274" s="146"/>
      <c r="Y274" s="130"/>
      <c r="Z274" s="126"/>
      <c r="AA274" s="126" t="s">
        <v>49</v>
      </c>
      <c r="AB274" s="126"/>
      <c r="AC274" s="126"/>
      <c r="AD274" s="149">
        <v>46235</v>
      </c>
      <c r="AE274" s="102" t="s">
        <v>3018</v>
      </c>
    </row>
    <row r="275" spans="1:31" ht="27" customHeight="1">
      <c r="A275" s="76">
        <v>1110601539</v>
      </c>
      <c r="B275" s="157" t="s">
        <v>5407</v>
      </c>
      <c r="C275" s="158" t="s">
        <v>5461</v>
      </c>
      <c r="D275" s="160" t="s">
        <v>71</v>
      </c>
      <c r="E275" s="160" t="s">
        <v>5462</v>
      </c>
      <c r="F275" s="161" t="s">
        <v>2239</v>
      </c>
      <c r="G275" s="162" t="s">
        <v>5463</v>
      </c>
      <c r="H275" s="162" t="s">
        <v>5464</v>
      </c>
      <c r="I275" s="172"/>
      <c r="J275" s="164" t="s">
        <v>49</v>
      </c>
      <c r="K275" s="164" t="s">
        <v>49</v>
      </c>
      <c r="L275" s="164" t="s">
        <v>49</v>
      </c>
      <c r="M275" s="164" t="s">
        <v>765</v>
      </c>
      <c r="N275" s="142" t="s">
        <v>765</v>
      </c>
      <c r="O275" s="89" t="s">
        <v>49</v>
      </c>
      <c r="P275" s="76"/>
      <c r="Q275" s="70"/>
      <c r="R275" s="89"/>
      <c r="S275" s="76"/>
      <c r="T275" s="76"/>
      <c r="U275" s="76"/>
      <c r="V275" s="97"/>
      <c r="W275" s="75"/>
      <c r="X275" s="70">
        <v>20</v>
      </c>
      <c r="Y275" s="89"/>
      <c r="Z275" s="76"/>
      <c r="AA275" s="76"/>
      <c r="AB275" s="76"/>
      <c r="AC275" s="76"/>
      <c r="AD275" s="139">
        <v>43800</v>
      </c>
      <c r="AE275" s="160" t="s">
        <v>5465</v>
      </c>
    </row>
    <row r="276" spans="1:31" ht="27" customHeight="1">
      <c r="A276" s="99">
        <v>1110601539</v>
      </c>
      <c r="B276" s="100" t="s">
        <v>5407</v>
      </c>
      <c r="C276" s="101" t="s">
        <v>5461</v>
      </c>
      <c r="D276" s="102" t="s">
        <v>71</v>
      </c>
      <c r="E276" s="102" t="s">
        <v>5462</v>
      </c>
      <c r="F276" s="133" t="s">
        <v>2239</v>
      </c>
      <c r="G276" s="134" t="s">
        <v>5463</v>
      </c>
      <c r="H276" s="134" t="s">
        <v>5464</v>
      </c>
      <c r="I276" s="135"/>
      <c r="J276" s="136" t="s">
        <v>49</v>
      </c>
      <c r="K276" s="136" t="s">
        <v>49</v>
      </c>
      <c r="L276" s="136" t="s">
        <v>49</v>
      </c>
      <c r="M276" s="136" t="s">
        <v>765</v>
      </c>
      <c r="N276" s="137" t="s">
        <v>765</v>
      </c>
      <c r="O276" s="132" t="s">
        <v>49</v>
      </c>
      <c r="P276" s="99"/>
      <c r="Q276" s="131"/>
      <c r="R276" s="132"/>
      <c r="S276" s="99"/>
      <c r="T276" s="99"/>
      <c r="U276" s="99"/>
      <c r="V276" s="110"/>
      <c r="W276" s="111"/>
      <c r="X276" s="131"/>
      <c r="Y276" s="132"/>
      <c r="Z276" s="99"/>
      <c r="AA276" s="99"/>
      <c r="AB276" s="99" t="s">
        <v>4597</v>
      </c>
      <c r="AC276" s="99"/>
      <c r="AD276" s="112">
        <v>44378</v>
      </c>
      <c r="AE276" s="102" t="s">
        <v>5465</v>
      </c>
    </row>
    <row r="277" spans="1:31" ht="27" customHeight="1">
      <c r="A277" s="99">
        <v>1110601547</v>
      </c>
      <c r="B277" s="100" t="s">
        <v>5447</v>
      </c>
      <c r="C277" s="101" t="s">
        <v>5448</v>
      </c>
      <c r="D277" s="102" t="s">
        <v>71</v>
      </c>
      <c r="E277" s="102" t="s">
        <v>5449</v>
      </c>
      <c r="F277" s="133" t="s">
        <v>5450</v>
      </c>
      <c r="G277" s="134" t="s">
        <v>5451</v>
      </c>
      <c r="H277" s="134" t="s">
        <v>5452</v>
      </c>
      <c r="I277" s="135"/>
      <c r="J277" s="136"/>
      <c r="K277" s="136"/>
      <c r="L277" s="136"/>
      <c r="M277" s="136" t="s">
        <v>765</v>
      </c>
      <c r="N277" s="137" t="s">
        <v>765</v>
      </c>
      <c r="O277" s="132" t="s">
        <v>5453</v>
      </c>
      <c r="P277" s="99"/>
      <c r="Q277" s="131"/>
      <c r="R277" s="132"/>
      <c r="S277" s="99"/>
      <c r="T277" s="99"/>
      <c r="U277" s="99"/>
      <c r="V277" s="110"/>
      <c r="W277" s="111"/>
      <c r="X277" s="131">
        <v>20</v>
      </c>
      <c r="Y277" s="132"/>
      <c r="Z277" s="99"/>
      <c r="AA277" s="99"/>
      <c r="AB277" s="99"/>
      <c r="AC277" s="99"/>
      <c r="AD277" s="138">
        <v>43800</v>
      </c>
      <c r="AE277" s="102" t="s">
        <v>5454</v>
      </c>
    </row>
    <row r="278" spans="1:31" s="66" customFormat="1" ht="27" customHeight="1">
      <c r="A278" s="99">
        <v>1110601547</v>
      </c>
      <c r="B278" s="100" t="s">
        <v>5447</v>
      </c>
      <c r="C278" s="101" t="s">
        <v>5448</v>
      </c>
      <c r="D278" s="102" t="s">
        <v>71</v>
      </c>
      <c r="E278" s="102" t="s">
        <v>5449</v>
      </c>
      <c r="F278" s="133" t="s">
        <v>2239</v>
      </c>
      <c r="G278" s="134" t="s">
        <v>5451</v>
      </c>
      <c r="H278" s="134" t="s">
        <v>5452</v>
      </c>
      <c r="I278" s="135"/>
      <c r="J278" s="136"/>
      <c r="K278" s="136"/>
      <c r="L278" s="136"/>
      <c r="M278" s="136" t="s">
        <v>765</v>
      </c>
      <c r="N278" s="137" t="s">
        <v>765</v>
      </c>
      <c r="O278" s="132" t="s">
        <v>49</v>
      </c>
      <c r="P278" s="99"/>
      <c r="Q278" s="131"/>
      <c r="R278" s="132"/>
      <c r="S278" s="99"/>
      <c r="T278" s="99"/>
      <c r="U278" s="99"/>
      <c r="V278" s="110"/>
      <c r="W278" s="111"/>
      <c r="X278" s="131"/>
      <c r="Y278" s="132"/>
      <c r="Z278" s="99"/>
      <c r="AA278" s="99"/>
      <c r="AB278" s="99" t="s">
        <v>4597</v>
      </c>
      <c r="AC278" s="99"/>
      <c r="AD278" s="112">
        <v>44378</v>
      </c>
      <c r="AE278" s="102" t="s">
        <v>5454</v>
      </c>
    </row>
    <row r="279" spans="1:31" ht="27" customHeight="1">
      <c r="A279" s="99">
        <v>1110601547</v>
      </c>
      <c r="B279" s="100" t="s">
        <v>5447</v>
      </c>
      <c r="C279" s="101" t="s">
        <v>5448</v>
      </c>
      <c r="D279" s="102" t="s">
        <v>71</v>
      </c>
      <c r="E279" s="102" t="s">
        <v>5449</v>
      </c>
      <c r="F279" s="133" t="s">
        <v>2239</v>
      </c>
      <c r="G279" s="134" t="s">
        <v>5451</v>
      </c>
      <c r="H279" s="134" t="s">
        <v>5452</v>
      </c>
      <c r="I279" s="135"/>
      <c r="J279" s="136"/>
      <c r="K279" s="136"/>
      <c r="L279" s="136"/>
      <c r="M279" s="136" t="s">
        <v>765</v>
      </c>
      <c r="N279" s="137" t="s">
        <v>765</v>
      </c>
      <c r="O279" s="132" t="s">
        <v>49</v>
      </c>
      <c r="P279" s="99"/>
      <c r="Q279" s="131"/>
      <c r="R279" s="132"/>
      <c r="S279" s="99"/>
      <c r="T279" s="99"/>
      <c r="U279" s="99"/>
      <c r="V279" s="110"/>
      <c r="W279" s="111"/>
      <c r="X279" s="131"/>
      <c r="Y279" s="132"/>
      <c r="Z279" s="99"/>
      <c r="AA279" s="99"/>
      <c r="AB279" s="99"/>
      <c r="AC279" s="99">
        <v>10</v>
      </c>
      <c r="AD279" s="138">
        <v>46082</v>
      </c>
      <c r="AE279" s="102" t="s">
        <v>5454</v>
      </c>
    </row>
    <row r="280" spans="1:31" s="66" customFormat="1" ht="27" customHeight="1">
      <c r="A280" s="99">
        <v>1110601588</v>
      </c>
      <c r="B280" s="124" t="s">
        <v>6311</v>
      </c>
      <c r="C280" s="102" t="s">
        <v>6157</v>
      </c>
      <c r="D280" s="102" t="s">
        <v>71</v>
      </c>
      <c r="E280" s="102" t="s">
        <v>6158</v>
      </c>
      <c r="F280" s="125" t="s">
        <v>2340</v>
      </c>
      <c r="G280" s="126" t="s">
        <v>6159</v>
      </c>
      <c r="H280" s="126" t="s">
        <v>6160</v>
      </c>
      <c r="I280" s="127"/>
      <c r="J280" s="128"/>
      <c r="K280" s="128"/>
      <c r="L280" s="128"/>
      <c r="M280" s="128" t="s">
        <v>49</v>
      </c>
      <c r="N280" s="129" t="s">
        <v>49</v>
      </c>
      <c r="O280" s="130"/>
      <c r="P280" s="99"/>
      <c r="Q280" s="131"/>
      <c r="R280" s="132"/>
      <c r="S280" s="99"/>
      <c r="T280" s="99">
        <v>20</v>
      </c>
      <c r="U280" s="99"/>
      <c r="V280" s="110"/>
      <c r="W280" s="111"/>
      <c r="X280" s="110"/>
      <c r="Y280" s="132"/>
      <c r="Z280" s="99"/>
      <c r="AA280" s="99"/>
      <c r="AB280" s="99"/>
      <c r="AC280" s="99"/>
      <c r="AD280" s="112">
        <v>44013</v>
      </c>
      <c r="AE280" s="102" t="s">
        <v>6161</v>
      </c>
    </row>
    <row r="281" spans="1:31" ht="27" customHeight="1">
      <c r="A281" s="99">
        <v>1110601604</v>
      </c>
      <c r="B281" s="124" t="s">
        <v>6240</v>
      </c>
      <c r="C281" s="102" t="s">
        <v>6241</v>
      </c>
      <c r="D281" s="102" t="s">
        <v>71</v>
      </c>
      <c r="E281" s="102" t="s">
        <v>6242</v>
      </c>
      <c r="F281" s="125" t="s">
        <v>3166</v>
      </c>
      <c r="G281" s="126" t="s">
        <v>6243</v>
      </c>
      <c r="H281" s="126" t="s">
        <v>6243</v>
      </c>
      <c r="I281" s="127"/>
      <c r="J281" s="128"/>
      <c r="K281" s="128"/>
      <c r="L281" s="128"/>
      <c r="M281" s="128" t="s">
        <v>49</v>
      </c>
      <c r="N281" s="129" t="s">
        <v>49</v>
      </c>
      <c r="O281" s="130"/>
      <c r="P281" s="99"/>
      <c r="Q281" s="131"/>
      <c r="R281" s="132"/>
      <c r="S281" s="99"/>
      <c r="T281" s="99"/>
      <c r="U281" s="99"/>
      <c r="V281" s="131">
        <v>20</v>
      </c>
      <c r="W281" s="132"/>
      <c r="X281" s="131"/>
      <c r="Y281" s="132"/>
      <c r="Z281" s="99"/>
      <c r="AA281" s="99"/>
      <c r="AB281" s="99"/>
      <c r="AC281" s="99"/>
      <c r="AD281" s="112">
        <v>44075</v>
      </c>
      <c r="AE281" s="102" t="s">
        <v>6244</v>
      </c>
    </row>
    <row r="282" spans="1:31" ht="27" customHeight="1">
      <c r="A282" s="126">
        <v>1110601638</v>
      </c>
      <c r="B282" s="124" t="s">
        <v>6467</v>
      </c>
      <c r="C282" s="102" t="s">
        <v>6468</v>
      </c>
      <c r="D282" s="102" t="s">
        <v>71</v>
      </c>
      <c r="E282" s="102" t="s">
        <v>7861</v>
      </c>
      <c r="F282" s="125" t="s">
        <v>2239</v>
      </c>
      <c r="G282" s="126" t="s">
        <v>6469</v>
      </c>
      <c r="H282" s="126" t="s">
        <v>6470</v>
      </c>
      <c r="I282" s="127"/>
      <c r="J282" s="128"/>
      <c r="K282" s="128"/>
      <c r="L282" s="128"/>
      <c r="M282" s="128" t="s">
        <v>49</v>
      </c>
      <c r="N282" s="129" t="s">
        <v>49</v>
      </c>
      <c r="O282" s="130" t="s">
        <v>49</v>
      </c>
      <c r="P282" s="99"/>
      <c r="Q282" s="146"/>
      <c r="R282" s="132"/>
      <c r="S282" s="126"/>
      <c r="T282" s="99"/>
      <c r="U282" s="126"/>
      <c r="V282" s="110"/>
      <c r="W282" s="111"/>
      <c r="X282" s="146"/>
      <c r="Y282" s="130"/>
      <c r="Z282" s="126">
        <v>10</v>
      </c>
      <c r="AA282" s="126">
        <v>10</v>
      </c>
      <c r="AB282" s="126"/>
      <c r="AC282" s="126"/>
      <c r="AD282" s="112">
        <v>44197</v>
      </c>
      <c r="AE282" s="102" t="s">
        <v>7862</v>
      </c>
    </row>
    <row r="283" spans="1:31" ht="27" customHeight="1">
      <c r="A283" s="99">
        <v>1110601653</v>
      </c>
      <c r="B283" s="124" t="s">
        <v>6598</v>
      </c>
      <c r="C283" s="102" t="s">
        <v>6599</v>
      </c>
      <c r="D283" s="102" t="s">
        <v>71</v>
      </c>
      <c r="E283" s="102" t="s">
        <v>6600</v>
      </c>
      <c r="F283" s="125" t="s">
        <v>3177</v>
      </c>
      <c r="G283" s="126" t="s">
        <v>6601</v>
      </c>
      <c r="H283" s="126" t="s">
        <v>6602</v>
      </c>
      <c r="I283" s="127"/>
      <c r="J283" s="128"/>
      <c r="K283" s="128"/>
      <c r="L283" s="128" t="s">
        <v>6411</v>
      </c>
      <c r="M283" s="128" t="s">
        <v>49</v>
      </c>
      <c r="N283" s="129" t="s">
        <v>49</v>
      </c>
      <c r="O283" s="130"/>
      <c r="P283" s="99"/>
      <c r="Q283" s="131"/>
      <c r="R283" s="132"/>
      <c r="S283" s="99"/>
      <c r="T283" s="99"/>
      <c r="U283" s="99"/>
      <c r="V283" s="110"/>
      <c r="W283" s="111"/>
      <c r="X283" s="110"/>
      <c r="Y283" s="132"/>
      <c r="Z283" s="99"/>
      <c r="AA283" s="99">
        <v>20</v>
      </c>
      <c r="AB283" s="99"/>
      <c r="AC283" s="99"/>
      <c r="AD283" s="112">
        <v>44287</v>
      </c>
      <c r="AE283" s="102" t="s">
        <v>6603</v>
      </c>
    </row>
    <row r="284" spans="1:31" s="66" customFormat="1" ht="27" customHeight="1">
      <c r="A284" s="99">
        <v>1110601646</v>
      </c>
      <c r="B284" s="124" t="s">
        <v>6617</v>
      </c>
      <c r="C284" s="102" t="s">
        <v>6618</v>
      </c>
      <c r="D284" s="102" t="s">
        <v>71</v>
      </c>
      <c r="E284" s="102" t="s">
        <v>6619</v>
      </c>
      <c r="F284" s="125" t="s">
        <v>2239</v>
      </c>
      <c r="G284" s="126" t="s">
        <v>6620</v>
      </c>
      <c r="H284" s="126" t="s">
        <v>6620</v>
      </c>
      <c r="I284" s="127"/>
      <c r="J284" s="128"/>
      <c r="K284" s="128"/>
      <c r="L284" s="128"/>
      <c r="M284" s="128"/>
      <c r="N284" s="129" t="s">
        <v>49</v>
      </c>
      <c r="O284" s="130"/>
      <c r="P284" s="99"/>
      <c r="Q284" s="131"/>
      <c r="R284" s="132"/>
      <c r="S284" s="99"/>
      <c r="T284" s="99"/>
      <c r="U284" s="99"/>
      <c r="V284" s="110"/>
      <c r="W284" s="111"/>
      <c r="X284" s="110"/>
      <c r="Y284" s="132"/>
      <c r="Z284" s="99"/>
      <c r="AA284" s="99">
        <v>20</v>
      </c>
      <c r="AB284" s="99"/>
      <c r="AC284" s="99"/>
      <c r="AD284" s="112">
        <v>44287</v>
      </c>
      <c r="AE284" s="102" t="s">
        <v>6621</v>
      </c>
    </row>
    <row r="285" spans="1:31" s="66" customFormat="1" ht="27" customHeight="1">
      <c r="A285" s="99">
        <v>1110601661</v>
      </c>
      <c r="B285" s="100" t="s">
        <v>6736</v>
      </c>
      <c r="C285" s="101" t="s">
        <v>6732</v>
      </c>
      <c r="D285" s="102" t="s">
        <v>71</v>
      </c>
      <c r="E285" s="102" t="s">
        <v>6733</v>
      </c>
      <c r="F285" s="133" t="s">
        <v>6734</v>
      </c>
      <c r="G285" s="134" t="s">
        <v>7432</v>
      </c>
      <c r="H285" s="134" t="s">
        <v>7891</v>
      </c>
      <c r="I285" s="135"/>
      <c r="J285" s="136"/>
      <c r="K285" s="136"/>
      <c r="L285" s="136"/>
      <c r="M285" s="136" t="s">
        <v>49</v>
      </c>
      <c r="N285" s="136" t="s">
        <v>49</v>
      </c>
      <c r="O285" s="132"/>
      <c r="P285" s="99"/>
      <c r="Q285" s="131"/>
      <c r="R285" s="132"/>
      <c r="S285" s="99"/>
      <c r="T285" s="99">
        <v>20</v>
      </c>
      <c r="U285" s="99"/>
      <c r="V285" s="131"/>
      <c r="W285" s="132"/>
      <c r="X285" s="131"/>
      <c r="Y285" s="132"/>
      <c r="Z285" s="99"/>
      <c r="AA285" s="99"/>
      <c r="AB285" s="99"/>
      <c r="AC285" s="99"/>
      <c r="AD285" s="138">
        <v>44317</v>
      </c>
      <c r="AE285" s="102" t="s">
        <v>6735</v>
      </c>
    </row>
    <row r="286" spans="1:31" s="66" customFormat="1" ht="27" customHeight="1">
      <c r="A286" s="126">
        <v>1110601679</v>
      </c>
      <c r="B286" s="124" t="s">
        <v>6202</v>
      </c>
      <c r="C286" s="102" t="s">
        <v>6737</v>
      </c>
      <c r="D286" s="102" t="s">
        <v>71</v>
      </c>
      <c r="E286" s="102" t="s">
        <v>6738</v>
      </c>
      <c r="F286" s="125" t="s">
        <v>6739</v>
      </c>
      <c r="G286" s="126" t="s">
        <v>10436</v>
      </c>
      <c r="H286" s="126" t="s">
        <v>10435</v>
      </c>
      <c r="I286" s="110"/>
      <c r="J286" s="148"/>
      <c r="K286" s="148"/>
      <c r="L286" s="148"/>
      <c r="M286" s="148" t="s">
        <v>49</v>
      </c>
      <c r="N286" s="137" t="s">
        <v>49</v>
      </c>
      <c r="O286" s="132"/>
      <c r="P286" s="99"/>
      <c r="Q286" s="131"/>
      <c r="R286" s="132"/>
      <c r="S286" s="99"/>
      <c r="T286" s="99">
        <v>10</v>
      </c>
      <c r="U286" s="99"/>
      <c r="V286" s="131"/>
      <c r="W286" s="132"/>
      <c r="X286" s="131"/>
      <c r="Y286" s="132"/>
      <c r="Z286" s="99"/>
      <c r="AA286" s="99">
        <v>10</v>
      </c>
      <c r="AB286" s="99"/>
      <c r="AC286" s="99"/>
      <c r="AD286" s="138">
        <v>44317</v>
      </c>
      <c r="AE286" s="102" t="s">
        <v>6740</v>
      </c>
    </row>
    <row r="287" spans="1:31" ht="27" customHeight="1">
      <c r="A287" s="126">
        <v>1110601711</v>
      </c>
      <c r="B287" s="124" t="s">
        <v>7127</v>
      </c>
      <c r="C287" s="102" t="s">
        <v>7128</v>
      </c>
      <c r="D287" s="102" t="s">
        <v>71</v>
      </c>
      <c r="E287" s="102" t="s">
        <v>7129</v>
      </c>
      <c r="F287" s="125" t="s">
        <v>6335</v>
      </c>
      <c r="G287" s="126" t="s">
        <v>7130</v>
      </c>
      <c r="H287" s="126"/>
      <c r="I287" s="127"/>
      <c r="J287" s="128"/>
      <c r="K287" s="128"/>
      <c r="L287" s="128"/>
      <c r="M287" s="128" t="s">
        <v>49</v>
      </c>
      <c r="N287" s="129" t="s">
        <v>49</v>
      </c>
      <c r="O287" s="130" t="s">
        <v>49</v>
      </c>
      <c r="P287" s="99"/>
      <c r="Q287" s="146"/>
      <c r="R287" s="132"/>
      <c r="S287" s="126"/>
      <c r="T287" s="99"/>
      <c r="U287" s="126"/>
      <c r="V287" s="110"/>
      <c r="W287" s="111"/>
      <c r="X287" s="146"/>
      <c r="Y287" s="130"/>
      <c r="Z287" s="126">
        <v>15</v>
      </c>
      <c r="AA287" s="126"/>
      <c r="AB287" s="126"/>
      <c r="AC287" s="126"/>
      <c r="AD287" s="112">
        <v>44531</v>
      </c>
      <c r="AE287" s="102" t="s">
        <v>7131</v>
      </c>
    </row>
    <row r="288" spans="1:31" s="66" customFormat="1" ht="27" customHeight="1">
      <c r="A288" s="126">
        <v>1110601729</v>
      </c>
      <c r="B288" s="124" t="s">
        <v>7189</v>
      </c>
      <c r="C288" s="102" t="s">
        <v>7190</v>
      </c>
      <c r="D288" s="102" t="s">
        <v>71</v>
      </c>
      <c r="E288" s="102" t="s">
        <v>7191</v>
      </c>
      <c r="F288" s="125" t="s">
        <v>3177</v>
      </c>
      <c r="G288" s="126" t="s">
        <v>7192</v>
      </c>
      <c r="H288" s="126" t="s">
        <v>7193</v>
      </c>
      <c r="I288" s="127"/>
      <c r="J288" s="128"/>
      <c r="K288" s="128"/>
      <c r="L288" s="128"/>
      <c r="M288" s="128" t="s">
        <v>49</v>
      </c>
      <c r="N288" s="129" t="s">
        <v>49</v>
      </c>
      <c r="O288" s="130" t="s">
        <v>49</v>
      </c>
      <c r="P288" s="99"/>
      <c r="Q288" s="146"/>
      <c r="R288" s="132"/>
      <c r="S288" s="126"/>
      <c r="T288" s="99"/>
      <c r="U288" s="126"/>
      <c r="V288" s="110"/>
      <c r="W288" s="111"/>
      <c r="X288" s="146"/>
      <c r="Y288" s="130"/>
      <c r="Z288" s="126">
        <v>20</v>
      </c>
      <c r="AA288" s="126"/>
      <c r="AB288" s="126"/>
      <c r="AC288" s="126"/>
      <c r="AD288" s="138">
        <v>44562</v>
      </c>
      <c r="AE288" s="102" t="s">
        <v>7194</v>
      </c>
    </row>
    <row r="289" spans="1:31" s="66" customFormat="1" ht="27" customHeight="1">
      <c r="A289" s="99">
        <v>1110601737</v>
      </c>
      <c r="B289" s="100" t="s">
        <v>7283</v>
      </c>
      <c r="C289" s="101" t="s">
        <v>4553</v>
      </c>
      <c r="D289" s="102" t="s">
        <v>71</v>
      </c>
      <c r="E289" s="102" t="s">
        <v>8785</v>
      </c>
      <c r="F289" s="133" t="s">
        <v>8786</v>
      </c>
      <c r="G289" s="134" t="s">
        <v>8787</v>
      </c>
      <c r="H289" s="134" t="s">
        <v>8788</v>
      </c>
      <c r="I289" s="135"/>
      <c r="J289" s="136"/>
      <c r="K289" s="136"/>
      <c r="L289" s="136"/>
      <c r="M289" s="136" t="s">
        <v>765</v>
      </c>
      <c r="N289" s="136" t="s">
        <v>765</v>
      </c>
      <c r="O289" s="137"/>
      <c r="P289" s="99"/>
      <c r="Q289" s="131"/>
      <c r="R289" s="132"/>
      <c r="S289" s="99"/>
      <c r="T289" s="99">
        <v>20</v>
      </c>
      <c r="U289" s="99"/>
      <c r="V289" s="131"/>
      <c r="W289" s="132"/>
      <c r="X289" s="131"/>
      <c r="Y289" s="132"/>
      <c r="Z289" s="99"/>
      <c r="AA289" s="99"/>
      <c r="AB289" s="99"/>
      <c r="AC289" s="99"/>
      <c r="AD289" s="112">
        <v>44621</v>
      </c>
      <c r="AE289" s="102" t="s">
        <v>8789</v>
      </c>
    </row>
    <row r="290" spans="1:31" s="519" customFormat="1" ht="27" customHeight="1">
      <c r="A290" s="99">
        <v>1110601752</v>
      </c>
      <c r="B290" s="124" t="s">
        <v>7318</v>
      </c>
      <c r="C290" s="102" t="s">
        <v>9094</v>
      </c>
      <c r="D290" s="102" t="s">
        <v>71</v>
      </c>
      <c r="E290" s="102" t="s">
        <v>6882</v>
      </c>
      <c r="F290" s="125" t="s">
        <v>3177</v>
      </c>
      <c r="G290" s="126" t="s">
        <v>3178</v>
      </c>
      <c r="H290" s="126" t="s">
        <v>3179</v>
      </c>
      <c r="I290" s="127"/>
      <c r="J290" s="128"/>
      <c r="K290" s="128"/>
      <c r="L290" s="128"/>
      <c r="M290" s="128" t="s">
        <v>49</v>
      </c>
      <c r="N290" s="129" t="s">
        <v>49</v>
      </c>
      <c r="O290" s="130" t="s">
        <v>49</v>
      </c>
      <c r="P290" s="99"/>
      <c r="Q290" s="131"/>
      <c r="R290" s="132"/>
      <c r="S290" s="99"/>
      <c r="T290" s="99"/>
      <c r="U290" s="99"/>
      <c r="V290" s="131"/>
      <c r="W290" s="132"/>
      <c r="X290" s="131">
        <v>16</v>
      </c>
      <c r="Y290" s="132"/>
      <c r="Z290" s="99"/>
      <c r="AA290" s="99"/>
      <c r="AB290" s="99"/>
      <c r="AC290" s="99"/>
      <c r="AD290" s="149">
        <v>44652</v>
      </c>
      <c r="AE290" s="102" t="s">
        <v>3180</v>
      </c>
    </row>
    <row r="291" spans="1:31" s="66" customFormat="1" ht="27" customHeight="1">
      <c r="A291" s="99">
        <v>1110601752</v>
      </c>
      <c r="B291" s="124" t="s">
        <v>7318</v>
      </c>
      <c r="C291" s="102" t="s">
        <v>9094</v>
      </c>
      <c r="D291" s="102" t="s">
        <v>71</v>
      </c>
      <c r="E291" s="102" t="s">
        <v>6882</v>
      </c>
      <c r="F291" s="125" t="s">
        <v>3177</v>
      </c>
      <c r="G291" s="126" t="s">
        <v>3178</v>
      </c>
      <c r="H291" s="126" t="s">
        <v>3179</v>
      </c>
      <c r="I291" s="127"/>
      <c r="J291" s="128"/>
      <c r="K291" s="128"/>
      <c r="L291" s="128"/>
      <c r="M291" s="128" t="s">
        <v>49</v>
      </c>
      <c r="N291" s="129" t="s">
        <v>49</v>
      </c>
      <c r="O291" s="130" t="s">
        <v>49</v>
      </c>
      <c r="P291" s="99"/>
      <c r="Q291" s="131"/>
      <c r="R291" s="132"/>
      <c r="S291" s="99"/>
      <c r="T291" s="99"/>
      <c r="U291" s="99"/>
      <c r="V291" s="131"/>
      <c r="W291" s="132"/>
      <c r="X291" s="131"/>
      <c r="Y291" s="132"/>
      <c r="Z291" s="99"/>
      <c r="AA291" s="99"/>
      <c r="AB291" s="99" t="s">
        <v>4597</v>
      </c>
      <c r="AC291" s="99"/>
      <c r="AD291" s="149">
        <v>44652</v>
      </c>
      <c r="AE291" s="102" t="s">
        <v>3180</v>
      </c>
    </row>
    <row r="292" spans="1:31" s="66" customFormat="1" ht="27" customHeight="1">
      <c r="A292" s="126">
        <v>1110601794</v>
      </c>
      <c r="B292" s="124" t="s">
        <v>7680</v>
      </c>
      <c r="C292" s="102" t="s">
        <v>7681</v>
      </c>
      <c r="D292" s="102" t="s">
        <v>7506</v>
      </c>
      <c r="E292" s="102" t="s">
        <v>7682</v>
      </c>
      <c r="F292" s="125" t="s">
        <v>6335</v>
      </c>
      <c r="G292" s="126" t="s">
        <v>7683</v>
      </c>
      <c r="H292" s="126" t="s">
        <v>7684</v>
      </c>
      <c r="I292" s="127"/>
      <c r="J292" s="128"/>
      <c r="K292" s="128"/>
      <c r="L292" s="128"/>
      <c r="M292" s="128" t="s">
        <v>49</v>
      </c>
      <c r="N292" s="129" t="s">
        <v>49</v>
      </c>
      <c r="O292" s="130"/>
      <c r="P292" s="99"/>
      <c r="Q292" s="131"/>
      <c r="R292" s="132"/>
      <c r="S292" s="99"/>
      <c r="T292" s="99">
        <v>8</v>
      </c>
      <c r="U292" s="99"/>
      <c r="V292" s="110"/>
      <c r="W292" s="111"/>
      <c r="X292" s="110"/>
      <c r="Y292" s="132"/>
      <c r="Z292" s="99"/>
      <c r="AA292" s="99">
        <v>12</v>
      </c>
      <c r="AB292" s="99"/>
      <c r="AC292" s="99"/>
      <c r="AD292" s="112">
        <v>44774</v>
      </c>
      <c r="AE292" s="102" t="s">
        <v>7685</v>
      </c>
    </row>
    <row r="293" spans="1:31" s="66" customFormat="1" ht="27" customHeight="1">
      <c r="A293" s="197">
        <v>1110601802</v>
      </c>
      <c r="B293" s="198" t="s">
        <v>7686</v>
      </c>
      <c r="C293" s="156" t="s">
        <v>8092</v>
      </c>
      <c r="D293" s="156" t="s">
        <v>7506</v>
      </c>
      <c r="E293" s="156" t="s">
        <v>7687</v>
      </c>
      <c r="F293" s="199" t="s">
        <v>7688</v>
      </c>
      <c r="G293" s="200" t="s">
        <v>7689</v>
      </c>
      <c r="H293" s="200" t="s">
        <v>7690</v>
      </c>
      <c r="I293" s="216"/>
      <c r="J293" s="217"/>
      <c r="K293" s="217"/>
      <c r="L293" s="217"/>
      <c r="M293" s="217" t="s">
        <v>6435</v>
      </c>
      <c r="N293" s="202"/>
      <c r="O293" s="204"/>
      <c r="P293" s="169"/>
      <c r="Q293" s="203"/>
      <c r="R293" s="204"/>
      <c r="S293" s="169"/>
      <c r="T293" s="169">
        <v>20</v>
      </c>
      <c r="U293" s="169"/>
      <c r="V293" s="203"/>
      <c r="W293" s="204"/>
      <c r="X293" s="203"/>
      <c r="Y293" s="204"/>
      <c r="Z293" s="169"/>
      <c r="AA293" s="169"/>
      <c r="AB293" s="169"/>
      <c r="AC293" s="169"/>
      <c r="AD293" s="205">
        <v>44774</v>
      </c>
      <c r="AE293" s="156" t="s">
        <v>7691</v>
      </c>
    </row>
    <row r="294" spans="1:31" ht="27" customHeight="1">
      <c r="A294" s="197">
        <v>1110601828</v>
      </c>
      <c r="B294" s="198" t="s">
        <v>8011</v>
      </c>
      <c r="C294" s="156" t="s">
        <v>8012</v>
      </c>
      <c r="D294" s="156" t="s">
        <v>7506</v>
      </c>
      <c r="E294" s="156" t="s">
        <v>8013</v>
      </c>
      <c r="F294" s="199" t="s">
        <v>8014</v>
      </c>
      <c r="G294" s="200" t="s">
        <v>8015</v>
      </c>
      <c r="H294" s="200" t="s">
        <v>8016</v>
      </c>
      <c r="I294" s="216"/>
      <c r="J294" s="217"/>
      <c r="K294" s="217"/>
      <c r="L294" s="217"/>
      <c r="M294" s="217" t="s">
        <v>765</v>
      </c>
      <c r="N294" s="202" t="s">
        <v>765</v>
      </c>
      <c r="O294" s="132" t="s">
        <v>765</v>
      </c>
      <c r="P294" s="169"/>
      <c r="Q294" s="110"/>
      <c r="R294" s="204"/>
      <c r="S294" s="99"/>
      <c r="T294" s="99"/>
      <c r="U294" s="99"/>
      <c r="V294" s="131"/>
      <c r="W294" s="132"/>
      <c r="X294" s="131"/>
      <c r="Y294" s="132"/>
      <c r="Z294" s="99"/>
      <c r="AA294" s="99">
        <v>20</v>
      </c>
      <c r="AB294" s="99"/>
      <c r="AC294" s="169"/>
      <c r="AD294" s="205">
        <v>44927</v>
      </c>
      <c r="AE294" s="156" t="s">
        <v>8017</v>
      </c>
    </row>
    <row r="295" spans="1:31" ht="27" customHeight="1">
      <c r="A295" s="99">
        <v>1110601851</v>
      </c>
      <c r="B295" s="100" t="s">
        <v>7465</v>
      </c>
      <c r="C295" s="101" t="s">
        <v>8182</v>
      </c>
      <c r="D295" s="102" t="s">
        <v>7506</v>
      </c>
      <c r="E295" s="102" t="s">
        <v>8183</v>
      </c>
      <c r="F295" s="133" t="s">
        <v>2239</v>
      </c>
      <c r="G295" s="133" t="s">
        <v>8184</v>
      </c>
      <c r="H295" s="133" t="s">
        <v>8185</v>
      </c>
      <c r="I295" s="135"/>
      <c r="J295" s="136"/>
      <c r="K295" s="136"/>
      <c r="L295" s="136"/>
      <c r="M295" s="136" t="s">
        <v>765</v>
      </c>
      <c r="N295" s="136" t="s">
        <v>765</v>
      </c>
      <c r="O295" s="218"/>
      <c r="P295" s="99"/>
      <c r="Q295" s="219"/>
      <c r="R295" s="132"/>
      <c r="S295" s="220"/>
      <c r="T295" s="220"/>
      <c r="U295" s="220"/>
      <c r="V295" s="219">
        <v>20</v>
      </c>
      <c r="W295" s="221"/>
      <c r="X295" s="219"/>
      <c r="Y295" s="221"/>
      <c r="Z295" s="220"/>
      <c r="AA295" s="220"/>
      <c r="AB295" s="220"/>
      <c r="AC295" s="99"/>
      <c r="AD295" s="112">
        <v>45017</v>
      </c>
      <c r="AE295" s="209" t="s">
        <v>8186</v>
      </c>
    </row>
    <row r="296" spans="1:31" s="66" customFormat="1" ht="27" customHeight="1">
      <c r="A296" s="197">
        <v>1110601885</v>
      </c>
      <c r="B296" s="198" t="s">
        <v>8474</v>
      </c>
      <c r="C296" s="156" t="s">
        <v>8475</v>
      </c>
      <c r="D296" s="156" t="s">
        <v>7506</v>
      </c>
      <c r="E296" s="156" t="s">
        <v>8476</v>
      </c>
      <c r="F296" s="199" t="s">
        <v>2239</v>
      </c>
      <c r="G296" s="200" t="s">
        <v>8477</v>
      </c>
      <c r="H296" s="200"/>
      <c r="I296" s="216"/>
      <c r="J296" s="217"/>
      <c r="K296" s="217"/>
      <c r="L296" s="217"/>
      <c r="M296" s="217"/>
      <c r="N296" s="202" t="s">
        <v>765</v>
      </c>
      <c r="O296" s="204"/>
      <c r="P296" s="169"/>
      <c r="Q296" s="203"/>
      <c r="R296" s="204"/>
      <c r="S296" s="169"/>
      <c r="T296" s="169"/>
      <c r="U296" s="169"/>
      <c r="V296" s="203"/>
      <c r="W296" s="204"/>
      <c r="X296" s="203"/>
      <c r="Y296" s="204"/>
      <c r="Z296" s="169"/>
      <c r="AA296" s="169">
        <v>20</v>
      </c>
      <c r="AB296" s="169"/>
      <c r="AC296" s="169"/>
      <c r="AD296" s="205">
        <v>45139</v>
      </c>
      <c r="AE296" s="156" t="s">
        <v>8478</v>
      </c>
    </row>
    <row r="297" spans="1:31" ht="27" customHeight="1">
      <c r="A297" s="99">
        <v>1110601901</v>
      </c>
      <c r="B297" s="100" t="s">
        <v>8775</v>
      </c>
      <c r="C297" s="101" t="s">
        <v>8776</v>
      </c>
      <c r="D297" s="102" t="s">
        <v>71</v>
      </c>
      <c r="E297" s="102" t="s">
        <v>8777</v>
      </c>
      <c r="F297" s="133" t="s">
        <v>7284</v>
      </c>
      <c r="G297" s="134" t="s">
        <v>8778</v>
      </c>
      <c r="H297" s="134" t="s">
        <v>8778</v>
      </c>
      <c r="I297" s="135"/>
      <c r="J297" s="136"/>
      <c r="K297" s="136"/>
      <c r="L297" s="136"/>
      <c r="M297" s="136" t="s">
        <v>765</v>
      </c>
      <c r="N297" s="137" t="s">
        <v>765</v>
      </c>
      <c r="O297" s="132"/>
      <c r="P297" s="99"/>
      <c r="Q297" s="131"/>
      <c r="R297" s="132"/>
      <c r="S297" s="99"/>
      <c r="T297" s="99">
        <v>20</v>
      </c>
      <c r="U297" s="99"/>
      <c r="V297" s="131"/>
      <c r="W297" s="132"/>
      <c r="X297" s="131"/>
      <c r="Y297" s="132"/>
      <c r="Z297" s="99"/>
      <c r="AA297" s="99"/>
      <c r="AB297" s="99"/>
      <c r="AC297" s="99"/>
      <c r="AD297" s="112">
        <v>45261</v>
      </c>
      <c r="AE297" s="102" t="s">
        <v>8779</v>
      </c>
    </row>
    <row r="298" spans="1:31" ht="27" customHeight="1">
      <c r="A298" s="76">
        <v>1110601919</v>
      </c>
      <c r="B298" s="157" t="s">
        <v>8714</v>
      </c>
      <c r="C298" s="158" t="s">
        <v>8715</v>
      </c>
      <c r="D298" s="160" t="s">
        <v>71</v>
      </c>
      <c r="E298" s="160" t="s">
        <v>12030</v>
      </c>
      <c r="F298" s="161" t="s">
        <v>2239</v>
      </c>
      <c r="G298" s="162" t="s">
        <v>8716</v>
      </c>
      <c r="H298" s="162" t="s">
        <v>8717</v>
      </c>
      <c r="I298" s="172"/>
      <c r="J298" s="164"/>
      <c r="K298" s="164"/>
      <c r="L298" s="164"/>
      <c r="M298" s="164" t="s">
        <v>49</v>
      </c>
      <c r="N298" s="142" t="s">
        <v>765</v>
      </c>
      <c r="O298" s="164" t="s">
        <v>49</v>
      </c>
      <c r="P298" s="76"/>
      <c r="Q298" s="70"/>
      <c r="R298" s="89"/>
      <c r="S298" s="76"/>
      <c r="T298" s="76"/>
      <c r="U298" s="76"/>
      <c r="V298" s="97"/>
      <c r="W298" s="75"/>
      <c r="X298" s="70">
        <v>20</v>
      </c>
      <c r="Y298" s="89"/>
      <c r="Z298" s="76"/>
      <c r="AA298" s="76"/>
      <c r="AB298" s="76"/>
      <c r="AC298" s="76"/>
      <c r="AD298" s="139">
        <v>45231</v>
      </c>
      <c r="AE298" s="160" t="s">
        <v>8718</v>
      </c>
    </row>
    <row r="299" spans="1:31" s="66" customFormat="1" ht="27" customHeight="1">
      <c r="A299" s="76">
        <v>1110601919</v>
      </c>
      <c r="B299" s="157" t="s">
        <v>8714</v>
      </c>
      <c r="C299" s="158" t="s">
        <v>8715</v>
      </c>
      <c r="D299" s="160" t="s">
        <v>71</v>
      </c>
      <c r="E299" s="160" t="s">
        <v>12030</v>
      </c>
      <c r="F299" s="161" t="s">
        <v>2239</v>
      </c>
      <c r="G299" s="162" t="s">
        <v>8716</v>
      </c>
      <c r="H299" s="162" t="s">
        <v>8717</v>
      </c>
      <c r="I299" s="172"/>
      <c r="J299" s="164"/>
      <c r="K299" s="164"/>
      <c r="L299" s="164"/>
      <c r="M299" s="164" t="s">
        <v>49</v>
      </c>
      <c r="N299" s="142" t="s">
        <v>765</v>
      </c>
      <c r="O299" s="164" t="s">
        <v>49</v>
      </c>
      <c r="P299" s="76"/>
      <c r="Q299" s="70"/>
      <c r="R299" s="89"/>
      <c r="S299" s="76"/>
      <c r="T299" s="76"/>
      <c r="U299" s="76"/>
      <c r="V299" s="97"/>
      <c r="W299" s="75"/>
      <c r="X299" s="70"/>
      <c r="Y299" s="89"/>
      <c r="Z299" s="76"/>
      <c r="AA299" s="76"/>
      <c r="AB299" s="76" t="s">
        <v>49</v>
      </c>
      <c r="AC299" s="76"/>
      <c r="AD299" s="139">
        <v>45627</v>
      </c>
      <c r="AE299" s="160" t="s">
        <v>8718</v>
      </c>
    </row>
    <row r="300" spans="1:31" ht="27" customHeight="1">
      <c r="A300" s="99">
        <v>1110601935</v>
      </c>
      <c r="B300" s="124" t="s">
        <v>8870</v>
      </c>
      <c r="C300" s="102" t="s">
        <v>9815</v>
      </c>
      <c r="D300" s="102" t="s">
        <v>71</v>
      </c>
      <c r="E300" s="102" t="s">
        <v>8871</v>
      </c>
      <c r="F300" s="125" t="s">
        <v>2239</v>
      </c>
      <c r="G300" s="126" t="s">
        <v>8872</v>
      </c>
      <c r="H300" s="126" t="s">
        <v>8873</v>
      </c>
      <c r="I300" s="127"/>
      <c r="J300" s="128"/>
      <c r="K300" s="128"/>
      <c r="L300" s="128"/>
      <c r="M300" s="128" t="s">
        <v>765</v>
      </c>
      <c r="N300" s="129" t="s">
        <v>49</v>
      </c>
      <c r="O300" s="130" t="s">
        <v>765</v>
      </c>
      <c r="P300" s="99"/>
      <c r="Q300" s="131"/>
      <c r="R300" s="132"/>
      <c r="S300" s="99"/>
      <c r="T300" s="99"/>
      <c r="U300" s="99"/>
      <c r="V300" s="131"/>
      <c r="W300" s="132"/>
      <c r="X300" s="131"/>
      <c r="Y300" s="132"/>
      <c r="Z300" s="99"/>
      <c r="AA300" s="99">
        <v>20</v>
      </c>
      <c r="AB300" s="99"/>
      <c r="AC300" s="99"/>
      <c r="AD300" s="149">
        <v>45292</v>
      </c>
      <c r="AE300" s="102" t="s">
        <v>8874</v>
      </c>
    </row>
    <row r="301" spans="1:31" ht="27" customHeight="1">
      <c r="A301" s="197">
        <v>1110601943</v>
      </c>
      <c r="B301" s="198" t="s">
        <v>9059</v>
      </c>
      <c r="C301" s="156" t="s">
        <v>9060</v>
      </c>
      <c r="D301" s="156" t="s">
        <v>7506</v>
      </c>
      <c r="E301" s="156" t="s">
        <v>9061</v>
      </c>
      <c r="F301" s="199" t="s">
        <v>9062</v>
      </c>
      <c r="G301" s="200" t="s">
        <v>9063</v>
      </c>
      <c r="H301" s="200" t="s">
        <v>9064</v>
      </c>
      <c r="I301" s="216"/>
      <c r="J301" s="217"/>
      <c r="K301" s="217"/>
      <c r="L301" s="217"/>
      <c r="M301" s="202" t="s">
        <v>765</v>
      </c>
      <c r="N301" s="202" t="s">
        <v>765</v>
      </c>
      <c r="O301" s="202" t="s">
        <v>765</v>
      </c>
      <c r="P301" s="169"/>
      <c r="Q301" s="203"/>
      <c r="R301" s="204"/>
      <c r="S301" s="169"/>
      <c r="T301" s="169"/>
      <c r="U301" s="169"/>
      <c r="V301" s="203"/>
      <c r="W301" s="204"/>
      <c r="X301" s="203"/>
      <c r="Y301" s="204"/>
      <c r="Z301" s="169"/>
      <c r="AA301" s="169">
        <v>20</v>
      </c>
      <c r="AB301" s="169"/>
      <c r="AC301" s="169"/>
      <c r="AD301" s="205">
        <v>45383</v>
      </c>
      <c r="AE301" s="156" t="s">
        <v>9065</v>
      </c>
    </row>
    <row r="302" spans="1:31" s="66" customFormat="1" ht="27" customHeight="1">
      <c r="A302" s="197">
        <v>1110601950</v>
      </c>
      <c r="B302" s="198" t="s">
        <v>9066</v>
      </c>
      <c r="C302" s="156" t="s">
        <v>9067</v>
      </c>
      <c r="D302" s="156" t="s">
        <v>7506</v>
      </c>
      <c r="E302" s="156" t="s">
        <v>9068</v>
      </c>
      <c r="F302" s="199" t="s">
        <v>2239</v>
      </c>
      <c r="G302" s="200" t="s">
        <v>9069</v>
      </c>
      <c r="H302" s="200" t="s">
        <v>9070</v>
      </c>
      <c r="I302" s="216"/>
      <c r="J302" s="217"/>
      <c r="K302" s="217"/>
      <c r="L302" s="217"/>
      <c r="M302" s="202" t="s">
        <v>765</v>
      </c>
      <c r="N302" s="202" t="s">
        <v>765</v>
      </c>
      <c r="O302" s="202" t="s">
        <v>765</v>
      </c>
      <c r="P302" s="169"/>
      <c r="Q302" s="203"/>
      <c r="R302" s="204"/>
      <c r="S302" s="169"/>
      <c r="T302" s="169"/>
      <c r="U302" s="169"/>
      <c r="V302" s="203"/>
      <c r="W302" s="204"/>
      <c r="X302" s="203"/>
      <c r="Y302" s="204"/>
      <c r="Z302" s="169"/>
      <c r="AA302" s="169">
        <v>20</v>
      </c>
      <c r="AB302" s="169"/>
      <c r="AC302" s="169"/>
      <c r="AD302" s="205">
        <v>45383</v>
      </c>
      <c r="AE302" s="156" t="s">
        <v>9071</v>
      </c>
    </row>
    <row r="303" spans="1:31" s="213" customFormat="1" ht="27" customHeight="1">
      <c r="A303" s="99">
        <v>1110601976</v>
      </c>
      <c r="B303" s="124" t="s">
        <v>9171</v>
      </c>
      <c r="C303" s="102" t="s">
        <v>9172</v>
      </c>
      <c r="D303" s="102" t="s">
        <v>71</v>
      </c>
      <c r="E303" s="102" t="s">
        <v>9173</v>
      </c>
      <c r="F303" s="125" t="s">
        <v>9174</v>
      </c>
      <c r="G303" s="126" t="s">
        <v>9175</v>
      </c>
      <c r="H303" s="126" t="s">
        <v>9176</v>
      </c>
      <c r="I303" s="127"/>
      <c r="J303" s="128"/>
      <c r="K303" s="128"/>
      <c r="L303" s="128"/>
      <c r="M303" s="128" t="s">
        <v>49</v>
      </c>
      <c r="N303" s="129" t="s">
        <v>49</v>
      </c>
      <c r="O303" s="129" t="s">
        <v>49</v>
      </c>
      <c r="P303" s="99"/>
      <c r="Q303" s="131"/>
      <c r="R303" s="132"/>
      <c r="S303" s="99"/>
      <c r="T303" s="99">
        <v>20</v>
      </c>
      <c r="U303" s="99"/>
      <c r="V303" s="110"/>
      <c r="W303" s="111"/>
      <c r="X303" s="110"/>
      <c r="Y303" s="132"/>
      <c r="Z303" s="99"/>
      <c r="AA303" s="99"/>
      <c r="AB303" s="99"/>
      <c r="AC303" s="99"/>
      <c r="AD303" s="112">
        <v>45413</v>
      </c>
      <c r="AE303" s="102" t="s">
        <v>9177</v>
      </c>
    </row>
    <row r="304" spans="1:31" ht="27" customHeight="1">
      <c r="A304" s="99">
        <v>1110601984</v>
      </c>
      <c r="B304" s="124" t="s">
        <v>9380</v>
      </c>
      <c r="C304" s="102" t="s">
        <v>9381</v>
      </c>
      <c r="D304" s="102" t="s">
        <v>7506</v>
      </c>
      <c r="E304" s="102" t="s">
        <v>9382</v>
      </c>
      <c r="F304" s="125">
        <v>3440059</v>
      </c>
      <c r="G304" s="126" t="s">
        <v>9383</v>
      </c>
      <c r="H304" s="126" t="s">
        <v>9383</v>
      </c>
      <c r="I304" s="127"/>
      <c r="J304" s="128"/>
      <c r="K304" s="128"/>
      <c r="L304" s="128"/>
      <c r="M304" s="128" t="s">
        <v>765</v>
      </c>
      <c r="N304" s="128" t="s">
        <v>765</v>
      </c>
      <c r="O304" s="128"/>
      <c r="P304" s="99"/>
      <c r="Q304" s="131"/>
      <c r="R304" s="132"/>
      <c r="S304" s="99"/>
      <c r="T304" s="99"/>
      <c r="U304" s="99"/>
      <c r="V304" s="131"/>
      <c r="W304" s="132"/>
      <c r="X304" s="131"/>
      <c r="Y304" s="132"/>
      <c r="Z304" s="99"/>
      <c r="AA304" s="99">
        <v>20</v>
      </c>
      <c r="AB304" s="99"/>
      <c r="AC304" s="169"/>
      <c r="AD304" s="222">
        <v>45505</v>
      </c>
      <c r="AE304" s="102" t="s">
        <v>9384</v>
      </c>
    </row>
    <row r="305" spans="1:157" s="213" customFormat="1" ht="13.5" hidden="1">
      <c r="A305" s="197">
        <v>1110602065</v>
      </c>
      <c r="B305" s="198" t="s">
        <v>9839</v>
      </c>
      <c r="C305" s="156" t="s">
        <v>12214</v>
      </c>
      <c r="D305" s="156" t="s">
        <v>7506</v>
      </c>
      <c r="E305" s="156" t="s">
        <v>12215</v>
      </c>
      <c r="F305" s="199" t="s">
        <v>12216</v>
      </c>
      <c r="G305" s="200" t="s">
        <v>12217</v>
      </c>
      <c r="H305" s="200" t="s">
        <v>12218</v>
      </c>
      <c r="I305" s="202" t="s">
        <v>765</v>
      </c>
      <c r="J305" s="202" t="s">
        <v>765</v>
      </c>
      <c r="K305" s="202" t="s">
        <v>765</v>
      </c>
      <c r="L305" s="202" t="s">
        <v>765</v>
      </c>
      <c r="M305" s="202" t="s">
        <v>765</v>
      </c>
      <c r="N305" s="202" t="s">
        <v>765</v>
      </c>
      <c r="O305" s="202" t="s">
        <v>765</v>
      </c>
      <c r="P305" s="169"/>
      <c r="Q305" s="203"/>
      <c r="R305" s="204"/>
      <c r="S305" s="169"/>
      <c r="T305" s="169"/>
      <c r="U305" s="169"/>
      <c r="V305" s="203"/>
      <c r="W305" s="204"/>
      <c r="X305" s="203"/>
      <c r="Y305" s="204"/>
      <c r="Z305" s="169"/>
      <c r="AA305" s="169">
        <v>20</v>
      </c>
      <c r="AB305" s="169"/>
      <c r="AC305" s="169"/>
      <c r="AD305" s="205">
        <v>45689</v>
      </c>
      <c r="AE305" s="156" t="s">
        <v>9840</v>
      </c>
    </row>
    <row r="306" spans="1:157" s="66" customFormat="1" ht="27" customHeight="1">
      <c r="A306" s="99">
        <v>1110602107</v>
      </c>
      <c r="B306" s="100" t="s">
        <v>10043</v>
      </c>
      <c r="C306" s="101" t="s">
        <v>8180</v>
      </c>
      <c r="D306" s="102" t="s">
        <v>71</v>
      </c>
      <c r="E306" s="102" t="s">
        <v>1323</v>
      </c>
      <c r="F306" s="133">
        <v>3440021</v>
      </c>
      <c r="G306" s="134" t="s">
        <v>4521</v>
      </c>
      <c r="H306" s="134" t="s">
        <v>4522</v>
      </c>
      <c r="I306" s="135"/>
      <c r="J306" s="136"/>
      <c r="K306" s="136"/>
      <c r="L306" s="136"/>
      <c r="M306" s="136"/>
      <c r="N306" s="137" t="s">
        <v>49</v>
      </c>
      <c r="O306" s="132"/>
      <c r="P306" s="99"/>
      <c r="Q306" s="131"/>
      <c r="R306" s="132"/>
      <c r="S306" s="99"/>
      <c r="T306" s="99"/>
      <c r="U306" s="99"/>
      <c r="V306" s="110"/>
      <c r="W306" s="111"/>
      <c r="X306" s="110">
        <v>6</v>
      </c>
      <c r="Y306" s="132"/>
      <c r="Z306" s="99"/>
      <c r="AA306" s="99">
        <v>14</v>
      </c>
      <c r="AB306" s="99"/>
      <c r="AC306" s="99"/>
      <c r="AD306" s="138">
        <v>45748</v>
      </c>
      <c r="AE306" s="102" t="s">
        <v>1324</v>
      </c>
    </row>
    <row r="307" spans="1:157" s="66" customFormat="1" ht="27" customHeight="1">
      <c r="A307" s="99">
        <v>1110602107</v>
      </c>
      <c r="B307" s="124" t="s">
        <v>10043</v>
      </c>
      <c r="C307" s="102" t="s">
        <v>8180</v>
      </c>
      <c r="D307" s="102" t="s">
        <v>71</v>
      </c>
      <c r="E307" s="102" t="s">
        <v>1323</v>
      </c>
      <c r="F307" s="125">
        <v>3440021</v>
      </c>
      <c r="G307" s="126" t="s">
        <v>10044</v>
      </c>
      <c r="H307" s="126" t="s">
        <v>10045</v>
      </c>
      <c r="I307" s="127"/>
      <c r="J307" s="128"/>
      <c r="K307" s="129"/>
      <c r="L307" s="128"/>
      <c r="M307" s="128"/>
      <c r="N307" s="129" t="s">
        <v>765</v>
      </c>
      <c r="O307" s="130"/>
      <c r="P307" s="99"/>
      <c r="Q307" s="131"/>
      <c r="R307" s="132"/>
      <c r="S307" s="99"/>
      <c r="T307" s="99"/>
      <c r="U307" s="99"/>
      <c r="V307" s="131"/>
      <c r="W307" s="132"/>
      <c r="X307" s="131"/>
      <c r="Y307" s="132"/>
      <c r="Z307" s="99"/>
      <c r="AA307" s="99"/>
      <c r="AB307" s="99" t="s">
        <v>4597</v>
      </c>
      <c r="AC307" s="99"/>
      <c r="AD307" s="138">
        <v>45748</v>
      </c>
      <c r="AE307" s="102" t="s">
        <v>1324</v>
      </c>
    </row>
    <row r="308" spans="1:157" s="66" customFormat="1" ht="27" customHeight="1">
      <c r="A308" s="99">
        <v>1110602107</v>
      </c>
      <c r="B308" s="124" t="s">
        <v>10043</v>
      </c>
      <c r="C308" s="102" t="s">
        <v>8180</v>
      </c>
      <c r="D308" s="102" t="s">
        <v>71</v>
      </c>
      <c r="E308" s="102" t="s">
        <v>1323</v>
      </c>
      <c r="F308" s="125">
        <v>3440021</v>
      </c>
      <c r="G308" s="126" t="s">
        <v>10044</v>
      </c>
      <c r="H308" s="126" t="s">
        <v>10045</v>
      </c>
      <c r="I308" s="127"/>
      <c r="J308" s="128"/>
      <c r="K308" s="129"/>
      <c r="L308" s="128"/>
      <c r="M308" s="128"/>
      <c r="N308" s="129" t="s">
        <v>765</v>
      </c>
      <c r="O308" s="130"/>
      <c r="P308" s="99"/>
      <c r="Q308" s="131"/>
      <c r="R308" s="132"/>
      <c r="S308" s="99"/>
      <c r="T308" s="99"/>
      <c r="U308" s="99"/>
      <c r="V308" s="131"/>
      <c r="W308" s="132"/>
      <c r="X308" s="131"/>
      <c r="Y308" s="132"/>
      <c r="Z308" s="99"/>
      <c r="AA308" s="99"/>
      <c r="AB308" s="99"/>
      <c r="AC308" s="99">
        <v>10</v>
      </c>
      <c r="AD308" s="138">
        <v>45931</v>
      </c>
      <c r="AE308" s="102" t="s">
        <v>1324</v>
      </c>
    </row>
    <row r="309" spans="1:157" s="66" customFormat="1" ht="27" customHeight="1">
      <c r="A309" s="197">
        <v>1110602115</v>
      </c>
      <c r="B309" s="198" t="s">
        <v>10055</v>
      </c>
      <c r="C309" s="156" t="s">
        <v>10056</v>
      </c>
      <c r="D309" s="156" t="s">
        <v>7506</v>
      </c>
      <c r="E309" s="156" t="s">
        <v>10057</v>
      </c>
      <c r="F309" s="199" t="s">
        <v>2239</v>
      </c>
      <c r="G309" s="200" t="s">
        <v>10058</v>
      </c>
      <c r="H309" s="200"/>
      <c r="I309" s="216"/>
      <c r="J309" s="217"/>
      <c r="K309" s="217"/>
      <c r="L309" s="217"/>
      <c r="M309" s="217" t="s">
        <v>765</v>
      </c>
      <c r="N309" s="202" t="s">
        <v>765</v>
      </c>
      <c r="O309" s="204"/>
      <c r="P309" s="169"/>
      <c r="Q309" s="203"/>
      <c r="R309" s="204"/>
      <c r="S309" s="169"/>
      <c r="T309" s="169"/>
      <c r="U309" s="169"/>
      <c r="V309" s="203"/>
      <c r="W309" s="204"/>
      <c r="X309" s="203"/>
      <c r="Y309" s="204"/>
      <c r="Z309" s="169"/>
      <c r="AA309" s="169">
        <v>20</v>
      </c>
      <c r="AB309" s="169"/>
      <c r="AC309" s="169"/>
      <c r="AD309" s="149">
        <v>45748</v>
      </c>
      <c r="AE309" s="156" t="s">
        <v>10059</v>
      </c>
    </row>
    <row r="310" spans="1:157" s="66" customFormat="1" ht="27" customHeight="1">
      <c r="A310" s="126">
        <v>1110602164</v>
      </c>
      <c r="B310" s="124" t="s">
        <v>10798</v>
      </c>
      <c r="C310" s="102" t="s">
        <v>10799</v>
      </c>
      <c r="D310" s="102" t="s">
        <v>71</v>
      </c>
      <c r="E310" s="102" t="s">
        <v>10914</v>
      </c>
      <c r="F310" s="125" t="s">
        <v>10585</v>
      </c>
      <c r="G310" s="126" t="s">
        <v>10915</v>
      </c>
      <c r="H310" s="126" t="s">
        <v>10916</v>
      </c>
      <c r="I310" s="127"/>
      <c r="J310" s="128" t="s">
        <v>49</v>
      </c>
      <c r="K310" s="128" t="s">
        <v>49</v>
      </c>
      <c r="L310" s="128" t="s">
        <v>49</v>
      </c>
      <c r="M310" s="128" t="s">
        <v>49</v>
      </c>
      <c r="N310" s="129" t="s">
        <v>49</v>
      </c>
      <c r="O310" s="130" t="s">
        <v>49</v>
      </c>
      <c r="P310" s="99"/>
      <c r="Q310" s="146"/>
      <c r="R310" s="132"/>
      <c r="S310" s="126"/>
      <c r="T310" s="99"/>
      <c r="U310" s="126"/>
      <c r="V310" s="110"/>
      <c r="W310" s="111"/>
      <c r="X310" s="146"/>
      <c r="Y310" s="130"/>
      <c r="Z310" s="126">
        <v>20</v>
      </c>
      <c r="AA310" s="126"/>
      <c r="AB310" s="126"/>
      <c r="AC310" s="126"/>
      <c r="AD310" s="112">
        <v>45931</v>
      </c>
      <c r="AE310" s="102" t="s">
        <v>10588</v>
      </c>
    </row>
    <row r="311" spans="1:157" s="66" customFormat="1" ht="27" customHeight="1">
      <c r="A311" s="99">
        <v>1110602180</v>
      </c>
      <c r="B311" s="100" t="s">
        <v>3316</v>
      </c>
      <c r="C311" s="101" t="s">
        <v>10864</v>
      </c>
      <c r="D311" s="102" t="s">
        <v>71</v>
      </c>
      <c r="E311" s="102" t="s">
        <v>10865</v>
      </c>
      <c r="F311" s="133">
        <v>3440121</v>
      </c>
      <c r="G311" s="134" t="s">
        <v>10866</v>
      </c>
      <c r="H311" s="134" t="s">
        <v>10867</v>
      </c>
      <c r="I311" s="135"/>
      <c r="J311" s="136"/>
      <c r="K311" s="136"/>
      <c r="L311" s="136"/>
      <c r="M311" s="136" t="s">
        <v>49</v>
      </c>
      <c r="N311" s="137"/>
      <c r="O311" s="132"/>
      <c r="P311" s="99"/>
      <c r="Q311" s="131"/>
      <c r="R311" s="132"/>
      <c r="S311" s="99"/>
      <c r="T311" s="99">
        <v>20</v>
      </c>
      <c r="U311" s="99"/>
      <c r="V311" s="131"/>
      <c r="W311" s="132"/>
      <c r="X311" s="131"/>
      <c r="Y311" s="132"/>
      <c r="Z311" s="99"/>
      <c r="AA311" s="99"/>
      <c r="AB311" s="99"/>
      <c r="AC311" s="99"/>
      <c r="AD311" s="138">
        <v>45962</v>
      </c>
      <c r="AE311" s="102" t="s">
        <v>10868</v>
      </c>
    </row>
    <row r="312" spans="1:157" s="66" customFormat="1" ht="27" customHeight="1">
      <c r="A312" s="99">
        <v>1110602198</v>
      </c>
      <c r="B312" s="124" t="s">
        <v>10854</v>
      </c>
      <c r="C312" s="102" t="s">
        <v>10855</v>
      </c>
      <c r="D312" s="102" t="s">
        <v>71</v>
      </c>
      <c r="E312" s="102" t="s">
        <v>10856</v>
      </c>
      <c r="F312" s="125" t="s">
        <v>3181</v>
      </c>
      <c r="G312" s="126" t="s">
        <v>10857</v>
      </c>
      <c r="H312" s="126" t="s">
        <v>10858</v>
      </c>
      <c r="I312" s="127"/>
      <c r="J312" s="128"/>
      <c r="K312" s="128"/>
      <c r="L312" s="128"/>
      <c r="M312" s="128"/>
      <c r="N312" s="129" t="s">
        <v>765</v>
      </c>
      <c r="O312" s="130"/>
      <c r="P312" s="99"/>
      <c r="Q312" s="131"/>
      <c r="R312" s="132"/>
      <c r="S312" s="99"/>
      <c r="T312" s="99"/>
      <c r="U312" s="99"/>
      <c r="V312" s="131"/>
      <c r="W312" s="132"/>
      <c r="X312" s="131"/>
      <c r="Y312" s="132"/>
      <c r="Z312" s="99"/>
      <c r="AA312" s="99">
        <v>20</v>
      </c>
      <c r="AB312" s="99"/>
      <c r="AC312" s="99"/>
      <c r="AD312" s="112">
        <v>45962</v>
      </c>
      <c r="AE312" s="102" t="s">
        <v>10859</v>
      </c>
    </row>
    <row r="313" spans="1:157" s="66" customFormat="1" ht="27" customHeight="1">
      <c r="A313" s="99">
        <v>1110602206</v>
      </c>
      <c r="B313" s="124" t="s">
        <v>10940</v>
      </c>
      <c r="C313" s="102" t="s">
        <v>10941</v>
      </c>
      <c r="D313" s="102" t="s">
        <v>71</v>
      </c>
      <c r="E313" s="102" t="s">
        <v>10942</v>
      </c>
      <c r="F313" s="125" t="s">
        <v>9174</v>
      </c>
      <c r="G313" s="126" t="s">
        <v>10943</v>
      </c>
      <c r="H313" s="126" t="s">
        <v>10944</v>
      </c>
      <c r="I313" s="129" t="s">
        <v>765</v>
      </c>
      <c r="J313" s="129" t="s">
        <v>765</v>
      </c>
      <c r="K313" s="129" t="s">
        <v>765</v>
      </c>
      <c r="L313" s="129" t="s">
        <v>765</v>
      </c>
      <c r="M313" s="129" t="s">
        <v>765</v>
      </c>
      <c r="N313" s="129" t="s">
        <v>765</v>
      </c>
      <c r="O313" s="130"/>
      <c r="P313" s="99"/>
      <c r="Q313" s="131"/>
      <c r="R313" s="132"/>
      <c r="S313" s="99"/>
      <c r="T313" s="99"/>
      <c r="U313" s="99"/>
      <c r="V313" s="131"/>
      <c r="W313" s="132"/>
      <c r="X313" s="131"/>
      <c r="Y313" s="132"/>
      <c r="Z313" s="99"/>
      <c r="AA313" s="99">
        <v>20</v>
      </c>
      <c r="AB313" s="99"/>
      <c r="AC313" s="99"/>
      <c r="AD313" s="112">
        <v>46023</v>
      </c>
      <c r="AE313" s="102" t="s">
        <v>10945</v>
      </c>
    </row>
    <row r="314" spans="1:157" ht="27" customHeight="1">
      <c r="A314" s="126">
        <v>1110602222</v>
      </c>
      <c r="B314" s="124" t="s">
        <v>9059</v>
      </c>
      <c r="C314" s="102" t="s">
        <v>11092</v>
      </c>
      <c r="D314" s="102" t="s">
        <v>7506</v>
      </c>
      <c r="E314" s="102" t="s">
        <v>11093</v>
      </c>
      <c r="F314" s="133" t="s">
        <v>9062</v>
      </c>
      <c r="G314" s="134" t="s">
        <v>11094</v>
      </c>
      <c r="H314" s="134" t="s">
        <v>11095</v>
      </c>
      <c r="I314" s="135"/>
      <c r="J314" s="136"/>
      <c r="K314" s="136"/>
      <c r="L314" s="136"/>
      <c r="M314" s="137" t="s">
        <v>765</v>
      </c>
      <c r="N314" s="137" t="s">
        <v>765</v>
      </c>
      <c r="O314" s="137" t="s">
        <v>765</v>
      </c>
      <c r="P314" s="99"/>
      <c r="Q314" s="131"/>
      <c r="R314" s="132"/>
      <c r="S314" s="99"/>
      <c r="T314" s="99"/>
      <c r="U314" s="99"/>
      <c r="V314" s="131"/>
      <c r="W314" s="132"/>
      <c r="X314" s="131"/>
      <c r="Y314" s="132"/>
      <c r="Z314" s="99"/>
      <c r="AA314" s="99">
        <v>20</v>
      </c>
      <c r="AB314" s="99"/>
      <c r="AC314" s="99"/>
      <c r="AD314" s="149">
        <v>46054</v>
      </c>
      <c r="AE314" s="102" t="s">
        <v>11096</v>
      </c>
    </row>
    <row r="315" spans="1:157" ht="27" customHeight="1">
      <c r="A315" s="223">
        <v>1110602230</v>
      </c>
      <c r="B315" s="124" t="s">
        <v>11158</v>
      </c>
      <c r="C315" s="102" t="s">
        <v>11159</v>
      </c>
      <c r="D315" s="102" t="s">
        <v>7506</v>
      </c>
      <c r="E315" s="102" t="s">
        <v>11160</v>
      </c>
      <c r="F315" s="133" t="s">
        <v>2239</v>
      </c>
      <c r="G315" s="134" t="s">
        <v>11161</v>
      </c>
      <c r="H315" s="134" t="s">
        <v>11162</v>
      </c>
      <c r="I315" s="135"/>
      <c r="J315" s="136"/>
      <c r="K315" s="136"/>
      <c r="L315" s="136"/>
      <c r="M315" s="137" t="s">
        <v>765</v>
      </c>
      <c r="N315" s="137" t="s">
        <v>765</v>
      </c>
      <c r="O315" s="137" t="s">
        <v>765</v>
      </c>
      <c r="P315" s="99"/>
      <c r="Q315" s="131"/>
      <c r="R315" s="132"/>
      <c r="S315" s="99"/>
      <c r="T315" s="99"/>
      <c r="U315" s="99"/>
      <c r="V315" s="131"/>
      <c r="W315" s="132"/>
      <c r="X315" s="131"/>
      <c r="Y315" s="132"/>
      <c r="Z315" s="99"/>
      <c r="AA315" s="99">
        <v>20</v>
      </c>
      <c r="AB315" s="99"/>
      <c r="AC315" s="99"/>
      <c r="AD315" s="149">
        <v>46082</v>
      </c>
      <c r="AE315" s="102" t="s">
        <v>11163</v>
      </c>
    </row>
    <row r="316" spans="1:157" ht="27" customHeight="1">
      <c r="A316" s="223">
        <v>1110602248</v>
      </c>
      <c r="B316" s="124" t="s">
        <v>11164</v>
      </c>
      <c r="C316" s="102" t="s">
        <v>11165</v>
      </c>
      <c r="D316" s="102" t="s">
        <v>7506</v>
      </c>
      <c r="E316" s="102" t="s">
        <v>11166</v>
      </c>
      <c r="F316" s="133" t="s">
        <v>10585</v>
      </c>
      <c r="G316" s="134" t="s">
        <v>11167</v>
      </c>
      <c r="H316" s="134"/>
      <c r="I316" s="135"/>
      <c r="J316" s="136"/>
      <c r="K316" s="136" t="s">
        <v>765</v>
      </c>
      <c r="L316" s="136" t="s">
        <v>765</v>
      </c>
      <c r="M316" s="137" t="s">
        <v>765</v>
      </c>
      <c r="N316" s="137" t="s">
        <v>765</v>
      </c>
      <c r="O316" s="137" t="s">
        <v>765</v>
      </c>
      <c r="P316" s="99"/>
      <c r="Q316" s="131"/>
      <c r="R316" s="132"/>
      <c r="S316" s="99"/>
      <c r="T316" s="99"/>
      <c r="U316" s="99"/>
      <c r="V316" s="131"/>
      <c r="W316" s="132"/>
      <c r="X316" s="131"/>
      <c r="Y316" s="132"/>
      <c r="Z316" s="99"/>
      <c r="AA316" s="99">
        <v>20</v>
      </c>
      <c r="AB316" s="99"/>
      <c r="AC316" s="99"/>
      <c r="AD316" s="149">
        <v>46082</v>
      </c>
      <c r="AE316" s="102" t="s">
        <v>11168</v>
      </c>
    </row>
    <row r="317" spans="1:157" s="66" customFormat="1" ht="27" customHeight="1">
      <c r="A317" s="99">
        <v>1110602255</v>
      </c>
      <c r="B317" s="100" t="s">
        <v>11383</v>
      </c>
      <c r="C317" s="100" t="s">
        <v>11384</v>
      </c>
      <c r="D317" s="102" t="s">
        <v>4078</v>
      </c>
      <c r="E317" s="102" t="s">
        <v>11385</v>
      </c>
      <c r="F317" s="133" t="s">
        <v>11386</v>
      </c>
      <c r="G317" s="134" t="s">
        <v>11387</v>
      </c>
      <c r="H317" s="134" t="s">
        <v>11388</v>
      </c>
      <c r="I317" s="135" t="s">
        <v>6435</v>
      </c>
      <c r="J317" s="136"/>
      <c r="K317" s="136"/>
      <c r="L317" s="136"/>
      <c r="M317" s="136"/>
      <c r="N317" s="137"/>
      <c r="O317" s="132"/>
      <c r="P317" s="99"/>
      <c r="Q317" s="131"/>
      <c r="R317" s="132"/>
      <c r="S317" s="99"/>
      <c r="T317" s="99">
        <v>5</v>
      </c>
      <c r="U317" s="99"/>
      <c r="V317" s="110"/>
      <c r="W317" s="111"/>
      <c r="X317" s="131"/>
      <c r="Y317" s="132"/>
      <c r="Z317" s="99"/>
      <c r="AA317" s="99"/>
      <c r="AB317" s="99"/>
      <c r="AC317" s="99"/>
      <c r="AD317" s="138">
        <v>46113</v>
      </c>
      <c r="AE317" s="102" t="s">
        <v>11389</v>
      </c>
      <c r="AU317" s="224"/>
      <c r="AV317" s="224"/>
      <c r="AW317" s="224"/>
      <c r="AX317" s="224"/>
      <c r="AY317" s="224"/>
      <c r="AZ317" s="224"/>
      <c r="BA317" s="224"/>
      <c r="BB317" s="224"/>
      <c r="BC317" s="224"/>
      <c r="BD317" s="224"/>
      <c r="BE317" s="224"/>
      <c r="BF317" s="224"/>
      <c r="BG317" s="224"/>
      <c r="BH317" s="224"/>
      <c r="BI317" s="224"/>
      <c r="BJ317" s="224"/>
      <c r="BK317" s="224"/>
      <c r="BL317" s="224"/>
      <c r="BM317" s="224"/>
      <c r="BN317" s="224"/>
      <c r="BO317" s="224"/>
      <c r="BP317" s="224"/>
      <c r="BQ317" s="224"/>
      <c r="BR317" s="224"/>
      <c r="BS317" s="224"/>
      <c r="BT317" s="224"/>
      <c r="BU317" s="224"/>
      <c r="BV317" s="224"/>
      <c r="BW317" s="224"/>
      <c r="BX317" s="224"/>
      <c r="BY317" s="224"/>
      <c r="BZ317" s="224"/>
      <c r="CA317" s="224"/>
      <c r="CB317" s="224"/>
      <c r="CC317" s="224"/>
      <c r="CD317" s="224"/>
      <c r="CE317" s="224"/>
      <c r="CF317" s="224"/>
      <c r="CG317" s="224"/>
      <c r="CH317" s="224"/>
      <c r="CI317" s="224"/>
      <c r="CJ317" s="224"/>
      <c r="CK317" s="224"/>
      <c r="CL317" s="224"/>
      <c r="CM317" s="224"/>
      <c r="CN317" s="224"/>
      <c r="CO317" s="224"/>
      <c r="CP317" s="224"/>
      <c r="CQ317" s="224"/>
      <c r="CR317" s="224"/>
      <c r="CS317" s="224"/>
      <c r="CT317" s="224"/>
      <c r="CU317" s="224"/>
      <c r="CV317" s="224"/>
      <c r="CW317" s="224"/>
      <c r="CX317" s="224"/>
      <c r="CY317" s="224"/>
      <c r="CZ317" s="224"/>
      <c r="DA317" s="224"/>
      <c r="DB317" s="224"/>
      <c r="DC317" s="224"/>
      <c r="DD317" s="224"/>
      <c r="DE317" s="224"/>
      <c r="DF317" s="224"/>
      <c r="DG317" s="224"/>
      <c r="DH317" s="224"/>
      <c r="DI317" s="224"/>
      <c r="DJ317" s="224"/>
      <c r="DK317" s="224"/>
      <c r="DL317" s="224"/>
      <c r="DM317" s="224"/>
      <c r="DN317" s="224"/>
      <c r="DO317" s="224"/>
      <c r="DP317" s="224"/>
      <c r="DQ317" s="224"/>
      <c r="DR317" s="224"/>
      <c r="DS317" s="224"/>
      <c r="DT317" s="224"/>
      <c r="DU317" s="224"/>
      <c r="DV317" s="224"/>
      <c r="DW317" s="224"/>
      <c r="DX317" s="224"/>
      <c r="DY317" s="224"/>
      <c r="DZ317" s="224"/>
      <c r="EA317" s="224"/>
      <c r="EB317" s="224"/>
      <c r="EC317" s="224"/>
      <c r="ED317" s="224"/>
      <c r="EE317" s="224"/>
      <c r="EF317" s="224"/>
      <c r="EG317" s="224"/>
      <c r="EH317" s="224"/>
      <c r="EI317" s="224"/>
      <c r="EJ317" s="224"/>
      <c r="EK317" s="224"/>
      <c r="EL317" s="224"/>
      <c r="EM317" s="224"/>
      <c r="EN317" s="224"/>
      <c r="EO317" s="224"/>
      <c r="EP317" s="224"/>
      <c r="EQ317" s="224"/>
      <c r="ER317" s="224"/>
      <c r="ES317" s="224"/>
      <c r="ET317" s="224"/>
      <c r="EU317" s="224"/>
      <c r="EV317" s="224"/>
      <c r="EW317" s="224"/>
      <c r="EX317" s="224"/>
      <c r="EY317" s="224"/>
      <c r="EZ317" s="224"/>
      <c r="FA317" s="224"/>
    </row>
    <row r="318" spans="1:157" ht="27" customHeight="1">
      <c r="A318" s="99">
        <v>1110602263</v>
      </c>
      <c r="B318" s="100" t="s">
        <v>8775</v>
      </c>
      <c r="C318" s="101" t="s">
        <v>11487</v>
      </c>
      <c r="D318" s="102" t="s">
        <v>71</v>
      </c>
      <c r="E318" s="102" t="s">
        <v>11488</v>
      </c>
      <c r="F318" s="133" t="s">
        <v>11489</v>
      </c>
      <c r="G318" s="134" t="s">
        <v>11490</v>
      </c>
      <c r="H318" s="134" t="s">
        <v>11491</v>
      </c>
      <c r="I318" s="135"/>
      <c r="J318" s="136"/>
      <c r="K318" s="136"/>
      <c r="L318" s="136"/>
      <c r="M318" s="136" t="s">
        <v>765</v>
      </c>
      <c r="N318" s="137" t="s">
        <v>765</v>
      </c>
      <c r="O318" s="132"/>
      <c r="P318" s="99"/>
      <c r="Q318" s="131"/>
      <c r="R318" s="132"/>
      <c r="S318" s="99"/>
      <c r="T318" s="99">
        <v>20</v>
      </c>
      <c r="U318" s="99"/>
      <c r="V318" s="131"/>
      <c r="W318" s="132"/>
      <c r="X318" s="131"/>
      <c r="Y318" s="132"/>
      <c r="Z318" s="99"/>
      <c r="AA318" s="99"/>
      <c r="AB318" s="99"/>
      <c r="AC318" s="99"/>
      <c r="AD318" s="112">
        <v>46143</v>
      </c>
      <c r="AE318" s="102" t="s">
        <v>11492</v>
      </c>
    </row>
    <row r="319" spans="1:157" ht="27" customHeight="1">
      <c r="A319" s="99">
        <v>1110602271</v>
      </c>
      <c r="B319" s="124" t="s">
        <v>8870</v>
      </c>
      <c r="C319" s="102" t="s">
        <v>11482</v>
      </c>
      <c r="D319" s="102" t="s">
        <v>71</v>
      </c>
      <c r="E319" s="102" t="s">
        <v>11483</v>
      </c>
      <c r="F319" s="125" t="s">
        <v>11484</v>
      </c>
      <c r="G319" s="126" t="s">
        <v>11485</v>
      </c>
      <c r="H319" s="126" t="s">
        <v>8873</v>
      </c>
      <c r="I319" s="127"/>
      <c r="J319" s="128"/>
      <c r="K319" s="128"/>
      <c r="L319" s="128"/>
      <c r="M319" s="128"/>
      <c r="N319" s="129" t="s">
        <v>49</v>
      </c>
      <c r="O319" s="130"/>
      <c r="P319" s="99"/>
      <c r="Q319" s="131"/>
      <c r="R319" s="132"/>
      <c r="S319" s="99"/>
      <c r="T319" s="99"/>
      <c r="U319" s="99"/>
      <c r="V319" s="131"/>
      <c r="W319" s="132"/>
      <c r="X319" s="131">
        <v>6</v>
      </c>
      <c r="Y319" s="132"/>
      <c r="Z319" s="99"/>
      <c r="AA319" s="99">
        <v>14</v>
      </c>
      <c r="AB319" s="99"/>
      <c r="AC319" s="99"/>
      <c r="AD319" s="149">
        <v>46143</v>
      </c>
      <c r="AE319" s="102" t="s">
        <v>11486</v>
      </c>
    </row>
    <row r="320" spans="1:157" s="213" customFormat="1" ht="24.95" customHeight="1">
      <c r="A320" s="197">
        <v>1110602313</v>
      </c>
      <c r="B320" s="198" t="s">
        <v>12259</v>
      </c>
      <c r="C320" s="156" t="s">
        <v>12260</v>
      </c>
      <c r="D320" s="156" t="s">
        <v>7506</v>
      </c>
      <c r="E320" s="156" t="s">
        <v>12261</v>
      </c>
      <c r="F320" s="199" t="s">
        <v>9062</v>
      </c>
      <c r="G320" s="200" t="s">
        <v>6243</v>
      </c>
      <c r="H320" s="200"/>
      <c r="I320" s="202"/>
      <c r="J320" s="202"/>
      <c r="K320" s="202"/>
      <c r="L320" s="202"/>
      <c r="M320" s="202" t="s">
        <v>765</v>
      </c>
      <c r="N320" s="202" t="s">
        <v>765</v>
      </c>
      <c r="O320" s="202"/>
      <c r="P320" s="169"/>
      <c r="Q320" s="203"/>
      <c r="R320" s="204"/>
      <c r="S320" s="169"/>
      <c r="T320" s="169"/>
      <c r="U320" s="169"/>
      <c r="V320" s="203"/>
      <c r="W320" s="204"/>
      <c r="X320" s="203"/>
      <c r="Y320" s="204"/>
      <c r="Z320" s="169"/>
      <c r="AA320" s="169">
        <v>20</v>
      </c>
      <c r="AB320" s="169"/>
      <c r="AC320" s="169"/>
      <c r="AD320" s="205">
        <v>46235</v>
      </c>
      <c r="AE320" s="156" t="s">
        <v>12262</v>
      </c>
    </row>
    <row r="321" spans="1:31" s="521" customFormat="1" ht="27" customHeight="1">
      <c r="A321" s="585">
        <v>1110602339</v>
      </c>
      <c r="B321" s="582" t="s">
        <v>12367</v>
      </c>
      <c r="C321" s="570" t="s">
        <v>12368</v>
      </c>
      <c r="D321" s="570" t="s">
        <v>71</v>
      </c>
      <c r="E321" s="570" t="s">
        <v>12369</v>
      </c>
      <c r="F321" s="583" t="s">
        <v>12370</v>
      </c>
      <c r="G321" s="599" t="s">
        <v>12371</v>
      </c>
      <c r="H321" s="599"/>
      <c r="I321" s="601"/>
      <c r="J321" s="601" t="s">
        <v>10919</v>
      </c>
      <c r="K321" s="601" t="s">
        <v>10919</v>
      </c>
      <c r="L321" s="601" t="s">
        <v>10919</v>
      </c>
      <c r="M321" s="601" t="s">
        <v>10919</v>
      </c>
      <c r="N321" s="602" t="s">
        <v>49</v>
      </c>
      <c r="O321" s="589" t="s">
        <v>10919</v>
      </c>
      <c r="P321" s="566"/>
      <c r="Q321" s="590"/>
      <c r="R321" s="589"/>
      <c r="S321" s="566"/>
      <c r="T321" s="566"/>
      <c r="U321" s="566"/>
      <c r="V321" s="603"/>
      <c r="W321" s="604"/>
      <c r="X321" s="590"/>
      <c r="Y321" s="589"/>
      <c r="Z321" s="566"/>
      <c r="AA321" s="566">
        <v>20</v>
      </c>
      <c r="AB321" s="566"/>
      <c r="AC321" s="566"/>
      <c r="AD321" s="598">
        <v>46266</v>
      </c>
      <c r="AE321" s="570" t="s">
        <v>12372</v>
      </c>
    </row>
    <row r="322" spans="1:31" ht="24.95" customHeight="1">
      <c r="A322" s="144">
        <v>1110800032</v>
      </c>
      <c r="B322" s="124" t="s">
        <v>3504</v>
      </c>
      <c r="C322" s="102" t="s">
        <v>3505</v>
      </c>
      <c r="D322" s="102" t="s">
        <v>3506</v>
      </c>
      <c r="E322" s="102" t="s">
        <v>3507</v>
      </c>
      <c r="F322" s="225">
        <v>3430011</v>
      </c>
      <c r="G322" s="126" t="s">
        <v>3508</v>
      </c>
      <c r="H322" s="126" t="s">
        <v>3509</v>
      </c>
      <c r="I322" s="110"/>
      <c r="J322" s="148"/>
      <c r="K322" s="148"/>
      <c r="L322" s="148"/>
      <c r="M322" s="148" t="s">
        <v>3510</v>
      </c>
      <c r="N322" s="137"/>
      <c r="O322" s="132"/>
      <c r="P322" s="99"/>
      <c r="Q322" s="110"/>
      <c r="R322" s="132"/>
      <c r="S322" s="99"/>
      <c r="T322" s="99"/>
      <c r="U322" s="99"/>
      <c r="V322" s="110"/>
      <c r="W322" s="132"/>
      <c r="X322" s="110">
        <v>6</v>
      </c>
      <c r="Y322" s="132"/>
      <c r="Z322" s="99"/>
      <c r="AA322" s="99">
        <v>54</v>
      </c>
      <c r="AB322" s="99"/>
      <c r="AC322" s="99"/>
      <c r="AD322" s="112">
        <v>40634</v>
      </c>
      <c r="AE322" s="102" t="s">
        <v>3511</v>
      </c>
    </row>
    <row r="323" spans="1:31" ht="27" customHeight="1">
      <c r="A323" s="99">
        <v>1110800149</v>
      </c>
      <c r="B323" s="124" t="s">
        <v>1718</v>
      </c>
      <c r="C323" s="102" t="s">
        <v>1717</v>
      </c>
      <c r="D323" s="102" t="s">
        <v>72</v>
      </c>
      <c r="E323" s="102" t="s">
        <v>1716</v>
      </c>
      <c r="F323" s="125">
        <v>3430037</v>
      </c>
      <c r="G323" s="126" t="s">
        <v>1715</v>
      </c>
      <c r="H323" s="126" t="s">
        <v>1714</v>
      </c>
      <c r="I323" s="127" t="s">
        <v>49</v>
      </c>
      <c r="J323" s="128" t="s">
        <v>49</v>
      </c>
      <c r="K323" s="128" t="s">
        <v>49</v>
      </c>
      <c r="L323" s="128" t="s">
        <v>49</v>
      </c>
      <c r="M323" s="128" t="s">
        <v>49</v>
      </c>
      <c r="N323" s="129" t="s">
        <v>49</v>
      </c>
      <c r="O323" s="130" t="s">
        <v>2169</v>
      </c>
      <c r="P323" s="99"/>
      <c r="Q323" s="131"/>
      <c r="R323" s="132"/>
      <c r="S323" s="99"/>
      <c r="T323" s="99">
        <v>20</v>
      </c>
      <c r="U323" s="99"/>
      <c r="V323" s="131"/>
      <c r="W323" s="132"/>
      <c r="X323" s="131"/>
      <c r="Y323" s="132"/>
      <c r="Z323" s="99"/>
      <c r="AA323" s="99"/>
      <c r="AB323" s="99"/>
      <c r="AC323" s="99"/>
      <c r="AD323" s="112">
        <v>41000</v>
      </c>
      <c r="AE323" s="102" t="s">
        <v>1713</v>
      </c>
    </row>
    <row r="324" spans="1:31" ht="27" customHeight="1">
      <c r="A324" s="144">
        <v>1110800156</v>
      </c>
      <c r="B324" s="124" t="s">
        <v>1318</v>
      </c>
      <c r="C324" s="102" t="s">
        <v>1319</v>
      </c>
      <c r="D324" s="102" t="s">
        <v>887</v>
      </c>
      <c r="E324" s="102" t="s">
        <v>1320</v>
      </c>
      <c r="F324" s="225">
        <v>3430804</v>
      </c>
      <c r="G324" s="126" t="s">
        <v>1321</v>
      </c>
      <c r="H324" s="126" t="s">
        <v>1321</v>
      </c>
      <c r="I324" s="110"/>
      <c r="J324" s="148"/>
      <c r="K324" s="148"/>
      <c r="L324" s="148"/>
      <c r="M324" s="148" t="s">
        <v>49</v>
      </c>
      <c r="N324" s="137"/>
      <c r="O324" s="132"/>
      <c r="P324" s="99"/>
      <c r="Q324" s="110"/>
      <c r="R324" s="132"/>
      <c r="S324" s="99"/>
      <c r="T324" s="99"/>
      <c r="U324" s="99"/>
      <c r="V324" s="110"/>
      <c r="W324" s="132"/>
      <c r="X324" s="110"/>
      <c r="Y324" s="132"/>
      <c r="Z324" s="99"/>
      <c r="AA324" s="99">
        <v>30</v>
      </c>
      <c r="AB324" s="99"/>
      <c r="AC324" s="99"/>
      <c r="AD324" s="112">
        <v>40634</v>
      </c>
      <c r="AE324" s="102" t="s">
        <v>1322</v>
      </c>
    </row>
    <row r="325" spans="1:31" s="66" customFormat="1" ht="27" customHeight="1">
      <c r="A325" s="99">
        <v>1110800172</v>
      </c>
      <c r="B325" s="100" t="s">
        <v>1866</v>
      </c>
      <c r="C325" s="101" t="s">
        <v>1867</v>
      </c>
      <c r="D325" s="102" t="s">
        <v>1868</v>
      </c>
      <c r="E325" s="102" t="s">
        <v>1869</v>
      </c>
      <c r="F325" s="133">
        <v>3430804</v>
      </c>
      <c r="G325" s="134" t="s">
        <v>1870</v>
      </c>
      <c r="H325" s="134" t="s">
        <v>1871</v>
      </c>
      <c r="I325" s="135"/>
      <c r="J325" s="136"/>
      <c r="K325" s="136"/>
      <c r="L325" s="136"/>
      <c r="M325" s="136" t="s">
        <v>1908</v>
      </c>
      <c r="N325" s="137"/>
      <c r="O325" s="132"/>
      <c r="P325" s="99">
        <v>53</v>
      </c>
      <c r="Q325" s="131" t="s">
        <v>2679</v>
      </c>
      <c r="R325" s="132">
        <v>2</v>
      </c>
      <c r="S325" s="99"/>
      <c r="T325" s="99">
        <v>53</v>
      </c>
      <c r="U325" s="99"/>
      <c r="V325" s="110"/>
      <c r="W325" s="132"/>
      <c r="X325" s="110"/>
      <c r="Y325" s="132"/>
      <c r="Z325" s="99"/>
      <c r="AA325" s="99"/>
      <c r="AB325" s="99"/>
      <c r="AC325" s="99"/>
      <c r="AD325" s="138">
        <v>41000</v>
      </c>
      <c r="AE325" s="102" t="s">
        <v>1911</v>
      </c>
    </row>
    <row r="326" spans="1:31" ht="27" customHeight="1">
      <c r="A326" s="144">
        <v>1110800180</v>
      </c>
      <c r="B326" s="124" t="s">
        <v>1532</v>
      </c>
      <c r="C326" s="102" t="s">
        <v>1533</v>
      </c>
      <c r="D326" s="102" t="s">
        <v>887</v>
      </c>
      <c r="E326" s="102" t="s">
        <v>1534</v>
      </c>
      <c r="F326" s="225">
        <v>3430805</v>
      </c>
      <c r="G326" s="126" t="s">
        <v>1535</v>
      </c>
      <c r="H326" s="126" t="s">
        <v>1536</v>
      </c>
      <c r="I326" s="110"/>
      <c r="J326" s="148"/>
      <c r="K326" s="148"/>
      <c r="L326" s="148"/>
      <c r="M326" s="148" t="s">
        <v>49</v>
      </c>
      <c r="N326" s="137"/>
      <c r="O326" s="132"/>
      <c r="P326" s="99">
        <v>50</v>
      </c>
      <c r="Q326" s="110"/>
      <c r="R326" s="132">
        <v>2</v>
      </c>
      <c r="S326" s="99"/>
      <c r="T326" s="99">
        <v>60</v>
      </c>
      <c r="U326" s="99"/>
      <c r="V326" s="110"/>
      <c r="W326" s="132"/>
      <c r="X326" s="110"/>
      <c r="Y326" s="132"/>
      <c r="Z326" s="99"/>
      <c r="AA326" s="99"/>
      <c r="AB326" s="99"/>
      <c r="AC326" s="99"/>
      <c r="AD326" s="112">
        <v>40848</v>
      </c>
      <c r="AE326" s="102" t="s">
        <v>1537</v>
      </c>
    </row>
    <row r="327" spans="1:31" s="66" customFormat="1" ht="27" customHeight="1">
      <c r="A327" s="144">
        <v>1110800198</v>
      </c>
      <c r="B327" s="124" t="s">
        <v>870</v>
      </c>
      <c r="C327" s="102" t="s">
        <v>886</v>
      </c>
      <c r="D327" s="102" t="s">
        <v>887</v>
      </c>
      <c r="E327" s="102" t="s">
        <v>909</v>
      </c>
      <c r="F327" s="225">
        <v>3430007</v>
      </c>
      <c r="G327" s="126" t="s">
        <v>910</v>
      </c>
      <c r="H327" s="126" t="s">
        <v>911</v>
      </c>
      <c r="I327" s="110"/>
      <c r="J327" s="148"/>
      <c r="K327" s="148"/>
      <c r="L327" s="148"/>
      <c r="M327" s="148" t="s">
        <v>939</v>
      </c>
      <c r="N327" s="137"/>
      <c r="O327" s="132"/>
      <c r="P327" s="99">
        <v>50</v>
      </c>
      <c r="Q327" s="131" t="s">
        <v>2679</v>
      </c>
      <c r="R327" s="132">
        <v>2</v>
      </c>
      <c r="S327" s="99"/>
      <c r="T327" s="99">
        <v>50</v>
      </c>
      <c r="U327" s="99"/>
      <c r="V327" s="131"/>
      <c r="W327" s="132"/>
      <c r="X327" s="131"/>
      <c r="Y327" s="132"/>
      <c r="Z327" s="99"/>
      <c r="AA327" s="99"/>
      <c r="AB327" s="99"/>
      <c r="AC327" s="99"/>
      <c r="AD327" s="112">
        <v>40269</v>
      </c>
      <c r="AE327" s="102" t="s">
        <v>1003</v>
      </c>
    </row>
    <row r="328" spans="1:31" s="66" customFormat="1" ht="27" customHeight="1">
      <c r="A328" s="99">
        <v>1110800313</v>
      </c>
      <c r="B328" s="100" t="s">
        <v>11947</v>
      </c>
      <c r="C328" s="101" t="s">
        <v>5773</v>
      </c>
      <c r="D328" s="102" t="s">
        <v>72</v>
      </c>
      <c r="E328" s="102" t="s">
        <v>12037</v>
      </c>
      <c r="F328" s="133" t="s">
        <v>12036</v>
      </c>
      <c r="G328" s="134" t="s">
        <v>5775</v>
      </c>
      <c r="H328" s="134" t="s">
        <v>5776</v>
      </c>
      <c r="I328" s="135"/>
      <c r="J328" s="136"/>
      <c r="K328" s="136"/>
      <c r="L328" s="136"/>
      <c r="M328" s="136" t="s">
        <v>49</v>
      </c>
      <c r="N328" s="137"/>
      <c r="O328" s="132"/>
      <c r="P328" s="99"/>
      <c r="Q328" s="131"/>
      <c r="R328" s="132"/>
      <c r="S328" s="99"/>
      <c r="T328" s="99">
        <v>38</v>
      </c>
      <c r="U328" s="99"/>
      <c r="V328" s="131"/>
      <c r="W328" s="132"/>
      <c r="X328" s="131"/>
      <c r="Y328" s="132"/>
      <c r="Z328" s="99"/>
      <c r="AA328" s="99"/>
      <c r="AB328" s="99"/>
      <c r="AC328" s="99"/>
      <c r="AD328" s="138">
        <v>39264</v>
      </c>
      <c r="AE328" s="102" t="s">
        <v>5777</v>
      </c>
    </row>
    <row r="329" spans="1:31" s="66" customFormat="1" ht="27" customHeight="1">
      <c r="A329" s="99">
        <v>1110800404</v>
      </c>
      <c r="B329" s="124" t="s">
        <v>400</v>
      </c>
      <c r="C329" s="102" t="s">
        <v>645</v>
      </c>
      <c r="D329" s="102" t="s">
        <v>72</v>
      </c>
      <c r="E329" s="102" t="s">
        <v>847</v>
      </c>
      <c r="F329" s="125">
        <v>3430022</v>
      </c>
      <c r="G329" s="126" t="s">
        <v>2504</v>
      </c>
      <c r="H329" s="126" t="s">
        <v>2505</v>
      </c>
      <c r="I329" s="127" t="s">
        <v>49</v>
      </c>
      <c r="J329" s="128" t="s">
        <v>49</v>
      </c>
      <c r="K329" s="128" t="s">
        <v>49</v>
      </c>
      <c r="L329" s="128" t="s">
        <v>49</v>
      </c>
      <c r="M329" s="128" t="s">
        <v>49</v>
      </c>
      <c r="N329" s="129" t="s">
        <v>49</v>
      </c>
      <c r="O329" s="130" t="s">
        <v>49</v>
      </c>
      <c r="P329" s="99"/>
      <c r="Q329" s="131"/>
      <c r="R329" s="132"/>
      <c r="S329" s="99"/>
      <c r="T329" s="99">
        <v>13</v>
      </c>
      <c r="U329" s="99"/>
      <c r="V329" s="131"/>
      <c r="W329" s="132"/>
      <c r="X329" s="131"/>
      <c r="Y329" s="132"/>
      <c r="Z329" s="99"/>
      <c r="AA329" s="99"/>
      <c r="AB329" s="99"/>
      <c r="AC329" s="99"/>
      <c r="AD329" s="112">
        <v>39661</v>
      </c>
      <c r="AE329" s="227" t="s">
        <v>848</v>
      </c>
    </row>
    <row r="330" spans="1:31" s="66" customFormat="1" ht="27" customHeight="1">
      <c r="A330" s="99">
        <v>1110800511</v>
      </c>
      <c r="B330" s="124" t="s">
        <v>4603</v>
      </c>
      <c r="C330" s="102" t="s">
        <v>1456</v>
      </c>
      <c r="D330" s="102" t="s">
        <v>72</v>
      </c>
      <c r="E330" s="102" t="s">
        <v>1457</v>
      </c>
      <c r="F330" s="125">
        <v>3430015</v>
      </c>
      <c r="G330" s="126" t="s">
        <v>1458</v>
      </c>
      <c r="H330" s="126" t="s">
        <v>1459</v>
      </c>
      <c r="I330" s="127"/>
      <c r="J330" s="128"/>
      <c r="K330" s="128"/>
      <c r="L330" s="128"/>
      <c r="M330" s="128" t="s">
        <v>49</v>
      </c>
      <c r="N330" s="129"/>
      <c r="O330" s="130"/>
      <c r="P330" s="99"/>
      <c r="Q330" s="131"/>
      <c r="R330" s="132"/>
      <c r="S330" s="99"/>
      <c r="T330" s="99">
        <v>20</v>
      </c>
      <c r="U330" s="99"/>
      <c r="V330" s="131"/>
      <c r="W330" s="132"/>
      <c r="X330" s="131"/>
      <c r="Y330" s="132"/>
      <c r="Z330" s="99"/>
      <c r="AA330" s="99"/>
      <c r="AB330" s="99"/>
      <c r="AC330" s="99"/>
      <c r="AD330" s="112">
        <v>40756</v>
      </c>
      <c r="AE330" s="228" t="s">
        <v>1460</v>
      </c>
    </row>
    <row r="331" spans="1:31" ht="27" customHeight="1">
      <c r="A331" s="99">
        <v>1110800529</v>
      </c>
      <c r="B331" s="124" t="s">
        <v>4603</v>
      </c>
      <c r="C331" s="102" t="s">
        <v>1461</v>
      </c>
      <c r="D331" s="102" t="s">
        <v>72</v>
      </c>
      <c r="E331" s="102" t="s">
        <v>2166</v>
      </c>
      <c r="F331" s="125">
        <v>3430804</v>
      </c>
      <c r="G331" s="126" t="s">
        <v>6105</v>
      </c>
      <c r="H331" s="126" t="s">
        <v>6106</v>
      </c>
      <c r="I331" s="127"/>
      <c r="J331" s="128"/>
      <c r="K331" s="128"/>
      <c r="L331" s="128"/>
      <c r="M331" s="128" t="s">
        <v>49</v>
      </c>
      <c r="N331" s="129"/>
      <c r="O331" s="130"/>
      <c r="P331" s="99"/>
      <c r="Q331" s="131"/>
      <c r="R331" s="132"/>
      <c r="S331" s="99"/>
      <c r="T331" s="99">
        <v>30</v>
      </c>
      <c r="U331" s="99"/>
      <c r="V331" s="131"/>
      <c r="W331" s="132"/>
      <c r="X331" s="131"/>
      <c r="Y331" s="132"/>
      <c r="Z331" s="99"/>
      <c r="AA331" s="99">
        <v>30</v>
      </c>
      <c r="AB331" s="99"/>
      <c r="AC331" s="99"/>
      <c r="AD331" s="112">
        <v>40756</v>
      </c>
      <c r="AE331" s="228" t="s">
        <v>2167</v>
      </c>
    </row>
    <row r="332" spans="1:31" s="66" customFormat="1" ht="27" customHeight="1">
      <c r="A332" s="99">
        <v>1110800602</v>
      </c>
      <c r="B332" s="124" t="s">
        <v>1741</v>
      </c>
      <c r="C332" s="102" t="s">
        <v>1742</v>
      </c>
      <c r="D332" s="102" t="s">
        <v>72</v>
      </c>
      <c r="E332" s="102" t="s">
        <v>1743</v>
      </c>
      <c r="F332" s="125">
        <v>3430015</v>
      </c>
      <c r="G332" s="126" t="s">
        <v>1900</v>
      </c>
      <c r="H332" s="126" t="s">
        <v>1900</v>
      </c>
      <c r="I332" s="127"/>
      <c r="J332" s="128"/>
      <c r="K332" s="128"/>
      <c r="L332" s="128"/>
      <c r="M332" s="128" t="s">
        <v>49</v>
      </c>
      <c r="N332" s="129"/>
      <c r="O332" s="130"/>
      <c r="P332" s="99"/>
      <c r="Q332" s="131"/>
      <c r="R332" s="132"/>
      <c r="S332" s="99"/>
      <c r="T332" s="99">
        <v>20</v>
      </c>
      <c r="U332" s="99"/>
      <c r="V332" s="131"/>
      <c r="W332" s="132"/>
      <c r="X332" s="131"/>
      <c r="Y332" s="132"/>
      <c r="Z332" s="99"/>
      <c r="AA332" s="99"/>
      <c r="AB332" s="99"/>
      <c r="AC332" s="99"/>
      <c r="AD332" s="112">
        <v>41000</v>
      </c>
      <c r="AE332" s="228" t="s">
        <v>1744</v>
      </c>
    </row>
    <row r="333" spans="1:31" s="66" customFormat="1" ht="27" customHeight="1">
      <c r="A333" s="99">
        <v>1110800610</v>
      </c>
      <c r="B333" s="124" t="s">
        <v>1741</v>
      </c>
      <c r="C333" s="102" t="s">
        <v>1745</v>
      </c>
      <c r="D333" s="102" t="s">
        <v>72</v>
      </c>
      <c r="E333" s="102" t="s">
        <v>1746</v>
      </c>
      <c r="F333" s="125">
        <v>3430825</v>
      </c>
      <c r="G333" s="126" t="s">
        <v>1747</v>
      </c>
      <c r="H333" s="126" t="s">
        <v>1747</v>
      </c>
      <c r="I333" s="127"/>
      <c r="J333" s="128"/>
      <c r="K333" s="128"/>
      <c r="L333" s="128"/>
      <c r="M333" s="128" t="s">
        <v>49</v>
      </c>
      <c r="N333" s="129"/>
      <c r="O333" s="130"/>
      <c r="P333" s="99"/>
      <c r="Q333" s="131"/>
      <c r="R333" s="132"/>
      <c r="S333" s="99"/>
      <c r="T333" s="99">
        <v>20</v>
      </c>
      <c r="U333" s="99"/>
      <c r="V333" s="110"/>
      <c r="W333" s="111"/>
      <c r="X333" s="110"/>
      <c r="Y333" s="132"/>
      <c r="Z333" s="99"/>
      <c r="AA333" s="99"/>
      <c r="AB333" s="99"/>
      <c r="AC333" s="99"/>
      <c r="AD333" s="112">
        <v>41000</v>
      </c>
      <c r="AE333" s="227" t="s">
        <v>1748</v>
      </c>
    </row>
    <row r="334" spans="1:31" s="66" customFormat="1" ht="27" customHeight="1">
      <c r="A334" s="126">
        <v>1110800636</v>
      </c>
      <c r="B334" s="124" t="s">
        <v>2121</v>
      </c>
      <c r="C334" s="102" t="s">
        <v>2122</v>
      </c>
      <c r="D334" s="102" t="s">
        <v>72</v>
      </c>
      <c r="E334" s="101" t="s">
        <v>4794</v>
      </c>
      <c r="F334" s="125" t="s">
        <v>2123</v>
      </c>
      <c r="G334" s="126" t="s">
        <v>2124</v>
      </c>
      <c r="H334" s="126" t="s">
        <v>2125</v>
      </c>
      <c r="I334" s="127"/>
      <c r="J334" s="128"/>
      <c r="K334" s="128"/>
      <c r="L334" s="128" t="s">
        <v>2114</v>
      </c>
      <c r="M334" s="128" t="s">
        <v>2114</v>
      </c>
      <c r="N334" s="129" t="s">
        <v>2114</v>
      </c>
      <c r="O334" s="130" t="s">
        <v>2301</v>
      </c>
      <c r="P334" s="99"/>
      <c r="Q334" s="146"/>
      <c r="R334" s="132"/>
      <c r="S334" s="126"/>
      <c r="T334" s="99"/>
      <c r="U334" s="126"/>
      <c r="V334" s="110"/>
      <c r="W334" s="111"/>
      <c r="X334" s="146">
        <v>20</v>
      </c>
      <c r="Y334" s="130"/>
      <c r="Z334" s="126"/>
      <c r="AA334" s="126"/>
      <c r="AB334" s="126"/>
      <c r="AC334" s="126"/>
      <c r="AD334" s="149">
        <v>41214</v>
      </c>
      <c r="AE334" s="102" t="s">
        <v>3042</v>
      </c>
    </row>
    <row r="335" spans="1:31" s="66" customFormat="1" ht="27" customHeight="1">
      <c r="A335" s="99">
        <v>1110800669</v>
      </c>
      <c r="B335" s="100" t="s">
        <v>5025</v>
      </c>
      <c r="C335" s="101" t="s">
        <v>2146</v>
      </c>
      <c r="D335" s="102" t="s">
        <v>72</v>
      </c>
      <c r="E335" s="102" t="s">
        <v>5020</v>
      </c>
      <c r="F335" s="133" t="s">
        <v>5021</v>
      </c>
      <c r="G335" s="134" t="s">
        <v>5022</v>
      </c>
      <c r="H335" s="134" t="s">
        <v>5023</v>
      </c>
      <c r="I335" s="135"/>
      <c r="J335" s="136"/>
      <c r="K335" s="136"/>
      <c r="L335" s="136"/>
      <c r="M335" s="136"/>
      <c r="N335" s="137" t="s">
        <v>49</v>
      </c>
      <c r="O335" s="132"/>
      <c r="P335" s="99"/>
      <c r="Q335" s="131"/>
      <c r="R335" s="132"/>
      <c r="S335" s="99"/>
      <c r="T335" s="99"/>
      <c r="U335" s="99"/>
      <c r="V335" s="131"/>
      <c r="W335" s="132"/>
      <c r="X335" s="131"/>
      <c r="Y335" s="132"/>
      <c r="Z335" s="99"/>
      <c r="AA335" s="99">
        <v>40</v>
      </c>
      <c r="AB335" s="99"/>
      <c r="AC335" s="99"/>
      <c r="AD335" s="138">
        <v>41365</v>
      </c>
      <c r="AE335" s="102" t="s">
        <v>5024</v>
      </c>
    </row>
    <row r="336" spans="1:31" s="66" customFormat="1" ht="27" customHeight="1">
      <c r="A336" s="126">
        <v>1110800677</v>
      </c>
      <c r="B336" s="124" t="s">
        <v>2172</v>
      </c>
      <c r="C336" s="102" t="s">
        <v>2147</v>
      </c>
      <c r="D336" s="102" t="s">
        <v>72</v>
      </c>
      <c r="E336" s="102" t="s">
        <v>2173</v>
      </c>
      <c r="F336" s="125" t="s">
        <v>2174</v>
      </c>
      <c r="G336" s="126" t="s">
        <v>2175</v>
      </c>
      <c r="H336" s="126" t="s">
        <v>2148</v>
      </c>
      <c r="I336" s="127" t="s">
        <v>49</v>
      </c>
      <c r="J336" s="128" t="s">
        <v>49</v>
      </c>
      <c r="K336" s="128" t="s">
        <v>49</v>
      </c>
      <c r="L336" s="128" t="s">
        <v>49</v>
      </c>
      <c r="M336" s="128" t="s">
        <v>49</v>
      </c>
      <c r="N336" s="129" t="s">
        <v>49</v>
      </c>
      <c r="O336" s="130" t="s">
        <v>49</v>
      </c>
      <c r="P336" s="99"/>
      <c r="Q336" s="146"/>
      <c r="R336" s="132"/>
      <c r="S336" s="126"/>
      <c r="T336" s="99"/>
      <c r="U336" s="126"/>
      <c r="V336" s="110"/>
      <c r="W336" s="111"/>
      <c r="X336" s="146"/>
      <c r="Y336" s="130"/>
      <c r="Z336" s="126">
        <v>20</v>
      </c>
      <c r="AA336" s="126"/>
      <c r="AB336" s="126"/>
      <c r="AC336" s="126"/>
      <c r="AD336" s="149">
        <v>41365</v>
      </c>
      <c r="AE336" s="102" t="s">
        <v>2176</v>
      </c>
    </row>
    <row r="337" spans="1:31" s="66" customFormat="1" ht="27" customHeight="1">
      <c r="A337" s="126">
        <v>1110800776</v>
      </c>
      <c r="B337" s="124" t="s">
        <v>2748</v>
      </c>
      <c r="C337" s="102" t="s">
        <v>7474</v>
      </c>
      <c r="D337" s="102" t="s">
        <v>72</v>
      </c>
      <c r="E337" s="102" t="s">
        <v>2749</v>
      </c>
      <c r="F337" s="125" t="s">
        <v>2750</v>
      </c>
      <c r="G337" s="126" t="s">
        <v>2751</v>
      </c>
      <c r="H337" s="126" t="s">
        <v>2752</v>
      </c>
      <c r="I337" s="127" t="s">
        <v>2753</v>
      </c>
      <c r="J337" s="128" t="s">
        <v>2753</v>
      </c>
      <c r="K337" s="128" t="s">
        <v>2753</v>
      </c>
      <c r="L337" s="128" t="s">
        <v>2753</v>
      </c>
      <c r="M337" s="128" t="s">
        <v>2753</v>
      </c>
      <c r="N337" s="129" t="s">
        <v>2753</v>
      </c>
      <c r="O337" s="130" t="s">
        <v>2753</v>
      </c>
      <c r="P337" s="99"/>
      <c r="Q337" s="146"/>
      <c r="R337" s="132"/>
      <c r="S337" s="126"/>
      <c r="T337" s="99"/>
      <c r="U337" s="126"/>
      <c r="V337" s="131"/>
      <c r="W337" s="132"/>
      <c r="X337" s="146"/>
      <c r="Y337" s="130"/>
      <c r="Z337" s="126">
        <v>20</v>
      </c>
      <c r="AA337" s="126"/>
      <c r="AB337" s="126"/>
      <c r="AC337" s="126"/>
      <c r="AD337" s="149">
        <v>42005</v>
      </c>
      <c r="AE337" s="102" t="s">
        <v>2754</v>
      </c>
    </row>
    <row r="338" spans="1:31" ht="27" customHeight="1">
      <c r="A338" s="99">
        <v>1110800826</v>
      </c>
      <c r="B338" s="186" t="s">
        <v>5230</v>
      </c>
      <c r="C338" s="229" t="s">
        <v>4172</v>
      </c>
      <c r="D338" s="186" t="s">
        <v>2976</v>
      </c>
      <c r="E338" s="186" t="s">
        <v>4173</v>
      </c>
      <c r="F338" s="230" t="s">
        <v>3913</v>
      </c>
      <c r="G338" s="231" t="s">
        <v>4174</v>
      </c>
      <c r="H338" s="231" t="s">
        <v>4175</v>
      </c>
      <c r="I338" s="232" t="s">
        <v>49</v>
      </c>
      <c r="J338" s="233" t="s">
        <v>49</v>
      </c>
      <c r="K338" s="233" t="s">
        <v>49</v>
      </c>
      <c r="L338" s="128" t="s">
        <v>49</v>
      </c>
      <c r="M338" s="128" t="s">
        <v>49</v>
      </c>
      <c r="N338" s="129" t="s">
        <v>49</v>
      </c>
      <c r="O338" s="130" t="s">
        <v>49</v>
      </c>
      <c r="P338" s="99"/>
      <c r="Q338" s="131"/>
      <c r="R338" s="132"/>
      <c r="S338" s="99"/>
      <c r="T338" s="99"/>
      <c r="U338" s="99"/>
      <c r="V338" s="131"/>
      <c r="W338" s="132"/>
      <c r="X338" s="131"/>
      <c r="Y338" s="132"/>
      <c r="Z338" s="99"/>
      <c r="AA338" s="99">
        <v>20</v>
      </c>
      <c r="AB338" s="99"/>
      <c r="AC338" s="99"/>
      <c r="AD338" s="234">
        <v>42125</v>
      </c>
      <c r="AE338" s="235" t="s">
        <v>2977</v>
      </c>
    </row>
    <row r="339" spans="1:31" s="66" customFormat="1" ht="27" customHeight="1">
      <c r="A339" s="99">
        <v>1110800867</v>
      </c>
      <c r="B339" s="229" t="s">
        <v>3041</v>
      </c>
      <c r="C339" s="229" t="s">
        <v>3035</v>
      </c>
      <c r="D339" s="186" t="s">
        <v>2976</v>
      </c>
      <c r="E339" s="186" t="s">
        <v>3040</v>
      </c>
      <c r="F339" s="230" t="s">
        <v>3036</v>
      </c>
      <c r="G339" s="230" t="s">
        <v>3037</v>
      </c>
      <c r="H339" s="230" t="s">
        <v>3038</v>
      </c>
      <c r="I339" s="232" t="s">
        <v>49</v>
      </c>
      <c r="J339" s="233" t="s">
        <v>49</v>
      </c>
      <c r="K339" s="233" t="s">
        <v>49</v>
      </c>
      <c r="L339" s="128" t="s">
        <v>49</v>
      </c>
      <c r="M339" s="128" t="s">
        <v>49</v>
      </c>
      <c r="N339" s="129" t="s">
        <v>49</v>
      </c>
      <c r="O339" s="130" t="s">
        <v>49</v>
      </c>
      <c r="P339" s="126"/>
      <c r="Q339" s="146"/>
      <c r="R339" s="236">
        <v>4</v>
      </c>
      <c r="S339" s="126"/>
      <c r="T339" s="126">
        <v>20</v>
      </c>
      <c r="U339" s="126"/>
      <c r="V339" s="146"/>
      <c r="W339" s="130"/>
      <c r="X339" s="127"/>
      <c r="Y339" s="237"/>
      <c r="Z339" s="126"/>
      <c r="AA339" s="126"/>
      <c r="AB339" s="126"/>
      <c r="AC339" s="126"/>
      <c r="AD339" s="234">
        <v>42186</v>
      </c>
      <c r="AE339" s="124" t="s">
        <v>3251</v>
      </c>
    </row>
    <row r="340" spans="1:31" s="66" customFormat="1" ht="27" customHeight="1">
      <c r="A340" s="126">
        <v>1110800875</v>
      </c>
      <c r="B340" s="124" t="s">
        <v>3125</v>
      </c>
      <c r="C340" s="124" t="s">
        <v>3121</v>
      </c>
      <c r="D340" s="238" t="s">
        <v>2976</v>
      </c>
      <c r="E340" s="124" t="s">
        <v>3126</v>
      </c>
      <c r="F340" s="239" t="s">
        <v>3122</v>
      </c>
      <c r="G340" s="126" t="s">
        <v>3123</v>
      </c>
      <c r="H340" s="126" t="s">
        <v>3124</v>
      </c>
      <c r="I340" s="240"/>
      <c r="J340" s="241"/>
      <c r="K340" s="241"/>
      <c r="L340" s="241"/>
      <c r="M340" s="128" t="s">
        <v>49</v>
      </c>
      <c r="N340" s="129" t="s">
        <v>49</v>
      </c>
      <c r="O340" s="242"/>
      <c r="P340" s="126"/>
      <c r="Q340" s="146"/>
      <c r="R340" s="243"/>
      <c r="S340" s="126"/>
      <c r="T340" s="126"/>
      <c r="U340" s="126"/>
      <c r="V340" s="146"/>
      <c r="W340" s="130"/>
      <c r="X340" s="244"/>
      <c r="Y340" s="130"/>
      <c r="Z340" s="126"/>
      <c r="AA340" s="126">
        <v>20</v>
      </c>
      <c r="AB340" s="126"/>
      <c r="AC340" s="126"/>
      <c r="AD340" s="245">
        <v>42217</v>
      </c>
      <c r="AE340" s="124" t="s">
        <v>3250</v>
      </c>
    </row>
    <row r="341" spans="1:31" s="66" customFormat="1" ht="27" customHeight="1">
      <c r="A341" s="99">
        <v>1110800925</v>
      </c>
      <c r="B341" s="229" t="s">
        <v>3230</v>
      </c>
      <c r="C341" s="229" t="s">
        <v>3214</v>
      </c>
      <c r="D341" s="186" t="s">
        <v>2976</v>
      </c>
      <c r="E341" s="186" t="s">
        <v>3215</v>
      </c>
      <c r="F341" s="230" t="s">
        <v>3216</v>
      </c>
      <c r="G341" s="230" t="s">
        <v>3217</v>
      </c>
      <c r="H341" s="230" t="s">
        <v>3218</v>
      </c>
      <c r="I341" s="232"/>
      <c r="J341" s="233"/>
      <c r="K341" s="233"/>
      <c r="L341" s="233"/>
      <c r="M341" s="128" t="s">
        <v>49</v>
      </c>
      <c r="N341" s="129" t="s">
        <v>49</v>
      </c>
      <c r="O341" s="246"/>
      <c r="P341" s="126"/>
      <c r="Q341" s="131"/>
      <c r="R341" s="132"/>
      <c r="S341" s="126"/>
      <c r="T341" s="126">
        <v>20</v>
      </c>
      <c r="U341" s="126"/>
      <c r="V341" s="110"/>
      <c r="W341" s="111"/>
      <c r="X341" s="244"/>
      <c r="Y341" s="130"/>
      <c r="Z341" s="126"/>
      <c r="AA341" s="126"/>
      <c r="AB341" s="126"/>
      <c r="AC341" s="126"/>
      <c r="AD341" s="234">
        <v>42339</v>
      </c>
      <c r="AE341" s="124" t="s">
        <v>3249</v>
      </c>
    </row>
    <row r="342" spans="1:31" s="66" customFormat="1" ht="27" customHeight="1">
      <c r="A342" s="99">
        <v>1110800958</v>
      </c>
      <c r="B342" s="186" t="s">
        <v>3916</v>
      </c>
      <c r="C342" s="229" t="s">
        <v>3243</v>
      </c>
      <c r="D342" s="186" t="s">
        <v>2976</v>
      </c>
      <c r="E342" s="186" t="s">
        <v>3244</v>
      </c>
      <c r="F342" s="230" t="s">
        <v>3245</v>
      </c>
      <c r="G342" s="230" t="s">
        <v>3246</v>
      </c>
      <c r="H342" s="230" t="s">
        <v>3247</v>
      </c>
      <c r="I342" s="232"/>
      <c r="J342" s="233"/>
      <c r="K342" s="233"/>
      <c r="L342" s="233"/>
      <c r="M342" s="128" t="s">
        <v>49</v>
      </c>
      <c r="N342" s="129" t="s">
        <v>49</v>
      </c>
      <c r="O342" s="246"/>
      <c r="P342" s="126"/>
      <c r="Q342" s="131"/>
      <c r="R342" s="132"/>
      <c r="S342" s="126"/>
      <c r="T342" s="126"/>
      <c r="U342" s="126"/>
      <c r="V342" s="131"/>
      <c r="W342" s="132"/>
      <c r="X342" s="131"/>
      <c r="Y342" s="132"/>
      <c r="Z342" s="126"/>
      <c r="AA342" s="126">
        <v>20</v>
      </c>
      <c r="AB342" s="126"/>
      <c r="AC342" s="126"/>
      <c r="AD342" s="234">
        <v>42370</v>
      </c>
      <c r="AE342" s="124" t="s">
        <v>3248</v>
      </c>
    </row>
    <row r="343" spans="1:31" s="66" customFormat="1" ht="27" customHeight="1">
      <c r="A343" s="99">
        <v>1110800966</v>
      </c>
      <c r="B343" s="229" t="s">
        <v>5200</v>
      </c>
      <c r="C343" s="229" t="s">
        <v>5199</v>
      </c>
      <c r="D343" s="186" t="s">
        <v>2976</v>
      </c>
      <c r="E343" s="186" t="s">
        <v>3273</v>
      </c>
      <c r="F343" s="230" t="s">
        <v>3274</v>
      </c>
      <c r="G343" s="230" t="s">
        <v>3288</v>
      </c>
      <c r="H343" s="230" t="s">
        <v>3289</v>
      </c>
      <c r="I343" s="232"/>
      <c r="J343" s="233"/>
      <c r="K343" s="233"/>
      <c r="L343" s="233"/>
      <c r="M343" s="128" t="s">
        <v>49</v>
      </c>
      <c r="N343" s="129" t="s">
        <v>49</v>
      </c>
      <c r="O343" s="246" t="s">
        <v>765</v>
      </c>
      <c r="P343" s="126"/>
      <c r="Q343" s="131"/>
      <c r="R343" s="132"/>
      <c r="S343" s="126"/>
      <c r="T343" s="126"/>
      <c r="U343" s="126"/>
      <c r="V343" s="110"/>
      <c r="W343" s="111"/>
      <c r="X343" s="244"/>
      <c r="Y343" s="130"/>
      <c r="Z343" s="126">
        <v>20</v>
      </c>
      <c r="AA343" s="126"/>
      <c r="AB343" s="126"/>
      <c r="AC343" s="126"/>
      <c r="AD343" s="234">
        <v>42401</v>
      </c>
      <c r="AE343" s="124" t="s">
        <v>3275</v>
      </c>
    </row>
    <row r="344" spans="1:31" s="66" customFormat="1" ht="27" customHeight="1">
      <c r="A344" s="99">
        <v>1110801022</v>
      </c>
      <c r="B344" s="100" t="s">
        <v>11710</v>
      </c>
      <c r="C344" s="101" t="s">
        <v>3413</v>
      </c>
      <c r="D344" s="102" t="s">
        <v>72</v>
      </c>
      <c r="E344" s="102" t="s">
        <v>5952</v>
      </c>
      <c r="F344" s="133" t="s">
        <v>2123</v>
      </c>
      <c r="G344" s="134" t="s">
        <v>3415</v>
      </c>
      <c r="H344" s="134" t="s">
        <v>3416</v>
      </c>
      <c r="I344" s="135" t="s">
        <v>765</v>
      </c>
      <c r="J344" s="136"/>
      <c r="K344" s="136"/>
      <c r="L344" s="136" t="s">
        <v>765</v>
      </c>
      <c r="M344" s="136" t="s">
        <v>49</v>
      </c>
      <c r="N344" s="137" t="s">
        <v>765</v>
      </c>
      <c r="O344" s="132"/>
      <c r="P344" s="99"/>
      <c r="Q344" s="131"/>
      <c r="R344" s="132"/>
      <c r="S344" s="99"/>
      <c r="T344" s="99"/>
      <c r="U344" s="99"/>
      <c r="V344" s="131"/>
      <c r="W344" s="132"/>
      <c r="X344" s="131"/>
      <c r="Y344" s="132"/>
      <c r="Z344" s="99"/>
      <c r="AA344" s="99">
        <v>20</v>
      </c>
      <c r="AB344" s="99"/>
      <c r="AC344" s="99"/>
      <c r="AD344" s="138">
        <v>42491</v>
      </c>
      <c r="AE344" s="102" t="s">
        <v>6292</v>
      </c>
    </row>
    <row r="345" spans="1:31" ht="27" customHeight="1">
      <c r="A345" s="99">
        <v>1110801048</v>
      </c>
      <c r="B345" s="229" t="s">
        <v>5200</v>
      </c>
      <c r="C345" s="229" t="s">
        <v>5201</v>
      </c>
      <c r="D345" s="186" t="s">
        <v>2976</v>
      </c>
      <c r="E345" s="186" t="s">
        <v>3462</v>
      </c>
      <c r="F345" s="230" t="s">
        <v>3414</v>
      </c>
      <c r="G345" s="230" t="s">
        <v>3459</v>
      </c>
      <c r="H345" s="230" t="s">
        <v>3460</v>
      </c>
      <c r="I345" s="232"/>
      <c r="J345" s="233"/>
      <c r="K345" s="233"/>
      <c r="L345" s="233"/>
      <c r="M345" s="128" t="s">
        <v>49</v>
      </c>
      <c r="N345" s="129" t="s">
        <v>49</v>
      </c>
      <c r="O345" s="246" t="s">
        <v>765</v>
      </c>
      <c r="P345" s="126"/>
      <c r="Q345" s="131"/>
      <c r="R345" s="132"/>
      <c r="S345" s="126"/>
      <c r="T345" s="126"/>
      <c r="U345" s="126"/>
      <c r="V345" s="110"/>
      <c r="W345" s="111"/>
      <c r="X345" s="244"/>
      <c r="Y345" s="130"/>
      <c r="Z345" s="126">
        <v>20</v>
      </c>
      <c r="AA345" s="126"/>
      <c r="AB345" s="126"/>
      <c r="AC345" s="126"/>
      <c r="AD345" s="234">
        <v>42552</v>
      </c>
      <c r="AE345" s="124" t="s">
        <v>3461</v>
      </c>
    </row>
    <row r="346" spans="1:31" s="66" customFormat="1" ht="27" customHeight="1">
      <c r="A346" s="99">
        <v>1110801071</v>
      </c>
      <c r="B346" s="186" t="s">
        <v>3533</v>
      </c>
      <c r="C346" s="229" t="s">
        <v>3534</v>
      </c>
      <c r="D346" s="186" t="s">
        <v>2976</v>
      </c>
      <c r="E346" s="186" t="s">
        <v>3535</v>
      </c>
      <c r="F346" s="230" t="s">
        <v>3536</v>
      </c>
      <c r="G346" s="99" t="s">
        <v>3537</v>
      </c>
      <c r="H346" s="99" t="s">
        <v>3537</v>
      </c>
      <c r="I346" s="232"/>
      <c r="J346" s="233" t="s">
        <v>765</v>
      </c>
      <c r="K346" s="233"/>
      <c r="L346" s="233"/>
      <c r="M346" s="128" t="s">
        <v>49</v>
      </c>
      <c r="N346" s="129" t="s">
        <v>49</v>
      </c>
      <c r="O346" s="246"/>
      <c r="P346" s="126"/>
      <c r="Q346" s="146"/>
      <c r="R346" s="132"/>
      <c r="S346" s="126"/>
      <c r="T346" s="126"/>
      <c r="U346" s="126"/>
      <c r="V346" s="131"/>
      <c r="W346" s="132"/>
      <c r="X346" s="131"/>
      <c r="Y346" s="132"/>
      <c r="Z346" s="126"/>
      <c r="AA346" s="126">
        <v>20</v>
      </c>
      <c r="AB346" s="126"/>
      <c r="AC346" s="126"/>
      <c r="AD346" s="234">
        <v>42614</v>
      </c>
      <c r="AE346" s="124" t="s">
        <v>3538</v>
      </c>
    </row>
    <row r="347" spans="1:31" s="66" customFormat="1" ht="27" customHeight="1">
      <c r="A347" s="99">
        <v>1110801139</v>
      </c>
      <c r="B347" s="229" t="s">
        <v>5200</v>
      </c>
      <c r="C347" s="229" t="s">
        <v>5202</v>
      </c>
      <c r="D347" s="186" t="s">
        <v>2976</v>
      </c>
      <c r="E347" s="102" t="s">
        <v>7454</v>
      </c>
      <c r="F347" s="230" t="s">
        <v>3628</v>
      </c>
      <c r="G347" s="230" t="s">
        <v>3629</v>
      </c>
      <c r="H347" s="230" t="s">
        <v>3630</v>
      </c>
      <c r="I347" s="232"/>
      <c r="J347" s="233"/>
      <c r="K347" s="233"/>
      <c r="L347" s="233"/>
      <c r="M347" s="128" t="s">
        <v>49</v>
      </c>
      <c r="N347" s="129" t="s">
        <v>49</v>
      </c>
      <c r="O347" s="130" t="s">
        <v>49</v>
      </c>
      <c r="P347" s="126"/>
      <c r="Q347" s="131"/>
      <c r="R347" s="132"/>
      <c r="S347" s="126"/>
      <c r="T347" s="126"/>
      <c r="U347" s="126"/>
      <c r="V347" s="110"/>
      <c r="W347" s="111"/>
      <c r="X347" s="244"/>
      <c r="Y347" s="130"/>
      <c r="Z347" s="126">
        <v>20</v>
      </c>
      <c r="AA347" s="126"/>
      <c r="AB347" s="126"/>
      <c r="AC347" s="126"/>
      <c r="AD347" s="234">
        <v>42675</v>
      </c>
      <c r="AE347" s="102" t="s">
        <v>7455</v>
      </c>
    </row>
    <row r="348" spans="1:31" s="66" customFormat="1" ht="27" customHeight="1">
      <c r="A348" s="99">
        <v>1110801196</v>
      </c>
      <c r="B348" s="229" t="s">
        <v>5231</v>
      </c>
      <c r="C348" s="229" t="s">
        <v>3817</v>
      </c>
      <c r="D348" s="186" t="s">
        <v>2976</v>
      </c>
      <c r="E348" s="186" t="s">
        <v>3815</v>
      </c>
      <c r="F348" s="230" t="s">
        <v>3818</v>
      </c>
      <c r="G348" s="230" t="s">
        <v>3819</v>
      </c>
      <c r="H348" s="230" t="s">
        <v>3820</v>
      </c>
      <c r="I348" s="232"/>
      <c r="J348" s="233"/>
      <c r="K348" s="233"/>
      <c r="L348" s="233"/>
      <c r="M348" s="128" t="s">
        <v>49</v>
      </c>
      <c r="N348" s="247"/>
      <c r="O348" s="246"/>
      <c r="P348" s="126"/>
      <c r="Q348" s="131"/>
      <c r="R348" s="132"/>
      <c r="S348" s="126"/>
      <c r="T348" s="126">
        <v>20</v>
      </c>
      <c r="U348" s="126"/>
      <c r="V348" s="110"/>
      <c r="W348" s="111"/>
      <c r="X348" s="244"/>
      <c r="Y348" s="130"/>
      <c r="Z348" s="126"/>
      <c r="AA348" s="126"/>
      <c r="AB348" s="126"/>
      <c r="AC348" s="126"/>
      <c r="AD348" s="234">
        <v>42826</v>
      </c>
      <c r="AE348" s="124" t="s">
        <v>3816</v>
      </c>
    </row>
    <row r="349" spans="1:31" s="66" customFormat="1" ht="27" customHeight="1">
      <c r="A349" s="99">
        <v>1110801204</v>
      </c>
      <c r="B349" s="229" t="s">
        <v>3845</v>
      </c>
      <c r="C349" s="229" t="s">
        <v>3841</v>
      </c>
      <c r="D349" s="186" t="s">
        <v>2976</v>
      </c>
      <c r="E349" s="186" t="s">
        <v>3846</v>
      </c>
      <c r="F349" s="230" t="s">
        <v>3842</v>
      </c>
      <c r="G349" s="230" t="s">
        <v>3843</v>
      </c>
      <c r="H349" s="230" t="s">
        <v>3844</v>
      </c>
      <c r="I349" s="232"/>
      <c r="J349" s="233" t="s">
        <v>49</v>
      </c>
      <c r="K349" s="233" t="s">
        <v>49</v>
      </c>
      <c r="L349" s="128" t="s">
        <v>49</v>
      </c>
      <c r="M349" s="128" t="s">
        <v>49</v>
      </c>
      <c r="N349" s="129" t="s">
        <v>49</v>
      </c>
      <c r="O349" s="130" t="s">
        <v>49</v>
      </c>
      <c r="P349" s="126"/>
      <c r="Q349" s="131"/>
      <c r="R349" s="132"/>
      <c r="S349" s="126"/>
      <c r="T349" s="126"/>
      <c r="U349" s="126"/>
      <c r="V349" s="110"/>
      <c r="W349" s="111"/>
      <c r="X349" s="244"/>
      <c r="Y349" s="130"/>
      <c r="Z349" s="126"/>
      <c r="AA349" s="126">
        <v>20</v>
      </c>
      <c r="AB349" s="126"/>
      <c r="AC349" s="126"/>
      <c r="AD349" s="234">
        <v>42856</v>
      </c>
      <c r="AE349" s="124" t="s">
        <v>3840</v>
      </c>
    </row>
    <row r="350" spans="1:31" s="66" customFormat="1" ht="27" customHeight="1">
      <c r="A350" s="99">
        <v>1110801220</v>
      </c>
      <c r="B350" s="186" t="s">
        <v>3917</v>
      </c>
      <c r="C350" s="229" t="s">
        <v>3911</v>
      </c>
      <c r="D350" s="186" t="s">
        <v>2976</v>
      </c>
      <c r="E350" s="186" t="s">
        <v>3912</v>
      </c>
      <c r="F350" s="230" t="s">
        <v>3913</v>
      </c>
      <c r="G350" s="230" t="s">
        <v>6107</v>
      </c>
      <c r="H350" s="230" t="s">
        <v>6107</v>
      </c>
      <c r="I350" s="232" t="s">
        <v>765</v>
      </c>
      <c r="J350" s="233" t="s">
        <v>49</v>
      </c>
      <c r="K350" s="233" t="s">
        <v>49</v>
      </c>
      <c r="L350" s="128" t="s">
        <v>49</v>
      </c>
      <c r="M350" s="128" t="s">
        <v>49</v>
      </c>
      <c r="N350" s="129" t="s">
        <v>49</v>
      </c>
      <c r="O350" s="130" t="s">
        <v>49</v>
      </c>
      <c r="P350" s="99"/>
      <c r="Q350" s="131"/>
      <c r="R350" s="132"/>
      <c r="S350" s="99"/>
      <c r="T350" s="99">
        <v>20</v>
      </c>
      <c r="U350" s="99"/>
      <c r="V350" s="131"/>
      <c r="W350" s="132"/>
      <c r="X350" s="131"/>
      <c r="Y350" s="132"/>
      <c r="Z350" s="99"/>
      <c r="AA350" s="99"/>
      <c r="AB350" s="99"/>
      <c r="AC350" s="99"/>
      <c r="AD350" s="234">
        <v>42887</v>
      </c>
      <c r="AE350" s="124" t="s">
        <v>3915</v>
      </c>
    </row>
    <row r="351" spans="1:31" ht="27" customHeight="1">
      <c r="A351" s="99">
        <v>1110801238</v>
      </c>
      <c r="B351" s="186" t="s">
        <v>3417</v>
      </c>
      <c r="C351" s="229" t="s">
        <v>3969</v>
      </c>
      <c r="D351" s="186" t="s">
        <v>2976</v>
      </c>
      <c r="E351" s="186" t="s">
        <v>4224</v>
      </c>
      <c r="F351" s="230" t="s">
        <v>3970</v>
      </c>
      <c r="G351" s="231" t="s">
        <v>3971</v>
      </c>
      <c r="H351" s="231" t="s">
        <v>3972</v>
      </c>
      <c r="I351" s="232"/>
      <c r="J351" s="233"/>
      <c r="K351" s="233"/>
      <c r="L351" s="233"/>
      <c r="M351" s="128" t="s">
        <v>49</v>
      </c>
      <c r="N351" s="129" t="s">
        <v>49</v>
      </c>
      <c r="O351" s="233"/>
      <c r="P351" s="99"/>
      <c r="Q351" s="131"/>
      <c r="R351" s="132"/>
      <c r="S351" s="99"/>
      <c r="T351" s="99"/>
      <c r="U351" s="99"/>
      <c r="V351" s="131">
        <v>10</v>
      </c>
      <c r="W351" s="132"/>
      <c r="X351" s="131">
        <v>10</v>
      </c>
      <c r="Y351" s="132"/>
      <c r="Z351" s="99"/>
      <c r="AA351" s="99"/>
      <c r="AB351" s="99"/>
      <c r="AC351" s="99"/>
      <c r="AD351" s="234">
        <v>42917</v>
      </c>
      <c r="AE351" s="124" t="s">
        <v>4222</v>
      </c>
    </row>
    <row r="352" spans="1:31" s="66" customFormat="1" ht="27" customHeight="1">
      <c r="A352" s="99">
        <v>1110801261</v>
      </c>
      <c r="B352" s="186" t="s">
        <v>4218</v>
      </c>
      <c r="C352" s="229" t="s">
        <v>4217</v>
      </c>
      <c r="D352" s="186" t="s">
        <v>2976</v>
      </c>
      <c r="E352" s="186" t="s">
        <v>4225</v>
      </c>
      <c r="F352" s="230" t="s">
        <v>4219</v>
      </c>
      <c r="G352" s="231" t="s">
        <v>4220</v>
      </c>
      <c r="H352" s="231" t="s">
        <v>4221</v>
      </c>
      <c r="I352" s="232"/>
      <c r="J352" s="233"/>
      <c r="K352" s="233"/>
      <c r="L352" s="233"/>
      <c r="M352" s="233" t="s">
        <v>4215</v>
      </c>
      <c r="N352" s="247" t="s">
        <v>4215</v>
      </c>
      <c r="O352" s="247"/>
      <c r="P352" s="99"/>
      <c r="Q352" s="131"/>
      <c r="R352" s="132"/>
      <c r="S352" s="99"/>
      <c r="T352" s="99"/>
      <c r="U352" s="99"/>
      <c r="V352" s="131"/>
      <c r="W352" s="132"/>
      <c r="X352" s="131"/>
      <c r="Y352" s="132"/>
      <c r="Z352" s="99"/>
      <c r="AA352" s="99">
        <v>20</v>
      </c>
      <c r="AB352" s="99"/>
      <c r="AC352" s="99"/>
      <c r="AD352" s="234">
        <v>43101</v>
      </c>
      <c r="AE352" s="124" t="s">
        <v>4223</v>
      </c>
    </row>
    <row r="353" spans="1:31" ht="27" customHeight="1">
      <c r="A353" s="99">
        <v>1110801279</v>
      </c>
      <c r="B353" s="100" t="s">
        <v>11948</v>
      </c>
      <c r="C353" s="101" t="s">
        <v>5784</v>
      </c>
      <c r="D353" s="102" t="s">
        <v>72</v>
      </c>
      <c r="E353" s="102" t="s">
        <v>5785</v>
      </c>
      <c r="F353" s="133">
        <v>3430037</v>
      </c>
      <c r="G353" s="134" t="s">
        <v>5786</v>
      </c>
      <c r="H353" s="134" t="s">
        <v>5786</v>
      </c>
      <c r="I353" s="135" t="s">
        <v>765</v>
      </c>
      <c r="J353" s="136" t="s">
        <v>765</v>
      </c>
      <c r="K353" s="136" t="s">
        <v>765</v>
      </c>
      <c r="L353" s="136" t="s">
        <v>765</v>
      </c>
      <c r="M353" s="136" t="s">
        <v>765</v>
      </c>
      <c r="N353" s="137" t="s">
        <v>765</v>
      </c>
      <c r="O353" s="132" t="s">
        <v>765</v>
      </c>
      <c r="P353" s="99"/>
      <c r="Q353" s="131"/>
      <c r="R353" s="132">
        <v>3</v>
      </c>
      <c r="S353" s="99"/>
      <c r="T353" s="99">
        <v>20</v>
      </c>
      <c r="U353" s="99"/>
      <c r="V353" s="131"/>
      <c r="W353" s="132"/>
      <c r="X353" s="131"/>
      <c r="Y353" s="132"/>
      <c r="Z353" s="99"/>
      <c r="AA353" s="99"/>
      <c r="AB353" s="151"/>
      <c r="AC353" s="151"/>
      <c r="AD353" s="138">
        <v>43922</v>
      </c>
      <c r="AE353" s="102" t="s">
        <v>5787</v>
      </c>
    </row>
    <row r="354" spans="1:31" s="66" customFormat="1" ht="27" customHeight="1">
      <c r="A354" s="144">
        <v>1110801287</v>
      </c>
      <c r="B354" s="100" t="s">
        <v>11949</v>
      </c>
      <c r="C354" s="101" t="s">
        <v>6889</v>
      </c>
      <c r="D354" s="102" t="s">
        <v>72</v>
      </c>
      <c r="E354" s="102" t="s">
        <v>6890</v>
      </c>
      <c r="F354" s="145" t="s">
        <v>4656</v>
      </c>
      <c r="G354" s="146" t="s">
        <v>6891</v>
      </c>
      <c r="H354" s="146" t="s">
        <v>6891</v>
      </c>
      <c r="I354" s="135"/>
      <c r="J354" s="128"/>
      <c r="K354" s="128"/>
      <c r="L354" s="128"/>
      <c r="M354" s="128" t="s">
        <v>765</v>
      </c>
      <c r="N354" s="129" t="s">
        <v>765</v>
      </c>
      <c r="O354" s="130"/>
      <c r="P354" s="144"/>
      <c r="Q354" s="131"/>
      <c r="R354" s="132"/>
      <c r="S354" s="144"/>
      <c r="T354" s="144"/>
      <c r="U354" s="99"/>
      <c r="V354" s="131"/>
      <c r="W354" s="132"/>
      <c r="X354" s="131"/>
      <c r="Y354" s="132"/>
      <c r="Z354" s="99"/>
      <c r="AA354" s="99">
        <v>20</v>
      </c>
      <c r="AB354" s="99"/>
      <c r="AC354" s="99"/>
      <c r="AD354" s="138">
        <v>43191</v>
      </c>
      <c r="AE354" s="102" t="s">
        <v>6892</v>
      </c>
    </row>
    <row r="355" spans="1:31" ht="27" customHeight="1">
      <c r="A355" s="99">
        <v>1110801337</v>
      </c>
      <c r="B355" s="124" t="s">
        <v>11711</v>
      </c>
      <c r="C355" s="101" t="s">
        <v>6114</v>
      </c>
      <c r="D355" s="102" t="s">
        <v>72</v>
      </c>
      <c r="E355" s="102" t="s">
        <v>6115</v>
      </c>
      <c r="F355" s="133">
        <v>3430845</v>
      </c>
      <c r="G355" s="134" t="s">
        <v>6116</v>
      </c>
      <c r="H355" s="134" t="s">
        <v>2125</v>
      </c>
      <c r="I355" s="232" t="s">
        <v>765</v>
      </c>
      <c r="J355" s="233" t="s">
        <v>49</v>
      </c>
      <c r="K355" s="233" t="s">
        <v>49</v>
      </c>
      <c r="L355" s="128" t="s">
        <v>49</v>
      </c>
      <c r="M355" s="128" t="s">
        <v>49</v>
      </c>
      <c r="N355" s="129" t="s">
        <v>49</v>
      </c>
      <c r="O355" s="130" t="s">
        <v>49</v>
      </c>
      <c r="P355" s="99"/>
      <c r="Q355" s="131"/>
      <c r="R355" s="132"/>
      <c r="S355" s="99"/>
      <c r="T355" s="99"/>
      <c r="U355" s="99"/>
      <c r="V355" s="110"/>
      <c r="W355" s="111"/>
      <c r="X355" s="131"/>
      <c r="Y355" s="132"/>
      <c r="Z355" s="99"/>
      <c r="AA355" s="99"/>
      <c r="AB355" s="99" t="s">
        <v>765</v>
      </c>
      <c r="AC355" s="99"/>
      <c r="AD355" s="138">
        <v>43374</v>
      </c>
      <c r="AE355" s="102" t="s">
        <v>6117</v>
      </c>
    </row>
    <row r="356" spans="1:31" ht="27" customHeight="1">
      <c r="A356" s="99">
        <v>1110801360</v>
      </c>
      <c r="B356" s="100" t="s">
        <v>5223</v>
      </c>
      <c r="C356" s="101" t="s">
        <v>4760</v>
      </c>
      <c r="D356" s="102" t="s">
        <v>72</v>
      </c>
      <c r="E356" s="102" t="s">
        <v>4761</v>
      </c>
      <c r="F356" s="133" t="s">
        <v>4762</v>
      </c>
      <c r="G356" s="134" t="s">
        <v>4763</v>
      </c>
      <c r="H356" s="134" t="s">
        <v>4764</v>
      </c>
      <c r="I356" s="135"/>
      <c r="J356" s="136"/>
      <c r="K356" s="136"/>
      <c r="L356" s="136"/>
      <c r="M356" s="136" t="s">
        <v>4765</v>
      </c>
      <c r="N356" s="137"/>
      <c r="O356" s="132"/>
      <c r="P356" s="99"/>
      <c r="Q356" s="131"/>
      <c r="R356" s="132"/>
      <c r="S356" s="99"/>
      <c r="T356" s="76">
        <v>40</v>
      </c>
      <c r="U356" s="99"/>
      <c r="V356" s="131"/>
      <c r="W356" s="132"/>
      <c r="X356" s="131"/>
      <c r="Y356" s="132"/>
      <c r="Z356" s="99"/>
      <c r="AA356" s="99"/>
      <c r="AB356" s="99"/>
      <c r="AC356" s="99"/>
      <c r="AD356" s="138">
        <v>43405</v>
      </c>
      <c r="AE356" s="102" t="s">
        <v>4766</v>
      </c>
    </row>
    <row r="357" spans="1:31" ht="27" customHeight="1">
      <c r="A357" s="99">
        <v>1110801428</v>
      </c>
      <c r="B357" s="151" t="s">
        <v>5232</v>
      </c>
      <c r="C357" s="101" t="s">
        <v>5016</v>
      </c>
      <c r="D357" s="102" t="s">
        <v>72</v>
      </c>
      <c r="E357" s="101" t="s">
        <v>5017</v>
      </c>
      <c r="F357" s="104" t="s">
        <v>5018</v>
      </c>
      <c r="G357" s="248" t="s">
        <v>5072</v>
      </c>
      <c r="H357" s="231" t="s">
        <v>5071</v>
      </c>
      <c r="I357" s="135"/>
      <c r="J357" s="136"/>
      <c r="K357" s="136"/>
      <c r="L357" s="136"/>
      <c r="M357" s="136" t="s">
        <v>49</v>
      </c>
      <c r="N357" s="137"/>
      <c r="O357" s="132"/>
      <c r="P357" s="99"/>
      <c r="Q357" s="131"/>
      <c r="R357" s="132"/>
      <c r="S357" s="99"/>
      <c r="T357" s="99">
        <v>20</v>
      </c>
      <c r="U357" s="99"/>
      <c r="V357" s="131"/>
      <c r="W357" s="132"/>
      <c r="X357" s="131"/>
      <c r="Y357" s="132"/>
      <c r="Z357" s="99"/>
      <c r="AA357" s="99"/>
      <c r="AB357" s="99"/>
      <c r="AC357" s="99"/>
      <c r="AD357" s="138">
        <v>43556</v>
      </c>
      <c r="AE357" s="102" t="s">
        <v>5019</v>
      </c>
    </row>
    <row r="358" spans="1:31" ht="27" customHeight="1">
      <c r="A358" s="99">
        <v>1110801444</v>
      </c>
      <c r="B358" s="186" t="s">
        <v>4368</v>
      </c>
      <c r="C358" s="186" t="s">
        <v>6118</v>
      </c>
      <c r="D358" s="186" t="s">
        <v>72</v>
      </c>
      <c r="E358" s="186" t="s">
        <v>4364</v>
      </c>
      <c r="F358" s="230" t="s">
        <v>4366</v>
      </c>
      <c r="G358" s="231" t="s">
        <v>4367</v>
      </c>
      <c r="H358" s="231" t="s">
        <v>4367</v>
      </c>
      <c r="I358" s="232"/>
      <c r="J358" s="233"/>
      <c r="K358" s="233"/>
      <c r="L358" s="233"/>
      <c r="M358" s="233" t="s">
        <v>765</v>
      </c>
      <c r="N358" s="247" t="s">
        <v>765</v>
      </c>
      <c r="O358" s="247"/>
      <c r="P358" s="99"/>
      <c r="Q358" s="131"/>
      <c r="R358" s="132"/>
      <c r="S358" s="99"/>
      <c r="T358" s="99"/>
      <c r="U358" s="99"/>
      <c r="V358" s="131"/>
      <c r="W358" s="132"/>
      <c r="X358" s="131"/>
      <c r="Y358" s="132"/>
      <c r="Z358" s="99"/>
      <c r="AA358" s="99"/>
      <c r="AB358" s="99" t="s">
        <v>765</v>
      </c>
      <c r="AC358" s="99"/>
      <c r="AD358" s="234">
        <v>43647</v>
      </c>
      <c r="AE358" s="124" t="s">
        <v>4365</v>
      </c>
    </row>
    <row r="359" spans="1:31" ht="27" customHeight="1">
      <c r="A359" s="99">
        <v>1110801469</v>
      </c>
      <c r="B359" s="100" t="s">
        <v>5407</v>
      </c>
      <c r="C359" s="101" t="s">
        <v>5406</v>
      </c>
      <c r="D359" s="102" t="s">
        <v>2976</v>
      </c>
      <c r="E359" s="102" t="s">
        <v>5203</v>
      </c>
      <c r="F359" s="133">
        <v>3430845</v>
      </c>
      <c r="G359" s="134" t="s">
        <v>5204</v>
      </c>
      <c r="H359" s="134" t="s">
        <v>5205</v>
      </c>
      <c r="I359" s="135"/>
      <c r="J359" s="233" t="s">
        <v>5207</v>
      </c>
      <c r="K359" s="233" t="s">
        <v>5207</v>
      </c>
      <c r="L359" s="233" t="s">
        <v>5207</v>
      </c>
      <c r="M359" s="233" t="s">
        <v>5207</v>
      </c>
      <c r="N359" s="233" t="s">
        <v>5207</v>
      </c>
      <c r="O359" s="233" t="s">
        <v>5207</v>
      </c>
      <c r="P359" s="99"/>
      <c r="Q359" s="131"/>
      <c r="R359" s="132"/>
      <c r="S359" s="99"/>
      <c r="T359" s="99"/>
      <c r="U359" s="99"/>
      <c r="V359" s="131"/>
      <c r="W359" s="132"/>
      <c r="X359" s="131">
        <v>20</v>
      </c>
      <c r="Y359" s="132"/>
      <c r="Z359" s="99"/>
      <c r="AA359" s="99"/>
      <c r="AB359" s="99"/>
      <c r="AC359" s="99"/>
      <c r="AD359" s="138">
        <v>43678</v>
      </c>
      <c r="AE359" s="102" t="s">
        <v>5206</v>
      </c>
    </row>
    <row r="360" spans="1:31" s="66" customFormat="1" ht="27" customHeight="1">
      <c r="A360" s="99">
        <v>1110801477</v>
      </c>
      <c r="B360" s="100" t="s">
        <v>5233</v>
      </c>
      <c r="C360" s="101" t="s">
        <v>5208</v>
      </c>
      <c r="D360" s="102" t="s">
        <v>2976</v>
      </c>
      <c r="E360" s="102" t="s">
        <v>5209</v>
      </c>
      <c r="F360" s="133" t="s">
        <v>2750</v>
      </c>
      <c r="G360" s="134" t="s">
        <v>5210</v>
      </c>
      <c r="H360" s="134" t="s">
        <v>5211</v>
      </c>
      <c r="I360" s="135"/>
      <c r="J360" s="136"/>
      <c r="K360" s="136"/>
      <c r="L360" s="233" t="s">
        <v>5207</v>
      </c>
      <c r="M360" s="233" t="s">
        <v>5207</v>
      </c>
      <c r="N360" s="233" t="s">
        <v>5207</v>
      </c>
      <c r="O360" s="233" t="s">
        <v>5207</v>
      </c>
      <c r="P360" s="99"/>
      <c r="Q360" s="131"/>
      <c r="R360" s="132"/>
      <c r="S360" s="99"/>
      <c r="T360" s="99"/>
      <c r="U360" s="99"/>
      <c r="V360" s="131"/>
      <c r="W360" s="132"/>
      <c r="X360" s="131"/>
      <c r="Y360" s="132"/>
      <c r="Z360" s="99">
        <v>20</v>
      </c>
      <c r="AA360" s="99"/>
      <c r="AB360" s="99"/>
      <c r="AC360" s="99"/>
      <c r="AD360" s="138">
        <v>43678</v>
      </c>
      <c r="AE360" s="102" t="s">
        <v>5212</v>
      </c>
    </row>
    <row r="361" spans="1:31" ht="27" customHeight="1">
      <c r="A361" s="99">
        <v>1110801493</v>
      </c>
      <c r="B361" s="100" t="s">
        <v>5309</v>
      </c>
      <c r="C361" s="101" t="s">
        <v>5304</v>
      </c>
      <c r="D361" s="102" t="s">
        <v>2976</v>
      </c>
      <c r="E361" s="102" t="s">
        <v>5305</v>
      </c>
      <c r="F361" s="133" t="s">
        <v>2123</v>
      </c>
      <c r="G361" s="134" t="s">
        <v>5306</v>
      </c>
      <c r="H361" s="134" t="s">
        <v>5307</v>
      </c>
      <c r="I361" s="135" t="s">
        <v>49</v>
      </c>
      <c r="J361" s="136" t="s">
        <v>49</v>
      </c>
      <c r="K361" s="136" t="s">
        <v>49</v>
      </c>
      <c r="L361" s="136" t="s">
        <v>49</v>
      </c>
      <c r="M361" s="136" t="s">
        <v>49</v>
      </c>
      <c r="N361" s="137" t="s">
        <v>49</v>
      </c>
      <c r="O361" s="132" t="s">
        <v>49</v>
      </c>
      <c r="P361" s="99"/>
      <c r="Q361" s="131"/>
      <c r="R361" s="132"/>
      <c r="S361" s="99"/>
      <c r="T361" s="99"/>
      <c r="U361" s="99"/>
      <c r="V361" s="131"/>
      <c r="W361" s="132"/>
      <c r="X361" s="131">
        <v>20</v>
      </c>
      <c r="Y361" s="132"/>
      <c r="Z361" s="99"/>
      <c r="AA361" s="99"/>
      <c r="AB361" s="99"/>
      <c r="AC361" s="99"/>
      <c r="AD361" s="138">
        <v>43739</v>
      </c>
      <c r="AE361" s="102" t="s">
        <v>5308</v>
      </c>
    </row>
    <row r="362" spans="1:31" ht="27" customHeight="1">
      <c r="A362" s="99">
        <v>1110801501</v>
      </c>
      <c r="B362" s="100" t="s">
        <v>11712</v>
      </c>
      <c r="C362" s="101" t="s">
        <v>5310</v>
      </c>
      <c r="D362" s="102" t="s">
        <v>2976</v>
      </c>
      <c r="E362" s="102" t="s">
        <v>5311</v>
      </c>
      <c r="F362" s="133" t="s">
        <v>5312</v>
      </c>
      <c r="G362" s="134" t="s">
        <v>6108</v>
      </c>
      <c r="H362" s="134" t="s">
        <v>6109</v>
      </c>
      <c r="I362" s="135"/>
      <c r="J362" s="136"/>
      <c r="K362" s="136"/>
      <c r="L362" s="136"/>
      <c r="M362" s="136" t="s">
        <v>49</v>
      </c>
      <c r="N362" s="137" t="s">
        <v>49</v>
      </c>
      <c r="O362" s="132"/>
      <c r="P362" s="99"/>
      <c r="Q362" s="131"/>
      <c r="R362" s="132"/>
      <c r="S362" s="99"/>
      <c r="T362" s="99">
        <v>20</v>
      </c>
      <c r="U362" s="99"/>
      <c r="V362" s="131"/>
      <c r="W362" s="132"/>
      <c r="X362" s="131"/>
      <c r="Y362" s="132"/>
      <c r="Z362" s="99"/>
      <c r="AA362" s="99"/>
      <c r="AB362" s="99"/>
      <c r="AC362" s="99"/>
      <c r="AD362" s="138">
        <v>43739</v>
      </c>
      <c r="AE362" s="102" t="s">
        <v>5313</v>
      </c>
    </row>
    <row r="363" spans="1:31" ht="27" customHeight="1">
      <c r="A363" s="99">
        <v>1110801535</v>
      </c>
      <c r="B363" s="100" t="s">
        <v>11713</v>
      </c>
      <c r="C363" s="101" t="s">
        <v>5578</v>
      </c>
      <c r="D363" s="102" t="s">
        <v>72</v>
      </c>
      <c r="E363" s="102" t="s">
        <v>5579</v>
      </c>
      <c r="F363" s="133" t="s">
        <v>5580</v>
      </c>
      <c r="G363" s="134" t="s">
        <v>5581</v>
      </c>
      <c r="H363" s="134" t="s">
        <v>5582</v>
      </c>
      <c r="I363" s="135" t="s">
        <v>49</v>
      </c>
      <c r="J363" s="136" t="s">
        <v>49</v>
      </c>
      <c r="K363" s="136" t="s">
        <v>49</v>
      </c>
      <c r="L363" s="136" t="s">
        <v>49</v>
      </c>
      <c r="M363" s="136" t="s">
        <v>49</v>
      </c>
      <c r="N363" s="137" t="s">
        <v>49</v>
      </c>
      <c r="O363" s="132" t="s">
        <v>765</v>
      </c>
      <c r="P363" s="99"/>
      <c r="Q363" s="131"/>
      <c r="R363" s="132"/>
      <c r="S363" s="99"/>
      <c r="T363" s="99">
        <v>5</v>
      </c>
      <c r="U363" s="99"/>
      <c r="V363" s="131"/>
      <c r="W363" s="132"/>
      <c r="X363" s="131"/>
      <c r="Y363" s="132"/>
      <c r="Z363" s="99"/>
      <c r="AA363" s="99"/>
      <c r="AB363" s="99"/>
      <c r="AC363" s="99"/>
      <c r="AD363" s="138">
        <v>43891</v>
      </c>
      <c r="AE363" s="102" t="s">
        <v>5583</v>
      </c>
    </row>
    <row r="364" spans="1:31" ht="27" customHeight="1">
      <c r="A364" s="99">
        <v>1110801543</v>
      </c>
      <c r="B364" s="100" t="s">
        <v>11906</v>
      </c>
      <c r="C364" s="101" t="s">
        <v>5767</v>
      </c>
      <c r="D364" s="102" t="s">
        <v>72</v>
      </c>
      <c r="E364" s="102" t="s">
        <v>5768</v>
      </c>
      <c r="F364" s="133" t="s">
        <v>5769</v>
      </c>
      <c r="G364" s="134" t="s">
        <v>5770</v>
      </c>
      <c r="H364" s="134" t="s">
        <v>5771</v>
      </c>
      <c r="I364" s="135"/>
      <c r="J364" s="136"/>
      <c r="K364" s="136"/>
      <c r="L364" s="136"/>
      <c r="M364" s="136" t="s">
        <v>49</v>
      </c>
      <c r="N364" s="137" t="s">
        <v>49</v>
      </c>
      <c r="O364" s="132"/>
      <c r="P364" s="99"/>
      <c r="Q364" s="131"/>
      <c r="R364" s="132"/>
      <c r="S364" s="99"/>
      <c r="T364" s="99"/>
      <c r="U364" s="99"/>
      <c r="V364" s="131"/>
      <c r="W364" s="132"/>
      <c r="X364" s="131"/>
      <c r="Y364" s="132"/>
      <c r="Z364" s="99"/>
      <c r="AA364" s="99">
        <v>20</v>
      </c>
      <c r="AB364" s="192"/>
      <c r="AC364" s="192"/>
      <c r="AD364" s="138">
        <v>43922</v>
      </c>
      <c r="AE364" s="102" t="s">
        <v>5772</v>
      </c>
    </row>
    <row r="365" spans="1:31" ht="27" customHeight="1">
      <c r="A365" s="99">
        <v>1110801550</v>
      </c>
      <c r="B365" s="100" t="s">
        <v>11714</v>
      </c>
      <c r="C365" s="101" t="s">
        <v>5778</v>
      </c>
      <c r="D365" s="102" t="s">
        <v>72</v>
      </c>
      <c r="E365" s="102" t="s">
        <v>5779</v>
      </c>
      <c r="F365" s="133" t="s">
        <v>5780</v>
      </c>
      <c r="G365" s="134" t="s">
        <v>5781</v>
      </c>
      <c r="H365" s="134" t="s">
        <v>5782</v>
      </c>
      <c r="I365" s="135"/>
      <c r="J365" s="136"/>
      <c r="K365" s="136"/>
      <c r="L365" s="136"/>
      <c r="M365" s="136" t="s">
        <v>765</v>
      </c>
      <c r="N365" s="137"/>
      <c r="O365" s="132"/>
      <c r="P365" s="99"/>
      <c r="Q365" s="131"/>
      <c r="R365" s="132"/>
      <c r="S365" s="99"/>
      <c r="T365" s="99">
        <v>40</v>
      </c>
      <c r="U365" s="99"/>
      <c r="V365" s="110"/>
      <c r="W365" s="132"/>
      <c r="X365" s="110"/>
      <c r="Y365" s="132"/>
      <c r="Z365" s="99"/>
      <c r="AA365" s="99"/>
      <c r="AB365" s="99"/>
      <c r="AC365" s="99"/>
      <c r="AD365" s="138">
        <v>44287</v>
      </c>
      <c r="AE365" s="102" t="s">
        <v>5783</v>
      </c>
    </row>
    <row r="366" spans="1:31" ht="27" customHeight="1">
      <c r="A366" s="99">
        <v>1110801568</v>
      </c>
      <c r="B366" s="100" t="s">
        <v>11715</v>
      </c>
      <c r="C366" s="101" t="s">
        <v>5853</v>
      </c>
      <c r="D366" s="102" t="s">
        <v>72</v>
      </c>
      <c r="E366" s="102" t="s">
        <v>5854</v>
      </c>
      <c r="F366" s="133">
        <v>3430804</v>
      </c>
      <c r="G366" s="134" t="s">
        <v>5855</v>
      </c>
      <c r="H366" s="134" t="s">
        <v>5856</v>
      </c>
      <c r="I366" s="135" t="s">
        <v>765</v>
      </c>
      <c r="J366" s="136" t="s">
        <v>765</v>
      </c>
      <c r="K366" s="136" t="s">
        <v>765</v>
      </c>
      <c r="L366" s="136" t="s">
        <v>765</v>
      </c>
      <c r="M366" s="136" t="s">
        <v>765</v>
      </c>
      <c r="N366" s="137" t="s">
        <v>765</v>
      </c>
      <c r="O366" s="132" t="s">
        <v>765</v>
      </c>
      <c r="P366" s="99"/>
      <c r="Q366" s="131"/>
      <c r="R366" s="132"/>
      <c r="S366" s="99"/>
      <c r="T366" s="99"/>
      <c r="U366" s="99"/>
      <c r="V366" s="131"/>
      <c r="W366" s="132"/>
      <c r="X366" s="131"/>
      <c r="Y366" s="132"/>
      <c r="Z366" s="99"/>
      <c r="AA366" s="99">
        <v>20</v>
      </c>
      <c r="AB366" s="151"/>
      <c r="AC366" s="151"/>
      <c r="AD366" s="138">
        <v>43922</v>
      </c>
      <c r="AE366" s="102" t="s">
        <v>5857</v>
      </c>
    </row>
    <row r="367" spans="1:31" s="66" customFormat="1" ht="27" customHeight="1">
      <c r="A367" s="99">
        <v>1110801618</v>
      </c>
      <c r="B367" s="124" t="s">
        <v>11716</v>
      </c>
      <c r="C367" s="101" t="s">
        <v>6173</v>
      </c>
      <c r="D367" s="102" t="s">
        <v>72</v>
      </c>
      <c r="E367" s="102" t="s">
        <v>6174</v>
      </c>
      <c r="F367" s="133">
        <v>3430845</v>
      </c>
      <c r="G367" s="134" t="s">
        <v>6175</v>
      </c>
      <c r="H367" s="134" t="s">
        <v>6175</v>
      </c>
      <c r="I367" s="135"/>
      <c r="J367" s="136"/>
      <c r="K367" s="136"/>
      <c r="L367" s="136"/>
      <c r="M367" s="136" t="s">
        <v>765</v>
      </c>
      <c r="N367" s="137" t="s">
        <v>765</v>
      </c>
      <c r="O367" s="132"/>
      <c r="P367" s="99"/>
      <c r="Q367" s="131"/>
      <c r="R367" s="132"/>
      <c r="S367" s="99"/>
      <c r="T367" s="99"/>
      <c r="U367" s="99"/>
      <c r="V367" s="110"/>
      <c r="W367" s="111"/>
      <c r="X367" s="131"/>
      <c r="Y367" s="132"/>
      <c r="Z367" s="99"/>
      <c r="AA367" s="99">
        <v>20</v>
      </c>
      <c r="AB367" s="99"/>
      <c r="AC367" s="99"/>
      <c r="AD367" s="138">
        <v>44013</v>
      </c>
      <c r="AE367" s="102" t="s">
        <v>6176</v>
      </c>
    </row>
    <row r="368" spans="1:31" s="66" customFormat="1" ht="27" customHeight="1">
      <c r="A368" s="99">
        <v>1110801626</v>
      </c>
      <c r="B368" s="124" t="s">
        <v>11717</v>
      </c>
      <c r="C368" s="101" t="s">
        <v>6293</v>
      </c>
      <c r="D368" s="102" t="s">
        <v>72</v>
      </c>
      <c r="E368" s="102" t="s">
        <v>6294</v>
      </c>
      <c r="F368" s="133" t="s">
        <v>2123</v>
      </c>
      <c r="G368" s="134" t="s">
        <v>5306</v>
      </c>
      <c r="H368" s="134" t="s">
        <v>5307</v>
      </c>
      <c r="I368" s="135" t="s">
        <v>49</v>
      </c>
      <c r="J368" s="128" t="s">
        <v>49</v>
      </c>
      <c r="K368" s="128" t="s">
        <v>49</v>
      </c>
      <c r="L368" s="128" t="s">
        <v>49</v>
      </c>
      <c r="M368" s="128" t="s">
        <v>49</v>
      </c>
      <c r="N368" s="129" t="s">
        <v>49</v>
      </c>
      <c r="O368" s="130" t="s">
        <v>49</v>
      </c>
      <c r="P368" s="99"/>
      <c r="Q368" s="131"/>
      <c r="R368" s="132"/>
      <c r="S368" s="99"/>
      <c r="T368" s="99"/>
      <c r="U368" s="99"/>
      <c r="V368" s="110"/>
      <c r="W368" s="111"/>
      <c r="X368" s="131"/>
      <c r="Y368" s="132"/>
      <c r="Z368" s="99"/>
      <c r="AA368" s="99"/>
      <c r="AB368" s="99" t="s">
        <v>49</v>
      </c>
      <c r="AC368" s="99"/>
      <c r="AD368" s="138" t="s">
        <v>6295</v>
      </c>
      <c r="AE368" s="102" t="s">
        <v>6296</v>
      </c>
    </row>
    <row r="369" spans="1:31" s="66" customFormat="1" ht="27" customHeight="1">
      <c r="A369" s="99">
        <v>1110801642</v>
      </c>
      <c r="B369" s="124" t="s">
        <v>11907</v>
      </c>
      <c r="C369" s="101" t="s">
        <v>6324</v>
      </c>
      <c r="D369" s="102" t="s">
        <v>72</v>
      </c>
      <c r="E369" s="102" t="s">
        <v>6325</v>
      </c>
      <c r="F369" s="133" t="s">
        <v>6321</v>
      </c>
      <c r="G369" s="134" t="s">
        <v>6326</v>
      </c>
      <c r="H369" s="134" t="s">
        <v>6327</v>
      </c>
      <c r="I369" s="135" t="s">
        <v>765</v>
      </c>
      <c r="J369" s="128" t="s">
        <v>765</v>
      </c>
      <c r="K369" s="128" t="s">
        <v>765</v>
      </c>
      <c r="L369" s="128" t="s">
        <v>765</v>
      </c>
      <c r="M369" s="128" t="s">
        <v>765</v>
      </c>
      <c r="N369" s="129" t="s">
        <v>765</v>
      </c>
      <c r="O369" s="130" t="s">
        <v>765</v>
      </c>
      <c r="P369" s="99"/>
      <c r="Q369" s="131"/>
      <c r="R369" s="132"/>
      <c r="S369" s="99"/>
      <c r="T369" s="99"/>
      <c r="U369" s="99"/>
      <c r="V369" s="110"/>
      <c r="W369" s="111"/>
      <c r="X369" s="131"/>
      <c r="Y369" s="132"/>
      <c r="Z369" s="99">
        <v>20</v>
      </c>
      <c r="AA369" s="99"/>
      <c r="AB369" s="99"/>
      <c r="AC369" s="99"/>
      <c r="AD369" s="138">
        <v>44136</v>
      </c>
      <c r="AE369" s="102" t="s">
        <v>6328</v>
      </c>
    </row>
    <row r="370" spans="1:31" ht="27" customHeight="1">
      <c r="A370" s="99">
        <v>1110801675</v>
      </c>
      <c r="B370" s="100" t="s">
        <v>11718</v>
      </c>
      <c r="C370" s="101" t="s">
        <v>6452</v>
      </c>
      <c r="D370" s="102" t="s">
        <v>72</v>
      </c>
      <c r="E370" s="102" t="s">
        <v>6453</v>
      </c>
      <c r="F370" s="133" t="s">
        <v>6893</v>
      </c>
      <c r="G370" s="134" t="s">
        <v>6454</v>
      </c>
      <c r="H370" s="134" t="s">
        <v>6894</v>
      </c>
      <c r="I370" s="135" t="s">
        <v>765</v>
      </c>
      <c r="J370" s="136"/>
      <c r="K370" s="136"/>
      <c r="L370" s="136"/>
      <c r="M370" s="136" t="s">
        <v>765</v>
      </c>
      <c r="N370" s="137"/>
      <c r="O370" s="130" t="s">
        <v>765</v>
      </c>
      <c r="P370" s="99"/>
      <c r="Q370" s="131"/>
      <c r="R370" s="132"/>
      <c r="S370" s="99"/>
      <c r="T370" s="99">
        <v>9</v>
      </c>
      <c r="U370" s="99"/>
      <c r="V370" s="131"/>
      <c r="W370" s="132"/>
      <c r="X370" s="131"/>
      <c r="Y370" s="132"/>
      <c r="Z370" s="99"/>
      <c r="AA370" s="99"/>
      <c r="AB370" s="99"/>
      <c r="AC370" s="99"/>
      <c r="AD370" s="138">
        <v>44197</v>
      </c>
      <c r="AE370" s="102" t="s">
        <v>6455</v>
      </c>
    </row>
    <row r="371" spans="1:31" ht="27" customHeight="1">
      <c r="A371" s="99">
        <v>1110801725</v>
      </c>
      <c r="B371" s="100" t="s">
        <v>11710</v>
      </c>
      <c r="C371" s="101" t="s">
        <v>6972</v>
      </c>
      <c r="D371" s="102" t="s">
        <v>72</v>
      </c>
      <c r="E371" s="102" t="s">
        <v>6533</v>
      </c>
      <c r="F371" s="133" t="s">
        <v>3970</v>
      </c>
      <c r="G371" s="134" t="s">
        <v>3971</v>
      </c>
      <c r="H371" s="134" t="s">
        <v>3972</v>
      </c>
      <c r="I371" s="135" t="s">
        <v>49</v>
      </c>
      <c r="J371" s="136"/>
      <c r="K371" s="136"/>
      <c r="L371" s="136" t="s">
        <v>49</v>
      </c>
      <c r="M371" s="136" t="s">
        <v>49</v>
      </c>
      <c r="N371" s="136" t="s">
        <v>49</v>
      </c>
      <c r="O371" s="130" t="s">
        <v>765</v>
      </c>
      <c r="P371" s="99"/>
      <c r="Q371" s="131"/>
      <c r="R371" s="132"/>
      <c r="S371" s="99"/>
      <c r="T371" s="99"/>
      <c r="U371" s="99"/>
      <c r="V371" s="131"/>
      <c r="W371" s="132"/>
      <c r="X371" s="131"/>
      <c r="Y371" s="132"/>
      <c r="Z371" s="99"/>
      <c r="AA371" s="99"/>
      <c r="AB371" s="112" t="s">
        <v>4597</v>
      </c>
      <c r="AC371" s="112"/>
      <c r="AD371" s="138">
        <v>44256</v>
      </c>
      <c r="AE371" s="102" t="s">
        <v>6534</v>
      </c>
    </row>
    <row r="372" spans="1:31" s="66" customFormat="1" ht="27" customHeight="1">
      <c r="A372" s="99">
        <v>1110801733</v>
      </c>
      <c r="B372" s="124" t="s">
        <v>11719</v>
      </c>
      <c r="C372" s="101" t="s">
        <v>6535</v>
      </c>
      <c r="D372" s="102" t="s">
        <v>72</v>
      </c>
      <c r="E372" s="102" t="s">
        <v>6536</v>
      </c>
      <c r="F372" s="133" t="s">
        <v>6537</v>
      </c>
      <c r="G372" s="134" t="s">
        <v>6538</v>
      </c>
      <c r="H372" s="134" t="s">
        <v>6539</v>
      </c>
      <c r="I372" s="135" t="s">
        <v>49</v>
      </c>
      <c r="J372" s="128" t="s">
        <v>49</v>
      </c>
      <c r="K372" s="128" t="s">
        <v>49</v>
      </c>
      <c r="L372" s="128" t="s">
        <v>49</v>
      </c>
      <c r="M372" s="128" t="s">
        <v>49</v>
      </c>
      <c r="N372" s="129" t="s">
        <v>49</v>
      </c>
      <c r="O372" s="130" t="s">
        <v>765</v>
      </c>
      <c r="P372" s="99"/>
      <c r="Q372" s="131"/>
      <c r="R372" s="132"/>
      <c r="S372" s="99"/>
      <c r="T372" s="99"/>
      <c r="U372" s="99"/>
      <c r="V372" s="110"/>
      <c r="W372" s="111"/>
      <c r="X372" s="131"/>
      <c r="Y372" s="132"/>
      <c r="Z372" s="99"/>
      <c r="AA372" s="99">
        <v>20</v>
      </c>
      <c r="AB372" s="99"/>
      <c r="AC372" s="99"/>
      <c r="AD372" s="138">
        <v>44256</v>
      </c>
      <c r="AE372" s="102" t="s">
        <v>6540</v>
      </c>
    </row>
    <row r="373" spans="1:31" s="66" customFormat="1" ht="27" customHeight="1">
      <c r="A373" s="144">
        <v>1110801741</v>
      </c>
      <c r="B373" s="100" t="s">
        <v>11720</v>
      </c>
      <c r="C373" s="101" t="s">
        <v>6541</v>
      </c>
      <c r="D373" s="102" t="s">
        <v>72</v>
      </c>
      <c r="E373" s="102" t="s">
        <v>6542</v>
      </c>
      <c r="F373" s="145" t="s">
        <v>2750</v>
      </c>
      <c r="G373" s="146" t="s">
        <v>6543</v>
      </c>
      <c r="H373" s="126" t="s">
        <v>6543</v>
      </c>
      <c r="I373" s="135"/>
      <c r="J373" s="128"/>
      <c r="K373" s="128"/>
      <c r="L373" s="128"/>
      <c r="M373" s="128" t="s">
        <v>49</v>
      </c>
      <c r="N373" s="129" t="s">
        <v>49</v>
      </c>
      <c r="O373" s="130"/>
      <c r="P373" s="144"/>
      <c r="Q373" s="131"/>
      <c r="R373" s="132"/>
      <c r="S373" s="144"/>
      <c r="T373" s="144"/>
      <c r="U373" s="99"/>
      <c r="V373" s="131"/>
      <c r="W373" s="132"/>
      <c r="X373" s="131"/>
      <c r="Y373" s="132"/>
      <c r="Z373" s="99">
        <v>14</v>
      </c>
      <c r="AA373" s="99"/>
      <c r="AB373" s="99"/>
      <c r="AC373" s="99"/>
      <c r="AD373" s="138">
        <v>44256</v>
      </c>
      <c r="AE373" s="102" t="s">
        <v>6544</v>
      </c>
    </row>
    <row r="374" spans="1:31" ht="27" customHeight="1">
      <c r="A374" s="99">
        <v>1110801758</v>
      </c>
      <c r="B374" s="100" t="s">
        <v>11973</v>
      </c>
      <c r="C374" s="101" t="s">
        <v>6628</v>
      </c>
      <c r="D374" s="102" t="s">
        <v>72</v>
      </c>
      <c r="E374" s="102" t="s">
        <v>3507</v>
      </c>
      <c r="F374" s="133" t="s">
        <v>4762</v>
      </c>
      <c r="G374" s="134" t="s">
        <v>3508</v>
      </c>
      <c r="H374" s="134" t="s">
        <v>3509</v>
      </c>
      <c r="I374" s="135"/>
      <c r="J374" s="136"/>
      <c r="K374" s="136"/>
      <c r="L374" s="136"/>
      <c r="M374" s="136" t="s">
        <v>49</v>
      </c>
      <c r="N374" s="136"/>
      <c r="O374" s="130"/>
      <c r="P374" s="99"/>
      <c r="Q374" s="131"/>
      <c r="R374" s="132"/>
      <c r="S374" s="99"/>
      <c r="T374" s="99"/>
      <c r="U374" s="99"/>
      <c r="V374" s="131"/>
      <c r="W374" s="132"/>
      <c r="X374" s="131"/>
      <c r="Y374" s="132"/>
      <c r="Z374" s="99"/>
      <c r="AA374" s="99"/>
      <c r="AB374" s="112" t="s">
        <v>4597</v>
      </c>
      <c r="AC374" s="112"/>
      <c r="AD374" s="138">
        <v>44287</v>
      </c>
      <c r="AE374" s="102" t="s">
        <v>6629</v>
      </c>
    </row>
    <row r="375" spans="1:31" s="66" customFormat="1" ht="27" customHeight="1">
      <c r="A375" s="76">
        <v>1110801782</v>
      </c>
      <c r="B375" s="159" t="s">
        <v>11721</v>
      </c>
      <c r="C375" s="158" t="s">
        <v>6835</v>
      </c>
      <c r="D375" s="160" t="s">
        <v>72</v>
      </c>
      <c r="E375" s="160" t="s">
        <v>9288</v>
      </c>
      <c r="F375" s="161" t="s">
        <v>3970</v>
      </c>
      <c r="G375" s="162" t="s">
        <v>6973</v>
      </c>
      <c r="H375" s="162" t="s">
        <v>6974</v>
      </c>
      <c r="I375" s="164" t="s">
        <v>765</v>
      </c>
      <c r="J375" s="164" t="s">
        <v>765</v>
      </c>
      <c r="K375" s="164" t="s">
        <v>765</v>
      </c>
      <c r="L375" s="164" t="s">
        <v>765</v>
      </c>
      <c r="M375" s="164" t="s">
        <v>765</v>
      </c>
      <c r="N375" s="164" t="s">
        <v>765</v>
      </c>
      <c r="O375" s="164" t="s">
        <v>765</v>
      </c>
      <c r="P375" s="76"/>
      <c r="Q375" s="70"/>
      <c r="R375" s="89"/>
      <c r="S375" s="76"/>
      <c r="T375" s="76"/>
      <c r="U375" s="76"/>
      <c r="V375" s="97"/>
      <c r="W375" s="75"/>
      <c r="X375" s="70"/>
      <c r="Y375" s="89"/>
      <c r="Z375" s="76">
        <v>16</v>
      </c>
      <c r="AA375" s="76"/>
      <c r="AB375" s="76"/>
      <c r="AC375" s="76"/>
      <c r="AD375" s="139">
        <v>44378</v>
      </c>
      <c r="AE375" s="160" t="s">
        <v>9289</v>
      </c>
    </row>
    <row r="376" spans="1:31" s="66" customFormat="1" ht="27" customHeight="1">
      <c r="A376" s="99">
        <v>1110801790</v>
      </c>
      <c r="B376" s="124" t="s">
        <v>11722</v>
      </c>
      <c r="C376" s="102" t="s">
        <v>6895</v>
      </c>
      <c r="D376" s="102" t="s">
        <v>72</v>
      </c>
      <c r="E376" s="102" t="s">
        <v>6896</v>
      </c>
      <c r="F376" s="133" t="s">
        <v>2123</v>
      </c>
      <c r="G376" s="133" t="s">
        <v>6897</v>
      </c>
      <c r="H376" s="133" t="s">
        <v>6898</v>
      </c>
      <c r="I376" s="135" t="s">
        <v>765</v>
      </c>
      <c r="J376" s="136" t="s">
        <v>765</v>
      </c>
      <c r="K376" s="136" t="s">
        <v>765</v>
      </c>
      <c r="L376" s="136" t="s">
        <v>765</v>
      </c>
      <c r="M376" s="136" t="s">
        <v>765</v>
      </c>
      <c r="N376" s="136" t="s">
        <v>765</v>
      </c>
      <c r="O376" s="130" t="s">
        <v>765</v>
      </c>
      <c r="P376" s="99"/>
      <c r="Q376" s="110"/>
      <c r="R376" s="132"/>
      <c r="S376" s="99"/>
      <c r="T376" s="99"/>
      <c r="U376" s="99"/>
      <c r="V376" s="110"/>
      <c r="W376" s="132"/>
      <c r="X376" s="110">
        <v>20</v>
      </c>
      <c r="Y376" s="132"/>
      <c r="Z376" s="99"/>
      <c r="AA376" s="99"/>
      <c r="AB376" s="99"/>
      <c r="AC376" s="99"/>
      <c r="AD376" s="112">
        <v>44409</v>
      </c>
      <c r="AE376" s="102" t="s">
        <v>6899</v>
      </c>
    </row>
    <row r="377" spans="1:31" ht="27" customHeight="1">
      <c r="A377" s="144">
        <v>1110801808</v>
      </c>
      <c r="B377" s="100" t="s">
        <v>5361</v>
      </c>
      <c r="C377" s="101" t="s">
        <v>6975</v>
      </c>
      <c r="D377" s="102" t="s">
        <v>72</v>
      </c>
      <c r="E377" s="102" t="s">
        <v>6976</v>
      </c>
      <c r="F377" s="145" t="s">
        <v>2123</v>
      </c>
      <c r="G377" s="146" t="s">
        <v>5204</v>
      </c>
      <c r="H377" s="146" t="s">
        <v>5205</v>
      </c>
      <c r="I377" s="135"/>
      <c r="J377" s="128" t="s">
        <v>765</v>
      </c>
      <c r="K377" s="128" t="s">
        <v>765</v>
      </c>
      <c r="L377" s="128" t="s">
        <v>765</v>
      </c>
      <c r="M377" s="128" t="s">
        <v>765</v>
      </c>
      <c r="N377" s="129" t="s">
        <v>765</v>
      </c>
      <c r="O377" s="130" t="s">
        <v>765</v>
      </c>
      <c r="P377" s="144"/>
      <c r="Q377" s="131"/>
      <c r="R377" s="132"/>
      <c r="S377" s="144"/>
      <c r="T377" s="144"/>
      <c r="U377" s="99"/>
      <c r="V377" s="131"/>
      <c r="W377" s="132"/>
      <c r="X377" s="131"/>
      <c r="Y377" s="132"/>
      <c r="Z377" s="99"/>
      <c r="AA377" s="99"/>
      <c r="AB377" s="99" t="s">
        <v>765</v>
      </c>
      <c r="AC377" s="99"/>
      <c r="AD377" s="138">
        <v>44440</v>
      </c>
      <c r="AE377" s="102" t="s">
        <v>6977</v>
      </c>
    </row>
    <row r="378" spans="1:31" ht="27" customHeight="1">
      <c r="A378" s="144">
        <v>1110801832</v>
      </c>
      <c r="B378" s="100" t="s">
        <v>6984</v>
      </c>
      <c r="C378" s="101" t="s">
        <v>6978</v>
      </c>
      <c r="D378" s="102" t="s">
        <v>72</v>
      </c>
      <c r="E378" s="102" t="s">
        <v>6979</v>
      </c>
      <c r="F378" s="145" t="s">
        <v>6980</v>
      </c>
      <c r="G378" s="146" t="s">
        <v>6981</v>
      </c>
      <c r="H378" s="146" t="s">
        <v>6981</v>
      </c>
      <c r="I378" s="135"/>
      <c r="J378" s="128"/>
      <c r="K378" s="128"/>
      <c r="L378" s="128"/>
      <c r="M378" s="128" t="s">
        <v>765</v>
      </c>
      <c r="N378" s="129" t="s">
        <v>765</v>
      </c>
      <c r="O378" s="130"/>
      <c r="P378" s="144"/>
      <c r="Q378" s="131"/>
      <c r="R378" s="132"/>
      <c r="S378" s="144"/>
      <c r="T378" s="144"/>
      <c r="U378" s="99"/>
      <c r="V378" s="131"/>
      <c r="W378" s="132"/>
      <c r="X378" s="131"/>
      <c r="Y378" s="132"/>
      <c r="Z378" s="99"/>
      <c r="AA378" s="99">
        <v>20</v>
      </c>
      <c r="AB378" s="99"/>
      <c r="AC378" s="99"/>
      <c r="AD378" s="138">
        <v>44440</v>
      </c>
      <c r="AE378" s="102" t="s">
        <v>6982</v>
      </c>
    </row>
    <row r="379" spans="1:31" ht="27" customHeight="1">
      <c r="A379" s="99">
        <v>1110801840</v>
      </c>
      <c r="B379" s="100" t="s">
        <v>6997</v>
      </c>
      <c r="C379" s="101" t="s">
        <v>6998</v>
      </c>
      <c r="D379" s="102" t="s">
        <v>72</v>
      </c>
      <c r="E379" s="102" t="s">
        <v>6999</v>
      </c>
      <c r="F379" s="133" t="s">
        <v>2123</v>
      </c>
      <c r="G379" s="134" t="s">
        <v>7000</v>
      </c>
      <c r="H379" s="134" t="s">
        <v>7001</v>
      </c>
      <c r="I379" s="135"/>
      <c r="J379" s="136"/>
      <c r="K379" s="136"/>
      <c r="L379" s="136"/>
      <c r="M379" s="136" t="s">
        <v>765</v>
      </c>
      <c r="N379" s="137" t="s">
        <v>765</v>
      </c>
      <c r="O379" s="130"/>
      <c r="P379" s="99"/>
      <c r="Q379" s="131"/>
      <c r="R379" s="132"/>
      <c r="S379" s="99"/>
      <c r="T379" s="99"/>
      <c r="U379" s="99"/>
      <c r="V379" s="131"/>
      <c r="W379" s="132"/>
      <c r="X379" s="131"/>
      <c r="Y379" s="132"/>
      <c r="Z379" s="99"/>
      <c r="AA379" s="99">
        <v>20</v>
      </c>
      <c r="AB379" s="99"/>
      <c r="AC379" s="99"/>
      <c r="AD379" s="138">
        <v>44470</v>
      </c>
      <c r="AE379" s="102" t="s">
        <v>7002</v>
      </c>
    </row>
    <row r="380" spans="1:31" ht="27" customHeight="1">
      <c r="A380" s="76">
        <v>1110801881</v>
      </c>
      <c r="B380" s="159" t="s">
        <v>9962</v>
      </c>
      <c r="C380" s="160" t="s">
        <v>9963</v>
      </c>
      <c r="D380" s="160" t="s">
        <v>72</v>
      </c>
      <c r="E380" s="160" t="s">
        <v>7133</v>
      </c>
      <c r="F380" s="249" t="s">
        <v>5774</v>
      </c>
      <c r="G380" s="72" t="s">
        <v>7134</v>
      </c>
      <c r="H380" s="72" t="s">
        <v>7135</v>
      </c>
      <c r="I380" s="250" t="s">
        <v>49</v>
      </c>
      <c r="J380" s="250" t="s">
        <v>49</v>
      </c>
      <c r="K380" s="250" t="s">
        <v>49</v>
      </c>
      <c r="L380" s="250" t="s">
        <v>49</v>
      </c>
      <c r="M380" s="251" t="s">
        <v>765</v>
      </c>
      <c r="N380" s="251" t="s">
        <v>765</v>
      </c>
      <c r="O380" s="251" t="s">
        <v>765</v>
      </c>
      <c r="P380" s="76"/>
      <c r="Q380" s="97"/>
      <c r="R380" s="89"/>
      <c r="S380" s="76"/>
      <c r="T380" s="76">
        <v>15</v>
      </c>
      <c r="U380" s="76"/>
      <c r="V380" s="97"/>
      <c r="W380" s="89"/>
      <c r="X380" s="97"/>
      <c r="Y380" s="89"/>
      <c r="Z380" s="76"/>
      <c r="AA380" s="76"/>
      <c r="AB380" s="76"/>
      <c r="AC380" s="76"/>
      <c r="AD380" s="98">
        <v>44562</v>
      </c>
      <c r="AE380" s="160" t="s">
        <v>9964</v>
      </c>
    </row>
    <row r="381" spans="1:31" ht="27" customHeight="1">
      <c r="A381" s="99">
        <v>1110801899</v>
      </c>
      <c r="B381" s="124" t="s">
        <v>7141</v>
      </c>
      <c r="C381" s="101" t="s">
        <v>7136</v>
      </c>
      <c r="D381" s="102" t="s">
        <v>72</v>
      </c>
      <c r="E381" s="102" t="s">
        <v>7137</v>
      </c>
      <c r="F381" s="133" t="s">
        <v>7138</v>
      </c>
      <c r="G381" s="134" t="s">
        <v>7139</v>
      </c>
      <c r="H381" s="134" t="s">
        <v>7140</v>
      </c>
      <c r="I381" s="135"/>
      <c r="J381" s="128"/>
      <c r="K381" s="128"/>
      <c r="L381" s="128"/>
      <c r="M381" s="128" t="s">
        <v>765</v>
      </c>
      <c r="N381" s="128" t="s">
        <v>765</v>
      </c>
      <c r="O381" s="130" t="s">
        <v>765</v>
      </c>
      <c r="P381" s="99"/>
      <c r="Q381" s="131"/>
      <c r="R381" s="132"/>
      <c r="S381" s="99"/>
      <c r="T381" s="99"/>
      <c r="U381" s="99"/>
      <c r="V381" s="110"/>
      <c r="W381" s="111"/>
      <c r="X381" s="131"/>
      <c r="Y381" s="132"/>
      <c r="Z381" s="99"/>
      <c r="AA381" s="99">
        <v>20</v>
      </c>
      <c r="AB381" s="99"/>
      <c r="AC381" s="99"/>
      <c r="AD381" s="138">
        <v>44562</v>
      </c>
      <c r="AE381" s="102" t="s">
        <v>6540</v>
      </c>
    </row>
    <row r="382" spans="1:31" ht="27" customHeight="1">
      <c r="A382" s="99">
        <v>1110801915</v>
      </c>
      <c r="B382" s="124" t="s">
        <v>7223</v>
      </c>
      <c r="C382" s="101" t="s">
        <v>7217</v>
      </c>
      <c r="D382" s="102" t="s">
        <v>72</v>
      </c>
      <c r="E382" s="102" t="s">
        <v>7218</v>
      </c>
      <c r="F382" s="133" t="s">
        <v>7219</v>
      </c>
      <c r="G382" s="134" t="s">
        <v>7220</v>
      </c>
      <c r="H382" s="134" t="s">
        <v>7221</v>
      </c>
      <c r="I382" s="135"/>
      <c r="J382" s="128"/>
      <c r="K382" s="128"/>
      <c r="L382" s="128"/>
      <c r="M382" s="128" t="s">
        <v>765</v>
      </c>
      <c r="N382" s="129" t="s">
        <v>765</v>
      </c>
      <c r="O382" s="130" t="s">
        <v>765</v>
      </c>
      <c r="P382" s="99"/>
      <c r="Q382" s="131"/>
      <c r="R382" s="132"/>
      <c r="S382" s="99"/>
      <c r="T382" s="99"/>
      <c r="U382" s="99"/>
      <c r="V382" s="110"/>
      <c r="W382" s="111"/>
      <c r="X382" s="131"/>
      <c r="Y382" s="132"/>
      <c r="Z382" s="99">
        <v>20</v>
      </c>
      <c r="AA382" s="99"/>
      <c r="AB382" s="99"/>
      <c r="AC382" s="99"/>
      <c r="AD382" s="138">
        <v>44593</v>
      </c>
      <c r="AE382" s="102" t="s">
        <v>7222</v>
      </c>
    </row>
    <row r="383" spans="1:31" ht="27" customHeight="1">
      <c r="A383" s="99">
        <v>1110801931</v>
      </c>
      <c r="B383" s="124" t="s">
        <v>11723</v>
      </c>
      <c r="C383" s="101" t="s">
        <v>7253</v>
      </c>
      <c r="D383" s="102" t="s">
        <v>72</v>
      </c>
      <c r="E383" s="102" t="s">
        <v>6320</v>
      </c>
      <c r="F383" s="133" t="s">
        <v>7254</v>
      </c>
      <c r="G383" s="134" t="s">
        <v>7255</v>
      </c>
      <c r="H383" s="134" t="s">
        <v>7256</v>
      </c>
      <c r="I383" s="135" t="s">
        <v>765</v>
      </c>
      <c r="J383" s="128"/>
      <c r="K383" s="128"/>
      <c r="L383" s="128" t="s">
        <v>765</v>
      </c>
      <c r="M383" s="128" t="s">
        <v>765</v>
      </c>
      <c r="N383" s="129" t="s">
        <v>765</v>
      </c>
      <c r="O383" s="130" t="s">
        <v>765</v>
      </c>
      <c r="P383" s="99"/>
      <c r="Q383" s="131"/>
      <c r="R383" s="132"/>
      <c r="S383" s="99"/>
      <c r="T383" s="99"/>
      <c r="U383" s="99"/>
      <c r="V383" s="110"/>
      <c r="W383" s="111"/>
      <c r="X383" s="131"/>
      <c r="Y383" s="132"/>
      <c r="Z383" s="99"/>
      <c r="AA383" s="99"/>
      <c r="AB383" s="99" t="s">
        <v>765</v>
      </c>
      <c r="AC383" s="99"/>
      <c r="AD383" s="138">
        <v>44621</v>
      </c>
      <c r="AE383" s="102" t="s">
        <v>7257</v>
      </c>
    </row>
    <row r="384" spans="1:31" ht="27" customHeight="1">
      <c r="A384" s="99">
        <v>1110801949</v>
      </c>
      <c r="B384" s="124" t="s">
        <v>7408</v>
      </c>
      <c r="C384" s="101" t="s">
        <v>7404</v>
      </c>
      <c r="D384" s="102" t="s">
        <v>72</v>
      </c>
      <c r="E384" s="102" t="s">
        <v>7405</v>
      </c>
      <c r="F384" s="133" t="s">
        <v>3970</v>
      </c>
      <c r="G384" s="134" t="s">
        <v>7406</v>
      </c>
      <c r="H384" s="134" t="s">
        <v>7406</v>
      </c>
      <c r="I384" s="135"/>
      <c r="J384" s="136" t="s">
        <v>765</v>
      </c>
      <c r="K384" s="136"/>
      <c r="L384" s="136"/>
      <c r="M384" s="136"/>
      <c r="N384" s="137"/>
      <c r="O384" s="130"/>
      <c r="P384" s="99"/>
      <c r="Q384" s="131"/>
      <c r="R384" s="132"/>
      <c r="S384" s="99"/>
      <c r="T384" s="99"/>
      <c r="U384" s="99"/>
      <c r="V384" s="110"/>
      <c r="W384" s="111"/>
      <c r="X384" s="131"/>
      <c r="Y384" s="132"/>
      <c r="Z384" s="99"/>
      <c r="AA384" s="99">
        <v>20</v>
      </c>
      <c r="AB384" s="99"/>
      <c r="AC384" s="99"/>
      <c r="AD384" s="138">
        <v>44652</v>
      </c>
      <c r="AE384" s="102" t="s">
        <v>7407</v>
      </c>
    </row>
    <row r="385" spans="1:31" ht="27" customHeight="1">
      <c r="A385" s="99">
        <v>1110801956</v>
      </c>
      <c r="B385" s="124" t="s">
        <v>7415</v>
      </c>
      <c r="C385" s="101" t="s">
        <v>7409</v>
      </c>
      <c r="D385" s="102" t="s">
        <v>72</v>
      </c>
      <c r="E385" s="102" t="s">
        <v>7410</v>
      </c>
      <c r="F385" s="133" t="s">
        <v>7411</v>
      </c>
      <c r="G385" s="134" t="s">
        <v>7412</v>
      </c>
      <c r="H385" s="134" t="s">
        <v>7413</v>
      </c>
      <c r="I385" s="135" t="s">
        <v>765</v>
      </c>
      <c r="J385" s="136" t="s">
        <v>765</v>
      </c>
      <c r="K385" s="136" t="s">
        <v>765</v>
      </c>
      <c r="L385" s="136" t="s">
        <v>765</v>
      </c>
      <c r="M385" s="136" t="s">
        <v>765</v>
      </c>
      <c r="N385" s="137" t="s">
        <v>765</v>
      </c>
      <c r="O385" s="130" t="s">
        <v>765</v>
      </c>
      <c r="P385" s="99"/>
      <c r="Q385" s="131"/>
      <c r="R385" s="132"/>
      <c r="S385" s="99"/>
      <c r="T385" s="99"/>
      <c r="U385" s="99"/>
      <c r="V385" s="110"/>
      <c r="W385" s="111"/>
      <c r="X385" s="131"/>
      <c r="Y385" s="132"/>
      <c r="Z385" s="99"/>
      <c r="AA385" s="99">
        <v>20</v>
      </c>
      <c r="AB385" s="99"/>
      <c r="AC385" s="99"/>
      <c r="AD385" s="138">
        <v>44652</v>
      </c>
      <c r="AE385" s="102" t="s">
        <v>7414</v>
      </c>
    </row>
    <row r="386" spans="1:31" ht="27" customHeight="1">
      <c r="A386" s="99">
        <v>1110801972</v>
      </c>
      <c r="B386" s="124" t="s">
        <v>7451</v>
      </c>
      <c r="C386" s="101" t="s">
        <v>7433</v>
      </c>
      <c r="D386" s="102" t="s">
        <v>72</v>
      </c>
      <c r="E386" s="102" t="s">
        <v>7434</v>
      </c>
      <c r="F386" s="133" t="s">
        <v>7435</v>
      </c>
      <c r="G386" s="134" t="s">
        <v>7436</v>
      </c>
      <c r="H386" s="134" t="s">
        <v>7437</v>
      </c>
      <c r="I386" s="135" t="s">
        <v>765</v>
      </c>
      <c r="J386" s="136" t="s">
        <v>765</v>
      </c>
      <c r="K386" s="136" t="s">
        <v>765</v>
      </c>
      <c r="L386" s="136" t="s">
        <v>765</v>
      </c>
      <c r="M386" s="136" t="s">
        <v>765</v>
      </c>
      <c r="N386" s="137" t="s">
        <v>765</v>
      </c>
      <c r="O386" s="130" t="s">
        <v>765</v>
      </c>
      <c r="P386" s="99"/>
      <c r="Q386" s="131"/>
      <c r="R386" s="132"/>
      <c r="S386" s="99"/>
      <c r="T386" s="99">
        <v>20</v>
      </c>
      <c r="U386" s="99"/>
      <c r="V386" s="110"/>
      <c r="W386" s="111"/>
      <c r="X386" s="131"/>
      <c r="Y386" s="132"/>
      <c r="Z386" s="99"/>
      <c r="AA386" s="99"/>
      <c r="AB386" s="99"/>
      <c r="AC386" s="99"/>
      <c r="AD386" s="138">
        <v>44682</v>
      </c>
      <c r="AE386" s="102" t="s">
        <v>7438</v>
      </c>
    </row>
    <row r="387" spans="1:31" ht="27" customHeight="1">
      <c r="A387" s="99">
        <v>1110801980</v>
      </c>
      <c r="B387" s="124" t="s">
        <v>7452</v>
      </c>
      <c r="C387" s="101" t="s">
        <v>7439</v>
      </c>
      <c r="D387" s="102" t="s">
        <v>72</v>
      </c>
      <c r="E387" s="102" t="s">
        <v>7440</v>
      </c>
      <c r="F387" s="133" t="s">
        <v>7441</v>
      </c>
      <c r="G387" s="134" t="s">
        <v>7442</v>
      </c>
      <c r="H387" s="134" t="s">
        <v>7443</v>
      </c>
      <c r="I387" s="135"/>
      <c r="J387" s="136"/>
      <c r="K387" s="136"/>
      <c r="L387" s="136"/>
      <c r="M387" s="136" t="s">
        <v>765</v>
      </c>
      <c r="N387" s="137" t="s">
        <v>765</v>
      </c>
      <c r="O387" s="130"/>
      <c r="P387" s="99"/>
      <c r="Q387" s="131"/>
      <c r="R387" s="132"/>
      <c r="S387" s="99"/>
      <c r="T387" s="99">
        <v>20</v>
      </c>
      <c r="U387" s="99"/>
      <c r="V387" s="110"/>
      <c r="W387" s="111"/>
      <c r="X387" s="131"/>
      <c r="Y387" s="132"/>
      <c r="Z387" s="99"/>
      <c r="AA387" s="99"/>
      <c r="AB387" s="99"/>
      <c r="AC387" s="99"/>
      <c r="AD387" s="138">
        <v>44682</v>
      </c>
      <c r="AE387" s="102" t="s">
        <v>7444</v>
      </c>
    </row>
    <row r="388" spans="1:31" ht="27" customHeight="1">
      <c r="A388" s="99">
        <v>1110801998</v>
      </c>
      <c r="B388" s="124" t="s">
        <v>7453</v>
      </c>
      <c r="C388" s="101" t="s">
        <v>7445</v>
      </c>
      <c r="D388" s="102" t="s">
        <v>72</v>
      </c>
      <c r="E388" s="102" t="s">
        <v>7446</v>
      </c>
      <c r="F388" s="133" t="s">
        <v>7447</v>
      </c>
      <c r="G388" s="134" t="s">
        <v>7448</v>
      </c>
      <c r="H388" s="134" t="s">
        <v>7449</v>
      </c>
      <c r="I388" s="135" t="s">
        <v>765</v>
      </c>
      <c r="J388" s="136"/>
      <c r="K388" s="136"/>
      <c r="L388" s="136" t="s">
        <v>765</v>
      </c>
      <c r="M388" s="136" t="s">
        <v>765</v>
      </c>
      <c r="N388" s="137" t="s">
        <v>765</v>
      </c>
      <c r="O388" s="130" t="s">
        <v>765</v>
      </c>
      <c r="P388" s="99"/>
      <c r="Q388" s="131"/>
      <c r="R388" s="132"/>
      <c r="S388" s="99"/>
      <c r="T388" s="99"/>
      <c r="U388" s="99"/>
      <c r="V388" s="110"/>
      <c r="W388" s="111"/>
      <c r="X388" s="131"/>
      <c r="Y388" s="132"/>
      <c r="Z388" s="99"/>
      <c r="AA388" s="99">
        <v>20</v>
      </c>
      <c r="AB388" s="99"/>
      <c r="AC388" s="99"/>
      <c r="AD388" s="138">
        <v>44682</v>
      </c>
      <c r="AE388" s="102" t="s">
        <v>7450</v>
      </c>
    </row>
    <row r="389" spans="1:31" ht="27" customHeight="1">
      <c r="A389" s="99">
        <v>1110802004</v>
      </c>
      <c r="B389" s="124" t="s">
        <v>7557</v>
      </c>
      <c r="C389" s="101" t="s">
        <v>7551</v>
      </c>
      <c r="D389" s="102" t="s">
        <v>72</v>
      </c>
      <c r="E389" s="102" t="s">
        <v>7552</v>
      </c>
      <c r="F389" s="133" t="s">
        <v>7553</v>
      </c>
      <c r="G389" s="134" t="s">
        <v>7554</v>
      </c>
      <c r="H389" s="134" t="s">
        <v>7555</v>
      </c>
      <c r="I389" s="135" t="s">
        <v>765</v>
      </c>
      <c r="J389" s="136"/>
      <c r="K389" s="136"/>
      <c r="L389" s="136"/>
      <c r="M389" s="136" t="s">
        <v>765</v>
      </c>
      <c r="N389" s="137" t="s">
        <v>765</v>
      </c>
      <c r="O389" s="130"/>
      <c r="P389" s="99"/>
      <c r="Q389" s="131"/>
      <c r="R389" s="132"/>
      <c r="S389" s="99"/>
      <c r="T389" s="99"/>
      <c r="U389" s="99"/>
      <c r="V389" s="110"/>
      <c r="W389" s="111"/>
      <c r="X389" s="131"/>
      <c r="Y389" s="132"/>
      <c r="Z389" s="99">
        <v>20</v>
      </c>
      <c r="AA389" s="99"/>
      <c r="AB389" s="99"/>
      <c r="AC389" s="99"/>
      <c r="AD389" s="138">
        <v>44713</v>
      </c>
      <c r="AE389" s="102" t="s">
        <v>7556</v>
      </c>
    </row>
    <row r="390" spans="1:31" ht="27" customHeight="1">
      <c r="A390" s="99">
        <v>1110802012</v>
      </c>
      <c r="B390" s="124" t="s">
        <v>7550</v>
      </c>
      <c r="C390" s="101" t="s">
        <v>7546</v>
      </c>
      <c r="D390" s="102" t="s">
        <v>72</v>
      </c>
      <c r="E390" s="102" t="s">
        <v>7547</v>
      </c>
      <c r="F390" s="133" t="s">
        <v>3536</v>
      </c>
      <c r="G390" s="134" t="s">
        <v>7548</v>
      </c>
      <c r="H390" s="134" t="s">
        <v>7548</v>
      </c>
      <c r="I390" s="135"/>
      <c r="J390" s="136"/>
      <c r="K390" s="136" t="s">
        <v>765</v>
      </c>
      <c r="L390" s="136"/>
      <c r="M390" s="136" t="s">
        <v>765</v>
      </c>
      <c r="N390" s="137" t="s">
        <v>765</v>
      </c>
      <c r="O390" s="130"/>
      <c r="P390" s="99"/>
      <c r="Q390" s="131"/>
      <c r="R390" s="132"/>
      <c r="S390" s="99"/>
      <c r="T390" s="99"/>
      <c r="U390" s="99"/>
      <c r="V390" s="110"/>
      <c r="W390" s="111"/>
      <c r="X390" s="131"/>
      <c r="Y390" s="132"/>
      <c r="Z390" s="99"/>
      <c r="AA390" s="99">
        <v>20</v>
      </c>
      <c r="AB390" s="99"/>
      <c r="AC390" s="99"/>
      <c r="AD390" s="138">
        <v>44713</v>
      </c>
      <c r="AE390" s="102" t="s">
        <v>7549</v>
      </c>
    </row>
    <row r="391" spans="1:31" ht="27" customHeight="1">
      <c r="A391" s="99">
        <v>1110802087</v>
      </c>
      <c r="B391" s="124" t="s">
        <v>11617</v>
      </c>
      <c r="C391" s="101" t="s">
        <v>7999</v>
      </c>
      <c r="D391" s="102" t="s">
        <v>72</v>
      </c>
      <c r="E391" s="102" t="s">
        <v>8000</v>
      </c>
      <c r="F391" s="133" t="s">
        <v>8001</v>
      </c>
      <c r="G391" s="126" t="s">
        <v>8002</v>
      </c>
      <c r="H391" s="126" t="s">
        <v>8003</v>
      </c>
      <c r="I391" s="127"/>
      <c r="J391" s="128" t="s">
        <v>765</v>
      </c>
      <c r="K391" s="128" t="s">
        <v>765</v>
      </c>
      <c r="L391" s="128" t="s">
        <v>765</v>
      </c>
      <c r="M391" s="128" t="s">
        <v>765</v>
      </c>
      <c r="N391" s="137" t="s">
        <v>765</v>
      </c>
      <c r="O391" s="130" t="s">
        <v>765</v>
      </c>
      <c r="P391" s="99"/>
      <c r="Q391" s="131"/>
      <c r="R391" s="132"/>
      <c r="S391" s="99"/>
      <c r="T391" s="99"/>
      <c r="U391" s="99"/>
      <c r="V391" s="110"/>
      <c r="W391" s="111"/>
      <c r="X391" s="131"/>
      <c r="Y391" s="132"/>
      <c r="Z391" s="99"/>
      <c r="AA391" s="99">
        <v>20</v>
      </c>
      <c r="AB391" s="99"/>
      <c r="AC391" s="99"/>
      <c r="AD391" s="138">
        <v>44927</v>
      </c>
      <c r="AE391" s="102" t="s">
        <v>8004</v>
      </c>
    </row>
    <row r="392" spans="1:31" ht="27" customHeight="1">
      <c r="A392" s="99">
        <v>1110802103</v>
      </c>
      <c r="B392" s="124" t="s">
        <v>8050</v>
      </c>
      <c r="C392" s="124" t="s">
        <v>8045</v>
      </c>
      <c r="D392" s="102" t="s">
        <v>72</v>
      </c>
      <c r="E392" s="102" t="s">
        <v>8046</v>
      </c>
      <c r="F392" s="133" t="s">
        <v>2123</v>
      </c>
      <c r="G392" s="126" t="s">
        <v>8047</v>
      </c>
      <c r="H392" s="126" t="s">
        <v>8048</v>
      </c>
      <c r="I392" s="128"/>
      <c r="J392" s="128"/>
      <c r="K392" s="128"/>
      <c r="L392" s="128"/>
      <c r="M392" s="128"/>
      <c r="N392" s="137" t="s">
        <v>765</v>
      </c>
      <c r="O392" s="130" t="s">
        <v>765</v>
      </c>
      <c r="P392" s="99"/>
      <c r="Q392" s="131"/>
      <c r="R392" s="132"/>
      <c r="S392" s="99"/>
      <c r="T392" s="99"/>
      <c r="U392" s="99"/>
      <c r="V392" s="110"/>
      <c r="W392" s="111"/>
      <c r="X392" s="131">
        <v>20</v>
      </c>
      <c r="Y392" s="132"/>
      <c r="Z392" s="99"/>
      <c r="AA392" s="99"/>
      <c r="AB392" s="99"/>
      <c r="AC392" s="99"/>
      <c r="AD392" s="138">
        <v>44958</v>
      </c>
      <c r="AE392" s="102" t="s">
        <v>8049</v>
      </c>
    </row>
    <row r="393" spans="1:31" ht="27" customHeight="1">
      <c r="A393" s="99">
        <v>1110802129</v>
      </c>
      <c r="B393" s="124" t="s">
        <v>11724</v>
      </c>
      <c r="C393" s="124" t="s">
        <v>8170</v>
      </c>
      <c r="D393" s="102" t="s">
        <v>72</v>
      </c>
      <c r="E393" s="102" t="s">
        <v>8171</v>
      </c>
      <c r="F393" s="133" t="s">
        <v>7441</v>
      </c>
      <c r="G393" s="126" t="s">
        <v>8172</v>
      </c>
      <c r="H393" s="126" t="s">
        <v>8173</v>
      </c>
      <c r="I393" s="177"/>
      <c r="J393" s="128"/>
      <c r="K393" s="128"/>
      <c r="L393" s="128"/>
      <c r="M393" s="128" t="s">
        <v>765</v>
      </c>
      <c r="N393" s="137" t="s">
        <v>765</v>
      </c>
      <c r="O393" s="130"/>
      <c r="P393" s="99"/>
      <c r="Q393" s="131"/>
      <c r="R393" s="132"/>
      <c r="S393" s="99"/>
      <c r="T393" s="99"/>
      <c r="U393" s="99"/>
      <c r="V393" s="110"/>
      <c r="W393" s="111"/>
      <c r="X393" s="131"/>
      <c r="Y393" s="132"/>
      <c r="Z393" s="99">
        <v>20</v>
      </c>
      <c r="AA393" s="99"/>
      <c r="AB393" s="99"/>
      <c r="AC393" s="99"/>
      <c r="AD393" s="138">
        <v>45017</v>
      </c>
      <c r="AE393" s="102" t="s">
        <v>8174</v>
      </c>
    </row>
    <row r="394" spans="1:31" ht="27" customHeight="1">
      <c r="A394" s="99">
        <v>1110802186</v>
      </c>
      <c r="B394" s="124" t="s">
        <v>11722</v>
      </c>
      <c r="C394" s="101" t="s">
        <v>8434</v>
      </c>
      <c r="D394" s="102" t="s">
        <v>72</v>
      </c>
      <c r="E394" s="102" t="s">
        <v>8435</v>
      </c>
      <c r="F394" s="133" t="s">
        <v>2123</v>
      </c>
      <c r="G394" s="126" t="s">
        <v>6897</v>
      </c>
      <c r="H394" s="126" t="s">
        <v>8436</v>
      </c>
      <c r="I394" s="128" t="s">
        <v>765</v>
      </c>
      <c r="J394" s="128" t="s">
        <v>765</v>
      </c>
      <c r="K394" s="128" t="s">
        <v>765</v>
      </c>
      <c r="L394" s="128" t="s">
        <v>765</v>
      </c>
      <c r="M394" s="128" t="s">
        <v>765</v>
      </c>
      <c r="N394" s="137" t="s">
        <v>765</v>
      </c>
      <c r="O394" s="128" t="s">
        <v>765</v>
      </c>
      <c r="P394" s="99"/>
      <c r="Q394" s="131"/>
      <c r="R394" s="132"/>
      <c r="S394" s="99"/>
      <c r="T394" s="99"/>
      <c r="U394" s="99"/>
      <c r="V394" s="110"/>
      <c r="W394" s="111"/>
      <c r="X394" s="131"/>
      <c r="Y394" s="132"/>
      <c r="Z394" s="99"/>
      <c r="AA394" s="99"/>
      <c r="AB394" s="99" t="s">
        <v>49</v>
      </c>
      <c r="AC394" s="99"/>
      <c r="AD394" s="138">
        <v>45017</v>
      </c>
      <c r="AE394" s="102" t="s">
        <v>8437</v>
      </c>
    </row>
    <row r="395" spans="1:31" ht="27" customHeight="1">
      <c r="A395" s="99">
        <v>1110802194</v>
      </c>
      <c r="B395" s="124" t="s">
        <v>11725</v>
      </c>
      <c r="C395" s="101" t="s">
        <v>8438</v>
      </c>
      <c r="D395" s="102" t="s">
        <v>72</v>
      </c>
      <c r="E395" s="102" t="s">
        <v>8439</v>
      </c>
      <c r="F395" s="133" t="s">
        <v>2174</v>
      </c>
      <c r="G395" s="126" t="s">
        <v>8440</v>
      </c>
      <c r="H395" s="126"/>
      <c r="I395" s="128"/>
      <c r="J395" s="128"/>
      <c r="K395" s="128"/>
      <c r="L395" s="128"/>
      <c r="M395" s="128" t="s">
        <v>765</v>
      </c>
      <c r="N395" s="137" t="s">
        <v>49</v>
      </c>
      <c r="O395" s="130"/>
      <c r="P395" s="99"/>
      <c r="Q395" s="131"/>
      <c r="R395" s="132"/>
      <c r="S395" s="99"/>
      <c r="T395" s="99"/>
      <c r="U395" s="99"/>
      <c r="V395" s="110"/>
      <c r="W395" s="111"/>
      <c r="X395" s="131"/>
      <c r="Y395" s="132"/>
      <c r="Z395" s="99"/>
      <c r="AA395" s="99">
        <v>20</v>
      </c>
      <c r="AB395" s="99"/>
      <c r="AC395" s="99"/>
      <c r="AD395" s="138">
        <v>45017</v>
      </c>
      <c r="AE395" s="102" t="s">
        <v>8441</v>
      </c>
    </row>
    <row r="396" spans="1:31" ht="27" customHeight="1">
      <c r="A396" s="99">
        <v>1110802202</v>
      </c>
      <c r="B396" s="124" t="s">
        <v>11908</v>
      </c>
      <c r="C396" s="252" t="s">
        <v>8535</v>
      </c>
      <c r="D396" s="102" t="s">
        <v>72</v>
      </c>
      <c r="E396" s="102" t="s">
        <v>8536</v>
      </c>
      <c r="F396" s="133" t="s">
        <v>8537</v>
      </c>
      <c r="G396" s="134" t="s">
        <v>8538</v>
      </c>
      <c r="H396" s="134" t="s">
        <v>8538</v>
      </c>
      <c r="I396" s="135"/>
      <c r="J396" s="136"/>
      <c r="K396" s="136"/>
      <c r="L396" s="136"/>
      <c r="M396" s="136" t="s">
        <v>49</v>
      </c>
      <c r="N396" s="137" t="s">
        <v>49</v>
      </c>
      <c r="O396" s="132"/>
      <c r="P396" s="99"/>
      <c r="Q396" s="131"/>
      <c r="R396" s="132"/>
      <c r="S396" s="99"/>
      <c r="T396" s="99"/>
      <c r="U396" s="99"/>
      <c r="V396" s="110"/>
      <c r="W396" s="111"/>
      <c r="X396" s="131"/>
      <c r="Y396" s="132"/>
      <c r="Z396" s="99"/>
      <c r="AA396" s="99">
        <v>20</v>
      </c>
      <c r="AB396" s="99"/>
      <c r="AC396" s="99"/>
      <c r="AD396" s="138">
        <v>45170</v>
      </c>
      <c r="AE396" s="102" t="s">
        <v>8539</v>
      </c>
    </row>
    <row r="397" spans="1:31" s="66" customFormat="1" ht="27" customHeight="1">
      <c r="A397" s="76">
        <v>1110802244</v>
      </c>
      <c r="B397" s="159" t="s">
        <v>11726</v>
      </c>
      <c r="C397" s="158" t="s">
        <v>6926</v>
      </c>
      <c r="D397" s="160" t="s">
        <v>72</v>
      </c>
      <c r="E397" s="160" t="s">
        <v>8719</v>
      </c>
      <c r="F397" s="161" t="s">
        <v>8720</v>
      </c>
      <c r="G397" s="162" t="s">
        <v>8721</v>
      </c>
      <c r="H397" s="162" t="s">
        <v>8722</v>
      </c>
      <c r="I397" s="172"/>
      <c r="J397" s="164"/>
      <c r="K397" s="164"/>
      <c r="L397" s="164"/>
      <c r="M397" s="164" t="s">
        <v>49</v>
      </c>
      <c r="N397" s="164" t="s">
        <v>49</v>
      </c>
      <c r="O397" s="89"/>
      <c r="P397" s="76"/>
      <c r="Q397" s="70"/>
      <c r="R397" s="89"/>
      <c r="S397" s="76"/>
      <c r="T397" s="76"/>
      <c r="U397" s="76"/>
      <c r="V397" s="97"/>
      <c r="W397" s="75"/>
      <c r="X397" s="70"/>
      <c r="Y397" s="89"/>
      <c r="Z397" s="76"/>
      <c r="AA397" s="76">
        <v>20</v>
      </c>
      <c r="AB397" s="76"/>
      <c r="AC397" s="76"/>
      <c r="AD397" s="139">
        <v>45231</v>
      </c>
      <c r="AE397" s="160" t="s">
        <v>8723</v>
      </c>
    </row>
    <row r="398" spans="1:31" ht="27" customHeight="1">
      <c r="A398" s="76">
        <v>1110802251</v>
      </c>
      <c r="B398" s="159" t="s">
        <v>11727</v>
      </c>
      <c r="C398" s="160" t="s">
        <v>8724</v>
      </c>
      <c r="D398" s="160" t="s">
        <v>72</v>
      </c>
      <c r="E398" s="160" t="s">
        <v>8725</v>
      </c>
      <c r="F398" s="249" t="s">
        <v>5021</v>
      </c>
      <c r="G398" s="72" t="s">
        <v>8726</v>
      </c>
      <c r="H398" s="72"/>
      <c r="I398" s="122"/>
      <c r="J398" s="251"/>
      <c r="K398" s="251"/>
      <c r="L398" s="251"/>
      <c r="M398" s="164" t="s">
        <v>49</v>
      </c>
      <c r="N398" s="164" t="s">
        <v>49</v>
      </c>
      <c r="O398" s="88"/>
      <c r="P398" s="72"/>
      <c r="Q398" s="73"/>
      <c r="R398" s="88"/>
      <c r="S398" s="72"/>
      <c r="T398" s="72"/>
      <c r="U398" s="72"/>
      <c r="V398" s="73"/>
      <c r="W398" s="88"/>
      <c r="X398" s="73"/>
      <c r="Y398" s="88"/>
      <c r="Z398" s="72"/>
      <c r="AA398" s="76">
        <v>30</v>
      </c>
      <c r="AB398" s="76"/>
      <c r="AC398" s="76"/>
      <c r="AD398" s="139">
        <v>45231</v>
      </c>
      <c r="AE398" s="160" t="s">
        <v>8727</v>
      </c>
    </row>
    <row r="399" spans="1:31" ht="27" customHeight="1">
      <c r="A399" s="76">
        <v>1110802277</v>
      </c>
      <c r="B399" s="159" t="s">
        <v>11909</v>
      </c>
      <c r="C399" s="158" t="s">
        <v>8540</v>
      </c>
      <c r="D399" s="160" t="s">
        <v>72</v>
      </c>
      <c r="E399" s="160" t="s">
        <v>8859</v>
      </c>
      <c r="F399" s="161" t="s">
        <v>8541</v>
      </c>
      <c r="G399" s="162" t="s">
        <v>8860</v>
      </c>
      <c r="H399" s="162" t="s">
        <v>8860</v>
      </c>
      <c r="I399" s="164" t="s">
        <v>49</v>
      </c>
      <c r="J399" s="164"/>
      <c r="K399" s="164"/>
      <c r="L399" s="164" t="s">
        <v>49</v>
      </c>
      <c r="M399" s="164" t="s">
        <v>49</v>
      </c>
      <c r="N399" s="164" t="s">
        <v>49</v>
      </c>
      <c r="O399" s="89"/>
      <c r="P399" s="76"/>
      <c r="Q399" s="70"/>
      <c r="R399" s="89"/>
      <c r="S399" s="76"/>
      <c r="T399" s="76"/>
      <c r="U399" s="76"/>
      <c r="V399" s="97"/>
      <c r="W399" s="75"/>
      <c r="X399" s="70"/>
      <c r="Y399" s="89"/>
      <c r="Z399" s="76"/>
      <c r="AA399" s="76">
        <v>20</v>
      </c>
      <c r="AB399" s="76"/>
      <c r="AC399" s="76"/>
      <c r="AD399" s="139">
        <v>45292</v>
      </c>
      <c r="AE399" s="160" t="s">
        <v>8542</v>
      </c>
    </row>
    <row r="400" spans="1:31" ht="27" customHeight="1">
      <c r="A400" s="76">
        <v>1110802293</v>
      </c>
      <c r="B400" s="159" t="s">
        <v>11711</v>
      </c>
      <c r="C400" s="158" t="s">
        <v>8918</v>
      </c>
      <c r="D400" s="160" t="s">
        <v>72</v>
      </c>
      <c r="E400" s="160" t="s">
        <v>8919</v>
      </c>
      <c r="F400" s="161" t="s">
        <v>2123</v>
      </c>
      <c r="G400" s="162" t="s">
        <v>8920</v>
      </c>
      <c r="H400" s="162" t="s">
        <v>8921</v>
      </c>
      <c r="I400" s="172"/>
      <c r="J400" s="164"/>
      <c r="K400" s="164"/>
      <c r="L400" s="164"/>
      <c r="M400" s="164" t="s">
        <v>765</v>
      </c>
      <c r="N400" s="142" t="s">
        <v>765</v>
      </c>
      <c r="O400" s="89" t="s">
        <v>765</v>
      </c>
      <c r="P400" s="76"/>
      <c r="Q400" s="70"/>
      <c r="R400" s="89"/>
      <c r="S400" s="76"/>
      <c r="T400" s="76"/>
      <c r="U400" s="76"/>
      <c r="V400" s="97">
        <v>20</v>
      </c>
      <c r="W400" s="75"/>
      <c r="X400" s="70"/>
      <c r="Y400" s="89"/>
      <c r="Z400" s="76"/>
      <c r="AA400" s="76"/>
      <c r="AB400" s="76"/>
      <c r="AC400" s="76"/>
      <c r="AD400" s="139">
        <v>45323</v>
      </c>
      <c r="AE400" s="160" t="s">
        <v>8922</v>
      </c>
    </row>
    <row r="401" spans="1:31" ht="27" customHeight="1">
      <c r="A401" s="76">
        <v>1110802335</v>
      </c>
      <c r="B401" s="159" t="s">
        <v>11728</v>
      </c>
      <c r="C401" s="158" t="s">
        <v>9132</v>
      </c>
      <c r="D401" s="160" t="s">
        <v>72</v>
      </c>
      <c r="E401" s="160" t="s">
        <v>9133</v>
      </c>
      <c r="F401" s="161" t="s">
        <v>6321</v>
      </c>
      <c r="G401" s="162" t="s">
        <v>9134</v>
      </c>
      <c r="H401" s="162" t="s">
        <v>839</v>
      </c>
      <c r="I401" s="172" t="s">
        <v>765</v>
      </c>
      <c r="J401" s="172" t="s">
        <v>765</v>
      </c>
      <c r="K401" s="172" t="s">
        <v>765</v>
      </c>
      <c r="L401" s="172" t="s">
        <v>765</v>
      </c>
      <c r="M401" s="172" t="s">
        <v>765</v>
      </c>
      <c r="N401" s="172" t="s">
        <v>765</v>
      </c>
      <c r="O401" s="172" t="s">
        <v>765</v>
      </c>
      <c r="P401" s="76"/>
      <c r="Q401" s="70"/>
      <c r="R401" s="89"/>
      <c r="S401" s="76"/>
      <c r="T401" s="76"/>
      <c r="U401" s="76"/>
      <c r="V401" s="97"/>
      <c r="W401" s="75"/>
      <c r="X401" s="70"/>
      <c r="Y401" s="89"/>
      <c r="Z401" s="76"/>
      <c r="AA401" s="76">
        <v>20</v>
      </c>
      <c r="AB401" s="76"/>
      <c r="AC401" s="76"/>
      <c r="AD401" s="139">
        <v>45413</v>
      </c>
      <c r="AE401" s="160" t="s">
        <v>9135</v>
      </c>
    </row>
    <row r="402" spans="1:31" ht="27" customHeight="1">
      <c r="A402" s="76">
        <v>1110802350</v>
      </c>
      <c r="B402" s="159" t="s">
        <v>11729</v>
      </c>
      <c r="C402" s="158" t="s">
        <v>9203</v>
      </c>
      <c r="D402" s="160" t="s">
        <v>72</v>
      </c>
      <c r="E402" s="160" t="s">
        <v>9204</v>
      </c>
      <c r="F402" s="161" t="s">
        <v>9205</v>
      </c>
      <c r="G402" s="162" t="s">
        <v>9206</v>
      </c>
      <c r="H402" s="162" t="s">
        <v>9207</v>
      </c>
      <c r="I402" s="172" t="s">
        <v>765</v>
      </c>
      <c r="J402" s="172" t="s">
        <v>765</v>
      </c>
      <c r="K402" s="172" t="s">
        <v>765</v>
      </c>
      <c r="L402" s="172" t="s">
        <v>765</v>
      </c>
      <c r="M402" s="172" t="s">
        <v>765</v>
      </c>
      <c r="N402" s="172"/>
      <c r="O402" s="172" t="s">
        <v>765</v>
      </c>
      <c r="P402" s="76"/>
      <c r="Q402" s="70"/>
      <c r="R402" s="89"/>
      <c r="S402" s="76"/>
      <c r="T402" s="76">
        <v>5</v>
      </c>
      <c r="U402" s="76"/>
      <c r="V402" s="97"/>
      <c r="W402" s="75"/>
      <c r="X402" s="70"/>
      <c r="Y402" s="89"/>
      <c r="Z402" s="76"/>
      <c r="AA402" s="76"/>
      <c r="AB402" s="76"/>
      <c r="AC402" s="76"/>
      <c r="AD402" s="139">
        <v>45444</v>
      </c>
      <c r="AE402" s="160" t="s">
        <v>9208</v>
      </c>
    </row>
    <row r="403" spans="1:31" s="66" customFormat="1" ht="27" customHeight="1">
      <c r="A403" s="76">
        <v>1110802368</v>
      </c>
      <c r="B403" s="159" t="s">
        <v>11730</v>
      </c>
      <c r="C403" s="158" t="s">
        <v>9277</v>
      </c>
      <c r="D403" s="160" t="s">
        <v>72</v>
      </c>
      <c r="E403" s="160" t="s">
        <v>9278</v>
      </c>
      <c r="F403" s="161" t="s">
        <v>2123</v>
      </c>
      <c r="G403" s="162" t="s">
        <v>9279</v>
      </c>
      <c r="H403" s="162" t="s">
        <v>9280</v>
      </c>
      <c r="I403" s="172"/>
      <c r="J403" s="164" t="s">
        <v>765</v>
      </c>
      <c r="K403" s="164" t="s">
        <v>765</v>
      </c>
      <c r="L403" s="164" t="s">
        <v>765</v>
      </c>
      <c r="M403" s="164" t="s">
        <v>765</v>
      </c>
      <c r="N403" s="164" t="s">
        <v>765</v>
      </c>
      <c r="O403" s="164" t="s">
        <v>765</v>
      </c>
      <c r="P403" s="76"/>
      <c r="Q403" s="70"/>
      <c r="R403" s="89"/>
      <c r="S403" s="76"/>
      <c r="T403" s="76"/>
      <c r="U403" s="76"/>
      <c r="V403" s="97"/>
      <c r="W403" s="75"/>
      <c r="X403" s="70"/>
      <c r="Y403" s="89"/>
      <c r="Z403" s="76"/>
      <c r="AA403" s="76"/>
      <c r="AB403" s="112" t="s">
        <v>4597</v>
      </c>
      <c r="AC403" s="112"/>
      <c r="AD403" s="139">
        <v>45474</v>
      </c>
      <c r="AE403" s="160" t="s">
        <v>9281</v>
      </c>
    </row>
    <row r="404" spans="1:31" ht="27" customHeight="1">
      <c r="A404" s="76">
        <v>1110802376</v>
      </c>
      <c r="B404" s="159" t="s">
        <v>11909</v>
      </c>
      <c r="C404" s="160" t="s">
        <v>9282</v>
      </c>
      <c r="D404" s="160" t="s">
        <v>72</v>
      </c>
      <c r="E404" s="160" t="s">
        <v>9283</v>
      </c>
      <c r="F404" s="249" t="s">
        <v>9284</v>
      </c>
      <c r="G404" s="72" t="s">
        <v>9285</v>
      </c>
      <c r="H404" s="72" t="s">
        <v>9286</v>
      </c>
      <c r="I404" s="164" t="s">
        <v>765</v>
      </c>
      <c r="J404" s="251"/>
      <c r="K404" s="251"/>
      <c r="L404" s="164" t="s">
        <v>765</v>
      </c>
      <c r="M404" s="164" t="s">
        <v>765</v>
      </c>
      <c r="N404" s="164" t="s">
        <v>765</v>
      </c>
      <c r="O404" s="88"/>
      <c r="P404" s="72"/>
      <c r="Q404" s="73"/>
      <c r="R404" s="88"/>
      <c r="S404" s="72"/>
      <c r="T404" s="72"/>
      <c r="U404" s="72"/>
      <c r="V404" s="73"/>
      <c r="W404" s="88"/>
      <c r="X404" s="73"/>
      <c r="Y404" s="88"/>
      <c r="Z404" s="72"/>
      <c r="AA404" s="76">
        <v>20</v>
      </c>
      <c r="AB404" s="76"/>
      <c r="AC404" s="76"/>
      <c r="AD404" s="139">
        <v>45474</v>
      </c>
      <c r="AE404" s="160" t="s">
        <v>9287</v>
      </c>
    </row>
    <row r="405" spans="1:31" ht="27" customHeight="1">
      <c r="A405" s="253">
        <v>1110802384</v>
      </c>
      <c r="B405" s="157" t="s">
        <v>11719</v>
      </c>
      <c r="C405" s="158" t="s">
        <v>9355</v>
      </c>
      <c r="D405" s="160" t="s">
        <v>72</v>
      </c>
      <c r="E405" s="160" t="s">
        <v>9356</v>
      </c>
      <c r="F405" s="254" t="s">
        <v>2123</v>
      </c>
      <c r="G405" s="73" t="s">
        <v>9357</v>
      </c>
      <c r="H405" s="72" t="s">
        <v>9358</v>
      </c>
      <c r="I405" s="250" t="s">
        <v>765</v>
      </c>
      <c r="J405" s="255" t="s">
        <v>765</v>
      </c>
      <c r="K405" s="255" t="s">
        <v>765</v>
      </c>
      <c r="L405" s="255" t="s">
        <v>765</v>
      </c>
      <c r="M405" s="255" t="s">
        <v>765</v>
      </c>
      <c r="N405" s="255" t="s">
        <v>765</v>
      </c>
      <c r="O405" s="255" t="s">
        <v>765</v>
      </c>
      <c r="P405" s="253"/>
      <c r="Q405" s="70"/>
      <c r="R405" s="89"/>
      <c r="S405" s="253"/>
      <c r="T405" s="253"/>
      <c r="U405" s="76"/>
      <c r="V405" s="70"/>
      <c r="W405" s="89"/>
      <c r="X405" s="70"/>
      <c r="Y405" s="89"/>
      <c r="Z405" s="76"/>
      <c r="AA405" s="76">
        <v>20</v>
      </c>
      <c r="AB405" s="76"/>
      <c r="AC405" s="76"/>
      <c r="AD405" s="139">
        <v>45505</v>
      </c>
      <c r="AE405" s="160" t="s">
        <v>9359</v>
      </c>
    </row>
    <row r="406" spans="1:31" ht="27" customHeight="1">
      <c r="A406" s="76">
        <v>1110802400</v>
      </c>
      <c r="B406" s="159" t="s">
        <v>11731</v>
      </c>
      <c r="C406" s="160" t="s">
        <v>9503</v>
      </c>
      <c r="D406" s="160" t="s">
        <v>72</v>
      </c>
      <c r="E406" s="160" t="s">
        <v>9504</v>
      </c>
      <c r="F406" s="249" t="s">
        <v>9949</v>
      </c>
      <c r="G406" s="72" t="s">
        <v>9950</v>
      </c>
      <c r="H406" s="72" t="s">
        <v>9950</v>
      </c>
      <c r="I406" s="122"/>
      <c r="J406" s="251"/>
      <c r="K406" s="251"/>
      <c r="L406" s="251"/>
      <c r="M406" s="251" t="s">
        <v>765</v>
      </c>
      <c r="N406" s="152" t="s">
        <v>765</v>
      </c>
      <c r="O406" s="88" t="s">
        <v>765</v>
      </c>
      <c r="P406" s="76"/>
      <c r="Q406" s="97"/>
      <c r="R406" s="89"/>
      <c r="S406" s="76"/>
      <c r="T406" s="76"/>
      <c r="U406" s="76"/>
      <c r="V406" s="97"/>
      <c r="W406" s="89"/>
      <c r="X406" s="97"/>
      <c r="Y406" s="89"/>
      <c r="Z406" s="76"/>
      <c r="AA406" s="76">
        <v>10</v>
      </c>
      <c r="AB406" s="76"/>
      <c r="AC406" s="76"/>
      <c r="AD406" s="98">
        <v>45566</v>
      </c>
      <c r="AE406" s="160" t="s">
        <v>9505</v>
      </c>
    </row>
    <row r="407" spans="1:31" ht="27" customHeight="1">
      <c r="A407" s="76">
        <v>1110802434</v>
      </c>
      <c r="B407" s="159" t="s">
        <v>11732</v>
      </c>
      <c r="C407" s="160" t="s">
        <v>9569</v>
      </c>
      <c r="D407" s="160" t="s">
        <v>72</v>
      </c>
      <c r="E407" s="160" t="s">
        <v>9570</v>
      </c>
      <c r="F407" s="249" t="s">
        <v>3536</v>
      </c>
      <c r="G407" s="72" t="s">
        <v>9571</v>
      </c>
      <c r="H407" s="72" t="s">
        <v>9572</v>
      </c>
      <c r="I407" s="122"/>
      <c r="J407" s="251"/>
      <c r="K407" s="251"/>
      <c r="L407" s="251"/>
      <c r="M407" s="251" t="s">
        <v>49</v>
      </c>
      <c r="N407" s="251" t="s">
        <v>49</v>
      </c>
      <c r="O407" s="251" t="s">
        <v>49</v>
      </c>
      <c r="P407" s="76"/>
      <c r="Q407" s="97"/>
      <c r="R407" s="89"/>
      <c r="S407" s="76"/>
      <c r="T407" s="76"/>
      <c r="U407" s="76"/>
      <c r="V407" s="97"/>
      <c r="W407" s="89"/>
      <c r="X407" s="97"/>
      <c r="Y407" s="89"/>
      <c r="Z407" s="76"/>
      <c r="AA407" s="76">
        <v>20</v>
      </c>
      <c r="AB407" s="76"/>
      <c r="AC407" s="76"/>
      <c r="AD407" s="98">
        <v>45597</v>
      </c>
      <c r="AE407" s="160" t="s">
        <v>9573</v>
      </c>
    </row>
    <row r="408" spans="1:31" ht="27" customHeight="1">
      <c r="A408" s="76">
        <v>1110802442</v>
      </c>
      <c r="B408" s="159" t="s">
        <v>11910</v>
      </c>
      <c r="C408" s="160" t="s">
        <v>9680</v>
      </c>
      <c r="D408" s="160" t="s">
        <v>72</v>
      </c>
      <c r="E408" s="160" t="s">
        <v>9681</v>
      </c>
      <c r="F408" s="249" t="s">
        <v>9682</v>
      </c>
      <c r="G408" s="72" t="s">
        <v>9683</v>
      </c>
      <c r="H408" s="72" t="s">
        <v>9684</v>
      </c>
      <c r="I408" s="251" t="s">
        <v>49</v>
      </c>
      <c r="J408" s="251" t="s">
        <v>49</v>
      </c>
      <c r="K408" s="251" t="s">
        <v>49</v>
      </c>
      <c r="L408" s="251" t="s">
        <v>49</v>
      </c>
      <c r="M408" s="251" t="s">
        <v>49</v>
      </c>
      <c r="N408" s="251" t="s">
        <v>49</v>
      </c>
      <c r="O408" s="251" t="s">
        <v>49</v>
      </c>
      <c r="P408" s="76"/>
      <c r="Q408" s="97"/>
      <c r="R408" s="89"/>
      <c r="S408" s="76"/>
      <c r="T408" s="76"/>
      <c r="U408" s="76"/>
      <c r="V408" s="97"/>
      <c r="W408" s="89"/>
      <c r="X408" s="97"/>
      <c r="Y408" s="89"/>
      <c r="Z408" s="76"/>
      <c r="AA408" s="76">
        <v>20</v>
      </c>
      <c r="AB408" s="76"/>
      <c r="AC408" s="76"/>
      <c r="AD408" s="98">
        <v>45627</v>
      </c>
      <c r="AE408" s="160" t="s">
        <v>9685</v>
      </c>
    </row>
    <row r="409" spans="1:31" ht="27" customHeight="1">
      <c r="A409" s="76">
        <v>11110802467</v>
      </c>
      <c r="B409" s="159" t="s">
        <v>11911</v>
      </c>
      <c r="C409" s="160" t="s">
        <v>9686</v>
      </c>
      <c r="D409" s="160" t="s">
        <v>72</v>
      </c>
      <c r="E409" s="160" t="s">
        <v>9687</v>
      </c>
      <c r="F409" s="249" t="s">
        <v>9575</v>
      </c>
      <c r="G409" s="72" t="s">
        <v>9576</v>
      </c>
      <c r="H409" s="72" t="s">
        <v>9577</v>
      </c>
      <c r="I409" s="251" t="s">
        <v>49</v>
      </c>
      <c r="J409" s="251" t="s">
        <v>49</v>
      </c>
      <c r="K409" s="251" t="s">
        <v>49</v>
      </c>
      <c r="L409" s="251" t="s">
        <v>49</v>
      </c>
      <c r="M409" s="251"/>
      <c r="N409" s="152"/>
      <c r="O409" s="251" t="s">
        <v>49</v>
      </c>
      <c r="P409" s="76"/>
      <c r="Q409" s="97"/>
      <c r="R409" s="89"/>
      <c r="S409" s="76"/>
      <c r="T409" s="76">
        <v>9</v>
      </c>
      <c r="U409" s="76"/>
      <c r="V409" s="97"/>
      <c r="W409" s="89"/>
      <c r="X409" s="97"/>
      <c r="Y409" s="89"/>
      <c r="Z409" s="76"/>
      <c r="AA409" s="76"/>
      <c r="AB409" s="76"/>
      <c r="AC409" s="76"/>
      <c r="AD409" s="98">
        <v>45627</v>
      </c>
      <c r="AE409" s="160" t="s">
        <v>9688</v>
      </c>
    </row>
    <row r="410" spans="1:31" ht="27" customHeight="1">
      <c r="A410" s="76">
        <v>1110802509</v>
      </c>
      <c r="B410" s="159" t="s">
        <v>11733</v>
      </c>
      <c r="C410" s="160" t="s">
        <v>9965</v>
      </c>
      <c r="D410" s="160" t="s">
        <v>72</v>
      </c>
      <c r="E410" s="160" t="s">
        <v>9966</v>
      </c>
      <c r="F410" s="249" t="s">
        <v>9967</v>
      </c>
      <c r="G410" s="72" t="s">
        <v>9968</v>
      </c>
      <c r="H410" s="72" t="s">
        <v>9969</v>
      </c>
      <c r="I410" s="251" t="s">
        <v>49</v>
      </c>
      <c r="J410" s="251" t="s">
        <v>49</v>
      </c>
      <c r="K410" s="251" t="s">
        <v>49</v>
      </c>
      <c r="L410" s="251" t="s">
        <v>49</v>
      </c>
      <c r="M410" s="251" t="s">
        <v>49</v>
      </c>
      <c r="N410" s="251" t="s">
        <v>49</v>
      </c>
      <c r="O410" s="251" t="s">
        <v>49</v>
      </c>
      <c r="P410" s="76"/>
      <c r="Q410" s="97"/>
      <c r="R410" s="89"/>
      <c r="S410" s="76"/>
      <c r="T410" s="76"/>
      <c r="U410" s="76"/>
      <c r="V410" s="97"/>
      <c r="W410" s="89"/>
      <c r="X410" s="97"/>
      <c r="Y410" s="89"/>
      <c r="Z410" s="76"/>
      <c r="AA410" s="76">
        <v>20</v>
      </c>
      <c r="AB410" s="76"/>
      <c r="AC410" s="76"/>
      <c r="AD410" s="98">
        <v>45717</v>
      </c>
      <c r="AE410" s="160" t="s">
        <v>9970</v>
      </c>
    </row>
    <row r="411" spans="1:31" ht="27" customHeight="1">
      <c r="A411" s="76">
        <v>11110802517</v>
      </c>
      <c r="B411" s="159" t="s">
        <v>12010</v>
      </c>
      <c r="C411" s="160" t="s">
        <v>9971</v>
      </c>
      <c r="D411" s="160" t="s">
        <v>72</v>
      </c>
      <c r="E411" s="160" t="s">
        <v>9972</v>
      </c>
      <c r="F411" s="249" t="s">
        <v>8720</v>
      </c>
      <c r="G411" s="72" t="s">
        <v>9973</v>
      </c>
      <c r="H411" s="72" t="s">
        <v>9974</v>
      </c>
      <c r="I411" s="251"/>
      <c r="J411" s="251"/>
      <c r="K411" s="251"/>
      <c r="L411" s="251"/>
      <c r="M411" s="251" t="s">
        <v>49</v>
      </c>
      <c r="N411" s="251" t="s">
        <v>49</v>
      </c>
      <c r="O411" s="251"/>
      <c r="P411" s="76"/>
      <c r="Q411" s="97"/>
      <c r="R411" s="89"/>
      <c r="S411" s="76"/>
      <c r="T411" s="76"/>
      <c r="U411" s="76"/>
      <c r="V411" s="97"/>
      <c r="W411" s="89"/>
      <c r="X411" s="97"/>
      <c r="Y411" s="89"/>
      <c r="Z411" s="76"/>
      <c r="AA411" s="76">
        <v>20</v>
      </c>
      <c r="AB411" s="76"/>
      <c r="AC411" s="76"/>
      <c r="AD411" s="98">
        <v>45717</v>
      </c>
      <c r="AE411" s="160" t="s">
        <v>9975</v>
      </c>
    </row>
    <row r="412" spans="1:31" ht="27" customHeight="1">
      <c r="A412" s="76">
        <v>1110802525</v>
      </c>
      <c r="B412" s="256" t="s">
        <v>11734</v>
      </c>
      <c r="C412" s="160" t="s">
        <v>6319</v>
      </c>
      <c r="D412" s="160" t="s">
        <v>72</v>
      </c>
      <c r="E412" s="160" t="s">
        <v>10013</v>
      </c>
      <c r="F412" s="249" t="s">
        <v>6321</v>
      </c>
      <c r="G412" s="72" t="s">
        <v>6322</v>
      </c>
      <c r="H412" s="72" t="s">
        <v>6323</v>
      </c>
      <c r="I412" s="251" t="s">
        <v>49</v>
      </c>
      <c r="J412" s="251"/>
      <c r="K412" s="251"/>
      <c r="L412" s="251" t="s">
        <v>49</v>
      </c>
      <c r="M412" s="251" t="s">
        <v>49</v>
      </c>
      <c r="N412" s="251" t="s">
        <v>49</v>
      </c>
      <c r="O412" s="251" t="s">
        <v>49</v>
      </c>
      <c r="P412" s="76"/>
      <c r="Q412" s="97"/>
      <c r="R412" s="89"/>
      <c r="S412" s="76"/>
      <c r="T412" s="76"/>
      <c r="U412" s="76"/>
      <c r="V412" s="97">
        <v>20</v>
      </c>
      <c r="W412" s="89"/>
      <c r="X412" s="97"/>
      <c r="Y412" s="89"/>
      <c r="Z412" s="76"/>
      <c r="AA412" s="76"/>
      <c r="AB412" s="76"/>
      <c r="AC412" s="76"/>
      <c r="AD412" s="98">
        <v>45748</v>
      </c>
      <c r="AE412" s="160" t="s">
        <v>10014</v>
      </c>
    </row>
    <row r="413" spans="1:31" ht="27" customHeight="1">
      <c r="A413" s="76">
        <v>1110802574</v>
      </c>
      <c r="B413" s="159" t="s">
        <v>11950</v>
      </c>
      <c r="C413" s="160" t="s">
        <v>10167</v>
      </c>
      <c r="D413" s="160" t="s">
        <v>72</v>
      </c>
      <c r="E413" s="160" t="s">
        <v>10168</v>
      </c>
      <c r="F413" s="249" t="s">
        <v>9967</v>
      </c>
      <c r="G413" s="72" t="s">
        <v>10169</v>
      </c>
      <c r="H413" s="72" t="s">
        <v>3038</v>
      </c>
      <c r="I413" s="251" t="s">
        <v>49</v>
      </c>
      <c r="J413" s="251" t="s">
        <v>49</v>
      </c>
      <c r="K413" s="251" t="s">
        <v>49</v>
      </c>
      <c r="L413" s="251" t="s">
        <v>49</v>
      </c>
      <c r="M413" s="251"/>
      <c r="N413" s="251"/>
      <c r="O413" s="251" t="s">
        <v>49</v>
      </c>
      <c r="P413" s="76"/>
      <c r="Q413" s="97"/>
      <c r="R413" s="89"/>
      <c r="S413" s="76"/>
      <c r="T413" s="76">
        <v>7</v>
      </c>
      <c r="U413" s="76"/>
      <c r="V413" s="97"/>
      <c r="W413" s="89"/>
      <c r="X413" s="97"/>
      <c r="Y413" s="89"/>
      <c r="Z413" s="76"/>
      <c r="AA413" s="76"/>
      <c r="AB413" s="76"/>
      <c r="AC413" s="76"/>
      <c r="AD413" s="98">
        <v>45778</v>
      </c>
      <c r="AE413" s="160" t="s">
        <v>10170</v>
      </c>
    </row>
    <row r="414" spans="1:31" ht="27" customHeight="1">
      <c r="A414" s="76">
        <v>1110802590</v>
      </c>
      <c r="B414" s="159" t="s">
        <v>11735</v>
      </c>
      <c r="C414" s="160" t="s">
        <v>10391</v>
      </c>
      <c r="D414" s="160" t="s">
        <v>72</v>
      </c>
      <c r="E414" s="160" t="s">
        <v>10392</v>
      </c>
      <c r="F414" s="249" t="s">
        <v>2750</v>
      </c>
      <c r="G414" s="72" t="s">
        <v>10393</v>
      </c>
      <c r="H414" s="72" t="s">
        <v>10393</v>
      </c>
      <c r="I414" s="251" t="s">
        <v>49</v>
      </c>
      <c r="J414" s="251" t="s">
        <v>49</v>
      </c>
      <c r="K414" s="251" t="s">
        <v>49</v>
      </c>
      <c r="L414" s="251" t="s">
        <v>49</v>
      </c>
      <c r="M414" s="251" t="s">
        <v>49</v>
      </c>
      <c r="N414" s="251" t="s">
        <v>49</v>
      </c>
      <c r="O414" s="251" t="s">
        <v>49</v>
      </c>
      <c r="P414" s="76"/>
      <c r="Q414" s="97"/>
      <c r="R414" s="89"/>
      <c r="S414" s="76"/>
      <c r="T414" s="76"/>
      <c r="U414" s="76"/>
      <c r="V414" s="97"/>
      <c r="W414" s="89"/>
      <c r="X414" s="97"/>
      <c r="Y414" s="89"/>
      <c r="Z414" s="76"/>
      <c r="AA414" s="76">
        <v>20</v>
      </c>
      <c r="AB414" s="76"/>
      <c r="AC414" s="76"/>
      <c r="AD414" s="98">
        <v>45839</v>
      </c>
      <c r="AE414" s="160" t="s">
        <v>10394</v>
      </c>
    </row>
    <row r="415" spans="1:31" ht="27" customHeight="1">
      <c r="A415" s="76">
        <v>1110802608</v>
      </c>
      <c r="B415" s="159" t="s">
        <v>11615</v>
      </c>
      <c r="C415" s="160" t="s">
        <v>10395</v>
      </c>
      <c r="D415" s="160" t="s">
        <v>72</v>
      </c>
      <c r="E415" s="160" t="s">
        <v>10396</v>
      </c>
      <c r="F415" s="249" t="s">
        <v>10397</v>
      </c>
      <c r="G415" s="72" t="s">
        <v>10398</v>
      </c>
      <c r="H415" s="72" t="s">
        <v>10398</v>
      </c>
      <c r="I415" s="251"/>
      <c r="J415" s="251"/>
      <c r="K415" s="251"/>
      <c r="L415" s="251"/>
      <c r="M415" s="251" t="s">
        <v>49</v>
      </c>
      <c r="N415" s="251" t="s">
        <v>49</v>
      </c>
      <c r="O415" s="251"/>
      <c r="P415" s="76"/>
      <c r="Q415" s="97"/>
      <c r="R415" s="89"/>
      <c r="S415" s="76"/>
      <c r="T415" s="76"/>
      <c r="U415" s="76"/>
      <c r="V415" s="97"/>
      <c r="W415" s="89"/>
      <c r="X415" s="97"/>
      <c r="Y415" s="89"/>
      <c r="Z415" s="76"/>
      <c r="AA415" s="76">
        <v>20</v>
      </c>
      <c r="AB415" s="76"/>
      <c r="AC415" s="76"/>
      <c r="AD415" s="98">
        <v>45839</v>
      </c>
      <c r="AE415" s="160" t="s">
        <v>10399</v>
      </c>
    </row>
    <row r="416" spans="1:31" ht="27" customHeight="1">
      <c r="A416" s="76">
        <v>1110802616</v>
      </c>
      <c r="B416" s="159" t="s">
        <v>11736</v>
      </c>
      <c r="C416" s="160" t="s">
        <v>10442</v>
      </c>
      <c r="D416" s="160" t="s">
        <v>72</v>
      </c>
      <c r="E416" s="160" t="s">
        <v>10443</v>
      </c>
      <c r="F416" s="249" t="s">
        <v>10444</v>
      </c>
      <c r="G416" s="72" t="s">
        <v>10445</v>
      </c>
      <c r="H416" s="72" t="s">
        <v>10446</v>
      </c>
      <c r="I416" s="251" t="s">
        <v>49</v>
      </c>
      <c r="J416" s="251"/>
      <c r="K416" s="251"/>
      <c r="L416" s="251"/>
      <c r="M416" s="251" t="s">
        <v>49</v>
      </c>
      <c r="N416" s="251"/>
      <c r="O416" s="251" t="s">
        <v>49</v>
      </c>
      <c r="P416" s="76"/>
      <c r="Q416" s="97"/>
      <c r="R416" s="89"/>
      <c r="S416" s="76"/>
      <c r="T416" s="76">
        <v>7</v>
      </c>
      <c r="U416" s="76"/>
      <c r="V416" s="97"/>
      <c r="W416" s="89"/>
      <c r="X416" s="97"/>
      <c r="Y416" s="89"/>
      <c r="Z416" s="76"/>
      <c r="AA416" s="76"/>
      <c r="AB416" s="76"/>
      <c r="AC416" s="76"/>
      <c r="AD416" s="98">
        <v>45870</v>
      </c>
      <c r="AE416" s="160" t="s">
        <v>10447</v>
      </c>
    </row>
    <row r="417" spans="1:31" ht="27" customHeight="1">
      <c r="A417" s="76">
        <v>1110802624</v>
      </c>
      <c r="B417" s="159" t="s">
        <v>11737</v>
      </c>
      <c r="C417" s="160" t="s">
        <v>10448</v>
      </c>
      <c r="D417" s="160" t="s">
        <v>72</v>
      </c>
      <c r="E417" s="160" t="s">
        <v>10449</v>
      </c>
      <c r="F417" s="249" t="s">
        <v>2174</v>
      </c>
      <c r="G417" s="72" t="s">
        <v>10450</v>
      </c>
      <c r="H417" s="72" t="s">
        <v>10451</v>
      </c>
      <c r="I417" s="251"/>
      <c r="J417" s="251"/>
      <c r="K417" s="251" t="s">
        <v>49</v>
      </c>
      <c r="L417" s="251"/>
      <c r="M417" s="251" t="s">
        <v>49</v>
      </c>
      <c r="N417" s="251" t="s">
        <v>49</v>
      </c>
      <c r="O417" s="251"/>
      <c r="P417" s="76"/>
      <c r="Q417" s="97"/>
      <c r="R417" s="89"/>
      <c r="S417" s="76"/>
      <c r="T417" s="76">
        <v>20</v>
      </c>
      <c r="U417" s="76"/>
      <c r="V417" s="97"/>
      <c r="W417" s="89"/>
      <c r="X417" s="97"/>
      <c r="Y417" s="89"/>
      <c r="Z417" s="76"/>
      <c r="AA417" s="76"/>
      <c r="AB417" s="76"/>
      <c r="AC417" s="76"/>
      <c r="AD417" s="98">
        <v>45870</v>
      </c>
      <c r="AE417" s="160" t="s">
        <v>10452</v>
      </c>
    </row>
    <row r="418" spans="1:31" ht="27" customHeight="1">
      <c r="A418" s="76">
        <v>1110802632</v>
      </c>
      <c r="B418" s="159" t="s">
        <v>11711</v>
      </c>
      <c r="C418" s="160" t="s">
        <v>10453</v>
      </c>
      <c r="D418" s="160" t="s">
        <v>72</v>
      </c>
      <c r="E418" s="160" t="s">
        <v>10454</v>
      </c>
      <c r="F418" s="249" t="s">
        <v>2123</v>
      </c>
      <c r="G418" s="72" t="s">
        <v>8920</v>
      </c>
      <c r="H418" s="72" t="s">
        <v>8921</v>
      </c>
      <c r="I418" s="251"/>
      <c r="J418" s="251"/>
      <c r="K418" s="251"/>
      <c r="L418" s="251" t="s">
        <v>49</v>
      </c>
      <c r="M418" s="251" t="s">
        <v>49</v>
      </c>
      <c r="N418" s="251" t="s">
        <v>49</v>
      </c>
      <c r="O418" s="251" t="s">
        <v>49</v>
      </c>
      <c r="P418" s="76"/>
      <c r="Q418" s="97"/>
      <c r="R418" s="89"/>
      <c r="S418" s="76"/>
      <c r="T418" s="76"/>
      <c r="U418" s="76"/>
      <c r="V418" s="97"/>
      <c r="W418" s="89"/>
      <c r="X418" s="97"/>
      <c r="Y418" s="89"/>
      <c r="Z418" s="76"/>
      <c r="AA418" s="76"/>
      <c r="AB418" s="76" t="s">
        <v>49</v>
      </c>
      <c r="AC418" s="76"/>
      <c r="AD418" s="98">
        <v>45870</v>
      </c>
      <c r="AE418" s="160" t="s">
        <v>10455</v>
      </c>
    </row>
    <row r="419" spans="1:31" ht="27" customHeight="1">
      <c r="A419" s="76">
        <v>1110802640</v>
      </c>
      <c r="B419" s="159" t="s">
        <v>11738</v>
      </c>
      <c r="C419" s="160" t="s">
        <v>10456</v>
      </c>
      <c r="D419" s="160" t="s">
        <v>72</v>
      </c>
      <c r="E419" s="160" t="s">
        <v>10457</v>
      </c>
      <c r="F419" s="249" t="s">
        <v>3970</v>
      </c>
      <c r="G419" s="72" t="s">
        <v>10458</v>
      </c>
      <c r="H419" s="72" t="s">
        <v>839</v>
      </c>
      <c r="I419" s="251" t="s">
        <v>49</v>
      </c>
      <c r="J419" s="251" t="s">
        <v>49</v>
      </c>
      <c r="K419" s="251" t="s">
        <v>49</v>
      </c>
      <c r="L419" s="251" t="s">
        <v>49</v>
      </c>
      <c r="M419" s="251" t="s">
        <v>49</v>
      </c>
      <c r="N419" s="251" t="s">
        <v>49</v>
      </c>
      <c r="O419" s="251" t="s">
        <v>49</v>
      </c>
      <c r="P419" s="76"/>
      <c r="Q419" s="97"/>
      <c r="R419" s="89"/>
      <c r="S419" s="76"/>
      <c r="T419" s="76"/>
      <c r="U419" s="76"/>
      <c r="V419" s="97"/>
      <c r="W419" s="89"/>
      <c r="X419" s="97"/>
      <c r="Y419" s="89"/>
      <c r="Z419" s="76"/>
      <c r="AA419" s="76">
        <v>20</v>
      </c>
      <c r="AB419" s="76"/>
      <c r="AC419" s="76"/>
      <c r="AD419" s="98">
        <v>45870</v>
      </c>
      <c r="AE419" s="160" t="s">
        <v>10459</v>
      </c>
    </row>
    <row r="420" spans="1:31" ht="27" customHeight="1">
      <c r="A420" s="76">
        <v>1110802665</v>
      </c>
      <c r="B420" s="159" t="s">
        <v>11912</v>
      </c>
      <c r="C420" s="160" t="s">
        <v>10589</v>
      </c>
      <c r="D420" s="160" t="s">
        <v>72</v>
      </c>
      <c r="E420" s="160" t="s">
        <v>10590</v>
      </c>
      <c r="F420" s="249" t="s">
        <v>8541</v>
      </c>
      <c r="G420" s="72" t="s">
        <v>10591</v>
      </c>
      <c r="H420" s="72" t="s">
        <v>10592</v>
      </c>
      <c r="I420" s="251" t="s">
        <v>49</v>
      </c>
      <c r="J420" s="251" t="s">
        <v>49</v>
      </c>
      <c r="K420" s="251" t="s">
        <v>49</v>
      </c>
      <c r="L420" s="251" t="s">
        <v>49</v>
      </c>
      <c r="M420" s="251" t="s">
        <v>49</v>
      </c>
      <c r="N420" s="251" t="s">
        <v>49</v>
      </c>
      <c r="O420" s="251" t="s">
        <v>49</v>
      </c>
      <c r="P420" s="76"/>
      <c r="Q420" s="97"/>
      <c r="R420" s="89"/>
      <c r="S420" s="76"/>
      <c r="T420" s="76"/>
      <c r="U420" s="76"/>
      <c r="V420" s="97"/>
      <c r="W420" s="89"/>
      <c r="X420" s="97"/>
      <c r="Y420" s="89"/>
      <c r="Z420" s="76">
        <v>20</v>
      </c>
      <c r="AA420" s="76"/>
      <c r="AB420" s="76"/>
      <c r="AC420" s="76"/>
      <c r="AD420" s="98">
        <v>45901</v>
      </c>
      <c r="AE420" s="160" t="s">
        <v>10593</v>
      </c>
    </row>
    <row r="421" spans="1:31" ht="27" customHeight="1">
      <c r="A421" s="76">
        <v>1110802681</v>
      </c>
      <c r="B421" s="159" t="s">
        <v>11739</v>
      </c>
      <c r="C421" s="160" t="s">
        <v>10699</v>
      </c>
      <c r="D421" s="160" t="s">
        <v>72</v>
      </c>
      <c r="E421" s="160" t="s">
        <v>10700</v>
      </c>
      <c r="F421" s="249" t="s">
        <v>10701</v>
      </c>
      <c r="G421" s="72" t="s">
        <v>10702</v>
      </c>
      <c r="H421" s="72" t="s">
        <v>10703</v>
      </c>
      <c r="I421" s="251" t="s">
        <v>49</v>
      </c>
      <c r="J421" s="251" t="s">
        <v>49</v>
      </c>
      <c r="K421" s="251" t="s">
        <v>49</v>
      </c>
      <c r="L421" s="251" t="s">
        <v>49</v>
      </c>
      <c r="M421" s="251" t="s">
        <v>49</v>
      </c>
      <c r="N421" s="251" t="s">
        <v>49</v>
      </c>
      <c r="O421" s="251" t="s">
        <v>49</v>
      </c>
      <c r="P421" s="76"/>
      <c r="Q421" s="97"/>
      <c r="R421" s="89"/>
      <c r="S421" s="76"/>
      <c r="T421" s="76">
        <v>5</v>
      </c>
      <c r="U421" s="76"/>
      <c r="V421" s="97"/>
      <c r="W421" s="89"/>
      <c r="X421" s="97"/>
      <c r="Y421" s="89"/>
      <c r="Z421" s="76"/>
      <c r="AA421" s="76"/>
      <c r="AB421" s="76"/>
      <c r="AC421" s="76"/>
      <c r="AD421" s="98">
        <v>45931</v>
      </c>
      <c r="AE421" s="160" t="s">
        <v>10704</v>
      </c>
    </row>
    <row r="422" spans="1:31" ht="27" customHeight="1">
      <c r="A422" s="76">
        <v>1110802699</v>
      </c>
      <c r="B422" s="159" t="s">
        <v>11740</v>
      </c>
      <c r="C422" s="160" t="s">
        <v>6319</v>
      </c>
      <c r="D422" s="160" t="s">
        <v>72</v>
      </c>
      <c r="E422" s="160" t="s">
        <v>10705</v>
      </c>
      <c r="F422" s="249" t="s">
        <v>6321</v>
      </c>
      <c r="G422" s="72" t="s">
        <v>6322</v>
      </c>
      <c r="H422" s="72" t="s">
        <v>6323</v>
      </c>
      <c r="I422" s="251" t="s">
        <v>49</v>
      </c>
      <c r="J422" s="251"/>
      <c r="K422" s="251"/>
      <c r="L422" s="251" t="s">
        <v>49</v>
      </c>
      <c r="M422" s="251" t="s">
        <v>49</v>
      </c>
      <c r="N422" s="251" t="s">
        <v>49</v>
      </c>
      <c r="O422" s="251" t="s">
        <v>49</v>
      </c>
      <c r="P422" s="76"/>
      <c r="Q422" s="97"/>
      <c r="R422" s="89"/>
      <c r="S422" s="76"/>
      <c r="T422" s="76"/>
      <c r="U422" s="76"/>
      <c r="V422" s="97"/>
      <c r="W422" s="89"/>
      <c r="X422" s="97"/>
      <c r="Y422" s="89"/>
      <c r="Z422" s="76"/>
      <c r="AA422" s="76"/>
      <c r="AB422" s="76"/>
      <c r="AC422" s="76">
        <v>10</v>
      </c>
      <c r="AD422" s="98">
        <v>45931</v>
      </c>
      <c r="AE422" s="160" t="s">
        <v>10706</v>
      </c>
    </row>
    <row r="423" spans="1:31" ht="27" customHeight="1">
      <c r="A423" s="76">
        <v>1110802707</v>
      </c>
      <c r="B423" s="159" t="s">
        <v>12011</v>
      </c>
      <c r="C423" s="160" t="s">
        <v>10875</v>
      </c>
      <c r="D423" s="160" t="s">
        <v>72</v>
      </c>
      <c r="E423" s="160" t="s">
        <v>10876</v>
      </c>
      <c r="F423" s="249">
        <v>3430823</v>
      </c>
      <c r="G423" s="72" t="s">
        <v>10015</v>
      </c>
      <c r="H423" s="72" t="s">
        <v>10016</v>
      </c>
      <c r="I423" s="251"/>
      <c r="J423" s="251"/>
      <c r="K423" s="251"/>
      <c r="L423" s="251" t="s">
        <v>49</v>
      </c>
      <c r="M423" s="251" t="s">
        <v>49</v>
      </c>
      <c r="N423" s="251" t="s">
        <v>49</v>
      </c>
      <c r="O423" s="251" t="s">
        <v>49</v>
      </c>
      <c r="P423" s="76"/>
      <c r="Q423" s="97"/>
      <c r="R423" s="89"/>
      <c r="S423" s="76"/>
      <c r="T423" s="76"/>
      <c r="U423" s="76"/>
      <c r="V423" s="97"/>
      <c r="W423" s="89"/>
      <c r="X423" s="97"/>
      <c r="Y423" s="89"/>
      <c r="Z423" s="76">
        <v>20</v>
      </c>
      <c r="AA423" s="76"/>
      <c r="AB423" s="76"/>
      <c r="AC423" s="76"/>
      <c r="AD423" s="98">
        <v>45992</v>
      </c>
      <c r="AE423" s="160" t="s">
        <v>10877</v>
      </c>
    </row>
    <row r="424" spans="1:31" ht="27" customHeight="1">
      <c r="A424" s="76">
        <v>1110802723</v>
      </c>
      <c r="B424" s="159" t="s">
        <v>11158</v>
      </c>
      <c r="C424" s="160" t="s">
        <v>11143</v>
      </c>
      <c r="D424" s="160" t="s">
        <v>72</v>
      </c>
      <c r="E424" s="160" t="s">
        <v>11144</v>
      </c>
      <c r="F424" s="249" t="s">
        <v>4366</v>
      </c>
      <c r="G424" s="72" t="s">
        <v>11145</v>
      </c>
      <c r="H424" s="72" t="s">
        <v>3069</v>
      </c>
      <c r="I424" s="250"/>
      <c r="J424" s="251"/>
      <c r="K424" s="251"/>
      <c r="L424" s="251"/>
      <c r="M424" s="251" t="s">
        <v>765</v>
      </c>
      <c r="N424" s="152" t="s">
        <v>765</v>
      </c>
      <c r="O424" s="152"/>
      <c r="P424" s="76"/>
      <c r="Q424" s="70"/>
      <c r="R424" s="89"/>
      <c r="S424" s="76"/>
      <c r="T424" s="76"/>
      <c r="U424" s="76"/>
      <c r="V424" s="97"/>
      <c r="W424" s="75"/>
      <c r="X424" s="70"/>
      <c r="Y424" s="89"/>
      <c r="Z424" s="76"/>
      <c r="AA424" s="76">
        <v>20</v>
      </c>
      <c r="AB424" s="76"/>
      <c r="AC424" s="76"/>
      <c r="AD424" s="98">
        <v>46082</v>
      </c>
      <c r="AE424" s="160" t="s">
        <v>11146</v>
      </c>
    </row>
    <row r="425" spans="1:31" ht="27" customHeight="1">
      <c r="A425" s="76">
        <v>1110802756</v>
      </c>
      <c r="B425" s="159" t="s">
        <v>11974</v>
      </c>
      <c r="C425" s="160" t="s">
        <v>11371</v>
      </c>
      <c r="D425" s="160" t="s">
        <v>72</v>
      </c>
      <c r="E425" s="160" t="s">
        <v>11409</v>
      </c>
      <c r="F425" s="249" t="s">
        <v>4762</v>
      </c>
      <c r="G425" s="72" t="s">
        <v>3508</v>
      </c>
      <c r="H425" s="72" t="s">
        <v>11372</v>
      </c>
      <c r="I425" s="251"/>
      <c r="J425" s="251"/>
      <c r="K425" s="251"/>
      <c r="L425" s="251"/>
      <c r="M425" s="251" t="s">
        <v>10919</v>
      </c>
      <c r="N425" s="251" t="s">
        <v>10919</v>
      </c>
      <c r="O425" s="251"/>
      <c r="P425" s="76"/>
      <c r="Q425" s="97"/>
      <c r="R425" s="89"/>
      <c r="S425" s="76"/>
      <c r="T425" s="76"/>
      <c r="U425" s="76"/>
      <c r="V425" s="97"/>
      <c r="W425" s="89"/>
      <c r="X425" s="97"/>
      <c r="Y425" s="89"/>
      <c r="Z425" s="76"/>
      <c r="AA425" s="76"/>
      <c r="AB425" s="76"/>
      <c r="AC425" s="76">
        <v>10</v>
      </c>
      <c r="AD425" s="98">
        <v>46113</v>
      </c>
      <c r="AE425" s="160" t="s">
        <v>11373</v>
      </c>
    </row>
    <row r="426" spans="1:31" ht="27" customHeight="1">
      <c r="A426" s="76">
        <v>1110802772</v>
      </c>
      <c r="B426" s="159" t="s">
        <v>11741</v>
      </c>
      <c r="C426" s="160" t="s">
        <v>11368</v>
      </c>
      <c r="D426" s="160" t="s">
        <v>72</v>
      </c>
      <c r="E426" s="160" t="s">
        <v>11369</v>
      </c>
      <c r="F426" s="249" t="s">
        <v>3913</v>
      </c>
      <c r="G426" s="72" t="s">
        <v>1086</v>
      </c>
      <c r="H426" s="72" t="s">
        <v>1087</v>
      </c>
      <c r="I426" s="251"/>
      <c r="J426" s="251"/>
      <c r="K426" s="251"/>
      <c r="L426" s="251"/>
      <c r="M426" s="251" t="s">
        <v>49</v>
      </c>
      <c r="N426" s="251"/>
      <c r="O426" s="251"/>
      <c r="P426" s="76"/>
      <c r="Q426" s="97"/>
      <c r="R426" s="89"/>
      <c r="S426" s="76"/>
      <c r="T426" s="76">
        <v>20</v>
      </c>
      <c r="U426" s="76"/>
      <c r="V426" s="97"/>
      <c r="W426" s="89"/>
      <c r="X426" s="97"/>
      <c r="Y426" s="89"/>
      <c r="Z426" s="76"/>
      <c r="AA426" s="76"/>
      <c r="AB426" s="76"/>
      <c r="AC426" s="76"/>
      <c r="AD426" s="98">
        <v>46113</v>
      </c>
      <c r="AE426" s="160" t="s">
        <v>11370</v>
      </c>
    </row>
    <row r="427" spans="1:31" ht="27" customHeight="1">
      <c r="A427" s="76">
        <v>1110802780</v>
      </c>
      <c r="B427" s="159" t="s">
        <v>11742</v>
      </c>
      <c r="C427" s="160" t="s">
        <v>11374</v>
      </c>
      <c r="D427" s="160" t="s">
        <v>72</v>
      </c>
      <c r="E427" s="160" t="s">
        <v>11580</v>
      </c>
      <c r="F427" s="249" t="s">
        <v>2174</v>
      </c>
      <c r="G427" s="72" t="s">
        <v>11375</v>
      </c>
      <c r="H427" s="72" t="s">
        <v>2105</v>
      </c>
      <c r="I427" s="251" t="s">
        <v>10919</v>
      </c>
      <c r="J427" s="251"/>
      <c r="K427" s="251"/>
      <c r="L427" s="251"/>
      <c r="M427" s="251" t="s">
        <v>49</v>
      </c>
      <c r="N427" s="251"/>
      <c r="O427" s="251" t="s">
        <v>49</v>
      </c>
      <c r="P427" s="76"/>
      <c r="Q427" s="97"/>
      <c r="R427" s="89"/>
      <c r="S427" s="76"/>
      <c r="T427" s="76">
        <v>5</v>
      </c>
      <c r="U427" s="76"/>
      <c r="V427" s="97"/>
      <c r="W427" s="89"/>
      <c r="X427" s="97"/>
      <c r="Y427" s="89"/>
      <c r="Z427" s="76"/>
      <c r="AA427" s="76"/>
      <c r="AB427" s="76"/>
      <c r="AC427" s="76"/>
      <c r="AD427" s="98">
        <v>46113</v>
      </c>
      <c r="AE427" s="160" t="s">
        <v>11376</v>
      </c>
    </row>
    <row r="428" spans="1:31" s="529" customFormat="1" ht="27" customHeight="1">
      <c r="A428" s="76">
        <v>1110802798</v>
      </c>
      <c r="B428" s="159" t="s">
        <v>12275</v>
      </c>
      <c r="C428" s="160" t="s">
        <v>11571</v>
      </c>
      <c r="D428" s="160" t="s">
        <v>72</v>
      </c>
      <c r="E428" s="160" t="s">
        <v>12276</v>
      </c>
      <c r="F428" s="249" t="s">
        <v>8537</v>
      </c>
      <c r="G428" s="72" t="s">
        <v>12277</v>
      </c>
      <c r="H428" s="72" t="s">
        <v>10833</v>
      </c>
      <c r="I428" s="251"/>
      <c r="J428" s="251"/>
      <c r="K428" s="251" t="s">
        <v>10919</v>
      </c>
      <c r="L428" s="251" t="s">
        <v>10919</v>
      </c>
      <c r="M428" s="251" t="s">
        <v>10919</v>
      </c>
      <c r="N428" s="251" t="s">
        <v>10919</v>
      </c>
      <c r="O428" s="251" t="s">
        <v>10919</v>
      </c>
      <c r="P428" s="76"/>
      <c r="Q428" s="97"/>
      <c r="R428" s="89"/>
      <c r="S428" s="76"/>
      <c r="T428" s="76"/>
      <c r="U428" s="76"/>
      <c r="V428" s="97"/>
      <c r="W428" s="89"/>
      <c r="X428" s="97"/>
      <c r="Y428" s="89"/>
      <c r="Z428" s="76"/>
      <c r="AA428" s="76" t="s">
        <v>10919</v>
      </c>
      <c r="AB428" s="76"/>
      <c r="AC428" s="76"/>
      <c r="AD428" s="98">
        <v>46143</v>
      </c>
      <c r="AE428" s="160" t="s">
        <v>12278</v>
      </c>
    </row>
    <row r="429" spans="1:31" ht="27" customHeight="1">
      <c r="A429" s="76">
        <v>1110802806</v>
      </c>
      <c r="B429" s="159" t="s">
        <v>11743</v>
      </c>
      <c r="C429" s="160" t="s">
        <v>11572</v>
      </c>
      <c r="D429" s="160" t="s">
        <v>72</v>
      </c>
      <c r="E429" s="160" t="s">
        <v>11579</v>
      </c>
      <c r="F429" s="249" t="s">
        <v>4656</v>
      </c>
      <c r="G429" s="72" t="s">
        <v>11573</v>
      </c>
      <c r="H429" s="72" t="s">
        <v>11574</v>
      </c>
      <c r="I429" s="251"/>
      <c r="J429" s="251"/>
      <c r="K429" s="251"/>
      <c r="L429" s="251"/>
      <c r="M429" s="251" t="s">
        <v>10919</v>
      </c>
      <c r="N429" s="251" t="s">
        <v>10919</v>
      </c>
      <c r="O429" s="251" t="s">
        <v>10919</v>
      </c>
      <c r="P429" s="76"/>
      <c r="Q429" s="97"/>
      <c r="R429" s="89"/>
      <c r="S429" s="76"/>
      <c r="T429" s="76"/>
      <c r="U429" s="76"/>
      <c r="V429" s="97"/>
      <c r="W429" s="89"/>
      <c r="X429" s="97"/>
      <c r="Y429" s="89"/>
      <c r="Z429" s="76"/>
      <c r="AA429" s="76">
        <v>20</v>
      </c>
      <c r="AB429" s="76"/>
      <c r="AC429" s="76"/>
      <c r="AD429" s="98">
        <v>46143</v>
      </c>
      <c r="AE429" s="160" t="s">
        <v>6892</v>
      </c>
    </row>
    <row r="430" spans="1:31" ht="27" customHeight="1">
      <c r="A430" s="76">
        <v>1110802822</v>
      </c>
      <c r="B430" s="159" t="s">
        <v>11744</v>
      </c>
      <c r="C430" s="160" t="s">
        <v>11575</v>
      </c>
      <c r="D430" s="160" t="s">
        <v>72</v>
      </c>
      <c r="E430" s="160" t="s">
        <v>11581</v>
      </c>
      <c r="F430" s="249" t="s">
        <v>2174</v>
      </c>
      <c r="G430" s="72" t="s">
        <v>11576</v>
      </c>
      <c r="H430" s="72" t="s">
        <v>11577</v>
      </c>
      <c r="I430" s="251"/>
      <c r="J430" s="251"/>
      <c r="K430" s="251"/>
      <c r="L430" s="251" t="s">
        <v>10919</v>
      </c>
      <c r="M430" s="251" t="s">
        <v>49</v>
      </c>
      <c r="N430" s="251" t="s">
        <v>10919</v>
      </c>
      <c r="O430" s="251"/>
      <c r="P430" s="76"/>
      <c r="Q430" s="97"/>
      <c r="R430" s="89"/>
      <c r="S430" s="76"/>
      <c r="T430" s="76"/>
      <c r="U430" s="76"/>
      <c r="V430" s="97">
        <v>20</v>
      </c>
      <c r="W430" s="89"/>
      <c r="X430" s="97"/>
      <c r="Y430" s="89"/>
      <c r="Z430" s="76"/>
      <c r="AA430" s="76"/>
      <c r="AB430" s="76"/>
      <c r="AC430" s="76"/>
      <c r="AD430" s="98">
        <v>46143</v>
      </c>
      <c r="AE430" s="160" t="s">
        <v>11578</v>
      </c>
    </row>
    <row r="431" spans="1:31" ht="27" customHeight="1">
      <c r="A431" s="76">
        <v>1110802830</v>
      </c>
      <c r="B431" s="159" t="s">
        <v>12185</v>
      </c>
      <c r="C431" s="160" t="s">
        <v>12186</v>
      </c>
      <c r="D431" s="160" t="s">
        <v>72</v>
      </c>
      <c r="E431" s="160" t="s">
        <v>12187</v>
      </c>
      <c r="F431" s="249" t="s">
        <v>12188</v>
      </c>
      <c r="G431" s="72" t="s">
        <v>5775</v>
      </c>
      <c r="H431" s="72" t="s">
        <v>3288</v>
      </c>
      <c r="I431" s="251"/>
      <c r="J431" s="251" t="s">
        <v>10919</v>
      </c>
      <c r="K431" s="251" t="s">
        <v>10919</v>
      </c>
      <c r="L431" s="251" t="s">
        <v>10919</v>
      </c>
      <c r="M431" s="251" t="s">
        <v>49</v>
      </c>
      <c r="N431" s="251" t="s">
        <v>10919</v>
      </c>
      <c r="O431" s="251" t="s">
        <v>10919</v>
      </c>
      <c r="P431" s="76"/>
      <c r="Q431" s="97"/>
      <c r="R431" s="89"/>
      <c r="S431" s="76"/>
      <c r="T431" s="76"/>
      <c r="U431" s="76"/>
      <c r="V431" s="97"/>
      <c r="W431" s="89"/>
      <c r="X431" s="97"/>
      <c r="Y431" s="89"/>
      <c r="Z431" s="76"/>
      <c r="AA431" s="76"/>
      <c r="AB431" s="76" t="s">
        <v>10919</v>
      </c>
      <c r="AC431" s="76"/>
      <c r="AD431" s="98">
        <v>46204</v>
      </c>
      <c r="AE431" s="160" t="s">
        <v>12189</v>
      </c>
    </row>
    <row r="432" spans="1:31" s="213" customFormat="1" ht="26.25" customHeight="1">
      <c r="A432" s="76">
        <v>1110802848</v>
      </c>
      <c r="B432" s="159" t="s">
        <v>12264</v>
      </c>
      <c r="C432" s="160" t="s">
        <v>12265</v>
      </c>
      <c r="D432" s="160" t="s">
        <v>72</v>
      </c>
      <c r="E432" s="160" t="s">
        <v>12266</v>
      </c>
      <c r="F432" s="249" t="s">
        <v>8537</v>
      </c>
      <c r="G432" s="72" t="s">
        <v>12267</v>
      </c>
      <c r="H432" s="72" t="s">
        <v>10833</v>
      </c>
      <c r="I432" s="251" t="s">
        <v>10919</v>
      </c>
      <c r="J432" s="251"/>
      <c r="K432" s="251" t="s">
        <v>10919</v>
      </c>
      <c r="L432" s="251"/>
      <c r="M432" s="251" t="s">
        <v>49</v>
      </c>
      <c r="N432" s="251" t="s">
        <v>10919</v>
      </c>
      <c r="O432" s="251"/>
      <c r="P432" s="76"/>
      <c r="Q432" s="97"/>
      <c r="R432" s="89"/>
      <c r="S432" s="76"/>
      <c r="T432" s="76"/>
      <c r="U432" s="76"/>
      <c r="V432" s="97"/>
      <c r="W432" s="89"/>
      <c r="X432" s="97"/>
      <c r="Y432" s="89"/>
      <c r="Z432" s="76"/>
      <c r="AA432" s="76" t="s">
        <v>10919</v>
      </c>
      <c r="AB432" s="76"/>
      <c r="AC432" s="76"/>
      <c r="AD432" s="98">
        <v>46235</v>
      </c>
      <c r="AE432" s="160" t="s">
        <v>12268</v>
      </c>
    </row>
    <row r="433" spans="1:31" ht="27" customHeight="1">
      <c r="A433" s="76">
        <v>1110802855</v>
      </c>
      <c r="B433" s="159" t="s">
        <v>12269</v>
      </c>
      <c r="C433" s="160" t="s">
        <v>12270</v>
      </c>
      <c r="D433" s="160" t="s">
        <v>72</v>
      </c>
      <c r="E433" s="160" t="s">
        <v>12271</v>
      </c>
      <c r="F433" s="249" t="s">
        <v>12272</v>
      </c>
      <c r="G433" s="72" t="s">
        <v>12273</v>
      </c>
      <c r="H433" s="72" t="s">
        <v>10833</v>
      </c>
      <c r="I433" s="251"/>
      <c r="J433" s="251"/>
      <c r="K433" s="251"/>
      <c r="L433" s="251"/>
      <c r="M433" s="251" t="s">
        <v>49</v>
      </c>
      <c r="N433" s="251" t="s">
        <v>10919</v>
      </c>
      <c r="O433" s="251"/>
      <c r="P433" s="76"/>
      <c r="Q433" s="97"/>
      <c r="R433" s="89"/>
      <c r="S433" s="76"/>
      <c r="T433" s="76"/>
      <c r="U433" s="76"/>
      <c r="V433" s="97"/>
      <c r="W433" s="89"/>
      <c r="X433" s="97"/>
      <c r="Y433" s="89"/>
      <c r="Z433" s="76"/>
      <c r="AA433" s="76" t="s">
        <v>10919</v>
      </c>
      <c r="AB433" s="76"/>
      <c r="AC433" s="76"/>
      <c r="AD433" s="98">
        <v>46235</v>
      </c>
      <c r="AE433" s="160" t="s">
        <v>12274</v>
      </c>
    </row>
    <row r="434" spans="1:31" ht="27" customHeight="1">
      <c r="A434" s="99">
        <v>1110900048</v>
      </c>
      <c r="B434" s="124" t="s">
        <v>8533</v>
      </c>
      <c r="C434" s="101" t="s">
        <v>8532</v>
      </c>
      <c r="D434" s="102" t="s">
        <v>1883</v>
      </c>
      <c r="E434" s="102" t="s">
        <v>8528</v>
      </c>
      <c r="F434" s="133" t="s">
        <v>8529</v>
      </c>
      <c r="G434" s="126" t="s">
        <v>8530</v>
      </c>
      <c r="H434" s="126" t="s">
        <v>8531</v>
      </c>
      <c r="I434" s="177" t="s">
        <v>765</v>
      </c>
      <c r="J434" s="128" t="s">
        <v>765</v>
      </c>
      <c r="K434" s="128" t="s">
        <v>765</v>
      </c>
      <c r="L434" s="128" t="s">
        <v>765</v>
      </c>
      <c r="M434" s="128" t="s">
        <v>765</v>
      </c>
      <c r="N434" s="137"/>
      <c r="O434" s="130"/>
      <c r="P434" s="99"/>
      <c r="Q434" s="131"/>
      <c r="R434" s="132"/>
      <c r="S434" s="99"/>
      <c r="T434" s="99">
        <v>40</v>
      </c>
      <c r="U434" s="99"/>
      <c r="V434" s="110"/>
      <c r="W434" s="111"/>
      <c r="X434" s="131"/>
      <c r="Y434" s="132"/>
      <c r="Z434" s="99"/>
      <c r="AA434" s="99"/>
      <c r="AB434" s="99"/>
      <c r="AC434" s="99"/>
      <c r="AD434" s="138">
        <v>41000</v>
      </c>
      <c r="AE434" s="102" t="s">
        <v>8534</v>
      </c>
    </row>
    <row r="435" spans="1:31" ht="27" customHeight="1">
      <c r="A435" s="144">
        <v>1110900071</v>
      </c>
      <c r="B435" s="100" t="s">
        <v>423</v>
      </c>
      <c r="C435" s="101" t="s">
        <v>2760</v>
      </c>
      <c r="D435" s="151" t="s">
        <v>2418</v>
      </c>
      <c r="E435" s="102" t="s">
        <v>2761</v>
      </c>
      <c r="F435" s="145">
        <v>3460037</v>
      </c>
      <c r="G435" s="126" t="s">
        <v>2762</v>
      </c>
      <c r="H435" s="126" t="s">
        <v>2763</v>
      </c>
      <c r="I435" s="127"/>
      <c r="J435" s="174"/>
      <c r="K435" s="174"/>
      <c r="L435" s="174"/>
      <c r="M435" s="148" t="s">
        <v>49</v>
      </c>
      <c r="N435" s="178"/>
      <c r="O435" s="179"/>
      <c r="P435" s="99">
        <v>54</v>
      </c>
      <c r="Q435" s="146" t="s">
        <v>2608</v>
      </c>
      <c r="R435" s="132">
        <v>6</v>
      </c>
      <c r="S435" s="144"/>
      <c r="T435" s="99">
        <v>67</v>
      </c>
      <c r="U435" s="99"/>
      <c r="V435" s="110"/>
      <c r="W435" s="111"/>
      <c r="X435" s="110"/>
      <c r="Y435" s="181"/>
      <c r="Z435" s="99"/>
      <c r="AA435" s="99">
        <v>32</v>
      </c>
      <c r="AB435" s="99"/>
      <c r="AC435" s="99"/>
      <c r="AD435" s="138">
        <v>39965</v>
      </c>
      <c r="AE435" s="102" t="s">
        <v>2677</v>
      </c>
    </row>
    <row r="436" spans="1:31" ht="27" customHeight="1">
      <c r="A436" s="99">
        <v>1110900360</v>
      </c>
      <c r="B436" s="100" t="s">
        <v>1889</v>
      </c>
      <c r="C436" s="101" t="s">
        <v>1893</v>
      </c>
      <c r="D436" s="102" t="s">
        <v>1010</v>
      </c>
      <c r="E436" s="102" t="s">
        <v>7232</v>
      </c>
      <c r="F436" s="133" t="s">
        <v>2944</v>
      </c>
      <c r="G436" s="134" t="s">
        <v>1894</v>
      </c>
      <c r="H436" s="134" t="s">
        <v>1895</v>
      </c>
      <c r="I436" s="135" t="s">
        <v>49</v>
      </c>
      <c r="J436" s="136" t="s">
        <v>49</v>
      </c>
      <c r="K436" s="136" t="s">
        <v>49</v>
      </c>
      <c r="L436" s="136" t="s">
        <v>49</v>
      </c>
      <c r="M436" s="136" t="s">
        <v>49</v>
      </c>
      <c r="N436" s="137"/>
      <c r="O436" s="132"/>
      <c r="P436" s="99"/>
      <c r="Q436" s="131"/>
      <c r="R436" s="132"/>
      <c r="S436" s="99"/>
      <c r="T436" s="99">
        <v>20</v>
      </c>
      <c r="U436" s="99"/>
      <c r="V436" s="110"/>
      <c r="W436" s="111"/>
      <c r="X436" s="110"/>
      <c r="Y436" s="132"/>
      <c r="Z436" s="99"/>
      <c r="AA436" s="99"/>
      <c r="AB436" s="99"/>
      <c r="AC436" s="99"/>
      <c r="AD436" s="138">
        <v>41000</v>
      </c>
      <c r="AE436" s="102" t="s">
        <v>1914</v>
      </c>
    </row>
    <row r="437" spans="1:31" ht="27" customHeight="1">
      <c r="A437" s="99">
        <v>1110900378</v>
      </c>
      <c r="B437" s="100" t="s">
        <v>1889</v>
      </c>
      <c r="C437" s="101" t="s">
        <v>1890</v>
      </c>
      <c r="D437" s="102" t="s">
        <v>1010</v>
      </c>
      <c r="E437" s="102" t="s">
        <v>1891</v>
      </c>
      <c r="F437" s="133" t="s">
        <v>4245</v>
      </c>
      <c r="G437" s="134" t="s">
        <v>1892</v>
      </c>
      <c r="H437" s="134" t="s">
        <v>1892</v>
      </c>
      <c r="I437" s="135" t="s">
        <v>1908</v>
      </c>
      <c r="J437" s="136" t="s">
        <v>1908</v>
      </c>
      <c r="K437" s="136" t="s">
        <v>1908</v>
      </c>
      <c r="L437" s="136" t="s">
        <v>1908</v>
      </c>
      <c r="M437" s="136" t="s">
        <v>1908</v>
      </c>
      <c r="N437" s="137"/>
      <c r="O437" s="132"/>
      <c r="P437" s="99"/>
      <c r="Q437" s="110"/>
      <c r="R437" s="132"/>
      <c r="S437" s="99"/>
      <c r="T437" s="99">
        <v>20</v>
      </c>
      <c r="U437" s="99"/>
      <c r="V437" s="110"/>
      <c r="W437" s="132"/>
      <c r="X437" s="110"/>
      <c r="Y437" s="132"/>
      <c r="Z437" s="99"/>
      <c r="AA437" s="99"/>
      <c r="AB437" s="99"/>
      <c r="AC437" s="99"/>
      <c r="AD437" s="138">
        <v>41000</v>
      </c>
      <c r="AE437" s="102" t="s">
        <v>1913</v>
      </c>
    </row>
    <row r="438" spans="1:31" s="66" customFormat="1" ht="27" customHeight="1">
      <c r="A438" s="99">
        <v>1110900386</v>
      </c>
      <c r="B438" s="100" t="s">
        <v>1882</v>
      </c>
      <c r="C438" s="101" t="s">
        <v>1896</v>
      </c>
      <c r="D438" s="102" t="s">
        <v>1010</v>
      </c>
      <c r="E438" s="102" t="s">
        <v>1897</v>
      </c>
      <c r="F438" s="133" t="s">
        <v>1898</v>
      </c>
      <c r="G438" s="134" t="s">
        <v>1899</v>
      </c>
      <c r="H438" s="134" t="s">
        <v>1899</v>
      </c>
      <c r="I438" s="135" t="s">
        <v>1908</v>
      </c>
      <c r="J438" s="136" t="s">
        <v>1908</v>
      </c>
      <c r="K438" s="136" t="s">
        <v>1908</v>
      </c>
      <c r="L438" s="136" t="s">
        <v>1908</v>
      </c>
      <c r="M438" s="136" t="s">
        <v>1908</v>
      </c>
      <c r="N438" s="137"/>
      <c r="O438" s="132"/>
      <c r="P438" s="99"/>
      <c r="Q438" s="110"/>
      <c r="R438" s="132"/>
      <c r="S438" s="99"/>
      <c r="T438" s="99">
        <v>20</v>
      </c>
      <c r="U438" s="99"/>
      <c r="V438" s="110"/>
      <c r="W438" s="132"/>
      <c r="X438" s="110"/>
      <c r="Y438" s="132"/>
      <c r="Z438" s="99"/>
      <c r="AA438" s="99"/>
      <c r="AB438" s="99"/>
      <c r="AC438" s="99"/>
      <c r="AD438" s="138">
        <v>41000</v>
      </c>
      <c r="AE438" s="102" t="s">
        <v>2097</v>
      </c>
    </row>
    <row r="439" spans="1:31" s="66" customFormat="1" ht="27" customHeight="1">
      <c r="A439" s="99">
        <v>1110900394</v>
      </c>
      <c r="B439" s="100" t="s">
        <v>1882</v>
      </c>
      <c r="C439" s="101" t="s">
        <v>2092</v>
      </c>
      <c r="D439" s="102" t="s">
        <v>1010</v>
      </c>
      <c r="E439" s="102" t="s">
        <v>2093</v>
      </c>
      <c r="F439" s="133" t="s">
        <v>2094</v>
      </c>
      <c r="G439" s="134" t="s">
        <v>2095</v>
      </c>
      <c r="H439" s="134" t="s">
        <v>2095</v>
      </c>
      <c r="I439" s="135" t="s">
        <v>49</v>
      </c>
      <c r="J439" s="136" t="s">
        <v>49</v>
      </c>
      <c r="K439" s="136" t="s">
        <v>49</v>
      </c>
      <c r="L439" s="136" t="s">
        <v>49</v>
      </c>
      <c r="M439" s="136" t="s">
        <v>49</v>
      </c>
      <c r="N439" s="137"/>
      <c r="O439" s="132"/>
      <c r="P439" s="99"/>
      <c r="Q439" s="110"/>
      <c r="R439" s="132"/>
      <c r="S439" s="99"/>
      <c r="T439" s="99">
        <v>15</v>
      </c>
      <c r="U439" s="99"/>
      <c r="V439" s="110"/>
      <c r="W439" s="132"/>
      <c r="X439" s="110"/>
      <c r="Y439" s="132"/>
      <c r="Z439" s="99"/>
      <c r="AA439" s="99">
        <v>15</v>
      </c>
      <c r="AB439" s="99"/>
      <c r="AC439" s="99"/>
      <c r="AD439" s="138">
        <v>41122</v>
      </c>
      <c r="AE439" s="102" t="s">
        <v>2096</v>
      </c>
    </row>
    <row r="440" spans="1:31" ht="27" customHeight="1">
      <c r="A440" s="99">
        <v>1110900477</v>
      </c>
      <c r="B440" s="100" t="s">
        <v>2416</v>
      </c>
      <c r="C440" s="102" t="s">
        <v>2417</v>
      </c>
      <c r="D440" s="102" t="s">
        <v>2418</v>
      </c>
      <c r="E440" s="102" t="s">
        <v>2419</v>
      </c>
      <c r="F440" s="125" t="s">
        <v>2420</v>
      </c>
      <c r="G440" s="126" t="s">
        <v>3192</v>
      </c>
      <c r="H440" s="126" t="s">
        <v>3563</v>
      </c>
      <c r="I440" s="127" t="s">
        <v>49</v>
      </c>
      <c r="J440" s="128"/>
      <c r="K440" s="128" t="s">
        <v>49</v>
      </c>
      <c r="L440" s="128" t="s">
        <v>49</v>
      </c>
      <c r="M440" s="128" t="s">
        <v>49</v>
      </c>
      <c r="N440" s="129" t="s">
        <v>49</v>
      </c>
      <c r="O440" s="130"/>
      <c r="P440" s="99"/>
      <c r="Q440" s="131"/>
      <c r="R440" s="132"/>
      <c r="S440" s="99"/>
      <c r="T440" s="99">
        <v>9</v>
      </c>
      <c r="U440" s="99"/>
      <c r="V440" s="131"/>
      <c r="W440" s="132"/>
      <c r="X440" s="146"/>
      <c r="Y440" s="132"/>
      <c r="Z440" s="99"/>
      <c r="AA440" s="99">
        <v>11</v>
      </c>
      <c r="AB440" s="99"/>
      <c r="AC440" s="99"/>
      <c r="AD440" s="112">
        <v>41730</v>
      </c>
      <c r="AE440" s="102" t="s">
        <v>5569</v>
      </c>
    </row>
    <row r="441" spans="1:31" s="66" customFormat="1" ht="27" customHeight="1">
      <c r="A441" s="99">
        <v>1110900550</v>
      </c>
      <c r="B441" s="100" t="s">
        <v>3407</v>
      </c>
      <c r="C441" s="101" t="s">
        <v>3439</v>
      </c>
      <c r="D441" s="102" t="s">
        <v>1010</v>
      </c>
      <c r="E441" s="102" t="s">
        <v>3408</v>
      </c>
      <c r="F441" s="133" t="s">
        <v>3440</v>
      </c>
      <c r="G441" s="134" t="s">
        <v>3623</v>
      </c>
      <c r="H441" s="134" t="s">
        <v>3441</v>
      </c>
      <c r="I441" s="135" t="s">
        <v>49</v>
      </c>
      <c r="J441" s="136" t="s">
        <v>49</v>
      </c>
      <c r="K441" s="136" t="s">
        <v>49</v>
      </c>
      <c r="L441" s="136" t="s">
        <v>49</v>
      </c>
      <c r="M441" s="136" t="s">
        <v>765</v>
      </c>
      <c r="N441" s="137" t="s">
        <v>765</v>
      </c>
      <c r="O441" s="132" t="s">
        <v>49</v>
      </c>
      <c r="P441" s="99"/>
      <c r="Q441" s="131"/>
      <c r="R441" s="132"/>
      <c r="S441" s="99"/>
      <c r="T441" s="99">
        <v>30</v>
      </c>
      <c r="U441" s="99"/>
      <c r="V441" s="131"/>
      <c r="W441" s="132"/>
      <c r="X441" s="131"/>
      <c r="Y441" s="132"/>
      <c r="Z441" s="99"/>
      <c r="AA441" s="99"/>
      <c r="AB441" s="99"/>
      <c r="AC441" s="99"/>
      <c r="AD441" s="138">
        <v>42491</v>
      </c>
      <c r="AE441" s="102" t="s">
        <v>3409</v>
      </c>
    </row>
    <row r="442" spans="1:31" s="66" customFormat="1" ht="27" customHeight="1">
      <c r="A442" s="99">
        <v>1110900618</v>
      </c>
      <c r="B442" s="124" t="s">
        <v>3931</v>
      </c>
      <c r="C442" s="102" t="s">
        <v>3932</v>
      </c>
      <c r="D442" s="102" t="s">
        <v>1010</v>
      </c>
      <c r="E442" s="102" t="s">
        <v>3933</v>
      </c>
      <c r="F442" s="125" t="s">
        <v>3934</v>
      </c>
      <c r="G442" s="126" t="s">
        <v>3935</v>
      </c>
      <c r="H442" s="126" t="s">
        <v>3936</v>
      </c>
      <c r="I442" s="146" t="s">
        <v>3937</v>
      </c>
      <c r="J442" s="128" t="s">
        <v>3937</v>
      </c>
      <c r="K442" s="128" t="s">
        <v>3937</v>
      </c>
      <c r="L442" s="128" t="s">
        <v>3937</v>
      </c>
      <c r="M442" s="128" t="s">
        <v>3937</v>
      </c>
      <c r="N442" s="129" t="s">
        <v>3937</v>
      </c>
      <c r="O442" s="130"/>
      <c r="P442" s="126"/>
      <c r="Q442" s="146"/>
      <c r="R442" s="130"/>
      <c r="S442" s="126"/>
      <c r="T442" s="126"/>
      <c r="U442" s="126"/>
      <c r="V442" s="146"/>
      <c r="W442" s="130"/>
      <c r="X442" s="146"/>
      <c r="Y442" s="130"/>
      <c r="Z442" s="126"/>
      <c r="AA442" s="99">
        <v>20</v>
      </c>
      <c r="AB442" s="99"/>
      <c r="AC442" s="99"/>
      <c r="AD442" s="112">
        <v>42917</v>
      </c>
      <c r="AE442" s="102" t="s">
        <v>3938</v>
      </c>
    </row>
    <row r="443" spans="1:31" ht="27" customHeight="1">
      <c r="A443" s="99">
        <v>1110900667</v>
      </c>
      <c r="B443" s="124" t="s">
        <v>4198</v>
      </c>
      <c r="C443" s="102" t="s">
        <v>8780</v>
      </c>
      <c r="D443" s="102" t="s">
        <v>1010</v>
      </c>
      <c r="E443" s="102" t="s">
        <v>8993</v>
      </c>
      <c r="F443" s="125" t="s">
        <v>3440</v>
      </c>
      <c r="G443" s="126" t="s">
        <v>8994</v>
      </c>
      <c r="H443" s="126" t="s">
        <v>8995</v>
      </c>
      <c r="I443" s="127" t="s">
        <v>765</v>
      </c>
      <c r="J443" s="128" t="s">
        <v>765</v>
      </c>
      <c r="K443" s="129" t="s">
        <v>765</v>
      </c>
      <c r="L443" s="128" t="s">
        <v>765</v>
      </c>
      <c r="M443" s="128" t="s">
        <v>765</v>
      </c>
      <c r="N443" s="129" t="s">
        <v>765</v>
      </c>
      <c r="O443" s="130" t="s">
        <v>765</v>
      </c>
      <c r="P443" s="99"/>
      <c r="Q443" s="131"/>
      <c r="R443" s="132"/>
      <c r="S443" s="99"/>
      <c r="T443" s="99"/>
      <c r="U443" s="99"/>
      <c r="V443" s="131"/>
      <c r="W443" s="132"/>
      <c r="X443" s="131"/>
      <c r="Y443" s="132"/>
      <c r="Z443" s="99"/>
      <c r="AA443" s="99">
        <v>20</v>
      </c>
      <c r="AB443" s="99"/>
      <c r="AC443" s="99"/>
      <c r="AD443" s="112">
        <v>43101</v>
      </c>
      <c r="AE443" s="102" t="s">
        <v>4199</v>
      </c>
    </row>
    <row r="444" spans="1:31" ht="27" customHeight="1">
      <c r="A444" s="126">
        <v>1110900683</v>
      </c>
      <c r="B444" s="124" t="s">
        <v>1639</v>
      </c>
      <c r="C444" s="102" t="s">
        <v>8464</v>
      </c>
      <c r="D444" s="102" t="s">
        <v>1010</v>
      </c>
      <c r="E444" s="102" t="s">
        <v>4249</v>
      </c>
      <c r="F444" s="125" t="s">
        <v>4245</v>
      </c>
      <c r="G444" s="126" t="s">
        <v>4246</v>
      </c>
      <c r="H444" s="126" t="s">
        <v>4246</v>
      </c>
      <c r="I444" s="127"/>
      <c r="J444" s="128"/>
      <c r="K444" s="128"/>
      <c r="L444" s="128"/>
      <c r="M444" s="128" t="s">
        <v>4247</v>
      </c>
      <c r="N444" s="129"/>
      <c r="O444" s="130"/>
      <c r="P444" s="99"/>
      <c r="Q444" s="146"/>
      <c r="R444" s="132"/>
      <c r="S444" s="126"/>
      <c r="T444" s="99"/>
      <c r="U444" s="126"/>
      <c r="V444" s="131">
        <v>20</v>
      </c>
      <c r="W444" s="132"/>
      <c r="X444" s="146"/>
      <c r="Y444" s="130"/>
      <c r="Z444" s="126"/>
      <c r="AA444" s="126"/>
      <c r="AB444" s="126"/>
      <c r="AC444" s="126"/>
      <c r="AD444" s="149">
        <v>43132</v>
      </c>
      <c r="AE444" s="102" t="s">
        <v>4250</v>
      </c>
    </row>
    <row r="445" spans="1:31" s="66" customFormat="1" ht="27" customHeight="1">
      <c r="A445" s="99">
        <v>1110900709</v>
      </c>
      <c r="B445" s="100" t="s">
        <v>4287</v>
      </c>
      <c r="C445" s="101" t="s">
        <v>4288</v>
      </c>
      <c r="D445" s="102" t="s">
        <v>1010</v>
      </c>
      <c r="E445" s="102" t="s">
        <v>4289</v>
      </c>
      <c r="F445" s="133" t="s">
        <v>4290</v>
      </c>
      <c r="G445" s="134" t="s">
        <v>5050</v>
      </c>
      <c r="H445" s="134" t="s">
        <v>5050</v>
      </c>
      <c r="I445" s="136" t="s">
        <v>4286</v>
      </c>
      <c r="J445" s="136" t="s">
        <v>4286</v>
      </c>
      <c r="K445" s="136" t="s">
        <v>4286</v>
      </c>
      <c r="L445" s="136" t="s">
        <v>4286</v>
      </c>
      <c r="M445" s="136" t="s">
        <v>4286</v>
      </c>
      <c r="N445" s="136" t="s">
        <v>4286</v>
      </c>
      <c r="O445" s="136" t="s">
        <v>4286</v>
      </c>
      <c r="P445" s="99"/>
      <c r="Q445" s="131"/>
      <c r="R445" s="132"/>
      <c r="S445" s="99"/>
      <c r="T445" s="99">
        <v>20</v>
      </c>
      <c r="U445" s="99"/>
      <c r="V445" s="131"/>
      <c r="W445" s="132"/>
      <c r="X445" s="131"/>
      <c r="Y445" s="132"/>
      <c r="Z445" s="99"/>
      <c r="AA445" s="99"/>
      <c r="AB445" s="99"/>
      <c r="AC445" s="99"/>
      <c r="AD445" s="138">
        <v>43191</v>
      </c>
      <c r="AE445" s="102" t="s">
        <v>4291</v>
      </c>
    </row>
    <row r="446" spans="1:31" s="66" customFormat="1" ht="27" customHeight="1">
      <c r="A446" s="99">
        <v>1110900758</v>
      </c>
      <c r="B446" s="100" t="s">
        <v>4846</v>
      </c>
      <c r="C446" s="101" t="s">
        <v>4847</v>
      </c>
      <c r="D446" s="102" t="s">
        <v>1010</v>
      </c>
      <c r="E446" s="102" t="s">
        <v>4848</v>
      </c>
      <c r="F446" s="133" t="s">
        <v>4849</v>
      </c>
      <c r="G446" s="134" t="s">
        <v>4850</v>
      </c>
      <c r="H446" s="134" t="s">
        <v>4851</v>
      </c>
      <c r="I446" s="127" t="s">
        <v>4852</v>
      </c>
      <c r="J446" s="128" t="s">
        <v>4852</v>
      </c>
      <c r="K446" s="128" t="s">
        <v>4852</v>
      </c>
      <c r="L446" s="128" t="s">
        <v>4852</v>
      </c>
      <c r="M446" s="128" t="s">
        <v>4852</v>
      </c>
      <c r="N446" s="129" t="s">
        <v>4852</v>
      </c>
      <c r="O446" s="130" t="s">
        <v>4852</v>
      </c>
      <c r="P446" s="99"/>
      <c r="Q446" s="131"/>
      <c r="R446" s="132"/>
      <c r="S446" s="99"/>
      <c r="T446" s="99">
        <v>20</v>
      </c>
      <c r="U446" s="99"/>
      <c r="V446" s="131"/>
      <c r="W446" s="132"/>
      <c r="X446" s="131"/>
      <c r="Y446" s="132"/>
      <c r="Z446" s="99"/>
      <c r="AA446" s="99"/>
      <c r="AB446" s="99"/>
      <c r="AC446" s="99"/>
      <c r="AD446" s="138">
        <v>43466</v>
      </c>
      <c r="AE446" s="102" t="s">
        <v>4853</v>
      </c>
    </row>
    <row r="447" spans="1:31" s="66" customFormat="1" ht="27" customHeight="1">
      <c r="A447" s="99">
        <v>1110900808</v>
      </c>
      <c r="B447" s="124" t="s">
        <v>5570</v>
      </c>
      <c r="C447" s="102" t="s">
        <v>5571</v>
      </c>
      <c r="D447" s="102" t="s">
        <v>2418</v>
      </c>
      <c r="E447" s="102" t="s">
        <v>5572</v>
      </c>
      <c r="F447" s="125">
        <v>3460014</v>
      </c>
      <c r="G447" s="146" t="s">
        <v>5573</v>
      </c>
      <c r="H447" s="126" t="s">
        <v>6528</v>
      </c>
      <c r="I447" s="177"/>
      <c r="J447" s="128"/>
      <c r="K447" s="128"/>
      <c r="L447" s="128"/>
      <c r="M447" s="128" t="s">
        <v>49</v>
      </c>
      <c r="N447" s="129" t="s">
        <v>765</v>
      </c>
      <c r="O447" s="130"/>
      <c r="P447" s="99"/>
      <c r="Q447" s="131"/>
      <c r="R447" s="132"/>
      <c r="S447" s="99"/>
      <c r="T447" s="99"/>
      <c r="U447" s="99"/>
      <c r="V447" s="131"/>
      <c r="W447" s="132"/>
      <c r="X447" s="131"/>
      <c r="Y447" s="132"/>
      <c r="Z447" s="99"/>
      <c r="AA447" s="99">
        <v>20</v>
      </c>
      <c r="AB447" s="99"/>
      <c r="AC447" s="99"/>
      <c r="AD447" s="112">
        <v>43891</v>
      </c>
      <c r="AE447" s="102" t="s">
        <v>5574</v>
      </c>
    </row>
    <row r="448" spans="1:31" s="66" customFormat="1" ht="27" customHeight="1">
      <c r="A448" s="99">
        <v>1110900832</v>
      </c>
      <c r="B448" s="124" t="s">
        <v>5727</v>
      </c>
      <c r="C448" s="102" t="s">
        <v>3291</v>
      </c>
      <c r="D448" s="102" t="s">
        <v>1010</v>
      </c>
      <c r="E448" s="102" t="s">
        <v>2414</v>
      </c>
      <c r="F448" s="125" t="s">
        <v>3292</v>
      </c>
      <c r="G448" s="126" t="s">
        <v>3293</v>
      </c>
      <c r="H448" s="126" t="s">
        <v>3293</v>
      </c>
      <c r="I448" s="127" t="s">
        <v>49</v>
      </c>
      <c r="J448" s="128" t="s">
        <v>49</v>
      </c>
      <c r="K448" s="128" t="s">
        <v>49</v>
      </c>
      <c r="L448" s="128" t="s">
        <v>49</v>
      </c>
      <c r="M448" s="128" t="s">
        <v>49</v>
      </c>
      <c r="N448" s="128" t="s">
        <v>49</v>
      </c>
      <c r="O448" s="130" t="s">
        <v>49</v>
      </c>
      <c r="P448" s="99"/>
      <c r="Q448" s="131"/>
      <c r="R448" s="132"/>
      <c r="S448" s="99"/>
      <c r="T448" s="99">
        <v>20</v>
      </c>
      <c r="U448" s="99"/>
      <c r="V448" s="131"/>
      <c r="W448" s="132"/>
      <c r="X448" s="146"/>
      <c r="Y448" s="132"/>
      <c r="Z448" s="99"/>
      <c r="AA448" s="99"/>
      <c r="AB448" s="99"/>
      <c r="AC448" s="99"/>
      <c r="AD448" s="112">
        <v>43922</v>
      </c>
      <c r="AE448" s="102" t="s">
        <v>2415</v>
      </c>
    </row>
    <row r="449" spans="1:157" s="66" customFormat="1" ht="27" customHeight="1">
      <c r="A449" s="99">
        <v>1110900857</v>
      </c>
      <c r="B449" s="124" t="s">
        <v>6587</v>
      </c>
      <c r="C449" s="102" t="s">
        <v>6588</v>
      </c>
      <c r="D449" s="102" t="s">
        <v>1010</v>
      </c>
      <c r="E449" s="102" t="s">
        <v>6589</v>
      </c>
      <c r="F449" s="125" t="s">
        <v>6590</v>
      </c>
      <c r="G449" s="126" t="s">
        <v>6591</v>
      </c>
      <c r="H449" s="126" t="s">
        <v>6592</v>
      </c>
      <c r="I449" s="127"/>
      <c r="J449" s="128"/>
      <c r="K449" s="129"/>
      <c r="L449" s="128"/>
      <c r="M449" s="128" t="s">
        <v>765</v>
      </c>
      <c r="N449" s="129"/>
      <c r="O449" s="130"/>
      <c r="P449" s="99"/>
      <c r="Q449" s="131"/>
      <c r="R449" s="132"/>
      <c r="S449" s="99"/>
      <c r="T449" s="99"/>
      <c r="U449" s="99"/>
      <c r="V449" s="131"/>
      <c r="W449" s="132"/>
      <c r="X449" s="131">
        <v>20</v>
      </c>
      <c r="Y449" s="132"/>
      <c r="Z449" s="99"/>
      <c r="AA449" s="99"/>
      <c r="AB449" s="99"/>
      <c r="AC449" s="99"/>
      <c r="AD449" s="112">
        <v>44287</v>
      </c>
      <c r="AE449" s="102" t="s">
        <v>6593</v>
      </c>
    </row>
    <row r="450" spans="1:157" s="66" customFormat="1" ht="27" customHeight="1">
      <c r="A450" s="99">
        <v>1110900857</v>
      </c>
      <c r="B450" s="124" t="s">
        <v>6587</v>
      </c>
      <c r="C450" s="102" t="s">
        <v>6588</v>
      </c>
      <c r="D450" s="102" t="s">
        <v>1010</v>
      </c>
      <c r="E450" s="102" t="s">
        <v>6589</v>
      </c>
      <c r="F450" s="125" t="s">
        <v>6590</v>
      </c>
      <c r="G450" s="126" t="s">
        <v>6591</v>
      </c>
      <c r="H450" s="126" t="s">
        <v>6592</v>
      </c>
      <c r="I450" s="127"/>
      <c r="J450" s="128"/>
      <c r="K450" s="129"/>
      <c r="L450" s="128"/>
      <c r="M450" s="128" t="s">
        <v>765</v>
      </c>
      <c r="N450" s="129"/>
      <c r="O450" s="130"/>
      <c r="P450" s="99"/>
      <c r="Q450" s="131"/>
      <c r="R450" s="132"/>
      <c r="S450" s="99"/>
      <c r="T450" s="99"/>
      <c r="U450" s="99"/>
      <c r="V450" s="131"/>
      <c r="W450" s="132"/>
      <c r="X450" s="131"/>
      <c r="Y450" s="132"/>
      <c r="Z450" s="99"/>
      <c r="AA450" s="99"/>
      <c r="AB450" s="99" t="s">
        <v>4597</v>
      </c>
      <c r="AC450" s="99"/>
      <c r="AD450" s="112">
        <v>44287</v>
      </c>
      <c r="AE450" s="102" t="s">
        <v>6593</v>
      </c>
    </row>
    <row r="451" spans="1:157" s="66" customFormat="1" ht="27" customHeight="1">
      <c r="A451" s="99">
        <v>1110900857</v>
      </c>
      <c r="B451" s="124" t="s">
        <v>6587</v>
      </c>
      <c r="C451" s="102" t="s">
        <v>6588</v>
      </c>
      <c r="D451" s="102" t="s">
        <v>1010</v>
      </c>
      <c r="E451" s="102" t="s">
        <v>6589</v>
      </c>
      <c r="F451" s="125" t="s">
        <v>6590</v>
      </c>
      <c r="G451" s="126" t="s">
        <v>6591</v>
      </c>
      <c r="H451" s="126" t="s">
        <v>6592</v>
      </c>
      <c r="I451" s="127"/>
      <c r="J451" s="128"/>
      <c r="K451" s="129"/>
      <c r="L451" s="128"/>
      <c r="M451" s="128" t="s">
        <v>765</v>
      </c>
      <c r="N451" s="129"/>
      <c r="O451" s="130"/>
      <c r="P451" s="99"/>
      <c r="Q451" s="131"/>
      <c r="R451" s="132"/>
      <c r="S451" s="99"/>
      <c r="T451" s="99"/>
      <c r="U451" s="99"/>
      <c r="V451" s="131"/>
      <c r="W451" s="132"/>
      <c r="X451" s="131"/>
      <c r="Y451" s="132"/>
      <c r="Z451" s="99"/>
      <c r="AA451" s="99"/>
      <c r="AB451" s="99"/>
      <c r="AC451" s="99">
        <v>10</v>
      </c>
      <c r="AD451" s="112">
        <v>46023</v>
      </c>
      <c r="AE451" s="102" t="s">
        <v>6593</v>
      </c>
    </row>
    <row r="452" spans="1:157" s="66" customFormat="1" ht="27" customHeight="1">
      <c r="A452" s="99">
        <v>1110900915</v>
      </c>
      <c r="B452" s="124" t="s">
        <v>7318</v>
      </c>
      <c r="C452" s="102" t="s">
        <v>9095</v>
      </c>
      <c r="D452" s="102" t="s">
        <v>1010</v>
      </c>
      <c r="E452" s="102" t="s">
        <v>4483</v>
      </c>
      <c r="F452" s="125" t="s">
        <v>2821</v>
      </c>
      <c r="G452" s="126" t="s">
        <v>4484</v>
      </c>
      <c r="H452" s="126" t="s">
        <v>7357</v>
      </c>
      <c r="I452" s="127"/>
      <c r="J452" s="128"/>
      <c r="K452" s="128"/>
      <c r="L452" s="128"/>
      <c r="M452" s="128" t="s">
        <v>49</v>
      </c>
      <c r="N452" s="129" t="s">
        <v>49</v>
      </c>
      <c r="O452" s="130" t="s">
        <v>49</v>
      </c>
      <c r="P452" s="99"/>
      <c r="Q452" s="131"/>
      <c r="R452" s="132"/>
      <c r="S452" s="99"/>
      <c r="T452" s="99"/>
      <c r="U452" s="99"/>
      <c r="V452" s="131">
        <v>8</v>
      </c>
      <c r="W452" s="132"/>
      <c r="X452" s="131">
        <v>12</v>
      </c>
      <c r="Y452" s="132"/>
      <c r="Z452" s="99"/>
      <c r="AA452" s="99"/>
      <c r="AB452" s="99"/>
      <c r="AC452" s="99"/>
      <c r="AD452" s="149">
        <v>44652</v>
      </c>
      <c r="AE452" s="212" t="s">
        <v>4485</v>
      </c>
      <c r="AU452" s="224"/>
      <c r="AV452" s="224"/>
      <c r="AW452" s="224"/>
      <c r="AX452" s="224"/>
      <c r="AY452" s="224"/>
      <c r="AZ452" s="224"/>
      <c r="BA452" s="224"/>
      <c r="BB452" s="224"/>
      <c r="BC452" s="224"/>
      <c r="BD452" s="224"/>
      <c r="BE452" s="224"/>
      <c r="BF452" s="224"/>
      <c r="BG452" s="224"/>
      <c r="BH452" s="224"/>
      <c r="BI452" s="224"/>
      <c r="BJ452" s="224"/>
      <c r="BK452" s="224"/>
      <c r="BL452" s="224"/>
      <c r="BM452" s="224"/>
      <c r="BN452" s="224"/>
      <c r="BO452" s="224"/>
      <c r="BP452" s="224"/>
      <c r="BQ452" s="224"/>
      <c r="BR452" s="224"/>
      <c r="BS452" s="224"/>
      <c r="BT452" s="224"/>
      <c r="BU452" s="224"/>
      <c r="BV452" s="224"/>
      <c r="BW452" s="224"/>
      <c r="BX452" s="224"/>
      <c r="BY452" s="224"/>
      <c r="BZ452" s="224"/>
      <c r="CA452" s="224"/>
      <c r="CB452" s="224"/>
      <c r="CC452" s="224"/>
      <c r="CD452" s="224"/>
      <c r="CE452" s="224"/>
      <c r="CF452" s="224"/>
      <c r="CG452" s="224"/>
      <c r="CH452" s="224"/>
      <c r="CI452" s="224"/>
      <c r="CJ452" s="224"/>
      <c r="CK452" s="224"/>
      <c r="CL452" s="224"/>
      <c r="CM452" s="224"/>
      <c r="CN452" s="224"/>
      <c r="CO452" s="224"/>
      <c r="CP452" s="224"/>
      <c r="CQ452" s="224"/>
      <c r="CR452" s="224"/>
      <c r="CS452" s="224"/>
      <c r="CT452" s="224"/>
      <c r="CU452" s="224"/>
      <c r="CV452" s="224"/>
      <c r="CW452" s="224"/>
      <c r="CX452" s="224"/>
      <c r="CY452" s="224"/>
      <c r="CZ452" s="224"/>
      <c r="DA452" s="224"/>
      <c r="DB452" s="224"/>
      <c r="DC452" s="224"/>
      <c r="DD452" s="224"/>
      <c r="DE452" s="224"/>
      <c r="DF452" s="224"/>
      <c r="DG452" s="224"/>
      <c r="DH452" s="224"/>
      <c r="DI452" s="224"/>
      <c r="DJ452" s="224"/>
      <c r="DK452" s="224"/>
      <c r="DL452" s="224"/>
      <c r="DM452" s="224"/>
      <c r="DN452" s="224"/>
      <c r="DO452" s="224"/>
      <c r="DP452" s="224"/>
      <c r="DQ452" s="224"/>
      <c r="DR452" s="224"/>
      <c r="DS452" s="224"/>
      <c r="DT452" s="224"/>
      <c r="DU452" s="224"/>
      <c r="DV452" s="224"/>
      <c r="DW452" s="224"/>
      <c r="DX452" s="224"/>
      <c r="DY452" s="224"/>
      <c r="DZ452" s="224"/>
      <c r="EA452" s="224"/>
      <c r="EB452" s="224"/>
      <c r="EC452" s="224"/>
      <c r="ED452" s="224"/>
      <c r="EE452" s="224"/>
      <c r="EF452" s="224"/>
      <c r="EG452" s="224"/>
      <c r="EH452" s="224"/>
      <c r="EI452" s="224"/>
      <c r="EJ452" s="224"/>
      <c r="EK452" s="224"/>
      <c r="EL452" s="224"/>
      <c r="EM452" s="224"/>
      <c r="EN452" s="224"/>
      <c r="EO452" s="224"/>
      <c r="EP452" s="224"/>
      <c r="EQ452" s="224"/>
      <c r="ER452" s="224"/>
      <c r="ES452" s="224"/>
      <c r="ET452" s="224"/>
      <c r="EU452" s="224"/>
      <c r="EV452" s="224"/>
      <c r="EW452" s="224"/>
      <c r="EX452" s="224"/>
      <c r="EY452" s="224"/>
      <c r="EZ452" s="224"/>
      <c r="FA452" s="224"/>
    </row>
    <row r="453" spans="1:157" s="66" customFormat="1" ht="27" customHeight="1">
      <c r="A453" s="99">
        <v>1110900915</v>
      </c>
      <c r="B453" s="124" t="s">
        <v>7318</v>
      </c>
      <c r="C453" s="102" t="s">
        <v>9095</v>
      </c>
      <c r="D453" s="102" t="s">
        <v>1010</v>
      </c>
      <c r="E453" s="102" t="s">
        <v>4483</v>
      </c>
      <c r="F453" s="125" t="s">
        <v>2821</v>
      </c>
      <c r="G453" s="126" t="s">
        <v>4484</v>
      </c>
      <c r="H453" s="126" t="s">
        <v>7357</v>
      </c>
      <c r="I453" s="127"/>
      <c r="J453" s="128"/>
      <c r="K453" s="128"/>
      <c r="L453" s="128"/>
      <c r="M453" s="128" t="s">
        <v>49</v>
      </c>
      <c r="N453" s="129" t="s">
        <v>49</v>
      </c>
      <c r="O453" s="130" t="s">
        <v>49</v>
      </c>
      <c r="P453" s="99"/>
      <c r="Q453" s="131"/>
      <c r="R453" s="132"/>
      <c r="S453" s="99"/>
      <c r="T453" s="99"/>
      <c r="U453" s="99"/>
      <c r="V453" s="131"/>
      <c r="W453" s="132"/>
      <c r="X453" s="131"/>
      <c r="Y453" s="132"/>
      <c r="Z453" s="99"/>
      <c r="AA453" s="99"/>
      <c r="AB453" s="99" t="s">
        <v>4597</v>
      </c>
      <c r="AC453" s="99"/>
      <c r="AD453" s="149">
        <v>44652</v>
      </c>
      <c r="AE453" s="212" t="s">
        <v>4485</v>
      </c>
      <c r="AU453" s="224"/>
      <c r="AV453" s="224"/>
      <c r="AW453" s="224"/>
      <c r="AX453" s="224"/>
      <c r="AY453" s="224"/>
      <c r="AZ453" s="224"/>
      <c r="BA453" s="224"/>
      <c r="BB453" s="224"/>
      <c r="BC453" s="224"/>
      <c r="BD453" s="224"/>
      <c r="BE453" s="224"/>
      <c r="BF453" s="224"/>
      <c r="BG453" s="224"/>
      <c r="BH453" s="224"/>
      <c r="BI453" s="224"/>
      <c r="BJ453" s="224"/>
      <c r="BK453" s="224"/>
      <c r="BL453" s="224"/>
      <c r="BM453" s="224"/>
      <c r="BN453" s="224"/>
      <c r="BO453" s="224"/>
      <c r="BP453" s="224"/>
      <c r="BQ453" s="224"/>
      <c r="BR453" s="224"/>
      <c r="BS453" s="224"/>
      <c r="BT453" s="224"/>
      <c r="BU453" s="224"/>
      <c r="BV453" s="224"/>
      <c r="BW453" s="224"/>
      <c r="BX453" s="224"/>
      <c r="BY453" s="224"/>
      <c r="BZ453" s="224"/>
      <c r="CA453" s="224"/>
      <c r="CB453" s="224"/>
      <c r="CC453" s="224"/>
      <c r="CD453" s="224"/>
      <c r="CE453" s="224"/>
      <c r="CF453" s="224"/>
      <c r="CG453" s="224"/>
      <c r="CH453" s="224"/>
      <c r="CI453" s="224"/>
      <c r="CJ453" s="224"/>
      <c r="CK453" s="224"/>
      <c r="CL453" s="224"/>
      <c r="CM453" s="224"/>
      <c r="CN453" s="224"/>
      <c r="CO453" s="224"/>
      <c r="CP453" s="224"/>
      <c r="CQ453" s="224"/>
      <c r="CR453" s="224"/>
      <c r="CS453" s="224"/>
      <c r="CT453" s="224"/>
      <c r="CU453" s="224"/>
      <c r="CV453" s="224"/>
      <c r="CW453" s="224"/>
      <c r="CX453" s="224"/>
      <c r="CY453" s="224"/>
      <c r="CZ453" s="224"/>
      <c r="DA453" s="224"/>
      <c r="DB453" s="224"/>
      <c r="DC453" s="224"/>
      <c r="DD453" s="224"/>
      <c r="DE453" s="224"/>
      <c r="DF453" s="224"/>
      <c r="DG453" s="224"/>
      <c r="DH453" s="224"/>
      <c r="DI453" s="224"/>
      <c r="DJ453" s="224"/>
      <c r="DK453" s="224"/>
      <c r="DL453" s="224"/>
      <c r="DM453" s="224"/>
      <c r="DN453" s="224"/>
      <c r="DO453" s="224"/>
      <c r="DP453" s="224"/>
      <c r="DQ453" s="224"/>
      <c r="DR453" s="224"/>
      <c r="DS453" s="224"/>
      <c r="DT453" s="224"/>
      <c r="DU453" s="224"/>
      <c r="DV453" s="224"/>
      <c r="DW453" s="224"/>
      <c r="DX453" s="224"/>
      <c r="DY453" s="224"/>
      <c r="DZ453" s="224"/>
      <c r="EA453" s="224"/>
      <c r="EB453" s="224"/>
      <c r="EC453" s="224"/>
      <c r="ED453" s="224"/>
      <c r="EE453" s="224"/>
      <c r="EF453" s="224"/>
      <c r="EG453" s="224"/>
      <c r="EH453" s="224"/>
      <c r="EI453" s="224"/>
      <c r="EJ453" s="224"/>
      <c r="EK453" s="224"/>
      <c r="EL453" s="224"/>
      <c r="EM453" s="224"/>
      <c r="EN453" s="224"/>
      <c r="EO453" s="224"/>
      <c r="EP453" s="224"/>
      <c r="EQ453" s="224"/>
      <c r="ER453" s="224"/>
      <c r="ES453" s="224"/>
      <c r="ET453" s="224"/>
      <c r="EU453" s="224"/>
      <c r="EV453" s="224"/>
      <c r="EW453" s="224"/>
      <c r="EX453" s="224"/>
      <c r="EY453" s="224"/>
      <c r="EZ453" s="224"/>
      <c r="FA453" s="224"/>
    </row>
    <row r="454" spans="1:157" s="66" customFormat="1" ht="27" customHeight="1">
      <c r="A454" s="99">
        <v>1110900923</v>
      </c>
      <c r="B454" s="100" t="s">
        <v>7372</v>
      </c>
      <c r="C454" s="100" t="s">
        <v>8192</v>
      </c>
      <c r="D454" s="102" t="s">
        <v>1010</v>
      </c>
      <c r="E454" s="102" t="s">
        <v>10795</v>
      </c>
      <c r="F454" s="133" t="s">
        <v>3440</v>
      </c>
      <c r="G454" s="134" t="s">
        <v>8193</v>
      </c>
      <c r="H454" s="134" t="s">
        <v>8194</v>
      </c>
      <c r="I454" s="135"/>
      <c r="J454" s="136"/>
      <c r="K454" s="136"/>
      <c r="L454" s="136"/>
      <c r="M454" s="136" t="s">
        <v>6435</v>
      </c>
      <c r="N454" s="137" t="s">
        <v>6435</v>
      </c>
      <c r="O454" s="132" t="s">
        <v>6435</v>
      </c>
      <c r="P454" s="99"/>
      <c r="Q454" s="131"/>
      <c r="R454" s="132"/>
      <c r="S454" s="99"/>
      <c r="T454" s="99">
        <v>10</v>
      </c>
      <c r="U454" s="99"/>
      <c r="V454" s="110"/>
      <c r="W454" s="111"/>
      <c r="X454" s="131"/>
      <c r="Y454" s="132"/>
      <c r="Z454" s="99"/>
      <c r="AA454" s="99"/>
      <c r="AB454" s="99"/>
      <c r="AC454" s="99"/>
      <c r="AD454" s="138">
        <v>44652</v>
      </c>
      <c r="AE454" s="102" t="s">
        <v>10796</v>
      </c>
      <c r="AU454" s="224"/>
      <c r="AV454" s="224"/>
      <c r="AW454" s="224"/>
      <c r="AX454" s="224"/>
      <c r="AY454" s="224"/>
      <c r="AZ454" s="224"/>
      <c r="BA454" s="224"/>
      <c r="BB454" s="224"/>
      <c r="BC454" s="224"/>
      <c r="BD454" s="224"/>
      <c r="BE454" s="224"/>
      <c r="BF454" s="224"/>
      <c r="BG454" s="224"/>
      <c r="BH454" s="224"/>
      <c r="BI454" s="224"/>
      <c r="BJ454" s="224"/>
      <c r="BK454" s="224"/>
      <c r="BL454" s="224"/>
      <c r="BM454" s="224"/>
      <c r="BN454" s="224"/>
      <c r="BO454" s="224"/>
      <c r="BP454" s="224"/>
      <c r="BQ454" s="224"/>
      <c r="BR454" s="224"/>
      <c r="BS454" s="224"/>
      <c r="BT454" s="224"/>
      <c r="BU454" s="224"/>
      <c r="BV454" s="224"/>
      <c r="BW454" s="224"/>
      <c r="BX454" s="224"/>
      <c r="BY454" s="224"/>
      <c r="BZ454" s="224"/>
      <c r="CA454" s="224"/>
      <c r="CB454" s="224"/>
      <c r="CC454" s="224"/>
      <c r="CD454" s="224"/>
      <c r="CE454" s="224"/>
      <c r="CF454" s="224"/>
      <c r="CG454" s="224"/>
      <c r="CH454" s="224"/>
      <c r="CI454" s="224"/>
      <c r="CJ454" s="224"/>
      <c r="CK454" s="224"/>
      <c r="CL454" s="224"/>
      <c r="CM454" s="224"/>
      <c r="CN454" s="224"/>
      <c r="CO454" s="224"/>
      <c r="CP454" s="224"/>
      <c r="CQ454" s="224"/>
      <c r="CR454" s="224"/>
      <c r="CS454" s="224"/>
      <c r="CT454" s="224"/>
      <c r="CU454" s="224"/>
      <c r="CV454" s="224"/>
      <c r="CW454" s="224"/>
      <c r="CX454" s="224"/>
      <c r="CY454" s="224"/>
      <c r="CZ454" s="224"/>
      <c r="DA454" s="224"/>
      <c r="DB454" s="224"/>
      <c r="DC454" s="224"/>
      <c r="DD454" s="224"/>
      <c r="DE454" s="224"/>
      <c r="DF454" s="224"/>
      <c r="DG454" s="224"/>
      <c r="DH454" s="224"/>
      <c r="DI454" s="224"/>
      <c r="DJ454" s="224"/>
      <c r="DK454" s="224"/>
      <c r="DL454" s="224"/>
      <c r="DM454" s="224"/>
      <c r="DN454" s="224"/>
      <c r="DO454" s="224"/>
      <c r="DP454" s="224"/>
      <c r="DQ454" s="224"/>
      <c r="DR454" s="224"/>
      <c r="DS454" s="224"/>
      <c r="DT454" s="224"/>
      <c r="DU454" s="224"/>
      <c r="DV454" s="224"/>
      <c r="DW454" s="224"/>
      <c r="DX454" s="224"/>
      <c r="DY454" s="224"/>
      <c r="DZ454" s="224"/>
      <c r="EA454" s="224"/>
      <c r="EB454" s="224"/>
      <c r="EC454" s="224"/>
      <c r="ED454" s="224"/>
      <c r="EE454" s="224"/>
      <c r="EF454" s="224"/>
      <c r="EG454" s="224"/>
      <c r="EH454" s="224"/>
      <c r="EI454" s="224"/>
      <c r="EJ454" s="224"/>
      <c r="EK454" s="224"/>
      <c r="EL454" s="224"/>
      <c r="EM454" s="224"/>
      <c r="EN454" s="224"/>
      <c r="EO454" s="224"/>
      <c r="EP454" s="224"/>
      <c r="EQ454" s="224"/>
      <c r="ER454" s="224"/>
      <c r="ES454" s="224"/>
      <c r="ET454" s="224"/>
      <c r="EU454" s="224"/>
      <c r="EV454" s="224"/>
      <c r="EW454" s="224"/>
      <c r="EX454" s="224"/>
      <c r="EY454" s="224"/>
      <c r="EZ454" s="224"/>
      <c r="FA454" s="224"/>
    </row>
    <row r="455" spans="1:157" ht="27" customHeight="1">
      <c r="A455" s="99">
        <v>1110900956</v>
      </c>
      <c r="B455" s="124" t="s">
        <v>7573</v>
      </c>
      <c r="C455" s="102" t="s">
        <v>7574</v>
      </c>
      <c r="D455" s="102" t="s">
        <v>1010</v>
      </c>
      <c r="E455" s="102" t="s">
        <v>7575</v>
      </c>
      <c r="F455" s="125" t="s">
        <v>7576</v>
      </c>
      <c r="G455" s="126" t="s">
        <v>7577</v>
      </c>
      <c r="H455" s="126" t="s">
        <v>7578</v>
      </c>
      <c r="I455" s="127"/>
      <c r="J455" s="128"/>
      <c r="K455" s="128"/>
      <c r="L455" s="128" t="s">
        <v>765</v>
      </c>
      <c r="M455" s="128" t="s">
        <v>765</v>
      </c>
      <c r="N455" s="129" t="s">
        <v>765</v>
      </c>
      <c r="O455" s="129" t="s">
        <v>765</v>
      </c>
      <c r="P455" s="99"/>
      <c r="Q455" s="131"/>
      <c r="R455" s="132"/>
      <c r="S455" s="99"/>
      <c r="T455" s="99"/>
      <c r="U455" s="99"/>
      <c r="V455" s="131"/>
      <c r="W455" s="132"/>
      <c r="X455" s="131">
        <v>15</v>
      </c>
      <c r="Y455" s="132"/>
      <c r="Z455" s="99"/>
      <c r="AA455" s="99"/>
      <c r="AB455" s="99"/>
      <c r="AC455" s="99"/>
      <c r="AD455" s="149">
        <v>44713</v>
      </c>
      <c r="AE455" s="102" t="s">
        <v>7579</v>
      </c>
    </row>
    <row r="456" spans="1:157" ht="27" customHeight="1">
      <c r="A456" s="99">
        <v>1110900956</v>
      </c>
      <c r="B456" s="124" t="s">
        <v>7573</v>
      </c>
      <c r="C456" s="102" t="s">
        <v>7574</v>
      </c>
      <c r="D456" s="102" t="s">
        <v>1010</v>
      </c>
      <c r="E456" s="102" t="s">
        <v>7575</v>
      </c>
      <c r="F456" s="125" t="s">
        <v>7576</v>
      </c>
      <c r="G456" s="126" t="s">
        <v>10489</v>
      </c>
      <c r="H456" s="126" t="s">
        <v>10490</v>
      </c>
      <c r="I456" s="127"/>
      <c r="J456" s="128"/>
      <c r="K456" s="128"/>
      <c r="L456" s="128" t="s">
        <v>765</v>
      </c>
      <c r="M456" s="128" t="s">
        <v>765</v>
      </c>
      <c r="N456" s="129" t="s">
        <v>765</v>
      </c>
      <c r="O456" s="129" t="s">
        <v>765</v>
      </c>
      <c r="P456" s="99"/>
      <c r="Q456" s="131"/>
      <c r="R456" s="132"/>
      <c r="S456" s="99"/>
      <c r="T456" s="99"/>
      <c r="U456" s="99"/>
      <c r="V456" s="131"/>
      <c r="W456" s="132"/>
      <c r="X456" s="131"/>
      <c r="Y456" s="132"/>
      <c r="Z456" s="99"/>
      <c r="AA456" s="99"/>
      <c r="AB456" s="99" t="s">
        <v>49</v>
      </c>
      <c r="AC456" s="99"/>
      <c r="AD456" s="138">
        <v>45870</v>
      </c>
      <c r="AE456" s="102" t="s">
        <v>10491</v>
      </c>
    </row>
    <row r="457" spans="1:157" ht="27" customHeight="1">
      <c r="A457" s="99">
        <v>1110900956</v>
      </c>
      <c r="B457" s="124" t="s">
        <v>7573</v>
      </c>
      <c r="C457" s="102" t="s">
        <v>7574</v>
      </c>
      <c r="D457" s="102" t="s">
        <v>1010</v>
      </c>
      <c r="E457" s="102" t="s">
        <v>7575</v>
      </c>
      <c r="F457" s="125" t="s">
        <v>7576</v>
      </c>
      <c r="G457" s="126" t="s">
        <v>10489</v>
      </c>
      <c r="H457" s="126" t="s">
        <v>10490</v>
      </c>
      <c r="I457" s="127"/>
      <c r="J457" s="128"/>
      <c r="K457" s="128"/>
      <c r="L457" s="128" t="s">
        <v>765</v>
      </c>
      <c r="M457" s="128" t="s">
        <v>765</v>
      </c>
      <c r="N457" s="129" t="s">
        <v>765</v>
      </c>
      <c r="O457" s="129" t="s">
        <v>765</v>
      </c>
      <c r="P457" s="99"/>
      <c r="Q457" s="131"/>
      <c r="R457" s="132"/>
      <c r="S457" s="99"/>
      <c r="T457" s="99"/>
      <c r="U457" s="99"/>
      <c r="V457" s="131"/>
      <c r="W457" s="132"/>
      <c r="X457" s="131"/>
      <c r="Y457" s="132"/>
      <c r="Z457" s="99"/>
      <c r="AA457" s="99"/>
      <c r="AB457" s="99"/>
      <c r="AC457" s="99">
        <v>10</v>
      </c>
      <c r="AD457" s="138">
        <v>46023</v>
      </c>
      <c r="AE457" s="102" t="s">
        <v>10491</v>
      </c>
    </row>
    <row r="458" spans="1:157" ht="27" customHeight="1">
      <c r="A458" s="99">
        <v>1110901004</v>
      </c>
      <c r="B458" s="100" t="s">
        <v>8290</v>
      </c>
      <c r="C458" s="101" t="s">
        <v>10946</v>
      </c>
      <c r="D458" s="102" t="s">
        <v>1010</v>
      </c>
      <c r="E458" s="102" t="s">
        <v>8291</v>
      </c>
      <c r="F458" s="133" t="s">
        <v>3146</v>
      </c>
      <c r="G458" s="134" t="s">
        <v>8292</v>
      </c>
      <c r="H458" s="134" t="s">
        <v>8293</v>
      </c>
      <c r="I458" s="135"/>
      <c r="J458" s="136"/>
      <c r="K458" s="136"/>
      <c r="L458" s="136"/>
      <c r="M458" s="136" t="s">
        <v>765</v>
      </c>
      <c r="N458" s="137" t="s">
        <v>765</v>
      </c>
      <c r="O458" s="137"/>
      <c r="P458" s="99"/>
      <c r="Q458" s="131"/>
      <c r="R458" s="132"/>
      <c r="S458" s="99"/>
      <c r="T458" s="99"/>
      <c r="U458" s="99"/>
      <c r="V458" s="110">
        <v>10</v>
      </c>
      <c r="W458" s="111"/>
      <c r="X458" s="131">
        <v>10</v>
      </c>
      <c r="Y458" s="132"/>
      <c r="Z458" s="99"/>
      <c r="AA458" s="99">
        <v>20</v>
      </c>
      <c r="AB458" s="99"/>
      <c r="AC458" s="99"/>
      <c r="AD458" s="138">
        <v>45047</v>
      </c>
      <c r="AE458" s="102" t="s">
        <v>8294</v>
      </c>
    </row>
    <row r="459" spans="1:157" ht="27" customHeight="1">
      <c r="A459" s="99">
        <v>1110901004</v>
      </c>
      <c r="B459" s="100" t="s">
        <v>8290</v>
      </c>
      <c r="C459" s="101" t="s">
        <v>10946</v>
      </c>
      <c r="D459" s="102" t="s">
        <v>1010</v>
      </c>
      <c r="E459" s="102" t="s">
        <v>8291</v>
      </c>
      <c r="F459" s="133" t="s">
        <v>3146</v>
      </c>
      <c r="G459" s="134" t="s">
        <v>8292</v>
      </c>
      <c r="H459" s="134" t="s">
        <v>8293</v>
      </c>
      <c r="I459" s="135"/>
      <c r="J459" s="136"/>
      <c r="K459" s="136"/>
      <c r="L459" s="136"/>
      <c r="M459" s="136" t="s">
        <v>765</v>
      </c>
      <c r="N459" s="137" t="s">
        <v>765</v>
      </c>
      <c r="O459" s="137"/>
      <c r="P459" s="99"/>
      <c r="Q459" s="131"/>
      <c r="R459" s="132"/>
      <c r="S459" s="99"/>
      <c r="T459" s="99"/>
      <c r="U459" s="99"/>
      <c r="V459" s="110"/>
      <c r="W459" s="111"/>
      <c r="X459" s="131"/>
      <c r="Y459" s="132"/>
      <c r="Z459" s="99"/>
      <c r="AA459" s="99"/>
      <c r="AB459" s="99" t="s">
        <v>49</v>
      </c>
      <c r="AC459" s="99"/>
      <c r="AD459" s="138">
        <v>46113</v>
      </c>
      <c r="AE459" s="102" t="s">
        <v>8294</v>
      </c>
    </row>
    <row r="460" spans="1:157" ht="27" customHeight="1">
      <c r="A460" s="99">
        <v>1110901020</v>
      </c>
      <c r="B460" s="100" t="s">
        <v>8481</v>
      </c>
      <c r="C460" s="101" t="s">
        <v>8482</v>
      </c>
      <c r="D460" s="102" t="s">
        <v>1010</v>
      </c>
      <c r="E460" s="102" t="s">
        <v>8483</v>
      </c>
      <c r="F460" s="133" t="s">
        <v>2821</v>
      </c>
      <c r="G460" s="134" t="s">
        <v>8484</v>
      </c>
      <c r="H460" s="134" t="s">
        <v>8485</v>
      </c>
      <c r="I460" s="135"/>
      <c r="J460" s="136"/>
      <c r="K460" s="136"/>
      <c r="L460" s="136"/>
      <c r="M460" s="136"/>
      <c r="N460" s="137" t="s">
        <v>765</v>
      </c>
      <c r="O460" s="137"/>
      <c r="P460" s="99"/>
      <c r="Q460" s="131"/>
      <c r="R460" s="132"/>
      <c r="S460" s="99"/>
      <c r="T460" s="99"/>
      <c r="U460" s="99"/>
      <c r="V460" s="110"/>
      <c r="W460" s="111"/>
      <c r="X460" s="131">
        <v>20</v>
      </c>
      <c r="Y460" s="132"/>
      <c r="Z460" s="99"/>
      <c r="AA460" s="99"/>
      <c r="AB460" s="99"/>
      <c r="AC460" s="99"/>
      <c r="AD460" s="138">
        <v>45139</v>
      </c>
      <c r="AE460" s="102" t="s">
        <v>8486</v>
      </c>
    </row>
    <row r="461" spans="1:157" ht="27" customHeight="1">
      <c r="A461" s="99">
        <v>1110901020</v>
      </c>
      <c r="B461" s="100" t="s">
        <v>8481</v>
      </c>
      <c r="C461" s="101" t="s">
        <v>8482</v>
      </c>
      <c r="D461" s="102" t="s">
        <v>1010</v>
      </c>
      <c r="E461" s="102" t="s">
        <v>8483</v>
      </c>
      <c r="F461" s="133" t="s">
        <v>2821</v>
      </c>
      <c r="G461" s="134" t="s">
        <v>8484</v>
      </c>
      <c r="H461" s="134" t="s">
        <v>8485</v>
      </c>
      <c r="I461" s="135"/>
      <c r="J461" s="136"/>
      <c r="K461" s="136"/>
      <c r="L461" s="136"/>
      <c r="M461" s="136"/>
      <c r="N461" s="137" t="s">
        <v>765</v>
      </c>
      <c r="O461" s="137"/>
      <c r="P461" s="99"/>
      <c r="Q461" s="131"/>
      <c r="R461" s="132"/>
      <c r="S461" s="99"/>
      <c r="T461" s="99"/>
      <c r="U461" s="99"/>
      <c r="V461" s="110"/>
      <c r="W461" s="111"/>
      <c r="X461" s="131"/>
      <c r="Y461" s="132"/>
      <c r="Z461" s="99"/>
      <c r="AA461" s="99"/>
      <c r="AB461" s="99"/>
      <c r="AC461" s="99">
        <v>10</v>
      </c>
      <c r="AD461" s="138">
        <v>46143</v>
      </c>
      <c r="AE461" s="102" t="s">
        <v>8486</v>
      </c>
    </row>
    <row r="462" spans="1:157" s="213" customFormat="1" ht="27" customHeight="1">
      <c r="A462" s="126">
        <v>1110901061</v>
      </c>
      <c r="B462" s="124" t="s">
        <v>9072</v>
      </c>
      <c r="C462" s="102" t="s">
        <v>1637</v>
      </c>
      <c r="D462" s="102" t="s">
        <v>1010</v>
      </c>
      <c r="E462" s="102" t="s">
        <v>9073</v>
      </c>
      <c r="F462" s="125" t="s">
        <v>9074</v>
      </c>
      <c r="G462" s="126" t="s">
        <v>9075</v>
      </c>
      <c r="H462" s="126" t="s">
        <v>9076</v>
      </c>
      <c r="I462" s="127"/>
      <c r="J462" s="128"/>
      <c r="K462" s="128"/>
      <c r="L462" s="128" t="s">
        <v>49</v>
      </c>
      <c r="M462" s="128" t="s">
        <v>49</v>
      </c>
      <c r="N462" s="129" t="s">
        <v>49</v>
      </c>
      <c r="O462" s="130" t="s">
        <v>49</v>
      </c>
      <c r="P462" s="99"/>
      <c r="Q462" s="146"/>
      <c r="R462" s="132"/>
      <c r="S462" s="126"/>
      <c r="T462" s="99"/>
      <c r="U462" s="126"/>
      <c r="V462" s="110"/>
      <c r="W462" s="111"/>
      <c r="X462" s="146"/>
      <c r="Y462" s="130"/>
      <c r="Z462" s="126">
        <v>20</v>
      </c>
      <c r="AA462" s="126"/>
      <c r="AB462" s="126"/>
      <c r="AC462" s="126"/>
      <c r="AD462" s="149">
        <v>45383</v>
      </c>
      <c r="AE462" s="102" t="s">
        <v>9077</v>
      </c>
    </row>
    <row r="463" spans="1:157" s="66" customFormat="1" ht="27" customHeight="1">
      <c r="A463" s="99">
        <v>1110901087</v>
      </c>
      <c r="B463" s="124" t="s">
        <v>9258</v>
      </c>
      <c r="C463" s="102" t="s">
        <v>9259</v>
      </c>
      <c r="D463" s="102" t="s">
        <v>1010</v>
      </c>
      <c r="E463" s="102" t="s">
        <v>9260</v>
      </c>
      <c r="F463" s="125" t="s">
        <v>9261</v>
      </c>
      <c r="G463" s="126" t="s">
        <v>9262</v>
      </c>
      <c r="H463" s="126" t="s">
        <v>9262</v>
      </c>
      <c r="I463" s="127"/>
      <c r="J463" s="128"/>
      <c r="K463" s="129" t="s">
        <v>765</v>
      </c>
      <c r="L463" s="128" t="s">
        <v>765</v>
      </c>
      <c r="M463" s="128" t="s">
        <v>765</v>
      </c>
      <c r="N463" s="129" t="s">
        <v>765</v>
      </c>
      <c r="O463" s="130" t="s">
        <v>765</v>
      </c>
      <c r="P463" s="99"/>
      <c r="Q463" s="131"/>
      <c r="R463" s="132"/>
      <c r="S463" s="99"/>
      <c r="T463" s="99"/>
      <c r="U463" s="99"/>
      <c r="V463" s="131"/>
      <c r="W463" s="132"/>
      <c r="X463" s="131"/>
      <c r="Y463" s="132"/>
      <c r="Z463" s="99"/>
      <c r="AA463" s="99">
        <v>20</v>
      </c>
      <c r="AB463" s="99"/>
      <c r="AC463" s="169"/>
      <c r="AD463" s="222">
        <v>45474</v>
      </c>
      <c r="AE463" s="102" t="s">
        <v>9263</v>
      </c>
    </row>
    <row r="464" spans="1:157" s="66" customFormat="1" ht="27" customHeight="1">
      <c r="A464" s="99">
        <v>1110901111</v>
      </c>
      <c r="B464" s="124" t="s">
        <v>8870</v>
      </c>
      <c r="C464" s="102" t="s">
        <v>9846</v>
      </c>
      <c r="D464" s="102" t="s">
        <v>1010</v>
      </c>
      <c r="E464" s="102" t="s">
        <v>9847</v>
      </c>
      <c r="F464" s="125" t="s">
        <v>3146</v>
      </c>
      <c r="G464" s="126" t="s">
        <v>12033</v>
      </c>
      <c r="H464" s="126" t="s">
        <v>8873</v>
      </c>
      <c r="I464" s="127"/>
      <c r="J464" s="128"/>
      <c r="K464" s="128"/>
      <c r="L464" s="128"/>
      <c r="M464" s="128"/>
      <c r="N464" s="129" t="s">
        <v>49</v>
      </c>
      <c r="O464" s="130"/>
      <c r="P464" s="99"/>
      <c r="Q464" s="131"/>
      <c r="R464" s="132"/>
      <c r="S464" s="99"/>
      <c r="T464" s="99"/>
      <c r="U464" s="99"/>
      <c r="V464" s="131"/>
      <c r="W464" s="132"/>
      <c r="X464" s="131"/>
      <c r="Y464" s="132"/>
      <c r="Z464" s="99"/>
      <c r="AA464" s="99">
        <v>20</v>
      </c>
      <c r="AB464" s="99"/>
      <c r="AC464" s="99"/>
      <c r="AD464" s="149">
        <v>45689</v>
      </c>
      <c r="AE464" s="102" t="s">
        <v>9848</v>
      </c>
    </row>
    <row r="465" spans="1:31" ht="27" customHeight="1">
      <c r="A465" s="99">
        <v>1110901137</v>
      </c>
      <c r="B465" s="124" t="s">
        <v>11614</v>
      </c>
      <c r="C465" s="102" t="s">
        <v>9892</v>
      </c>
      <c r="D465" s="102" t="s">
        <v>1010</v>
      </c>
      <c r="E465" s="102" t="s">
        <v>9893</v>
      </c>
      <c r="F465" s="125" t="s">
        <v>9894</v>
      </c>
      <c r="G465" s="126" t="s">
        <v>9895</v>
      </c>
      <c r="H465" s="126" t="s">
        <v>9895</v>
      </c>
      <c r="I465" s="127"/>
      <c r="J465" s="128"/>
      <c r="K465" s="128"/>
      <c r="L465" s="128"/>
      <c r="M465" s="128" t="s">
        <v>765</v>
      </c>
      <c r="N465" s="129" t="s">
        <v>49</v>
      </c>
      <c r="O465" s="130"/>
      <c r="P465" s="99"/>
      <c r="Q465" s="131"/>
      <c r="R465" s="132"/>
      <c r="S465" s="99"/>
      <c r="T465" s="99"/>
      <c r="U465" s="99"/>
      <c r="V465" s="131"/>
      <c r="W465" s="132"/>
      <c r="X465" s="131"/>
      <c r="Y465" s="132"/>
      <c r="Z465" s="99"/>
      <c r="AA465" s="99">
        <v>20</v>
      </c>
      <c r="AB465" s="99"/>
      <c r="AC465" s="99"/>
      <c r="AD465" s="112">
        <v>45717</v>
      </c>
      <c r="AE465" s="102" t="s">
        <v>9896</v>
      </c>
    </row>
    <row r="466" spans="1:31" ht="27" customHeight="1">
      <c r="A466" s="76">
        <v>1110901145</v>
      </c>
      <c r="B466" s="157" t="s">
        <v>5407</v>
      </c>
      <c r="C466" s="158" t="s">
        <v>10203</v>
      </c>
      <c r="D466" s="160" t="s">
        <v>1883</v>
      </c>
      <c r="E466" s="160" t="s">
        <v>10204</v>
      </c>
      <c r="F466" s="161" t="s">
        <v>3146</v>
      </c>
      <c r="G466" s="162" t="s">
        <v>10205</v>
      </c>
      <c r="H466" s="162" t="s">
        <v>10206</v>
      </c>
      <c r="I466" s="172"/>
      <c r="J466" s="164" t="s">
        <v>49</v>
      </c>
      <c r="K466" s="164" t="s">
        <v>49</v>
      </c>
      <c r="L466" s="164" t="s">
        <v>49</v>
      </c>
      <c r="M466" s="164" t="s">
        <v>765</v>
      </c>
      <c r="N466" s="142" t="s">
        <v>765</v>
      </c>
      <c r="O466" s="89" t="s">
        <v>49</v>
      </c>
      <c r="P466" s="76"/>
      <c r="Q466" s="70"/>
      <c r="R466" s="89"/>
      <c r="S466" s="76"/>
      <c r="T466" s="76"/>
      <c r="U466" s="76"/>
      <c r="V466" s="97"/>
      <c r="W466" s="75"/>
      <c r="X466" s="70">
        <v>20</v>
      </c>
      <c r="Y466" s="89"/>
      <c r="Z466" s="76"/>
      <c r="AA466" s="76"/>
      <c r="AB466" s="76"/>
      <c r="AC466" s="76"/>
      <c r="AD466" s="139">
        <v>45778</v>
      </c>
      <c r="AE466" s="160" t="s">
        <v>10207</v>
      </c>
    </row>
    <row r="467" spans="1:31" s="521" customFormat="1" ht="27" customHeight="1">
      <c r="A467" s="585">
        <v>1110901145</v>
      </c>
      <c r="B467" s="582" t="s">
        <v>5407</v>
      </c>
      <c r="C467" s="570" t="s">
        <v>12373</v>
      </c>
      <c r="D467" s="570" t="s">
        <v>1010</v>
      </c>
      <c r="E467" s="610" t="s">
        <v>10204</v>
      </c>
      <c r="F467" s="583" t="s">
        <v>3146</v>
      </c>
      <c r="G467" s="599" t="s">
        <v>10205</v>
      </c>
      <c r="H467" s="609" t="s">
        <v>10206</v>
      </c>
      <c r="I467" s="601" t="s">
        <v>10919</v>
      </c>
      <c r="J467" s="601" t="s">
        <v>10919</v>
      </c>
      <c r="K467" s="601" t="s">
        <v>10919</v>
      </c>
      <c r="L467" s="601" t="s">
        <v>10919</v>
      </c>
      <c r="M467" s="601" t="s">
        <v>10919</v>
      </c>
      <c r="N467" s="602" t="s">
        <v>49</v>
      </c>
      <c r="O467" s="589" t="s">
        <v>10919</v>
      </c>
      <c r="P467" s="566"/>
      <c r="Q467" s="590"/>
      <c r="R467" s="589"/>
      <c r="S467" s="566"/>
      <c r="T467" s="566"/>
      <c r="U467" s="566"/>
      <c r="V467" s="603"/>
      <c r="W467" s="604"/>
      <c r="X467" s="590"/>
      <c r="Y467" s="589"/>
      <c r="Z467" s="566"/>
      <c r="AA467" s="566"/>
      <c r="AB467" s="566" t="s">
        <v>10919</v>
      </c>
      <c r="AC467" s="566"/>
      <c r="AD467" s="598">
        <v>46266</v>
      </c>
      <c r="AE467" s="610" t="s">
        <v>10207</v>
      </c>
    </row>
    <row r="468" spans="1:31" s="66" customFormat="1" ht="27" customHeight="1">
      <c r="A468" s="99">
        <v>1110901160</v>
      </c>
      <c r="B468" s="124" t="s">
        <v>10804</v>
      </c>
      <c r="C468" s="102" t="s">
        <v>10803</v>
      </c>
      <c r="D468" s="102" t="s">
        <v>1010</v>
      </c>
      <c r="E468" s="102" t="s">
        <v>10800</v>
      </c>
      <c r="F468" s="125" t="s">
        <v>10801</v>
      </c>
      <c r="G468" s="126" t="s">
        <v>10917</v>
      </c>
      <c r="H468" s="126" t="s">
        <v>10918</v>
      </c>
      <c r="I468" s="127"/>
      <c r="J468" s="128"/>
      <c r="K468" s="128"/>
      <c r="L468" s="128"/>
      <c r="M468" s="128" t="s">
        <v>765</v>
      </c>
      <c r="N468" s="129" t="s">
        <v>765</v>
      </c>
      <c r="O468" s="130"/>
      <c r="P468" s="99"/>
      <c r="Q468" s="131"/>
      <c r="R468" s="132"/>
      <c r="S468" s="99"/>
      <c r="T468" s="99"/>
      <c r="U468" s="99"/>
      <c r="V468" s="131"/>
      <c r="W468" s="132"/>
      <c r="X468" s="131"/>
      <c r="Y468" s="132"/>
      <c r="Z468" s="99"/>
      <c r="AA468" s="99">
        <v>20</v>
      </c>
      <c r="AB468" s="99"/>
      <c r="AC468" s="99"/>
      <c r="AD468" s="112">
        <v>45931</v>
      </c>
      <c r="AE468" s="102" t="s">
        <v>10802</v>
      </c>
    </row>
    <row r="469" spans="1:31" s="66" customFormat="1" ht="27" customHeight="1">
      <c r="A469" s="126">
        <v>1110901178</v>
      </c>
      <c r="B469" s="124" t="s">
        <v>10860</v>
      </c>
      <c r="C469" s="102" t="s">
        <v>10861</v>
      </c>
      <c r="D469" s="102" t="s">
        <v>1010</v>
      </c>
      <c r="E469" s="102" t="s">
        <v>10349</v>
      </c>
      <c r="F469" s="125" t="s">
        <v>2821</v>
      </c>
      <c r="G469" s="126" t="s">
        <v>10862</v>
      </c>
      <c r="H469" s="126" t="s">
        <v>10863</v>
      </c>
      <c r="I469" s="127"/>
      <c r="J469" s="128" t="s">
        <v>49</v>
      </c>
      <c r="K469" s="128" t="s">
        <v>49</v>
      </c>
      <c r="L469" s="128" t="s">
        <v>49</v>
      </c>
      <c r="M469" s="128" t="s">
        <v>49</v>
      </c>
      <c r="N469" s="129" t="s">
        <v>49</v>
      </c>
      <c r="O469" s="130" t="s">
        <v>49</v>
      </c>
      <c r="P469" s="99"/>
      <c r="Q469" s="146"/>
      <c r="R469" s="132"/>
      <c r="S469" s="126"/>
      <c r="T469" s="99"/>
      <c r="U469" s="126"/>
      <c r="V469" s="110"/>
      <c r="W469" s="111"/>
      <c r="X469" s="146"/>
      <c r="Y469" s="130"/>
      <c r="Z469" s="126">
        <v>20</v>
      </c>
      <c r="AA469" s="126"/>
      <c r="AB469" s="126"/>
      <c r="AC469" s="126"/>
      <c r="AD469" s="112">
        <v>45962</v>
      </c>
      <c r="AE469" s="102" t="s">
        <v>10350</v>
      </c>
    </row>
    <row r="470" spans="1:31" s="66" customFormat="1" ht="27" customHeight="1">
      <c r="A470" s="99">
        <v>1110901186</v>
      </c>
      <c r="B470" s="100" t="s">
        <v>10928</v>
      </c>
      <c r="C470" s="101" t="s">
        <v>10929</v>
      </c>
      <c r="D470" s="102" t="s">
        <v>2418</v>
      </c>
      <c r="E470" s="102" t="s">
        <v>10930</v>
      </c>
      <c r="F470" s="133" t="s">
        <v>10931</v>
      </c>
      <c r="G470" s="134" t="s">
        <v>10932</v>
      </c>
      <c r="H470" s="134" t="s">
        <v>10933</v>
      </c>
      <c r="I470" s="135"/>
      <c r="J470" s="136"/>
      <c r="K470" s="136"/>
      <c r="L470" s="136"/>
      <c r="M470" s="136" t="s">
        <v>49</v>
      </c>
      <c r="N470" s="137" t="s">
        <v>765</v>
      </c>
      <c r="O470" s="132"/>
      <c r="P470" s="99"/>
      <c r="Q470" s="131"/>
      <c r="R470" s="132"/>
      <c r="S470" s="99"/>
      <c r="T470" s="99">
        <v>20</v>
      </c>
      <c r="U470" s="99"/>
      <c r="V470" s="131"/>
      <c r="W470" s="132"/>
      <c r="X470" s="131"/>
      <c r="Y470" s="132"/>
      <c r="Z470" s="99"/>
      <c r="AA470" s="99"/>
      <c r="AB470" s="99"/>
      <c r="AC470" s="99"/>
      <c r="AD470" s="138">
        <v>46023</v>
      </c>
      <c r="AE470" s="102" t="s">
        <v>10934</v>
      </c>
    </row>
    <row r="471" spans="1:31" s="66" customFormat="1" ht="27" customHeight="1">
      <c r="A471" s="144">
        <v>1110901202</v>
      </c>
      <c r="B471" s="124" t="s">
        <v>11104</v>
      </c>
      <c r="C471" s="102" t="s">
        <v>11105</v>
      </c>
      <c r="D471" s="102" t="s">
        <v>1010</v>
      </c>
      <c r="E471" s="102" t="s">
        <v>11106</v>
      </c>
      <c r="F471" s="125" t="s">
        <v>2821</v>
      </c>
      <c r="G471" s="126" t="s">
        <v>11107</v>
      </c>
      <c r="H471" s="126" t="s">
        <v>11108</v>
      </c>
      <c r="I471" s="127"/>
      <c r="J471" s="128"/>
      <c r="K471" s="129"/>
      <c r="L471" s="128"/>
      <c r="M471" s="128" t="s">
        <v>49</v>
      </c>
      <c r="N471" s="129" t="s">
        <v>49</v>
      </c>
      <c r="O471" s="130" t="s">
        <v>49</v>
      </c>
      <c r="P471" s="99"/>
      <c r="Q471" s="131"/>
      <c r="R471" s="132"/>
      <c r="S471" s="99"/>
      <c r="T471" s="99"/>
      <c r="U471" s="99"/>
      <c r="V471" s="131"/>
      <c r="W471" s="132"/>
      <c r="X471" s="131"/>
      <c r="Y471" s="132"/>
      <c r="Z471" s="99"/>
      <c r="AA471" s="99"/>
      <c r="AB471" s="99"/>
      <c r="AC471" s="99">
        <v>10</v>
      </c>
      <c r="AD471" s="112">
        <v>46054</v>
      </c>
      <c r="AE471" s="102" t="s">
        <v>11109</v>
      </c>
    </row>
    <row r="472" spans="1:31" s="66" customFormat="1" ht="27" customHeight="1">
      <c r="A472" s="99">
        <v>1110901210</v>
      </c>
      <c r="B472" s="100" t="s">
        <v>6587</v>
      </c>
      <c r="C472" s="101" t="s">
        <v>11390</v>
      </c>
      <c r="D472" s="102" t="s">
        <v>1010</v>
      </c>
      <c r="E472" s="102" t="s">
        <v>11391</v>
      </c>
      <c r="F472" s="133" t="s">
        <v>11392</v>
      </c>
      <c r="G472" s="134" t="s">
        <v>6591</v>
      </c>
      <c r="H472" s="134" t="s">
        <v>6592</v>
      </c>
      <c r="I472" s="135"/>
      <c r="J472" s="136"/>
      <c r="K472" s="136"/>
      <c r="L472" s="136"/>
      <c r="M472" s="136" t="s">
        <v>765</v>
      </c>
      <c r="N472" s="137"/>
      <c r="O472" s="132"/>
      <c r="P472" s="99"/>
      <c r="Q472" s="131"/>
      <c r="R472" s="132"/>
      <c r="S472" s="99"/>
      <c r="T472" s="99">
        <v>20</v>
      </c>
      <c r="U472" s="99"/>
      <c r="V472" s="131"/>
      <c r="W472" s="132"/>
      <c r="X472" s="131"/>
      <c r="Y472" s="132"/>
      <c r="Z472" s="99"/>
      <c r="AA472" s="99"/>
      <c r="AB472" s="99"/>
      <c r="AC472" s="99"/>
      <c r="AD472" s="138">
        <v>46113</v>
      </c>
      <c r="AE472" s="102" t="s">
        <v>11393</v>
      </c>
    </row>
    <row r="473" spans="1:31" s="257" customFormat="1" ht="27" customHeight="1">
      <c r="A473" s="99">
        <v>1110901236</v>
      </c>
      <c r="B473" s="124" t="s">
        <v>12112</v>
      </c>
      <c r="C473" s="102" t="s">
        <v>12113</v>
      </c>
      <c r="D473" s="102" t="s">
        <v>1883</v>
      </c>
      <c r="E473" s="102" t="s">
        <v>12114</v>
      </c>
      <c r="F473" s="125" t="s">
        <v>12115</v>
      </c>
      <c r="G473" s="126" t="s">
        <v>12116</v>
      </c>
      <c r="H473" s="126"/>
      <c r="I473" s="127"/>
      <c r="J473" s="128"/>
      <c r="K473" s="128"/>
      <c r="L473" s="128" t="s">
        <v>765</v>
      </c>
      <c r="M473" s="128" t="s">
        <v>765</v>
      </c>
      <c r="N473" s="129" t="s">
        <v>765</v>
      </c>
      <c r="O473" s="130" t="s">
        <v>765</v>
      </c>
      <c r="P473" s="99"/>
      <c r="Q473" s="131"/>
      <c r="R473" s="132"/>
      <c r="S473" s="99"/>
      <c r="T473" s="99"/>
      <c r="U473" s="99"/>
      <c r="V473" s="131"/>
      <c r="W473" s="132"/>
      <c r="X473" s="131"/>
      <c r="Y473" s="132"/>
      <c r="Z473" s="99"/>
      <c r="AA473" s="99">
        <v>20</v>
      </c>
      <c r="AB473" s="99"/>
      <c r="AC473" s="99"/>
      <c r="AD473" s="112">
        <v>46174</v>
      </c>
      <c r="AE473" s="102" t="s">
        <v>12117</v>
      </c>
    </row>
    <row r="474" spans="1:31" ht="27" customHeight="1">
      <c r="A474" s="99">
        <v>1111000095</v>
      </c>
      <c r="B474" s="100" t="s">
        <v>401</v>
      </c>
      <c r="C474" s="101" t="s">
        <v>451</v>
      </c>
      <c r="D474" s="102" t="s">
        <v>452</v>
      </c>
      <c r="E474" s="102" t="s">
        <v>6888</v>
      </c>
      <c r="F474" s="133">
        <v>3400808</v>
      </c>
      <c r="G474" s="134" t="s">
        <v>288</v>
      </c>
      <c r="H474" s="134" t="s">
        <v>288</v>
      </c>
      <c r="I474" s="135"/>
      <c r="J474" s="136"/>
      <c r="K474" s="136"/>
      <c r="L474" s="136"/>
      <c r="M474" s="136" t="s">
        <v>289</v>
      </c>
      <c r="N474" s="137"/>
      <c r="O474" s="132"/>
      <c r="P474" s="99"/>
      <c r="Q474" s="110"/>
      <c r="R474" s="132"/>
      <c r="S474" s="99"/>
      <c r="T474" s="99"/>
      <c r="U474" s="99"/>
      <c r="V474" s="110"/>
      <c r="W474" s="132"/>
      <c r="X474" s="110"/>
      <c r="Y474" s="132"/>
      <c r="Z474" s="99"/>
      <c r="AA474" s="99">
        <v>20</v>
      </c>
      <c r="AB474" s="99"/>
      <c r="AC474" s="99"/>
      <c r="AD474" s="138">
        <v>39904</v>
      </c>
      <c r="AE474" s="102" t="s">
        <v>454</v>
      </c>
    </row>
    <row r="475" spans="1:31" s="66" customFormat="1" ht="27" customHeight="1">
      <c r="A475" s="169">
        <v>1111000103</v>
      </c>
      <c r="B475" s="155" t="s">
        <v>2468</v>
      </c>
      <c r="C475" s="258" t="s">
        <v>2469</v>
      </c>
      <c r="D475" s="102" t="s">
        <v>452</v>
      </c>
      <c r="E475" s="102" t="s">
        <v>1345</v>
      </c>
      <c r="F475" s="133">
        <v>3400802</v>
      </c>
      <c r="G475" s="134" t="s">
        <v>1346</v>
      </c>
      <c r="H475" s="134" t="s">
        <v>1346</v>
      </c>
      <c r="I475" s="135"/>
      <c r="J475" s="136"/>
      <c r="K475" s="136"/>
      <c r="L475" s="136"/>
      <c r="M475" s="136" t="s">
        <v>49</v>
      </c>
      <c r="N475" s="137"/>
      <c r="O475" s="132"/>
      <c r="P475" s="99"/>
      <c r="Q475" s="131"/>
      <c r="R475" s="132"/>
      <c r="S475" s="99"/>
      <c r="T475" s="99">
        <v>10</v>
      </c>
      <c r="U475" s="99"/>
      <c r="V475" s="131"/>
      <c r="W475" s="132"/>
      <c r="X475" s="131"/>
      <c r="Y475" s="132"/>
      <c r="Z475" s="99"/>
      <c r="AA475" s="99">
        <v>30</v>
      </c>
      <c r="AB475" s="99"/>
      <c r="AC475" s="99"/>
      <c r="AD475" s="138">
        <v>40634</v>
      </c>
      <c r="AE475" s="102" t="s">
        <v>1347</v>
      </c>
    </row>
    <row r="476" spans="1:31" s="66" customFormat="1" ht="27" customHeight="1">
      <c r="A476" s="99">
        <v>1111000129</v>
      </c>
      <c r="B476" s="100" t="s">
        <v>1433</v>
      </c>
      <c r="C476" s="101" t="s">
        <v>2082</v>
      </c>
      <c r="D476" s="102" t="s">
        <v>452</v>
      </c>
      <c r="E476" s="102" t="s">
        <v>2083</v>
      </c>
      <c r="F476" s="133" t="s">
        <v>2084</v>
      </c>
      <c r="G476" s="134" t="s">
        <v>2085</v>
      </c>
      <c r="H476" s="134" t="s">
        <v>2085</v>
      </c>
      <c r="I476" s="135"/>
      <c r="J476" s="136"/>
      <c r="K476" s="136"/>
      <c r="L476" s="136"/>
      <c r="M476" s="136" t="s">
        <v>49</v>
      </c>
      <c r="N476" s="137"/>
      <c r="O476" s="132"/>
      <c r="P476" s="99"/>
      <c r="Q476" s="131"/>
      <c r="R476" s="132"/>
      <c r="S476" s="99"/>
      <c r="T476" s="99">
        <v>20</v>
      </c>
      <c r="U476" s="99"/>
      <c r="V476" s="131"/>
      <c r="W476" s="132"/>
      <c r="X476" s="131"/>
      <c r="Y476" s="132"/>
      <c r="Z476" s="99"/>
      <c r="AA476" s="99"/>
      <c r="AB476" s="99"/>
      <c r="AC476" s="99"/>
      <c r="AD476" s="138">
        <v>41091</v>
      </c>
      <c r="AE476" s="102" t="s">
        <v>2086</v>
      </c>
    </row>
    <row r="477" spans="1:31" ht="27" customHeight="1">
      <c r="A477" s="99">
        <v>1111000152</v>
      </c>
      <c r="B477" s="124" t="s">
        <v>5224</v>
      </c>
      <c r="C477" s="102" t="s">
        <v>5530</v>
      </c>
      <c r="D477" s="102" t="s">
        <v>452</v>
      </c>
      <c r="E477" s="102" t="s">
        <v>5531</v>
      </c>
      <c r="F477" s="125" t="s">
        <v>5532</v>
      </c>
      <c r="G477" s="126" t="s">
        <v>5533</v>
      </c>
      <c r="H477" s="126" t="s">
        <v>5534</v>
      </c>
      <c r="I477" s="127"/>
      <c r="J477" s="128"/>
      <c r="K477" s="128"/>
      <c r="L477" s="128"/>
      <c r="M477" s="128" t="s">
        <v>5535</v>
      </c>
      <c r="N477" s="129"/>
      <c r="O477" s="130"/>
      <c r="P477" s="99"/>
      <c r="Q477" s="131"/>
      <c r="R477" s="132">
        <v>12</v>
      </c>
      <c r="S477" s="99"/>
      <c r="T477" s="99">
        <v>40</v>
      </c>
      <c r="U477" s="99"/>
      <c r="V477" s="131"/>
      <c r="W477" s="132"/>
      <c r="X477" s="146"/>
      <c r="Y477" s="132"/>
      <c r="Z477" s="99"/>
      <c r="AA477" s="99"/>
      <c r="AB477" s="99"/>
      <c r="AC477" s="99"/>
      <c r="AD477" s="112">
        <v>41730</v>
      </c>
      <c r="AE477" s="102" t="s">
        <v>5536</v>
      </c>
    </row>
    <row r="478" spans="1:31" s="66" customFormat="1" ht="27" customHeight="1">
      <c r="A478" s="99">
        <v>1111000210</v>
      </c>
      <c r="B478" s="100" t="s">
        <v>2825</v>
      </c>
      <c r="C478" s="102" t="s">
        <v>2826</v>
      </c>
      <c r="D478" s="102" t="s">
        <v>452</v>
      </c>
      <c r="E478" s="102" t="s">
        <v>2827</v>
      </c>
      <c r="F478" s="125" t="s">
        <v>4041</v>
      </c>
      <c r="G478" s="126" t="s">
        <v>4042</v>
      </c>
      <c r="H478" s="126" t="s">
        <v>4043</v>
      </c>
      <c r="I478" s="127" t="s">
        <v>4044</v>
      </c>
      <c r="J478" s="128" t="s">
        <v>4044</v>
      </c>
      <c r="K478" s="128" t="s">
        <v>4044</v>
      </c>
      <c r="L478" s="128" t="s">
        <v>4044</v>
      </c>
      <c r="M478" s="128" t="s">
        <v>4044</v>
      </c>
      <c r="N478" s="129" t="s">
        <v>4044</v>
      </c>
      <c r="O478" s="130" t="s">
        <v>4044</v>
      </c>
      <c r="P478" s="99"/>
      <c r="Q478" s="131"/>
      <c r="R478" s="132"/>
      <c r="S478" s="99"/>
      <c r="T478" s="99"/>
      <c r="U478" s="99"/>
      <c r="V478" s="131"/>
      <c r="W478" s="132"/>
      <c r="X478" s="146"/>
      <c r="Y478" s="132"/>
      <c r="Z478" s="99"/>
      <c r="AA478" s="99">
        <v>20</v>
      </c>
      <c r="AB478" s="99"/>
      <c r="AC478" s="99"/>
      <c r="AD478" s="112">
        <v>42095</v>
      </c>
      <c r="AE478" s="102" t="s">
        <v>2828</v>
      </c>
    </row>
    <row r="479" spans="1:31" ht="27" customHeight="1">
      <c r="A479" s="99">
        <v>1111000335</v>
      </c>
      <c r="B479" s="100" t="s">
        <v>2825</v>
      </c>
      <c r="C479" s="101" t="s">
        <v>4514</v>
      </c>
      <c r="D479" s="102" t="s">
        <v>452</v>
      </c>
      <c r="E479" s="102" t="s">
        <v>4515</v>
      </c>
      <c r="F479" s="133" t="s">
        <v>4516</v>
      </c>
      <c r="G479" s="134" t="s">
        <v>4517</v>
      </c>
      <c r="H479" s="134" t="s">
        <v>4518</v>
      </c>
      <c r="I479" s="135"/>
      <c r="J479" s="136"/>
      <c r="K479" s="136"/>
      <c r="L479" s="136"/>
      <c r="M479" s="136" t="s">
        <v>4519</v>
      </c>
      <c r="N479" s="171" t="s">
        <v>4519</v>
      </c>
      <c r="O479" s="170"/>
      <c r="P479" s="99"/>
      <c r="Q479" s="131"/>
      <c r="R479" s="132"/>
      <c r="S479" s="99"/>
      <c r="T479" s="99">
        <v>20</v>
      </c>
      <c r="U479" s="99"/>
      <c r="V479" s="131"/>
      <c r="W479" s="132"/>
      <c r="X479" s="131"/>
      <c r="Y479" s="132"/>
      <c r="Z479" s="99"/>
      <c r="AA479" s="99"/>
      <c r="AB479" s="99"/>
      <c r="AC479" s="99"/>
      <c r="AD479" s="138">
        <v>43282</v>
      </c>
      <c r="AE479" s="102" t="s">
        <v>4520</v>
      </c>
    </row>
    <row r="480" spans="1:31" s="66" customFormat="1" ht="27" customHeight="1">
      <c r="A480" s="99">
        <v>1111000350</v>
      </c>
      <c r="B480" s="124" t="s">
        <v>12031</v>
      </c>
      <c r="C480" s="102" t="s">
        <v>4664</v>
      </c>
      <c r="D480" s="102" t="s">
        <v>452</v>
      </c>
      <c r="E480" s="102" t="s">
        <v>8479</v>
      </c>
      <c r="F480" s="125" t="s">
        <v>10581</v>
      </c>
      <c r="G480" s="126" t="s">
        <v>10582</v>
      </c>
      <c r="H480" s="126" t="s">
        <v>10583</v>
      </c>
      <c r="I480" s="127"/>
      <c r="J480" s="128"/>
      <c r="K480" s="129"/>
      <c r="L480" s="128"/>
      <c r="M480" s="128" t="s">
        <v>765</v>
      </c>
      <c r="N480" s="129" t="s">
        <v>765</v>
      </c>
      <c r="O480" s="130"/>
      <c r="P480" s="99"/>
      <c r="Q480" s="131"/>
      <c r="R480" s="132"/>
      <c r="S480" s="99"/>
      <c r="T480" s="99"/>
      <c r="U480" s="99"/>
      <c r="V480" s="131"/>
      <c r="W480" s="132"/>
      <c r="X480" s="131"/>
      <c r="Y480" s="132"/>
      <c r="Z480" s="99">
        <v>20</v>
      </c>
      <c r="AA480" s="99"/>
      <c r="AB480" s="99"/>
      <c r="AC480" s="99"/>
      <c r="AD480" s="112">
        <v>43374</v>
      </c>
      <c r="AE480" s="102" t="s">
        <v>8480</v>
      </c>
    </row>
    <row r="481" spans="1:31" ht="27" customHeight="1">
      <c r="A481" s="99">
        <v>1111000392</v>
      </c>
      <c r="B481" s="100" t="s">
        <v>5720</v>
      </c>
      <c r="C481" s="101" t="s">
        <v>5721</v>
      </c>
      <c r="D481" s="102" t="s">
        <v>452</v>
      </c>
      <c r="E481" s="102" t="s">
        <v>5722</v>
      </c>
      <c r="F481" s="133" t="s">
        <v>5723</v>
      </c>
      <c r="G481" s="134" t="s">
        <v>5724</v>
      </c>
      <c r="H481" s="134" t="s">
        <v>5725</v>
      </c>
      <c r="I481" s="135"/>
      <c r="J481" s="136"/>
      <c r="K481" s="136"/>
      <c r="L481" s="136"/>
      <c r="M481" s="136" t="s">
        <v>49</v>
      </c>
      <c r="N481" s="137" t="s">
        <v>765</v>
      </c>
      <c r="O481" s="132"/>
      <c r="P481" s="99"/>
      <c r="Q481" s="131"/>
      <c r="R481" s="132"/>
      <c r="S481" s="99"/>
      <c r="T481" s="99">
        <v>10</v>
      </c>
      <c r="U481" s="99"/>
      <c r="V481" s="131"/>
      <c r="W481" s="132"/>
      <c r="X481" s="131"/>
      <c r="Y481" s="132"/>
      <c r="Z481" s="99"/>
      <c r="AA481" s="99">
        <v>10</v>
      </c>
      <c r="AB481" s="99"/>
      <c r="AC481" s="99"/>
      <c r="AD481" s="138">
        <v>43922</v>
      </c>
      <c r="AE481" s="102" t="s">
        <v>5726</v>
      </c>
    </row>
    <row r="482" spans="1:31" ht="27" customHeight="1">
      <c r="A482" s="126">
        <v>1111000400</v>
      </c>
      <c r="B482" s="124" t="s">
        <v>6235</v>
      </c>
      <c r="C482" s="102" t="s">
        <v>6236</v>
      </c>
      <c r="D482" s="102" t="s">
        <v>452</v>
      </c>
      <c r="E482" s="102" t="s">
        <v>6237</v>
      </c>
      <c r="F482" s="125" t="s">
        <v>2084</v>
      </c>
      <c r="G482" s="126" t="s">
        <v>6238</v>
      </c>
      <c r="H482" s="126" t="s">
        <v>6239</v>
      </c>
      <c r="I482" s="110" t="s">
        <v>765</v>
      </c>
      <c r="J482" s="148" t="s">
        <v>765</v>
      </c>
      <c r="K482" s="148" t="s">
        <v>765</v>
      </c>
      <c r="L482" s="148" t="s">
        <v>765</v>
      </c>
      <c r="M482" s="148" t="s">
        <v>765</v>
      </c>
      <c r="N482" s="137" t="s">
        <v>765</v>
      </c>
      <c r="O482" s="132" t="s">
        <v>765</v>
      </c>
      <c r="P482" s="99"/>
      <c r="Q482" s="131"/>
      <c r="R482" s="132">
        <v>3</v>
      </c>
      <c r="S482" s="99"/>
      <c r="T482" s="99">
        <v>20</v>
      </c>
      <c r="U482" s="99"/>
      <c r="V482" s="131"/>
      <c r="W482" s="132"/>
      <c r="X482" s="131"/>
      <c r="Y482" s="132"/>
      <c r="Z482" s="99"/>
      <c r="AA482" s="99"/>
      <c r="AB482" s="99"/>
      <c r="AC482" s="99"/>
      <c r="AD482" s="112">
        <v>44075</v>
      </c>
      <c r="AE482" s="102" t="s">
        <v>10067</v>
      </c>
    </row>
    <row r="483" spans="1:31" ht="27" customHeight="1">
      <c r="A483" s="99">
        <v>1111000418</v>
      </c>
      <c r="B483" s="100" t="s">
        <v>1433</v>
      </c>
      <c r="C483" s="101" t="s">
        <v>1348</v>
      </c>
      <c r="D483" s="102" t="s">
        <v>452</v>
      </c>
      <c r="E483" s="102" t="s">
        <v>1349</v>
      </c>
      <c r="F483" s="133">
        <v>3400802</v>
      </c>
      <c r="G483" s="134" t="s">
        <v>1350</v>
      </c>
      <c r="H483" s="134" t="s">
        <v>1350</v>
      </c>
      <c r="I483" s="135"/>
      <c r="J483" s="136"/>
      <c r="K483" s="136"/>
      <c r="L483" s="136"/>
      <c r="M483" s="136" t="s">
        <v>49</v>
      </c>
      <c r="N483" s="137"/>
      <c r="O483" s="132"/>
      <c r="P483" s="99"/>
      <c r="Q483" s="131"/>
      <c r="R483" s="132"/>
      <c r="S483" s="99"/>
      <c r="T483" s="99">
        <v>20</v>
      </c>
      <c r="U483" s="99"/>
      <c r="V483" s="131"/>
      <c r="W483" s="132"/>
      <c r="X483" s="131"/>
      <c r="Y483" s="132"/>
      <c r="Z483" s="99"/>
      <c r="AA483" s="99"/>
      <c r="AB483" s="99"/>
      <c r="AC483" s="99"/>
      <c r="AD483" s="112">
        <v>44287</v>
      </c>
      <c r="AE483" s="102" t="s">
        <v>6622</v>
      </c>
    </row>
    <row r="484" spans="1:31" s="66" customFormat="1" ht="27" customHeight="1">
      <c r="A484" s="99">
        <v>1111000442</v>
      </c>
      <c r="B484" s="100" t="s">
        <v>7379</v>
      </c>
      <c r="C484" s="101" t="s">
        <v>7380</v>
      </c>
      <c r="D484" s="102" t="s">
        <v>452</v>
      </c>
      <c r="E484" s="102" t="s">
        <v>7381</v>
      </c>
      <c r="F484" s="133" t="s">
        <v>2421</v>
      </c>
      <c r="G484" s="134" t="s">
        <v>7602</v>
      </c>
      <c r="H484" s="134"/>
      <c r="I484" s="135"/>
      <c r="J484" s="136"/>
      <c r="K484" s="136"/>
      <c r="L484" s="136"/>
      <c r="M484" s="128" t="s">
        <v>6411</v>
      </c>
      <c r="N484" s="128" t="s">
        <v>6411</v>
      </c>
      <c r="O484" s="132"/>
      <c r="P484" s="99"/>
      <c r="Q484" s="131"/>
      <c r="R484" s="132"/>
      <c r="S484" s="99"/>
      <c r="T484" s="99"/>
      <c r="U484" s="99"/>
      <c r="V484" s="131"/>
      <c r="W484" s="132"/>
      <c r="X484" s="131"/>
      <c r="Y484" s="132"/>
      <c r="Z484" s="99"/>
      <c r="AA484" s="99">
        <v>20</v>
      </c>
      <c r="AB484" s="99"/>
      <c r="AC484" s="99"/>
      <c r="AD484" s="149">
        <v>44652</v>
      </c>
      <c r="AE484" s="102" t="s">
        <v>7382</v>
      </c>
    </row>
    <row r="485" spans="1:31" s="66" customFormat="1" ht="27" customHeight="1">
      <c r="A485" s="126">
        <v>1111000483</v>
      </c>
      <c r="B485" s="124" t="s">
        <v>8181</v>
      </c>
      <c r="C485" s="102" t="s">
        <v>6883</v>
      </c>
      <c r="D485" s="102" t="s">
        <v>452</v>
      </c>
      <c r="E485" s="102" t="s">
        <v>6884</v>
      </c>
      <c r="F485" s="125" t="s">
        <v>6885</v>
      </c>
      <c r="G485" s="126" t="s">
        <v>6886</v>
      </c>
      <c r="H485" s="126"/>
      <c r="I485" s="127"/>
      <c r="J485" s="128"/>
      <c r="K485" s="128"/>
      <c r="L485" s="128" t="s">
        <v>49</v>
      </c>
      <c r="M485" s="128" t="s">
        <v>49</v>
      </c>
      <c r="N485" s="129" t="s">
        <v>49</v>
      </c>
      <c r="O485" s="130" t="s">
        <v>49</v>
      </c>
      <c r="P485" s="99"/>
      <c r="Q485" s="146"/>
      <c r="R485" s="132"/>
      <c r="S485" s="126"/>
      <c r="T485" s="99"/>
      <c r="U485" s="126"/>
      <c r="V485" s="110"/>
      <c r="W485" s="111"/>
      <c r="X485" s="146"/>
      <c r="Y485" s="130"/>
      <c r="Z485" s="126">
        <v>20</v>
      </c>
      <c r="AA485" s="126"/>
      <c r="AB485" s="126"/>
      <c r="AC485" s="126"/>
      <c r="AD485" s="112">
        <v>45017</v>
      </c>
      <c r="AE485" s="102" t="s">
        <v>6887</v>
      </c>
    </row>
    <row r="486" spans="1:31" ht="27" customHeight="1">
      <c r="A486" s="99">
        <v>1111000491</v>
      </c>
      <c r="B486" s="100" t="s">
        <v>11951</v>
      </c>
      <c r="C486" s="102" t="s">
        <v>8998</v>
      </c>
      <c r="D486" s="102" t="s">
        <v>452</v>
      </c>
      <c r="E486" s="102" t="s">
        <v>8999</v>
      </c>
      <c r="F486" s="125" t="s">
        <v>9000</v>
      </c>
      <c r="G486" s="126" t="s">
        <v>9001</v>
      </c>
      <c r="H486" s="126" t="s">
        <v>9001</v>
      </c>
      <c r="I486" s="127"/>
      <c r="J486" s="128" t="s">
        <v>765</v>
      </c>
      <c r="K486" s="128" t="s">
        <v>765</v>
      </c>
      <c r="L486" s="128" t="s">
        <v>765</v>
      </c>
      <c r="M486" s="128" t="s">
        <v>765</v>
      </c>
      <c r="N486" s="129" t="s">
        <v>765</v>
      </c>
      <c r="O486" s="130" t="s">
        <v>765</v>
      </c>
      <c r="P486" s="99"/>
      <c r="Q486" s="131"/>
      <c r="R486" s="132"/>
      <c r="S486" s="99"/>
      <c r="T486" s="99"/>
      <c r="U486" s="99"/>
      <c r="V486" s="131"/>
      <c r="W486" s="132"/>
      <c r="X486" s="146"/>
      <c r="Y486" s="132"/>
      <c r="Z486" s="99"/>
      <c r="AA486" s="99">
        <v>20</v>
      </c>
      <c r="AB486" s="99"/>
      <c r="AC486" s="99"/>
      <c r="AD486" s="112">
        <v>45352</v>
      </c>
      <c r="AE486" s="102" t="s">
        <v>9002</v>
      </c>
    </row>
    <row r="487" spans="1:31" ht="27" customHeight="1">
      <c r="A487" s="144">
        <v>1111000517</v>
      </c>
      <c r="B487" s="124" t="s">
        <v>9656</v>
      </c>
      <c r="C487" s="102" t="s">
        <v>9657</v>
      </c>
      <c r="D487" s="102" t="s">
        <v>4091</v>
      </c>
      <c r="E487" s="102" t="s">
        <v>9658</v>
      </c>
      <c r="F487" s="225" t="s">
        <v>7511</v>
      </c>
      <c r="G487" s="126" t="s">
        <v>9659</v>
      </c>
      <c r="H487" s="126" t="s">
        <v>9659</v>
      </c>
      <c r="I487" s="172"/>
      <c r="J487" s="148" t="s">
        <v>49</v>
      </c>
      <c r="K487" s="148" t="s">
        <v>49</v>
      </c>
      <c r="L487" s="148" t="s">
        <v>765</v>
      </c>
      <c r="M487" s="148" t="s">
        <v>49</v>
      </c>
      <c r="N487" s="137" t="s">
        <v>49</v>
      </c>
      <c r="O487" s="132" t="s">
        <v>49</v>
      </c>
      <c r="P487" s="99"/>
      <c r="Q487" s="110"/>
      <c r="R487" s="132"/>
      <c r="S487" s="99"/>
      <c r="T487" s="99"/>
      <c r="U487" s="99"/>
      <c r="V487" s="110"/>
      <c r="W487" s="132"/>
      <c r="X487" s="110"/>
      <c r="Y487" s="132"/>
      <c r="Z487" s="99"/>
      <c r="AA487" s="99">
        <v>20</v>
      </c>
      <c r="AB487" s="99"/>
      <c r="AC487" s="99"/>
      <c r="AD487" s="112">
        <v>45627</v>
      </c>
      <c r="AE487" s="102" t="s">
        <v>9660</v>
      </c>
    </row>
    <row r="488" spans="1:31" s="66" customFormat="1" ht="27" customHeight="1">
      <c r="A488" s="126">
        <v>1111000558</v>
      </c>
      <c r="B488" s="124" t="s">
        <v>10320</v>
      </c>
      <c r="C488" s="102" t="s">
        <v>10321</v>
      </c>
      <c r="D488" s="102" t="s">
        <v>4091</v>
      </c>
      <c r="E488" s="102" t="s">
        <v>10322</v>
      </c>
      <c r="F488" s="259" t="s">
        <v>2421</v>
      </c>
      <c r="G488" s="162" t="s">
        <v>10323</v>
      </c>
      <c r="H488" s="131"/>
      <c r="I488" s="135"/>
      <c r="J488" s="136"/>
      <c r="K488" s="136"/>
      <c r="L488" s="136"/>
      <c r="M488" s="136" t="s">
        <v>6411</v>
      </c>
      <c r="N488" s="137" t="s">
        <v>6411</v>
      </c>
      <c r="O488" s="89"/>
      <c r="P488" s="99"/>
      <c r="Q488" s="131"/>
      <c r="R488" s="132"/>
      <c r="S488" s="99"/>
      <c r="T488" s="99"/>
      <c r="U488" s="99"/>
      <c r="V488" s="131"/>
      <c r="W488" s="132"/>
      <c r="X488" s="131"/>
      <c r="Y488" s="132"/>
      <c r="Z488" s="99"/>
      <c r="AA488" s="99">
        <v>20</v>
      </c>
      <c r="AB488" s="99"/>
      <c r="AC488" s="99"/>
      <c r="AD488" s="112">
        <v>45809</v>
      </c>
      <c r="AE488" s="102" t="s">
        <v>10324</v>
      </c>
    </row>
    <row r="489" spans="1:31" s="66" customFormat="1" ht="27" customHeight="1">
      <c r="A489" s="99">
        <v>1111000574</v>
      </c>
      <c r="B489" s="124" t="s">
        <v>11152</v>
      </c>
      <c r="C489" s="102" t="s">
        <v>11153</v>
      </c>
      <c r="D489" s="102" t="s">
        <v>452</v>
      </c>
      <c r="E489" s="102" t="s">
        <v>11154</v>
      </c>
      <c r="F489" s="125" t="s">
        <v>5655</v>
      </c>
      <c r="G489" s="126" t="s">
        <v>11155</v>
      </c>
      <c r="H489" s="126" t="s">
        <v>11156</v>
      </c>
      <c r="I489" s="127"/>
      <c r="J489" s="128" t="s">
        <v>765</v>
      </c>
      <c r="K489" s="129" t="s">
        <v>765</v>
      </c>
      <c r="L489" s="128" t="s">
        <v>765</v>
      </c>
      <c r="M489" s="128" t="s">
        <v>765</v>
      </c>
      <c r="N489" s="129" t="s">
        <v>765</v>
      </c>
      <c r="O489" s="130" t="s">
        <v>765</v>
      </c>
      <c r="P489" s="99"/>
      <c r="Q489" s="131"/>
      <c r="R489" s="132"/>
      <c r="S489" s="99"/>
      <c r="T489" s="99"/>
      <c r="U489" s="99"/>
      <c r="V489" s="131"/>
      <c r="W489" s="132"/>
      <c r="X489" s="131"/>
      <c r="Y489" s="132"/>
      <c r="Z489" s="99">
        <v>20</v>
      </c>
      <c r="AA489" s="99"/>
      <c r="AB489" s="99"/>
      <c r="AC489" s="99"/>
      <c r="AD489" s="138">
        <v>46082</v>
      </c>
      <c r="AE489" s="102" t="s">
        <v>11157</v>
      </c>
    </row>
    <row r="490" spans="1:31" ht="27" customHeight="1">
      <c r="A490" s="99">
        <v>1111000590</v>
      </c>
      <c r="B490" s="100" t="s">
        <v>12091</v>
      </c>
      <c r="C490" s="101" t="s">
        <v>12092</v>
      </c>
      <c r="D490" s="102" t="s">
        <v>452</v>
      </c>
      <c r="E490" s="102" t="s">
        <v>12093</v>
      </c>
      <c r="F490" s="133" t="s">
        <v>12094</v>
      </c>
      <c r="G490" s="134" t="s">
        <v>12095</v>
      </c>
      <c r="H490" s="134" t="s">
        <v>12096</v>
      </c>
      <c r="I490" s="135" t="s">
        <v>765</v>
      </c>
      <c r="J490" s="136" t="s">
        <v>765</v>
      </c>
      <c r="K490" s="136" t="s">
        <v>765</v>
      </c>
      <c r="L490" s="136" t="s">
        <v>765</v>
      </c>
      <c r="M490" s="136" t="s">
        <v>765</v>
      </c>
      <c r="N490" s="136" t="s">
        <v>765</v>
      </c>
      <c r="O490" s="132" t="s">
        <v>765</v>
      </c>
      <c r="P490" s="99"/>
      <c r="Q490" s="131"/>
      <c r="R490" s="132"/>
      <c r="S490" s="99"/>
      <c r="T490" s="99">
        <v>20</v>
      </c>
      <c r="U490" s="99"/>
      <c r="V490" s="131"/>
      <c r="W490" s="132"/>
      <c r="X490" s="131"/>
      <c r="Y490" s="132"/>
      <c r="Z490" s="99"/>
      <c r="AA490" s="99"/>
      <c r="AB490" s="99"/>
      <c r="AC490" s="99"/>
      <c r="AD490" s="138">
        <v>46174</v>
      </c>
      <c r="AE490" s="102" t="s">
        <v>12097</v>
      </c>
    </row>
    <row r="491" spans="1:31" s="66" customFormat="1" ht="27" customHeight="1">
      <c r="A491" s="144">
        <v>1111150031</v>
      </c>
      <c r="B491" s="100" t="s">
        <v>871</v>
      </c>
      <c r="C491" s="101" t="s">
        <v>888</v>
      </c>
      <c r="D491" s="102" t="s">
        <v>889</v>
      </c>
      <c r="E491" s="102" t="s">
        <v>912</v>
      </c>
      <c r="F491" s="225">
        <v>3450014</v>
      </c>
      <c r="G491" s="126" t="s">
        <v>913</v>
      </c>
      <c r="H491" s="126" t="s">
        <v>914</v>
      </c>
      <c r="I491" s="110"/>
      <c r="J491" s="148"/>
      <c r="K491" s="148"/>
      <c r="L491" s="148"/>
      <c r="M491" s="148" t="s">
        <v>939</v>
      </c>
      <c r="N491" s="137"/>
      <c r="O491" s="132"/>
      <c r="P491" s="99">
        <v>50</v>
      </c>
      <c r="Q491" s="131" t="s">
        <v>2679</v>
      </c>
      <c r="R491" s="132">
        <v>7</v>
      </c>
      <c r="S491" s="99"/>
      <c r="T491" s="99">
        <v>50</v>
      </c>
      <c r="U491" s="99"/>
      <c r="V491" s="131"/>
      <c r="W491" s="132"/>
      <c r="X491" s="131"/>
      <c r="Y491" s="132"/>
      <c r="Z491" s="99"/>
      <c r="AA491" s="99"/>
      <c r="AB491" s="99"/>
      <c r="AC491" s="99"/>
      <c r="AD491" s="112">
        <v>40269</v>
      </c>
      <c r="AE491" s="102" t="s">
        <v>998</v>
      </c>
    </row>
    <row r="492" spans="1:31" s="66" customFormat="1" ht="27" customHeight="1">
      <c r="A492" s="144">
        <v>1111150049</v>
      </c>
      <c r="B492" s="100" t="s">
        <v>871</v>
      </c>
      <c r="C492" s="101" t="s">
        <v>1772</v>
      </c>
      <c r="D492" s="102" t="s">
        <v>889</v>
      </c>
      <c r="E492" s="102" t="s">
        <v>1773</v>
      </c>
      <c r="F492" s="225">
        <v>3450034</v>
      </c>
      <c r="G492" s="126" t="s">
        <v>1774</v>
      </c>
      <c r="H492" s="126" t="s">
        <v>1775</v>
      </c>
      <c r="I492" s="110"/>
      <c r="J492" s="148"/>
      <c r="K492" s="148"/>
      <c r="L492" s="148"/>
      <c r="M492" s="148" t="s">
        <v>49</v>
      </c>
      <c r="N492" s="137"/>
      <c r="O492" s="132"/>
      <c r="P492" s="99"/>
      <c r="Q492" s="131"/>
      <c r="R492" s="132"/>
      <c r="S492" s="99"/>
      <c r="T492" s="99">
        <v>15</v>
      </c>
      <c r="U492" s="99"/>
      <c r="V492" s="131"/>
      <c r="W492" s="132"/>
      <c r="X492" s="131"/>
      <c r="Y492" s="132"/>
      <c r="Z492" s="99"/>
      <c r="AA492" s="99">
        <v>15</v>
      </c>
      <c r="AB492" s="99"/>
      <c r="AC492" s="99"/>
      <c r="AD492" s="112">
        <v>41000</v>
      </c>
      <c r="AE492" s="102" t="s">
        <v>1776</v>
      </c>
    </row>
    <row r="493" spans="1:31" s="66" customFormat="1" ht="27" customHeight="1">
      <c r="A493" s="144">
        <v>1111175020</v>
      </c>
      <c r="B493" s="100" t="s">
        <v>1992</v>
      </c>
      <c r="C493" s="101" t="s">
        <v>1998</v>
      </c>
      <c r="D493" s="102" t="s">
        <v>1993</v>
      </c>
      <c r="E493" s="102" t="s">
        <v>1994</v>
      </c>
      <c r="F493" s="150" t="s">
        <v>1995</v>
      </c>
      <c r="G493" s="126" t="s">
        <v>1996</v>
      </c>
      <c r="H493" s="126" t="s">
        <v>1997</v>
      </c>
      <c r="I493" s="110"/>
      <c r="J493" s="148"/>
      <c r="K493" s="148"/>
      <c r="L493" s="148"/>
      <c r="M493" s="148" t="s">
        <v>49</v>
      </c>
      <c r="N493" s="137"/>
      <c r="O493" s="132"/>
      <c r="P493" s="99"/>
      <c r="Q493" s="146" t="s">
        <v>2608</v>
      </c>
      <c r="R493" s="132">
        <v>5</v>
      </c>
      <c r="S493" s="99">
        <v>72</v>
      </c>
      <c r="T493" s="99">
        <v>10</v>
      </c>
      <c r="U493" s="99"/>
      <c r="V493" s="131"/>
      <c r="W493" s="132"/>
      <c r="X493" s="131"/>
      <c r="Y493" s="132"/>
      <c r="Z493" s="99"/>
      <c r="AA493" s="99"/>
      <c r="AB493" s="99"/>
      <c r="AC493" s="99"/>
      <c r="AD493" s="112">
        <v>41000</v>
      </c>
      <c r="AE493" s="102" t="s">
        <v>11402</v>
      </c>
    </row>
    <row r="494" spans="1:31" s="66" customFormat="1" ht="27" customHeight="1">
      <c r="A494" s="144">
        <v>1111175038</v>
      </c>
      <c r="B494" s="100" t="s">
        <v>875</v>
      </c>
      <c r="C494" s="101" t="s">
        <v>895</v>
      </c>
      <c r="D494" s="102" t="s">
        <v>896</v>
      </c>
      <c r="E494" s="102" t="s">
        <v>921</v>
      </c>
      <c r="F494" s="225">
        <v>3430114</v>
      </c>
      <c r="G494" s="126" t="s">
        <v>922</v>
      </c>
      <c r="H494" s="126" t="s">
        <v>923</v>
      </c>
      <c r="I494" s="110" t="s">
        <v>49</v>
      </c>
      <c r="J494" s="148" t="s">
        <v>49</v>
      </c>
      <c r="K494" s="148" t="s">
        <v>49</v>
      </c>
      <c r="L494" s="148" t="s">
        <v>49</v>
      </c>
      <c r="M494" s="148" t="s">
        <v>977</v>
      </c>
      <c r="N494" s="137" t="s">
        <v>977</v>
      </c>
      <c r="O494" s="132" t="s">
        <v>2169</v>
      </c>
      <c r="P494" s="99"/>
      <c r="Q494" s="131"/>
      <c r="R494" s="132"/>
      <c r="S494" s="99"/>
      <c r="T494" s="99"/>
      <c r="U494" s="99"/>
      <c r="V494" s="131"/>
      <c r="W494" s="132"/>
      <c r="X494" s="131">
        <v>6</v>
      </c>
      <c r="Y494" s="132"/>
      <c r="Z494" s="99"/>
      <c r="AA494" s="99">
        <v>34</v>
      </c>
      <c r="AB494" s="99"/>
      <c r="AC494" s="99"/>
      <c r="AD494" s="112">
        <v>40269</v>
      </c>
      <c r="AE494" s="102" t="s">
        <v>4203</v>
      </c>
    </row>
    <row r="495" spans="1:31" s="66" customFormat="1" ht="27" customHeight="1">
      <c r="A495" s="144">
        <v>1111175111</v>
      </c>
      <c r="B495" s="124" t="s">
        <v>1151</v>
      </c>
      <c r="C495" s="101" t="s">
        <v>1152</v>
      </c>
      <c r="D495" s="102" t="s">
        <v>889</v>
      </c>
      <c r="E495" s="102" t="s">
        <v>1153</v>
      </c>
      <c r="F495" s="259">
        <v>3450034</v>
      </c>
      <c r="G495" s="99" t="s">
        <v>1154</v>
      </c>
      <c r="H495" s="99" t="s">
        <v>1154</v>
      </c>
      <c r="I495" s="110"/>
      <c r="J495" s="148"/>
      <c r="K495" s="148"/>
      <c r="L495" s="148"/>
      <c r="M495" s="148" t="s">
        <v>49</v>
      </c>
      <c r="N495" s="137"/>
      <c r="O495" s="132"/>
      <c r="P495" s="99"/>
      <c r="Q495" s="131"/>
      <c r="R495" s="132"/>
      <c r="S495" s="99"/>
      <c r="T495" s="99">
        <v>25</v>
      </c>
      <c r="U495" s="99"/>
      <c r="V495" s="131"/>
      <c r="W495" s="132"/>
      <c r="X495" s="131"/>
      <c r="Y495" s="132"/>
      <c r="Z495" s="99"/>
      <c r="AA495" s="99"/>
      <c r="AB495" s="99"/>
      <c r="AC495" s="99"/>
      <c r="AD495" s="112">
        <v>40634</v>
      </c>
      <c r="AE495" s="102" t="s">
        <v>1155</v>
      </c>
    </row>
    <row r="496" spans="1:31" ht="27" customHeight="1">
      <c r="A496" s="126">
        <v>1111175137</v>
      </c>
      <c r="B496" s="124" t="s">
        <v>1815</v>
      </c>
      <c r="C496" s="102" t="s">
        <v>1814</v>
      </c>
      <c r="D496" s="102" t="s">
        <v>1915</v>
      </c>
      <c r="E496" s="102" t="s">
        <v>1916</v>
      </c>
      <c r="F496" s="259" t="s">
        <v>1917</v>
      </c>
      <c r="G496" s="99" t="s">
        <v>1918</v>
      </c>
      <c r="H496" s="99" t="s">
        <v>1816</v>
      </c>
      <c r="I496" s="110" t="s">
        <v>1919</v>
      </c>
      <c r="J496" s="148" t="s">
        <v>1919</v>
      </c>
      <c r="K496" s="148" t="s">
        <v>1919</v>
      </c>
      <c r="L496" s="148"/>
      <c r="M496" s="148" t="s">
        <v>1919</v>
      </c>
      <c r="N496" s="137"/>
      <c r="O496" s="132"/>
      <c r="P496" s="99"/>
      <c r="Q496" s="131"/>
      <c r="R496" s="132"/>
      <c r="S496" s="99"/>
      <c r="T496" s="99">
        <v>15</v>
      </c>
      <c r="U496" s="99"/>
      <c r="V496" s="131"/>
      <c r="W496" s="132"/>
      <c r="X496" s="131"/>
      <c r="Y496" s="132"/>
      <c r="Z496" s="99"/>
      <c r="AA496" s="99">
        <v>10</v>
      </c>
      <c r="AB496" s="99"/>
      <c r="AC496" s="99"/>
      <c r="AD496" s="112">
        <v>41000</v>
      </c>
      <c r="AE496" s="102" t="s">
        <v>1920</v>
      </c>
    </row>
    <row r="497" spans="1:31" ht="27" customHeight="1">
      <c r="A497" s="99">
        <v>1111175152</v>
      </c>
      <c r="B497" s="124" t="s">
        <v>2161</v>
      </c>
      <c r="C497" s="102" t="s">
        <v>2162</v>
      </c>
      <c r="D497" s="102" t="s">
        <v>2164</v>
      </c>
      <c r="E497" s="102" t="s">
        <v>2179</v>
      </c>
      <c r="F497" s="125" t="s">
        <v>2180</v>
      </c>
      <c r="G497" s="126" t="s">
        <v>2181</v>
      </c>
      <c r="H497" s="126" t="s">
        <v>2163</v>
      </c>
      <c r="I497" s="127"/>
      <c r="J497" s="128"/>
      <c r="K497" s="128"/>
      <c r="L497" s="128"/>
      <c r="M497" s="128" t="s">
        <v>2183</v>
      </c>
      <c r="N497" s="129"/>
      <c r="O497" s="130"/>
      <c r="P497" s="126"/>
      <c r="Q497" s="146"/>
      <c r="R497" s="130"/>
      <c r="S497" s="126"/>
      <c r="T497" s="126">
        <v>20</v>
      </c>
      <c r="U497" s="126"/>
      <c r="V497" s="146"/>
      <c r="W497" s="130"/>
      <c r="X497" s="146"/>
      <c r="Y497" s="130"/>
      <c r="Z497" s="126"/>
      <c r="AA497" s="99"/>
      <c r="AB497" s="99"/>
      <c r="AC497" s="99"/>
      <c r="AD497" s="112">
        <v>41365</v>
      </c>
      <c r="AE497" s="102" t="s">
        <v>2182</v>
      </c>
    </row>
    <row r="498" spans="1:31" ht="27" customHeight="1">
      <c r="A498" s="144">
        <v>1111175194</v>
      </c>
      <c r="B498" s="124" t="s">
        <v>2811</v>
      </c>
      <c r="C498" s="102" t="s">
        <v>2812</v>
      </c>
      <c r="D498" s="102" t="s">
        <v>2164</v>
      </c>
      <c r="E498" s="102" t="s">
        <v>2813</v>
      </c>
      <c r="F498" s="225" t="s">
        <v>2814</v>
      </c>
      <c r="G498" s="126" t="s">
        <v>2815</v>
      </c>
      <c r="H498" s="126" t="s">
        <v>2815</v>
      </c>
      <c r="I498" s="110"/>
      <c r="J498" s="148"/>
      <c r="K498" s="148"/>
      <c r="L498" s="148"/>
      <c r="M498" s="148" t="s">
        <v>2816</v>
      </c>
      <c r="N498" s="137"/>
      <c r="O498" s="132"/>
      <c r="P498" s="99"/>
      <c r="Q498" s="110"/>
      <c r="R498" s="132"/>
      <c r="S498" s="99"/>
      <c r="T498" s="99"/>
      <c r="U498" s="99"/>
      <c r="V498" s="110"/>
      <c r="W498" s="132"/>
      <c r="X498" s="110"/>
      <c r="Y498" s="132"/>
      <c r="Z498" s="99"/>
      <c r="AA498" s="99">
        <v>20</v>
      </c>
      <c r="AB498" s="99"/>
      <c r="AC498" s="99"/>
      <c r="AD498" s="112">
        <v>42095</v>
      </c>
      <c r="AE498" s="102" t="s">
        <v>2817</v>
      </c>
    </row>
    <row r="499" spans="1:31" ht="27" customHeight="1">
      <c r="A499" s="99">
        <v>1111175269</v>
      </c>
      <c r="B499" s="100" t="s">
        <v>4045</v>
      </c>
      <c r="C499" s="101" t="s">
        <v>4046</v>
      </c>
      <c r="D499" s="102" t="s">
        <v>4047</v>
      </c>
      <c r="E499" s="102" t="s">
        <v>4048</v>
      </c>
      <c r="F499" s="133" t="s">
        <v>4049</v>
      </c>
      <c r="G499" s="134" t="s">
        <v>4050</v>
      </c>
      <c r="H499" s="134" t="s">
        <v>4051</v>
      </c>
      <c r="I499" s="135" t="s">
        <v>4044</v>
      </c>
      <c r="J499" s="136" t="s">
        <v>4044</v>
      </c>
      <c r="K499" s="136" t="s">
        <v>4044</v>
      </c>
      <c r="L499" s="136" t="s">
        <v>4044</v>
      </c>
      <c r="M499" s="136" t="s">
        <v>4044</v>
      </c>
      <c r="N499" s="137" t="s">
        <v>4044</v>
      </c>
      <c r="O499" s="132" t="s">
        <v>4044</v>
      </c>
      <c r="P499" s="99"/>
      <c r="Q499" s="131"/>
      <c r="R499" s="132"/>
      <c r="S499" s="99"/>
      <c r="T499" s="99">
        <v>20</v>
      </c>
      <c r="U499" s="99"/>
      <c r="V499" s="131"/>
      <c r="W499" s="132"/>
      <c r="X499" s="131"/>
      <c r="Y499" s="132"/>
      <c r="Z499" s="99"/>
      <c r="AA499" s="99"/>
      <c r="AB499" s="99"/>
      <c r="AC499" s="99"/>
      <c r="AD499" s="138">
        <v>43040</v>
      </c>
      <c r="AE499" s="102" t="s">
        <v>4202</v>
      </c>
    </row>
    <row r="500" spans="1:31" s="66" customFormat="1" ht="27" customHeight="1">
      <c r="A500" s="99">
        <v>1111175277</v>
      </c>
      <c r="B500" s="100" t="s">
        <v>4176</v>
      </c>
      <c r="C500" s="101" t="s">
        <v>4177</v>
      </c>
      <c r="D500" s="102" t="s">
        <v>4047</v>
      </c>
      <c r="E500" s="102" t="s">
        <v>4178</v>
      </c>
      <c r="F500" s="133" t="s">
        <v>3492</v>
      </c>
      <c r="G500" s="134" t="s">
        <v>4179</v>
      </c>
      <c r="H500" s="134" t="s">
        <v>4180</v>
      </c>
      <c r="I500" s="135"/>
      <c r="J500" s="136"/>
      <c r="K500" s="136"/>
      <c r="L500" s="136"/>
      <c r="M500" s="136" t="s">
        <v>49</v>
      </c>
      <c r="N500" s="137"/>
      <c r="O500" s="132"/>
      <c r="P500" s="99"/>
      <c r="Q500" s="131"/>
      <c r="R500" s="132"/>
      <c r="S500" s="99"/>
      <c r="T500" s="99">
        <v>10</v>
      </c>
      <c r="U500" s="99"/>
      <c r="V500" s="131"/>
      <c r="W500" s="132"/>
      <c r="X500" s="131"/>
      <c r="Y500" s="132"/>
      <c r="Z500" s="99"/>
      <c r="AA500" s="99">
        <v>10</v>
      </c>
      <c r="AB500" s="99"/>
      <c r="AC500" s="99"/>
      <c r="AD500" s="138">
        <v>43101</v>
      </c>
      <c r="AE500" s="102" t="s">
        <v>4201</v>
      </c>
    </row>
    <row r="501" spans="1:31" ht="27" customHeight="1">
      <c r="A501" s="99">
        <v>1111175319</v>
      </c>
      <c r="B501" s="100" t="s">
        <v>4936</v>
      </c>
      <c r="C501" s="101" t="s">
        <v>4937</v>
      </c>
      <c r="D501" s="102" t="s">
        <v>1993</v>
      </c>
      <c r="E501" s="102" t="s">
        <v>4938</v>
      </c>
      <c r="F501" s="133" t="s">
        <v>4939</v>
      </c>
      <c r="G501" s="134" t="s">
        <v>4940</v>
      </c>
      <c r="H501" s="134" t="s">
        <v>4940</v>
      </c>
      <c r="I501" s="135"/>
      <c r="J501" s="136"/>
      <c r="K501" s="136"/>
      <c r="L501" s="136"/>
      <c r="M501" s="136" t="s">
        <v>4941</v>
      </c>
      <c r="N501" s="171"/>
      <c r="O501" s="170"/>
      <c r="P501" s="99"/>
      <c r="Q501" s="131"/>
      <c r="R501" s="132"/>
      <c r="S501" s="99"/>
      <c r="T501" s="99">
        <v>20</v>
      </c>
      <c r="U501" s="99"/>
      <c r="V501" s="131"/>
      <c r="W501" s="132"/>
      <c r="X501" s="131"/>
      <c r="Y501" s="132"/>
      <c r="Z501" s="99"/>
      <c r="AA501" s="99"/>
      <c r="AB501" s="99"/>
      <c r="AC501" s="99"/>
      <c r="AD501" s="138">
        <v>43556</v>
      </c>
      <c r="AE501" s="102" t="s">
        <v>4942</v>
      </c>
    </row>
    <row r="502" spans="1:31" s="66" customFormat="1" ht="27" customHeight="1">
      <c r="A502" s="99">
        <v>1111175335</v>
      </c>
      <c r="B502" s="124" t="s">
        <v>5518</v>
      </c>
      <c r="C502" s="102" t="s">
        <v>5519</v>
      </c>
      <c r="D502" s="102" t="s">
        <v>7498</v>
      </c>
      <c r="E502" s="102" t="s">
        <v>5520</v>
      </c>
      <c r="F502" s="125">
        <v>3450023</v>
      </c>
      <c r="G502" s="146" t="s">
        <v>5521</v>
      </c>
      <c r="H502" s="126" t="s">
        <v>5521</v>
      </c>
      <c r="I502" s="177" t="s">
        <v>5522</v>
      </c>
      <c r="J502" s="128" t="s">
        <v>5522</v>
      </c>
      <c r="K502" s="128" t="s">
        <v>5522</v>
      </c>
      <c r="L502" s="128" t="s">
        <v>5522</v>
      </c>
      <c r="M502" s="128" t="s">
        <v>5522</v>
      </c>
      <c r="N502" s="129" t="s">
        <v>765</v>
      </c>
      <c r="O502" s="130" t="s">
        <v>5522</v>
      </c>
      <c r="P502" s="99"/>
      <c r="Q502" s="131"/>
      <c r="R502" s="132"/>
      <c r="S502" s="99"/>
      <c r="T502" s="99"/>
      <c r="U502" s="99"/>
      <c r="V502" s="131"/>
      <c r="W502" s="132"/>
      <c r="X502" s="131"/>
      <c r="Y502" s="132"/>
      <c r="Z502" s="99"/>
      <c r="AA502" s="99">
        <v>20</v>
      </c>
      <c r="AB502" s="99"/>
      <c r="AC502" s="99"/>
      <c r="AD502" s="112">
        <v>43831</v>
      </c>
      <c r="AE502" s="102" t="s">
        <v>5523</v>
      </c>
    </row>
    <row r="503" spans="1:31" s="66" customFormat="1" ht="27" customHeight="1">
      <c r="A503" s="99">
        <v>1111175384</v>
      </c>
      <c r="B503" s="151" t="s">
        <v>7917</v>
      </c>
      <c r="C503" s="102" t="s">
        <v>7918</v>
      </c>
      <c r="D503" s="102" t="s">
        <v>7498</v>
      </c>
      <c r="E503" s="102" t="s">
        <v>7919</v>
      </c>
      <c r="F503" s="259" t="s">
        <v>7920</v>
      </c>
      <c r="G503" s="99" t="s">
        <v>7921</v>
      </c>
      <c r="H503" s="99"/>
      <c r="I503" s="154"/>
      <c r="J503" s="136"/>
      <c r="K503" s="136"/>
      <c r="L503" s="136"/>
      <c r="M503" s="136" t="s">
        <v>765</v>
      </c>
      <c r="N503" s="137" t="s">
        <v>765</v>
      </c>
      <c r="O503" s="132"/>
      <c r="P503" s="99"/>
      <c r="Q503" s="110"/>
      <c r="R503" s="111"/>
      <c r="S503" s="99"/>
      <c r="T503" s="99"/>
      <c r="U503" s="99"/>
      <c r="V503" s="131"/>
      <c r="W503" s="132"/>
      <c r="X503" s="110"/>
      <c r="Y503" s="111"/>
      <c r="Z503" s="99"/>
      <c r="AA503" s="99">
        <v>20</v>
      </c>
      <c r="AB503" s="99"/>
      <c r="AC503" s="99"/>
      <c r="AD503" s="138">
        <v>44866</v>
      </c>
      <c r="AE503" s="151" t="s">
        <v>7922</v>
      </c>
    </row>
    <row r="504" spans="1:31" s="66" customFormat="1" ht="27" customHeight="1">
      <c r="A504" s="169">
        <v>1111175442</v>
      </c>
      <c r="B504" s="156" t="s">
        <v>12219</v>
      </c>
      <c r="C504" s="156" t="s">
        <v>12220</v>
      </c>
      <c r="D504" s="156" t="s">
        <v>1993</v>
      </c>
      <c r="E504" s="156" t="s">
        <v>12221</v>
      </c>
      <c r="F504" s="304" t="s">
        <v>4939</v>
      </c>
      <c r="G504" s="169" t="s">
        <v>12222</v>
      </c>
      <c r="H504" s="169" t="s">
        <v>12223</v>
      </c>
      <c r="I504" s="172" t="s">
        <v>765</v>
      </c>
      <c r="J504" s="164" t="s">
        <v>765</v>
      </c>
      <c r="K504" s="164" t="s">
        <v>765</v>
      </c>
      <c r="L504" s="164" t="s">
        <v>765</v>
      </c>
      <c r="M504" s="164" t="s">
        <v>49</v>
      </c>
      <c r="N504" s="142"/>
      <c r="O504" s="164" t="s">
        <v>49</v>
      </c>
      <c r="P504" s="169"/>
      <c r="Q504" s="203"/>
      <c r="R504" s="204"/>
      <c r="S504" s="169"/>
      <c r="T504" s="169">
        <v>7</v>
      </c>
      <c r="U504" s="169"/>
      <c r="V504" s="203"/>
      <c r="W504" s="204"/>
      <c r="X504" s="203"/>
      <c r="Y504" s="204"/>
      <c r="Z504" s="169"/>
      <c r="AA504" s="169"/>
      <c r="AB504" s="169"/>
      <c r="AC504" s="169"/>
      <c r="AD504" s="205">
        <v>46204</v>
      </c>
      <c r="AE504" s="303"/>
    </row>
    <row r="505" spans="1:31" s="521" customFormat="1" ht="27" customHeight="1">
      <c r="A505" s="585">
        <v>1111175459</v>
      </c>
      <c r="B505" s="582" t="s">
        <v>8875</v>
      </c>
      <c r="C505" s="570" t="s">
        <v>12361</v>
      </c>
      <c r="D505" s="570" t="s">
        <v>12362</v>
      </c>
      <c r="E505" s="570" t="s">
        <v>12363</v>
      </c>
      <c r="F505" s="583" t="s">
        <v>12364</v>
      </c>
      <c r="G505" s="599" t="s">
        <v>12365</v>
      </c>
      <c r="H505" s="599"/>
      <c r="I505" s="601" t="s">
        <v>10919</v>
      </c>
      <c r="J505" s="601" t="s">
        <v>10919</v>
      </c>
      <c r="K505" s="601" t="s">
        <v>10919</v>
      </c>
      <c r="L505" s="601" t="s">
        <v>10919</v>
      </c>
      <c r="M505" s="601" t="s">
        <v>10919</v>
      </c>
      <c r="N505" s="602" t="s">
        <v>49</v>
      </c>
      <c r="O505" s="589" t="s">
        <v>10919</v>
      </c>
      <c r="P505" s="566"/>
      <c r="Q505" s="590"/>
      <c r="R505" s="589"/>
      <c r="S505" s="566"/>
      <c r="T505" s="566">
        <v>20</v>
      </c>
      <c r="U505" s="566"/>
      <c r="V505" s="603"/>
      <c r="W505" s="604"/>
      <c r="X505" s="590"/>
      <c r="Y505" s="589"/>
      <c r="Z505" s="566"/>
      <c r="AA505" s="566"/>
      <c r="AB505" s="566"/>
      <c r="AC505" s="566"/>
      <c r="AD505" s="598">
        <v>46266</v>
      </c>
      <c r="AE505" s="570" t="s">
        <v>12366</v>
      </c>
    </row>
    <row r="506" spans="1:31" s="66" customFormat="1" ht="27" customHeight="1">
      <c r="A506" s="99">
        <v>1111200075</v>
      </c>
      <c r="B506" s="124" t="s">
        <v>73</v>
      </c>
      <c r="C506" s="102" t="s">
        <v>1211</v>
      </c>
      <c r="D506" s="102" t="s">
        <v>73</v>
      </c>
      <c r="E506" s="102" t="s">
        <v>2467</v>
      </c>
      <c r="F506" s="125">
        <v>3410025</v>
      </c>
      <c r="G506" s="126" t="s">
        <v>1210</v>
      </c>
      <c r="H506" s="126" t="s">
        <v>1209</v>
      </c>
      <c r="I506" s="127"/>
      <c r="J506" s="128"/>
      <c r="K506" s="128"/>
      <c r="L506" s="128"/>
      <c r="M506" s="128" t="s">
        <v>1196</v>
      </c>
      <c r="N506" s="129"/>
      <c r="O506" s="130"/>
      <c r="P506" s="126"/>
      <c r="Q506" s="146"/>
      <c r="R506" s="130"/>
      <c r="S506" s="126"/>
      <c r="T506" s="99">
        <v>20</v>
      </c>
      <c r="U506" s="126"/>
      <c r="V506" s="146"/>
      <c r="W506" s="130"/>
      <c r="X506" s="146"/>
      <c r="Y506" s="130"/>
      <c r="Z506" s="126"/>
      <c r="AA506" s="99">
        <v>35</v>
      </c>
      <c r="AB506" s="99"/>
      <c r="AC506" s="99"/>
      <c r="AD506" s="149">
        <v>40634</v>
      </c>
      <c r="AE506" s="102" t="s">
        <v>1208</v>
      </c>
    </row>
    <row r="507" spans="1:31" s="66" customFormat="1" ht="27" customHeight="1">
      <c r="A507" s="169">
        <v>1111200166</v>
      </c>
      <c r="B507" s="198" t="s">
        <v>761</v>
      </c>
      <c r="C507" s="156" t="s">
        <v>5252</v>
      </c>
      <c r="D507" s="102" t="s">
        <v>73</v>
      </c>
      <c r="E507" s="102" t="s">
        <v>2518</v>
      </c>
      <c r="F507" s="125">
        <v>3410018</v>
      </c>
      <c r="G507" s="126" t="s">
        <v>610</v>
      </c>
      <c r="H507" s="126" t="s">
        <v>625</v>
      </c>
      <c r="I507" s="127"/>
      <c r="J507" s="128"/>
      <c r="K507" s="128"/>
      <c r="L507" s="128"/>
      <c r="M507" s="128" t="s">
        <v>5253</v>
      </c>
      <c r="N507" s="129" t="s">
        <v>5253</v>
      </c>
      <c r="O507" s="130"/>
      <c r="P507" s="99"/>
      <c r="Q507" s="131"/>
      <c r="R507" s="132"/>
      <c r="S507" s="99"/>
      <c r="T507" s="99">
        <v>15</v>
      </c>
      <c r="U507" s="99"/>
      <c r="V507" s="131"/>
      <c r="W507" s="132"/>
      <c r="X507" s="131"/>
      <c r="Y507" s="132"/>
      <c r="Z507" s="99"/>
      <c r="AA507" s="99">
        <v>14</v>
      </c>
      <c r="AB507" s="99"/>
      <c r="AC507" s="99"/>
      <c r="AD507" s="138">
        <v>38991</v>
      </c>
      <c r="AE507" s="102" t="s">
        <v>290</v>
      </c>
    </row>
    <row r="508" spans="1:31" ht="27" customHeight="1">
      <c r="A508" s="126">
        <v>1111200174</v>
      </c>
      <c r="B508" s="124" t="s">
        <v>762</v>
      </c>
      <c r="C508" s="102" t="s">
        <v>529</v>
      </c>
      <c r="D508" s="102" t="s">
        <v>73</v>
      </c>
      <c r="E508" s="102" t="s">
        <v>135</v>
      </c>
      <c r="F508" s="125">
        <v>3410012</v>
      </c>
      <c r="G508" s="126" t="s">
        <v>611</v>
      </c>
      <c r="H508" s="126" t="s">
        <v>611</v>
      </c>
      <c r="I508" s="127"/>
      <c r="J508" s="128"/>
      <c r="K508" s="128"/>
      <c r="L508" s="128"/>
      <c r="M508" s="128" t="s">
        <v>2331</v>
      </c>
      <c r="N508" s="129"/>
      <c r="O508" s="130"/>
      <c r="P508" s="99"/>
      <c r="Q508" s="131"/>
      <c r="R508" s="132"/>
      <c r="S508" s="99"/>
      <c r="T508" s="99">
        <v>35</v>
      </c>
      <c r="U508" s="99"/>
      <c r="V508" s="131"/>
      <c r="W508" s="132"/>
      <c r="X508" s="131"/>
      <c r="Y508" s="132"/>
      <c r="Z508" s="99"/>
      <c r="AA508" s="99">
        <v>20</v>
      </c>
      <c r="AB508" s="99"/>
      <c r="AC508" s="99"/>
      <c r="AD508" s="112">
        <v>39173</v>
      </c>
      <c r="AE508" s="102" t="s">
        <v>291</v>
      </c>
    </row>
    <row r="509" spans="1:31" ht="27" customHeight="1">
      <c r="A509" s="99">
        <v>1111200232</v>
      </c>
      <c r="B509" s="100" t="s">
        <v>1591</v>
      </c>
      <c r="C509" s="101" t="s">
        <v>1588</v>
      </c>
      <c r="D509" s="102" t="s">
        <v>73</v>
      </c>
      <c r="E509" s="102" t="s">
        <v>8280</v>
      </c>
      <c r="F509" s="125">
        <v>3410008</v>
      </c>
      <c r="G509" s="126" t="s">
        <v>1589</v>
      </c>
      <c r="H509" s="126" t="s">
        <v>1589</v>
      </c>
      <c r="I509" s="127"/>
      <c r="J509" s="128"/>
      <c r="K509" s="128"/>
      <c r="L509" s="128"/>
      <c r="M509" s="128" t="s">
        <v>49</v>
      </c>
      <c r="N509" s="129"/>
      <c r="O509" s="130"/>
      <c r="P509" s="99"/>
      <c r="Q509" s="131"/>
      <c r="R509" s="132"/>
      <c r="S509" s="99"/>
      <c r="T509" s="99"/>
      <c r="U509" s="99"/>
      <c r="V509" s="131"/>
      <c r="W509" s="132"/>
      <c r="X509" s="131"/>
      <c r="Y509" s="132"/>
      <c r="Z509" s="99"/>
      <c r="AA509" s="99">
        <v>20</v>
      </c>
      <c r="AB509" s="99"/>
      <c r="AC509" s="99"/>
      <c r="AD509" s="112">
        <v>40909</v>
      </c>
      <c r="AE509" s="102" t="s">
        <v>1590</v>
      </c>
    </row>
    <row r="510" spans="1:31" s="192" customFormat="1" ht="27" customHeight="1">
      <c r="A510" s="126">
        <v>1111200240</v>
      </c>
      <c r="B510" s="124" t="s">
        <v>1659</v>
      </c>
      <c r="C510" s="102" t="s">
        <v>1660</v>
      </c>
      <c r="D510" s="102" t="s">
        <v>73</v>
      </c>
      <c r="E510" s="102" t="s">
        <v>1661</v>
      </c>
      <c r="F510" s="125" t="s">
        <v>3047</v>
      </c>
      <c r="G510" s="126" t="s">
        <v>3294</v>
      </c>
      <c r="H510" s="126" t="s">
        <v>3295</v>
      </c>
      <c r="I510" s="127" t="s">
        <v>765</v>
      </c>
      <c r="J510" s="128"/>
      <c r="K510" s="128"/>
      <c r="L510" s="128" t="s">
        <v>765</v>
      </c>
      <c r="M510" s="128" t="s">
        <v>765</v>
      </c>
      <c r="N510" s="129" t="s">
        <v>765</v>
      </c>
      <c r="O510" s="130" t="s">
        <v>765</v>
      </c>
      <c r="P510" s="99"/>
      <c r="Q510" s="131"/>
      <c r="R510" s="132"/>
      <c r="S510" s="99"/>
      <c r="T510" s="99"/>
      <c r="U510" s="99"/>
      <c r="V510" s="131"/>
      <c r="W510" s="132"/>
      <c r="X510" s="131">
        <v>20</v>
      </c>
      <c r="Y510" s="132"/>
      <c r="Z510" s="99"/>
      <c r="AA510" s="99"/>
      <c r="AB510" s="99"/>
      <c r="AC510" s="99"/>
      <c r="AD510" s="112">
        <v>40969</v>
      </c>
      <c r="AE510" s="102" t="s">
        <v>1662</v>
      </c>
    </row>
    <row r="511" spans="1:31" s="66" customFormat="1" ht="27" customHeight="1">
      <c r="A511" s="99">
        <v>1111200265</v>
      </c>
      <c r="B511" s="124" t="s">
        <v>1723</v>
      </c>
      <c r="C511" s="102" t="s">
        <v>1722</v>
      </c>
      <c r="D511" s="102" t="s">
        <v>73</v>
      </c>
      <c r="E511" s="102" t="s">
        <v>1721</v>
      </c>
      <c r="F511" s="125">
        <v>3410034</v>
      </c>
      <c r="G511" s="126" t="s">
        <v>1720</v>
      </c>
      <c r="H511" s="126" t="s">
        <v>1719</v>
      </c>
      <c r="I511" s="127"/>
      <c r="J511" s="128"/>
      <c r="K511" s="128"/>
      <c r="L511" s="128"/>
      <c r="M511" s="128" t="s">
        <v>1702</v>
      </c>
      <c r="N511" s="129"/>
      <c r="O511" s="130"/>
      <c r="P511" s="99"/>
      <c r="Q511" s="131"/>
      <c r="R511" s="132"/>
      <c r="S511" s="99"/>
      <c r="T511" s="99">
        <v>20</v>
      </c>
      <c r="U511" s="99"/>
      <c r="V511" s="110"/>
      <c r="W511" s="111"/>
      <c r="X511" s="110"/>
      <c r="Y511" s="132"/>
      <c r="Z511" s="99"/>
      <c r="AA511" s="99"/>
      <c r="AB511" s="99"/>
      <c r="AC511" s="99"/>
      <c r="AD511" s="112">
        <v>41000</v>
      </c>
      <c r="AE511" s="102" t="s">
        <v>8295</v>
      </c>
    </row>
    <row r="512" spans="1:31" s="66" customFormat="1" ht="27" customHeight="1">
      <c r="A512" s="99">
        <v>1111200448</v>
      </c>
      <c r="B512" s="100" t="s">
        <v>3709</v>
      </c>
      <c r="C512" s="101" t="s">
        <v>3113</v>
      </c>
      <c r="D512" s="102" t="s">
        <v>73</v>
      </c>
      <c r="E512" s="102" t="s">
        <v>3114</v>
      </c>
      <c r="F512" s="133" t="s">
        <v>3710</v>
      </c>
      <c r="G512" s="134" t="s">
        <v>3711</v>
      </c>
      <c r="H512" s="134" t="s">
        <v>3712</v>
      </c>
      <c r="I512" s="135"/>
      <c r="J512" s="136" t="s">
        <v>3713</v>
      </c>
      <c r="K512" s="136" t="s">
        <v>3713</v>
      </c>
      <c r="L512" s="136" t="s">
        <v>3713</v>
      </c>
      <c r="M512" s="136" t="s">
        <v>3713</v>
      </c>
      <c r="N512" s="137" t="s">
        <v>3713</v>
      </c>
      <c r="O512" s="132" t="s">
        <v>3713</v>
      </c>
      <c r="P512" s="99"/>
      <c r="Q512" s="131"/>
      <c r="R512" s="132"/>
      <c r="S512" s="99"/>
      <c r="T512" s="99"/>
      <c r="U512" s="99"/>
      <c r="V512" s="131"/>
      <c r="W512" s="132"/>
      <c r="X512" s="131"/>
      <c r="Y512" s="132"/>
      <c r="Z512" s="99">
        <v>20</v>
      </c>
      <c r="AA512" s="99"/>
      <c r="AB512" s="99"/>
      <c r="AC512" s="99"/>
      <c r="AD512" s="138">
        <v>42767</v>
      </c>
      <c r="AE512" s="102" t="s">
        <v>3115</v>
      </c>
    </row>
    <row r="513" spans="1:31" ht="27" customHeight="1">
      <c r="A513" s="99">
        <v>1111200455</v>
      </c>
      <c r="B513" s="100" t="s">
        <v>3772</v>
      </c>
      <c r="C513" s="101" t="s">
        <v>3773</v>
      </c>
      <c r="D513" s="102" t="s">
        <v>73</v>
      </c>
      <c r="E513" s="102" t="s">
        <v>3825</v>
      </c>
      <c r="F513" s="133" t="s">
        <v>3774</v>
      </c>
      <c r="G513" s="134" t="s">
        <v>4415</v>
      </c>
      <c r="H513" s="134" t="s">
        <v>4416</v>
      </c>
      <c r="I513" s="135"/>
      <c r="J513" s="136"/>
      <c r="K513" s="136"/>
      <c r="L513" s="136" t="s">
        <v>3775</v>
      </c>
      <c r="M513" s="136" t="s">
        <v>3775</v>
      </c>
      <c r="N513" s="137" t="s">
        <v>3775</v>
      </c>
      <c r="O513" s="132" t="s">
        <v>3775</v>
      </c>
      <c r="P513" s="99"/>
      <c r="Q513" s="131"/>
      <c r="R513" s="132"/>
      <c r="S513" s="99"/>
      <c r="T513" s="99"/>
      <c r="U513" s="99"/>
      <c r="V513" s="131"/>
      <c r="W513" s="132"/>
      <c r="X513" s="131"/>
      <c r="Y513" s="132"/>
      <c r="Z513" s="99">
        <v>20</v>
      </c>
      <c r="AA513" s="99"/>
      <c r="AB513" s="99"/>
      <c r="AC513" s="99"/>
      <c r="AD513" s="112">
        <v>42826</v>
      </c>
      <c r="AE513" s="102" t="s">
        <v>3776</v>
      </c>
    </row>
    <row r="514" spans="1:31" ht="27" customHeight="1">
      <c r="A514" s="99">
        <v>1111200471</v>
      </c>
      <c r="B514" s="124" t="s">
        <v>3417</v>
      </c>
      <c r="C514" s="102" t="s">
        <v>4186</v>
      </c>
      <c r="D514" s="102" t="s">
        <v>73</v>
      </c>
      <c r="E514" s="102" t="s">
        <v>4204</v>
      </c>
      <c r="F514" s="125" t="s">
        <v>4187</v>
      </c>
      <c r="G514" s="126" t="s">
        <v>4188</v>
      </c>
      <c r="H514" s="126" t="s">
        <v>4189</v>
      </c>
      <c r="I514" s="127"/>
      <c r="J514" s="128"/>
      <c r="K514" s="129"/>
      <c r="L514" s="128" t="s">
        <v>4181</v>
      </c>
      <c r="M514" s="128" t="s">
        <v>4181</v>
      </c>
      <c r="N514" s="129" t="s">
        <v>4181</v>
      </c>
      <c r="O514" s="130"/>
      <c r="P514" s="99"/>
      <c r="Q514" s="131"/>
      <c r="R514" s="132"/>
      <c r="S514" s="99"/>
      <c r="T514" s="99"/>
      <c r="U514" s="99"/>
      <c r="V514" s="131"/>
      <c r="W514" s="132"/>
      <c r="X514" s="131">
        <v>20</v>
      </c>
      <c r="Y514" s="132"/>
      <c r="Z514" s="99"/>
      <c r="AA514" s="99"/>
      <c r="AB514" s="99"/>
      <c r="AC514" s="99"/>
      <c r="AD514" s="112">
        <v>43101</v>
      </c>
      <c r="AE514" s="102" t="s">
        <v>4190</v>
      </c>
    </row>
    <row r="515" spans="1:31" s="66" customFormat="1" ht="27" customHeight="1">
      <c r="A515" s="99">
        <v>1111200471</v>
      </c>
      <c r="B515" s="124" t="s">
        <v>3417</v>
      </c>
      <c r="C515" s="102" t="s">
        <v>9165</v>
      </c>
      <c r="D515" s="102" t="s">
        <v>73</v>
      </c>
      <c r="E515" s="102" t="s">
        <v>4204</v>
      </c>
      <c r="F515" s="125" t="s">
        <v>4187</v>
      </c>
      <c r="G515" s="126" t="s">
        <v>4188</v>
      </c>
      <c r="H515" s="126" t="s">
        <v>4189</v>
      </c>
      <c r="I515" s="127"/>
      <c r="J515" s="128"/>
      <c r="K515" s="129"/>
      <c r="L515" s="128" t="s">
        <v>49</v>
      </c>
      <c r="M515" s="128" t="s">
        <v>49</v>
      </c>
      <c r="N515" s="129" t="s">
        <v>49</v>
      </c>
      <c r="O515" s="130"/>
      <c r="P515" s="99"/>
      <c r="Q515" s="131"/>
      <c r="R515" s="132"/>
      <c r="S515" s="99"/>
      <c r="T515" s="99"/>
      <c r="U515" s="99"/>
      <c r="V515" s="131"/>
      <c r="W515" s="132"/>
      <c r="X515" s="131"/>
      <c r="Y515" s="132"/>
      <c r="Z515" s="99"/>
      <c r="AA515" s="99"/>
      <c r="AB515" s="99" t="s">
        <v>49</v>
      </c>
      <c r="AC515" s="99"/>
      <c r="AD515" s="112">
        <v>45413</v>
      </c>
      <c r="AE515" s="102" t="s">
        <v>4190</v>
      </c>
    </row>
    <row r="516" spans="1:31" ht="27" customHeight="1">
      <c r="A516" s="99">
        <v>1111200521</v>
      </c>
      <c r="B516" s="100" t="s">
        <v>4885</v>
      </c>
      <c r="C516" s="101" t="s">
        <v>4886</v>
      </c>
      <c r="D516" s="102" t="s">
        <v>73</v>
      </c>
      <c r="E516" s="102" t="s">
        <v>4887</v>
      </c>
      <c r="F516" s="133" t="s">
        <v>4888</v>
      </c>
      <c r="G516" s="134" t="s">
        <v>4889</v>
      </c>
      <c r="H516" s="134" t="s">
        <v>4890</v>
      </c>
      <c r="I516" s="135"/>
      <c r="J516" s="136"/>
      <c r="K516" s="136"/>
      <c r="L516" s="136"/>
      <c r="M516" s="136" t="s">
        <v>4891</v>
      </c>
      <c r="N516" s="171" t="s">
        <v>4891</v>
      </c>
      <c r="O516" s="170"/>
      <c r="P516" s="99"/>
      <c r="Q516" s="131"/>
      <c r="R516" s="132"/>
      <c r="S516" s="99"/>
      <c r="T516" s="99">
        <v>20</v>
      </c>
      <c r="U516" s="99"/>
      <c r="V516" s="131"/>
      <c r="W516" s="132"/>
      <c r="X516" s="131"/>
      <c r="Y516" s="132"/>
      <c r="Z516" s="99"/>
      <c r="AA516" s="99"/>
      <c r="AB516" s="99"/>
      <c r="AC516" s="99"/>
      <c r="AD516" s="138">
        <v>43525</v>
      </c>
      <c r="AE516" s="102" t="s">
        <v>4892</v>
      </c>
    </row>
    <row r="517" spans="1:31" ht="27" customHeight="1">
      <c r="A517" s="99">
        <v>1111200554</v>
      </c>
      <c r="B517" s="124" t="s">
        <v>5294</v>
      </c>
      <c r="C517" s="102" t="s">
        <v>6331</v>
      </c>
      <c r="D517" s="102" t="s">
        <v>73</v>
      </c>
      <c r="E517" s="102" t="s">
        <v>6332</v>
      </c>
      <c r="F517" s="125" t="s">
        <v>4187</v>
      </c>
      <c r="G517" s="126" t="s">
        <v>6333</v>
      </c>
      <c r="H517" s="126" t="s">
        <v>6333</v>
      </c>
      <c r="I517" s="127"/>
      <c r="J517" s="128"/>
      <c r="K517" s="128"/>
      <c r="L517" s="128"/>
      <c r="M517" s="128" t="s">
        <v>49</v>
      </c>
      <c r="N517" s="128" t="s">
        <v>49</v>
      </c>
      <c r="O517" s="130"/>
      <c r="P517" s="99"/>
      <c r="Q517" s="131"/>
      <c r="R517" s="132"/>
      <c r="S517" s="99"/>
      <c r="T517" s="99"/>
      <c r="U517" s="99"/>
      <c r="V517" s="131"/>
      <c r="W517" s="132"/>
      <c r="X517" s="131"/>
      <c r="Y517" s="132"/>
      <c r="Z517" s="99"/>
      <c r="AA517" s="99">
        <v>20</v>
      </c>
      <c r="AB517" s="99"/>
      <c r="AC517" s="99"/>
      <c r="AD517" s="138">
        <v>44136</v>
      </c>
      <c r="AE517" s="102" t="s">
        <v>6334</v>
      </c>
    </row>
    <row r="518" spans="1:31" ht="27" customHeight="1">
      <c r="A518" s="126">
        <v>1111200562</v>
      </c>
      <c r="B518" s="124" t="s">
        <v>6471</v>
      </c>
      <c r="C518" s="102" t="s">
        <v>6472</v>
      </c>
      <c r="D518" s="102" t="s">
        <v>73</v>
      </c>
      <c r="E518" s="102" t="s">
        <v>6473</v>
      </c>
      <c r="F518" s="133">
        <v>3410018</v>
      </c>
      <c r="G518" s="134" t="s">
        <v>6474</v>
      </c>
      <c r="H518" s="134" t="s">
        <v>6475</v>
      </c>
      <c r="I518" s="127" t="s">
        <v>49</v>
      </c>
      <c r="J518" s="128" t="s">
        <v>49</v>
      </c>
      <c r="K518" s="128" t="s">
        <v>49</v>
      </c>
      <c r="L518" s="128" t="s">
        <v>49</v>
      </c>
      <c r="M518" s="128" t="s">
        <v>49</v>
      </c>
      <c r="N518" s="129" t="s">
        <v>49</v>
      </c>
      <c r="O518" s="130" t="s">
        <v>49</v>
      </c>
      <c r="P518" s="99"/>
      <c r="Q518" s="131"/>
      <c r="R518" s="132"/>
      <c r="S518" s="99"/>
      <c r="T518" s="99"/>
      <c r="U518" s="99"/>
      <c r="V518" s="110"/>
      <c r="W518" s="111"/>
      <c r="X518" s="131"/>
      <c r="Y518" s="132"/>
      <c r="Z518" s="99"/>
      <c r="AA518" s="99">
        <v>20</v>
      </c>
      <c r="AB518" s="99"/>
      <c r="AC518" s="99"/>
      <c r="AD518" s="112">
        <v>44197</v>
      </c>
      <c r="AE518" s="102" t="s">
        <v>6476</v>
      </c>
    </row>
    <row r="519" spans="1:31" ht="27" customHeight="1">
      <c r="A519" s="99">
        <v>1111200620</v>
      </c>
      <c r="B519" s="100" t="s">
        <v>7366</v>
      </c>
      <c r="C519" s="101" t="s">
        <v>7367</v>
      </c>
      <c r="D519" s="102" t="s">
        <v>73</v>
      </c>
      <c r="E519" s="102" t="s">
        <v>7368</v>
      </c>
      <c r="F519" s="133" t="s">
        <v>7369</v>
      </c>
      <c r="G519" s="134" t="s">
        <v>7370</v>
      </c>
      <c r="H519" s="134"/>
      <c r="I519" s="135"/>
      <c r="J519" s="136"/>
      <c r="K519" s="136"/>
      <c r="L519" s="136"/>
      <c r="M519" s="136" t="s">
        <v>765</v>
      </c>
      <c r="N519" s="136"/>
      <c r="O519" s="132"/>
      <c r="P519" s="99"/>
      <c r="Q519" s="131"/>
      <c r="R519" s="132"/>
      <c r="S519" s="99"/>
      <c r="T519" s="99">
        <v>20</v>
      </c>
      <c r="U519" s="99"/>
      <c r="V519" s="131"/>
      <c r="W519" s="132"/>
      <c r="X519" s="131"/>
      <c r="Y519" s="132"/>
      <c r="Z519" s="99"/>
      <c r="AA519" s="99"/>
      <c r="AB519" s="99"/>
      <c r="AC519" s="99"/>
      <c r="AD519" s="149">
        <v>44652</v>
      </c>
      <c r="AE519" s="102" t="s">
        <v>7371</v>
      </c>
    </row>
    <row r="520" spans="1:31" ht="27" customHeight="1">
      <c r="A520" s="99">
        <v>1111200638</v>
      </c>
      <c r="B520" s="100" t="s">
        <v>7373</v>
      </c>
      <c r="C520" s="101" t="s">
        <v>7374</v>
      </c>
      <c r="D520" s="102" t="s">
        <v>73</v>
      </c>
      <c r="E520" s="102" t="s">
        <v>7375</v>
      </c>
      <c r="F520" s="133" t="s">
        <v>7369</v>
      </c>
      <c r="G520" s="134" t="s">
        <v>7376</v>
      </c>
      <c r="H520" s="134" t="s">
        <v>7377</v>
      </c>
      <c r="I520" s="135"/>
      <c r="J520" s="136"/>
      <c r="K520" s="136"/>
      <c r="L520" s="136"/>
      <c r="M520" s="128" t="s">
        <v>6411</v>
      </c>
      <c r="N520" s="128" t="s">
        <v>6411</v>
      </c>
      <c r="O520" s="128" t="s">
        <v>6411</v>
      </c>
      <c r="P520" s="99"/>
      <c r="Q520" s="131"/>
      <c r="R520" s="132"/>
      <c r="S520" s="99"/>
      <c r="T520" s="99"/>
      <c r="U520" s="99"/>
      <c r="V520" s="131"/>
      <c r="W520" s="132"/>
      <c r="X520" s="131"/>
      <c r="Y520" s="132"/>
      <c r="Z520" s="99"/>
      <c r="AA520" s="99">
        <v>20</v>
      </c>
      <c r="AB520" s="99"/>
      <c r="AC520" s="99"/>
      <c r="AD520" s="149">
        <v>44652</v>
      </c>
      <c r="AE520" s="102" t="s">
        <v>7378</v>
      </c>
    </row>
    <row r="521" spans="1:31" s="66" customFormat="1" ht="27" customHeight="1">
      <c r="A521" s="99">
        <v>1111200679</v>
      </c>
      <c r="B521" s="100" t="s">
        <v>8077</v>
      </c>
      <c r="C521" s="101" t="s">
        <v>8078</v>
      </c>
      <c r="D521" s="102" t="s">
        <v>73</v>
      </c>
      <c r="E521" s="102" t="s">
        <v>8079</v>
      </c>
      <c r="F521" s="133" t="s">
        <v>8080</v>
      </c>
      <c r="G521" s="134" t="s">
        <v>4415</v>
      </c>
      <c r="H521" s="134" t="s">
        <v>4416</v>
      </c>
      <c r="I521" s="135"/>
      <c r="J521" s="136"/>
      <c r="K521" s="136"/>
      <c r="L521" s="136" t="s">
        <v>765</v>
      </c>
      <c r="M521" s="136" t="s">
        <v>765</v>
      </c>
      <c r="N521" s="137" t="s">
        <v>765</v>
      </c>
      <c r="O521" s="132" t="s">
        <v>765</v>
      </c>
      <c r="P521" s="99"/>
      <c r="Q521" s="131"/>
      <c r="R521" s="132"/>
      <c r="S521" s="99"/>
      <c r="T521" s="99"/>
      <c r="U521" s="99"/>
      <c r="V521" s="110"/>
      <c r="W521" s="111"/>
      <c r="X521" s="110"/>
      <c r="Y521" s="132"/>
      <c r="Z521" s="99"/>
      <c r="AA521" s="99">
        <v>20</v>
      </c>
      <c r="AB521" s="99"/>
      <c r="AC521" s="99"/>
      <c r="AD521" s="138">
        <v>44958</v>
      </c>
      <c r="AE521" s="102" t="s">
        <v>8081</v>
      </c>
    </row>
    <row r="522" spans="1:31" s="66" customFormat="1" ht="32.450000000000003" customHeight="1">
      <c r="A522" s="126">
        <v>1111200695</v>
      </c>
      <c r="B522" s="124" t="s">
        <v>8195</v>
      </c>
      <c r="C522" s="102" t="s">
        <v>8196</v>
      </c>
      <c r="D522" s="102" t="s">
        <v>73</v>
      </c>
      <c r="E522" s="102" t="s">
        <v>8197</v>
      </c>
      <c r="F522" s="125" t="s">
        <v>4888</v>
      </c>
      <c r="G522" s="126" t="s">
        <v>8198</v>
      </c>
      <c r="H522" s="126" t="s">
        <v>8199</v>
      </c>
      <c r="I522" s="127"/>
      <c r="J522" s="128"/>
      <c r="K522" s="128"/>
      <c r="L522" s="128"/>
      <c r="M522" s="128" t="s">
        <v>49</v>
      </c>
      <c r="N522" s="129" t="s">
        <v>49</v>
      </c>
      <c r="O522" s="130" t="s">
        <v>49</v>
      </c>
      <c r="P522" s="99"/>
      <c r="Q522" s="146"/>
      <c r="R522" s="132"/>
      <c r="S522" s="126"/>
      <c r="T522" s="99"/>
      <c r="U522" s="126"/>
      <c r="V522" s="110"/>
      <c r="W522" s="111"/>
      <c r="X522" s="146"/>
      <c r="Y522" s="130"/>
      <c r="Z522" s="126">
        <v>20</v>
      </c>
      <c r="AA522" s="126"/>
      <c r="AB522" s="126"/>
      <c r="AC522" s="126"/>
      <c r="AD522" s="112">
        <v>45017</v>
      </c>
      <c r="AE522" s="102" t="s">
        <v>8200</v>
      </c>
    </row>
    <row r="523" spans="1:31" ht="27" customHeight="1">
      <c r="A523" s="169">
        <v>1111200745</v>
      </c>
      <c r="B523" s="198" t="s">
        <v>9861</v>
      </c>
      <c r="C523" s="156" t="s">
        <v>9862</v>
      </c>
      <c r="D523" s="156" t="s">
        <v>73</v>
      </c>
      <c r="E523" s="156" t="s">
        <v>9863</v>
      </c>
      <c r="F523" s="263" t="s">
        <v>7369</v>
      </c>
      <c r="G523" s="197" t="s">
        <v>9864</v>
      </c>
      <c r="H523" s="197"/>
      <c r="I523" s="127" t="s">
        <v>765</v>
      </c>
      <c r="J523" s="128" t="s">
        <v>765</v>
      </c>
      <c r="K523" s="128" t="s">
        <v>765</v>
      </c>
      <c r="L523" s="128" t="s">
        <v>765</v>
      </c>
      <c r="M523" s="128" t="s">
        <v>765</v>
      </c>
      <c r="N523" s="129" t="s">
        <v>765</v>
      </c>
      <c r="O523" s="130" t="s">
        <v>765</v>
      </c>
      <c r="P523" s="169"/>
      <c r="Q523" s="203"/>
      <c r="R523" s="204"/>
      <c r="S523" s="169"/>
      <c r="T523" s="169"/>
      <c r="U523" s="169"/>
      <c r="V523" s="203"/>
      <c r="W523" s="204"/>
      <c r="X523" s="203"/>
      <c r="Y523" s="204"/>
      <c r="Z523" s="169"/>
      <c r="AA523" s="169">
        <v>20</v>
      </c>
      <c r="AB523" s="169"/>
      <c r="AC523" s="169"/>
      <c r="AD523" s="222">
        <v>46174</v>
      </c>
      <c r="AE523" s="156" t="s">
        <v>9865</v>
      </c>
    </row>
    <row r="524" spans="1:31" ht="27" customHeight="1">
      <c r="A524" s="99">
        <v>1111200760</v>
      </c>
      <c r="B524" s="100" t="s">
        <v>7492</v>
      </c>
      <c r="C524" s="101" t="s">
        <v>10211</v>
      </c>
      <c r="D524" s="102" t="s">
        <v>10212</v>
      </c>
      <c r="E524" s="102" t="s">
        <v>10213</v>
      </c>
      <c r="F524" s="133" t="s">
        <v>10214</v>
      </c>
      <c r="G524" s="134" t="s">
        <v>10215</v>
      </c>
      <c r="H524" s="134" t="s">
        <v>10216</v>
      </c>
      <c r="I524" s="135"/>
      <c r="J524" s="136"/>
      <c r="K524" s="136"/>
      <c r="L524" s="136" t="s">
        <v>6435</v>
      </c>
      <c r="M524" s="128" t="s">
        <v>6435</v>
      </c>
      <c r="N524" s="128" t="s">
        <v>6435</v>
      </c>
      <c r="O524" s="132" t="s">
        <v>6435</v>
      </c>
      <c r="P524" s="99"/>
      <c r="Q524" s="131"/>
      <c r="R524" s="132"/>
      <c r="S524" s="99"/>
      <c r="T524" s="99"/>
      <c r="U524" s="99"/>
      <c r="V524" s="131"/>
      <c r="W524" s="132"/>
      <c r="X524" s="131"/>
      <c r="Y524" s="132"/>
      <c r="Z524" s="99"/>
      <c r="AA524" s="99">
        <v>20</v>
      </c>
      <c r="AB524" s="99"/>
      <c r="AC524" s="99"/>
      <c r="AD524" s="149">
        <v>45778</v>
      </c>
      <c r="AE524" s="102" t="s">
        <v>10217</v>
      </c>
    </row>
    <row r="525" spans="1:31" s="66" customFormat="1" ht="27" customHeight="1">
      <c r="A525" s="99">
        <v>1111200778</v>
      </c>
      <c r="B525" s="124" t="s">
        <v>11618</v>
      </c>
      <c r="C525" s="102" t="s">
        <v>10576</v>
      </c>
      <c r="D525" s="102" t="s">
        <v>73</v>
      </c>
      <c r="E525" s="102" t="s">
        <v>10577</v>
      </c>
      <c r="F525" s="125" t="s">
        <v>10578</v>
      </c>
      <c r="G525" s="126" t="s">
        <v>10579</v>
      </c>
      <c r="H525" s="126" t="s">
        <v>10579</v>
      </c>
      <c r="I525" s="127"/>
      <c r="J525" s="128"/>
      <c r="K525" s="128"/>
      <c r="L525" s="128"/>
      <c r="M525" s="128" t="s">
        <v>765</v>
      </c>
      <c r="N525" s="129" t="s">
        <v>765</v>
      </c>
      <c r="O525" s="130"/>
      <c r="P525" s="99"/>
      <c r="Q525" s="131"/>
      <c r="R525" s="132"/>
      <c r="S525" s="99"/>
      <c r="T525" s="99"/>
      <c r="U525" s="99"/>
      <c r="V525" s="110"/>
      <c r="W525" s="111"/>
      <c r="X525" s="110"/>
      <c r="Y525" s="132"/>
      <c r="Z525" s="99"/>
      <c r="AA525" s="99">
        <v>20</v>
      </c>
      <c r="AB525" s="99"/>
      <c r="AC525" s="99"/>
      <c r="AD525" s="112">
        <v>45901</v>
      </c>
      <c r="AE525" s="102" t="s">
        <v>10580</v>
      </c>
    </row>
    <row r="526" spans="1:31" ht="27" customHeight="1">
      <c r="A526" s="99">
        <v>1111200794</v>
      </c>
      <c r="B526" s="100" t="s">
        <v>11394</v>
      </c>
      <c r="C526" s="101" t="s">
        <v>11395</v>
      </c>
      <c r="D526" s="102" t="s">
        <v>73</v>
      </c>
      <c r="E526" s="102" t="s">
        <v>11396</v>
      </c>
      <c r="F526" s="133" t="s">
        <v>11397</v>
      </c>
      <c r="G526" s="134" t="s">
        <v>11398</v>
      </c>
      <c r="H526" s="134" t="s">
        <v>11399</v>
      </c>
      <c r="I526" s="136" t="s">
        <v>49</v>
      </c>
      <c r="J526" s="136"/>
      <c r="K526" s="136"/>
      <c r="L526" s="136"/>
      <c r="M526" s="136" t="s">
        <v>49</v>
      </c>
      <c r="N526" s="171"/>
      <c r="O526" s="170"/>
      <c r="P526" s="99"/>
      <c r="Q526" s="131"/>
      <c r="R526" s="132"/>
      <c r="S526" s="99"/>
      <c r="T526" s="99">
        <v>20</v>
      </c>
      <c r="U526" s="99"/>
      <c r="V526" s="131"/>
      <c r="W526" s="132"/>
      <c r="X526" s="131"/>
      <c r="Y526" s="132"/>
      <c r="Z526" s="99"/>
      <c r="AA526" s="99"/>
      <c r="AB526" s="99"/>
      <c r="AC526" s="99"/>
      <c r="AD526" s="138">
        <v>46113</v>
      </c>
      <c r="AE526" s="102" t="s">
        <v>11400</v>
      </c>
    </row>
    <row r="527" spans="1:31" s="66" customFormat="1" ht="27" customHeight="1">
      <c r="A527" s="126">
        <v>1111300073</v>
      </c>
      <c r="B527" s="124" t="s">
        <v>6584</v>
      </c>
      <c r="C527" s="102" t="s">
        <v>1509</v>
      </c>
      <c r="D527" s="102" t="s">
        <v>1510</v>
      </c>
      <c r="E527" s="102" t="s">
        <v>1511</v>
      </c>
      <c r="F527" s="125">
        <v>3620806</v>
      </c>
      <c r="G527" s="126" t="s">
        <v>6585</v>
      </c>
      <c r="H527" s="126" t="s">
        <v>6586</v>
      </c>
      <c r="I527" s="127"/>
      <c r="J527" s="128"/>
      <c r="K527" s="128"/>
      <c r="L527" s="128"/>
      <c r="M527" s="128"/>
      <c r="N527" s="129" t="s">
        <v>49</v>
      </c>
      <c r="O527" s="130"/>
      <c r="P527" s="99"/>
      <c r="Q527" s="131" t="s">
        <v>49</v>
      </c>
      <c r="R527" s="132"/>
      <c r="S527" s="99"/>
      <c r="T527" s="99"/>
      <c r="U527" s="99"/>
      <c r="V527" s="131">
        <v>20</v>
      </c>
      <c r="W527" s="132">
        <v>20</v>
      </c>
      <c r="X527" s="131"/>
      <c r="Y527" s="132"/>
      <c r="Z527" s="99"/>
      <c r="AA527" s="99"/>
      <c r="AB527" s="99"/>
      <c r="AC527" s="99"/>
      <c r="AD527" s="112">
        <v>40817</v>
      </c>
      <c r="AE527" s="102" t="s">
        <v>1512</v>
      </c>
    </row>
    <row r="528" spans="1:31" ht="27" customHeight="1">
      <c r="A528" s="99">
        <v>1111300107</v>
      </c>
      <c r="B528" s="124" t="s">
        <v>2158</v>
      </c>
      <c r="C528" s="102" t="s">
        <v>2159</v>
      </c>
      <c r="D528" s="102" t="s">
        <v>1510</v>
      </c>
      <c r="E528" s="102" t="s">
        <v>6360</v>
      </c>
      <c r="F528" s="125" t="s">
        <v>6361</v>
      </c>
      <c r="G528" s="126" t="s">
        <v>2184</v>
      </c>
      <c r="H528" s="126" t="s">
        <v>2160</v>
      </c>
      <c r="I528" s="127" t="s">
        <v>49</v>
      </c>
      <c r="J528" s="128"/>
      <c r="K528" s="128"/>
      <c r="L528" s="128"/>
      <c r="M528" s="128" t="s">
        <v>49</v>
      </c>
      <c r="N528" s="129"/>
      <c r="O528" s="130"/>
      <c r="P528" s="126"/>
      <c r="Q528" s="146"/>
      <c r="R528" s="130"/>
      <c r="S528" s="126"/>
      <c r="T528" s="126">
        <v>30</v>
      </c>
      <c r="U528" s="126"/>
      <c r="V528" s="146"/>
      <c r="W528" s="130"/>
      <c r="X528" s="146"/>
      <c r="Y528" s="130"/>
      <c r="Z528" s="126"/>
      <c r="AA528" s="99"/>
      <c r="AB528" s="99"/>
      <c r="AC528" s="99"/>
      <c r="AD528" s="112">
        <v>41365</v>
      </c>
      <c r="AE528" s="102" t="s">
        <v>2185</v>
      </c>
    </row>
    <row r="529" spans="1:31" ht="27" customHeight="1">
      <c r="A529" s="99">
        <v>1111300115</v>
      </c>
      <c r="B529" s="100" t="s">
        <v>2830</v>
      </c>
      <c r="C529" s="102" t="s">
        <v>2868</v>
      </c>
      <c r="D529" s="102" t="s">
        <v>2831</v>
      </c>
      <c r="E529" s="102" t="s">
        <v>2832</v>
      </c>
      <c r="F529" s="125" t="s">
        <v>2833</v>
      </c>
      <c r="G529" s="126" t="s">
        <v>2834</v>
      </c>
      <c r="H529" s="126" t="s">
        <v>2835</v>
      </c>
      <c r="I529" s="127" t="s">
        <v>49</v>
      </c>
      <c r="J529" s="128" t="s">
        <v>49</v>
      </c>
      <c r="K529" s="128" t="s">
        <v>49</v>
      </c>
      <c r="L529" s="128" t="s">
        <v>49</v>
      </c>
      <c r="M529" s="128" t="s">
        <v>49</v>
      </c>
      <c r="N529" s="129" t="s">
        <v>49</v>
      </c>
      <c r="O529" s="130"/>
      <c r="P529" s="99"/>
      <c r="Q529" s="131"/>
      <c r="R529" s="132"/>
      <c r="S529" s="99"/>
      <c r="T529" s="99"/>
      <c r="U529" s="99"/>
      <c r="V529" s="131"/>
      <c r="W529" s="132"/>
      <c r="X529" s="146"/>
      <c r="Y529" s="132"/>
      <c r="Z529" s="99"/>
      <c r="AA529" s="99">
        <v>30</v>
      </c>
      <c r="AB529" s="99"/>
      <c r="AC529" s="99"/>
      <c r="AD529" s="112">
        <v>42095</v>
      </c>
      <c r="AE529" s="102" t="s">
        <v>2836</v>
      </c>
    </row>
    <row r="530" spans="1:31" s="66" customFormat="1" ht="27" customHeight="1">
      <c r="A530" s="99">
        <v>1111300123</v>
      </c>
      <c r="B530" s="100" t="s">
        <v>3454</v>
      </c>
      <c r="C530" s="101" t="s">
        <v>3448</v>
      </c>
      <c r="D530" s="102" t="s">
        <v>3453</v>
      </c>
      <c r="E530" s="102" t="s">
        <v>3456</v>
      </c>
      <c r="F530" s="133" t="s">
        <v>3449</v>
      </c>
      <c r="G530" s="134" t="s">
        <v>3450</v>
      </c>
      <c r="H530" s="134" t="s">
        <v>3451</v>
      </c>
      <c r="I530" s="135"/>
      <c r="J530" s="136"/>
      <c r="K530" s="136"/>
      <c r="L530" s="136"/>
      <c r="M530" s="136" t="s">
        <v>3442</v>
      </c>
      <c r="N530" s="137" t="s">
        <v>3442</v>
      </c>
      <c r="O530" s="132"/>
      <c r="P530" s="99"/>
      <c r="Q530" s="131"/>
      <c r="R530" s="132"/>
      <c r="S530" s="99"/>
      <c r="T530" s="99"/>
      <c r="U530" s="99"/>
      <c r="V530" s="131"/>
      <c r="W530" s="132"/>
      <c r="X530" s="131"/>
      <c r="Y530" s="132"/>
      <c r="Z530" s="99"/>
      <c r="AA530" s="99">
        <v>20</v>
      </c>
      <c r="AB530" s="99"/>
      <c r="AC530" s="99"/>
      <c r="AD530" s="138">
        <v>42552</v>
      </c>
      <c r="AE530" s="102" t="s">
        <v>3452</v>
      </c>
    </row>
    <row r="531" spans="1:31" s="66" customFormat="1" ht="27" customHeight="1">
      <c r="A531" s="99">
        <v>1111300156</v>
      </c>
      <c r="B531" s="124" t="s">
        <v>5864</v>
      </c>
      <c r="C531" s="102" t="s">
        <v>5865</v>
      </c>
      <c r="D531" s="102" t="s">
        <v>5866</v>
      </c>
      <c r="E531" s="102" t="s">
        <v>5867</v>
      </c>
      <c r="F531" s="125" t="s">
        <v>5868</v>
      </c>
      <c r="G531" s="126" t="s">
        <v>5869</v>
      </c>
      <c r="H531" s="126" t="s">
        <v>5870</v>
      </c>
      <c r="I531" s="127"/>
      <c r="J531" s="128"/>
      <c r="K531" s="128"/>
      <c r="L531" s="128"/>
      <c r="M531" s="128" t="s">
        <v>765</v>
      </c>
      <c r="N531" s="129" t="s">
        <v>765</v>
      </c>
      <c r="O531" s="130" t="s">
        <v>49</v>
      </c>
      <c r="P531" s="99"/>
      <c r="Q531" s="110"/>
      <c r="R531" s="132"/>
      <c r="S531" s="99"/>
      <c r="T531" s="99">
        <v>10</v>
      </c>
      <c r="U531" s="99"/>
      <c r="V531" s="110"/>
      <c r="W531" s="132"/>
      <c r="X531" s="110"/>
      <c r="Y531" s="132"/>
      <c r="Z531" s="99"/>
      <c r="AA531" s="99">
        <v>10</v>
      </c>
      <c r="AB531" s="99"/>
      <c r="AC531" s="99"/>
      <c r="AD531" s="112">
        <v>43952</v>
      </c>
      <c r="AE531" s="102" t="s">
        <v>5871</v>
      </c>
    </row>
    <row r="532" spans="1:31" s="66" customFormat="1" ht="27" customHeight="1">
      <c r="A532" s="99">
        <v>1111300172</v>
      </c>
      <c r="B532" s="124" t="s">
        <v>5294</v>
      </c>
      <c r="C532" s="102" t="s">
        <v>9018</v>
      </c>
      <c r="D532" s="102" t="s">
        <v>8902</v>
      </c>
      <c r="E532" s="102" t="s">
        <v>9019</v>
      </c>
      <c r="F532" s="125" t="s">
        <v>9020</v>
      </c>
      <c r="G532" s="126" t="s">
        <v>9021</v>
      </c>
      <c r="H532" s="126" t="s">
        <v>9021</v>
      </c>
      <c r="I532" s="127"/>
      <c r="J532" s="128"/>
      <c r="K532" s="128"/>
      <c r="L532" s="128"/>
      <c r="M532" s="128" t="s">
        <v>765</v>
      </c>
      <c r="N532" s="129" t="s">
        <v>765</v>
      </c>
      <c r="O532" s="130"/>
      <c r="P532" s="99"/>
      <c r="Q532" s="131"/>
      <c r="R532" s="132"/>
      <c r="S532" s="99"/>
      <c r="T532" s="99"/>
      <c r="U532" s="99"/>
      <c r="V532" s="131"/>
      <c r="W532" s="132"/>
      <c r="X532" s="131"/>
      <c r="Y532" s="132"/>
      <c r="Z532" s="99"/>
      <c r="AA532" s="99">
        <v>20</v>
      </c>
      <c r="AB532" s="99"/>
      <c r="AC532" s="99"/>
      <c r="AD532" s="112">
        <v>45352</v>
      </c>
      <c r="AE532" s="102" t="s">
        <v>9022</v>
      </c>
    </row>
    <row r="533" spans="1:31" s="66" customFormat="1" ht="27" customHeight="1">
      <c r="A533" s="99">
        <v>1111300180</v>
      </c>
      <c r="B533" s="100" t="s">
        <v>11619</v>
      </c>
      <c r="C533" s="101" t="s">
        <v>9109</v>
      </c>
      <c r="D533" s="102" t="s">
        <v>8902</v>
      </c>
      <c r="E533" s="102" t="s">
        <v>9110</v>
      </c>
      <c r="F533" s="133" t="s">
        <v>9111</v>
      </c>
      <c r="G533" s="134" t="s">
        <v>9112</v>
      </c>
      <c r="H533" s="134" t="s">
        <v>9113</v>
      </c>
      <c r="I533" s="154" t="s">
        <v>765</v>
      </c>
      <c r="J533" s="136" t="s">
        <v>765</v>
      </c>
      <c r="K533" s="136" t="s">
        <v>765</v>
      </c>
      <c r="L533" s="136" t="s">
        <v>765</v>
      </c>
      <c r="M533" s="136" t="s">
        <v>765</v>
      </c>
      <c r="N533" s="137" t="s">
        <v>765</v>
      </c>
      <c r="O533" s="132" t="s">
        <v>765</v>
      </c>
      <c r="P533" s="99"/>
      <c r="Q533" s="131"/>
      <c r="R533" s="132">
        <v>20</v>
      </c>
      <c r="S533" s="99"/>
      <c r="T533" s="99">
        <v>20</v>
      </c>
      <c r="U533" s="99"/>
      <c r="V533" s="131"/>
      <c r="W533" s="132"/>
      <c r="X533" s="131"/>
      <c r="Y533" s="132"/>
      <c r="Z533" s="99"/>
      <c r="AA533" s="99"/>
      <c r="AB533" s="99"/>
      <c r="AC533" s="99"/>
      <c r="AD533" s="149">
        <v>45383</v>
      </c>
      <c r="AE533" s="102" t="s">
        <v>9114</v>
      </c>
    </row>
    <row r="534" spans="1:31" ht="27" customHeight="1">
      <c r="A534" s="99">
        <v>1111400089</v>
      </c>
      <c r="B534" s="124" t="s">
        <v>1836</v>
      </c>
      <c r="C534" s="102" t="s">
        <v>1835</v>
      </c>
      <c r="D534" s="102" t="s">
        <v>946</v>
      </c>
      <c r="E534" s="102" t="s">
        <v>1954</v>
      </c>
      <c r="F534" s="125" t="s">
        <v>1955</v>
      </c>
      <c r="G534" s="126" t="s">
        <v>1956</v>
      </c>
      <c r="H534" s="126" t="s">
        <v>1837</v>
      </c>
      <c r="I534" s="127" t="s">
        <v>49</v>
      </c>
      <c r="J534" s="128" t="s">
        <v>49</v>
      </c>
      <c r="K534" s="128" t="s">
        <v>49</v>
      </c>
      <c r="L534" s="128" t="s">
        <v>49</v>
      </c>
      <c r="M534" s="128" t="s">
        <v>49</v>
      </c>
      <c r="N534" s="129" t="s">
        <v>49</v>
      </c>
      <c r="O534" s="130" t="s">
        <v>49</v>
      </c>
      <c r="P534" s="99"/>
      <c r="Q534" s="131"/>
      <c r="R534" s="132"/>
      <c r="S534" s="99"/>
      <c r="T534" s="99">
        <v>40</v>
      </c>
      <c r="U534" s="99"/>
      <c r="V534" s="131"/>
      <c r="W534" s="132"/>
      <c r="X534" s="264"/>
      <c r="Y534" s="132"/>
      <c r="Z534" s="99"/>
      <c r="AA534" s="99">
        <v>20</v>
      </c>
      <c r="AB534" s="99"/>
      <c r="AC534" s="99"/>
      <c r="AD534" s="112">
        <v>41000</v>
      </c>
      <c r="AE534" s="102" t="s">
        <v>1957</v>
      </c>
    </row>
    <row r="535" spans="1:31" ht="27" customHeight="1">
      <c r="A535" s="99">
        <v>1111400089</v>
      </c>
      <c r="B535" s="124" t="s">
        <v>1836</v>
      </c>
      <c r="C535" s="102" t="s">
        <v>11339</v>
      </c>
      <c r="D535" s="102" t="s">
        <v>946</v>
      </c>
      <c r="E535" s="102" t="s">
        <v>1954</v>
      </c>
      <c r="F535" s="125" t="s">
        <v>1955</v>
      </c>
      <c r="G535" s="126" t="s">
        <v>1956</v>
      </c>
      <c r="H535" s="126" t="s">
        <v>1837</v>
      </c>
      <c r="I535" s="127" t="s">
        <v>49</v>
      </c>
      <c r="J535" s="128" t="s">
        <v>49</v>
      </c>
      <c r="K535" s="128" t="s">
        <v>49</v>
      </c>
      <c r="L535" s="128" t="s">
        <v>49</v>
      </c>
      <c r="M535" s="128" t="s">
        <v>49</v>
      </c>
      <c r="N535" s="129" t="s">
        <v>49</v>
      </c>
      <c r="O535" s="130" t="s">
        <v>49</v>
      </c>
      <c r="P535" s="99"/>
      <c r="Q535" s="131"/>
      <c r="R535" s="132"/>
      <c r="S535" s="99"/>
      <c r="T535" s="99"/>
      <c r="U535" s="99"/>
      <c r="V535" s="131"/>
      <c r="W535" s="132"/>
      <c r="X535" s="264"/>
      <c r="Y535" s="132"/>
      <c r="Z535" s="99"/>
      <c r="AA535" s="99"/>
      <c r="AB535" s="99"/>
      <c r="AC535" s="99">
        <v>10</v>
      </c>
      <c r="AD535" s="112">
        <v>46113</v>
      </c>
      <c r="AE535" s="102" t="s">
        <v>1957</v>
      </c>
    </row>
    <row r="536" spans="1:31" s="66" customFormat="1" ht="27" customHeight="1">
      <c r="A536" s="99">
        <v>1111400212</v>
      </c>
      <c r="B536" s="124" t="s">
        <v>945</v>
      </c>
      <c r="C536" s="102" t="s">
        <v>990</v>
      </c>
      <c r="D536" s="102" t="s">
        <v>946</v>
      </c>
      <c r="E536" s="102" t="s">
        <v>991</v>
      </c>
      <c r="F536" s="125">
        <v>3350004</v>
      </c>
      <c r="G536" s="126" t="s">
        <v>992</v>
      </c>
      <c r="H536" s="126" t="s">
        <v>992</v>
      </c>
      <c r="I536" s="110"/>
      <c r="J536" s="148"/>
      <c r="K536" s="148"/>
      <c r="L536" s="148"/>
      <c r="M536" s="148" t="s">
        <v>988</v>
      </c>
      <c r="N536" s="137"/>
      <c r="O536" s="132"/>
      <c r="P536" s="126"/>
      <c r="Q536" s="146"/>
      <c r="R536" s="130"/>
      <c r="S536" s="126"/>
      <c r="T536" s="126"/>
      <c r="U536" s="126"/>
      <c r="V536" s="146"/>
      <c r="W536" s="132"/>
      <c r="X536" s="146"/>
      <c r="Y536" s="130"/>
      <c r="Z536" s="126"/>
      <c r="AA536" s="99">
        <v>20</v>
      </c>
      <c r="AB536" s="99"/>
      <c r="AC536" s="99"/>
      <c r="AD536" s="149">
        <v>40269</v>
      </c>
      <c r="AE536" s="102" t="s">
        <v>993</v>
      </c>
    </row>
    <row r="537" spans="1:31" ht="27" customHeight="1">
      <c r="A537" s="99">
        <v>1111400311</v>
      </c>
      <c r="B537" s="124" t="s">
        <v>3423</v>
      </c>
      <c r="C537" s="102" t="s">
        <v>6146</v>
      </c>
      <c r="D537" s="102" t="s">
        <v>81</v>
      </c>
      <c r="E537" s="102" t="s">
        <v>6147</v>
      </c>
      <c r="F537" s="125" t="s">
        <v>2343</v>
      </c>
      <c r="G537" s="126" t="s">
        <v>6148</v>
      </c>
      <c r="H537" s="126" t="s">
        <v>6149</v>
      </c>
      <c r="I537" s="127"/>
      <c r="J537" s="128" t="s">
        <v>765</v>
      </c>
      <c r="K537" s="128" t="s">
        <v>765</v>
      </c>
      <c r="L537" s="128" t="s">
        <v>765</v>
      </c>
      <c r="M537" s="128" t="s">
        <v>765</v>
      </c>
      <c r="N537" s="129" t="s">
        <v>49</v>
      </c>
      <c r="O537" s="130" t="s">
        <v>765</v>
      </c>
      <c r="P537" s="99"/>
      <c r="Q537" s="110"/>
      <c r="R537" s="132"/>
      <c r="S537" s="99"/>
      <c r="T537" s="99"/>
      <c r="U537" s="99"/>
      <c r="V537" s="110"/>
      <c r="W537" s="132"/>
      <c r="X537" s="110"/>
      <c r="Y537" s="132"/>
      <c r="Z537" s="99">
        <v>20</v>
      </c>
      <c r="AA537" s="99"/>
      <c r="AB537" s="99"/>
      <c r="AC537" s="99"/>
      <c r="AD537" s="112">
        <v>42522</v>
      </c>
      <c r="AE537" s="102" t="s">
        <v>6150</v>
      </c>
    </row>
    <row r="538" spans="1:31" ht="27" customHeight="1">
      <c r="A538" s="99">
        <v>1111400352</v>
      </c>
      <c r="B538" s="124" t="s">
        <v>6219</v>
      </c>
      <c r="C538" s="102" t="s">
        <v>5088</v>
      </c>
      <c r="D538" s="102" t="s">
        <v>5089</v>
      </c>
      <c r="E538" s="102" t="s">
        <v>5090</v>
      </c>
      <c r="F538" s="125" t="s">
        <v>5091</v>
      </c>
      <c r="G538" s="126" t="s">
        <v>5092</v>
      </c>
      <c r="H538" s="126" t="s">
        <v>5093</v>
      </c>
      <c r="I538" s="127"/>
      <c r="J538" s="128"/>
      <c r="K538" s="128"/>
      <c r="L538" s="128"/>
      <c r="M538" s="128"/>
      <c r="N538" s="128" t="s">
        <v>49</v>
      </c>
      <c r="O538" s="130"/>
      <c r="P538" s="99"/>
      <c r="Q538" s="146"/>
      <c r="R538" s="132"/>
      <c r="S538" s="126"/>
      <c r="T538" s="126"/>
      <c r="U538" s="126"/>
      <c r="V538" s="146"/>
      <c r="W538" s="130"/>
      <c r="X538" s="146">
        <v>18</v>
      </c>
      <c r="Y538" s="130"/>
      <c r="Z538" s="126"/>
      <c r="AA538" s="126"/>
      <c r="AB538" s="126"/>
      <c r="AC538" s="126"/>
      <c r="AD538" s="149" t="s">
        <v>5094</v>
      </c>
      <c r="AE538" s="102" t="s">
        <v>5095</v>
      </c>
    </row>
    <row r="539" spans="1:31" s="66" customFormat="1" ht="27" customHeight="1">
      <c r="A539" s="99">
        <v>1111400352</v>
      </c>
      <c r="B539" s="124" t="s">
        <v>6219</v>
      </c>
      <c r="C539" s="102" t="s">
        <v>5088</v>
      </c>
      <c r="D539" s="102" t="s">
        <v>5089</v>
      </c>
      <c r="E539" s="102" t="s">
        <v>5090</v>
      </c>
      <c r="F539" s="125" t="s">
        <v>5091</v>
      </c>
      <c r="G539" s="126" t="s">
        <v>5092</v>
      </c>
      <c r="H539" s="126" t="s">
        <v>5093</v>
      </c>
      <c r="I539" s="127"/>
      <c r="J539" s="128"/>
      <c r="K539" s="128"/>
      <c r="L539" s="128"/>
      <c r="M539" s="128"/>
      <c r="N539" s="128" t="s">
        <v>49</v>
      </c>
      <c r="O539" s="130"/>
      <c r="P539" s="99"/>
      <c r="Q539" s="146"/>
      <c r="R539" s="132"/>
      <c r="S539" s="126"/>
      <c r="T539" s="126"/>
      <c r="U539" s="126"/>
      <c r="V539" s="146"/>
      <c r="W539" s="130"/>
      <c r="X539" s="146"/>
      <c r="Y539" s="130"/>
      <c r="Z539" s="126"/>
      <c r="AA539" s="126"/>
      <c r="AB539" s="126" t="s">
        <v>49</v>
      </c>
      <c r="AC539" s="126"/>
      <c r="AD539" s="149">
        <v>45778</v>
      </c>
      <c r="AE539" s="102" t="s">
        <v>5095</v>
      </c>
    </row>
    <row r="540" spans="1:31" ht="27" customHeight="1">
      <c r="A540" s="99">
        <v>1111400360</v>
      </c>
      <c r="B540" s="124" t="s">
        <v>5934</v>
      </c>
      <c r="C540" s="102" t="s">
        <v>5935</v>
      </c>
      <c r="D540" s="102" t="s">
        <v>946</v>
      </c>
      <c r="E540" s="102" t="s">
        <v>5936</v>
      </c>
      <c r="F540" s="125">
        <v>3350001</v>
      </c>
      <c r="G540" s="126" t="s">
        <v>5937</v>
      </c>
      <c r="H540" s="126" t="s">
        <v>6715</v>
      </c>
      <c r="I540" s="127"/>
      <c r="J540" s="128"/>
      <c r="K540" s="128"/>
      <c r="L540" s="128"/>
      <c r="M540" s="128"/>
      <c r="N540" s="129" t="s">
        <v>49</v>
      </c>
      <c r="O540" s="130"/>
      <c r="P540" s="99"/>
      <c r="Q540" s="110"/>
      <c r="R540" s="132"/>
      <c r="S540" s="99"/>
      <c r="T540" s="99"/>
      <c r="U540" s="99"/>
      <c r="V540" s="110"/>
      <c r="W540" s="132"/>
      <c r="X540" s="110"/>
      <c r="Y540" s="132"/>
      <c r="Z540" s="99"/>
      <c r="AA540" s="99">
        <v>20</v>
      </c>
      <c r="AB540" s="99"/>
      <c r="AC540" s="99"/>
      <c r="AD540" s="112">
        <v>43983</v>
      </c>
      <c r="AE540" s="102" t="s">
        <v>5938</v>
      </c>
    </row>
    <row r="541" spans="1:31" ht="27" customHeight="1">
      <c r="A541" s="99">
        <v>1111400378</v>
      </c>
      <c r="B541" s="124" t="s">
        <v>6568</v>
      </c>
      <c r="C541" s="102" t="s">
        <v>6569</v>
      </c>
      <c r="D541" s="102" t="s">
        <v>946</v>
      </c>
      <c r="E541" s="102" t="s">
        <v>4327</v>
      </c>
      <c r="F541" s="125" t="s">
        <v>4328</v>
      </c>
      <c r="G541" s="126" t="s">
        <v>4329</v>
      </c>
      <c r="H541" s="126" t="s">
        <v>4329</v>
      </c>
      <c r="I541" s="127" t="s">
        <v>49</v>
      </c>
      <c r="J541" s="128" t="s">
        <v>49</v>
      </c>
      <c r="K541" s="128" t="s">
        <v>49</v>
      </c>
      <c r="L541" s="128" t="s">
        <v>49</v>
      </c>
      <c r="M541" s="128" t="s">
        <v>765</v>
      </c>
      <c r="N541" s="129" t="s">
        <v>49</v>
      </c>
      <c r="O541" s="130" t="s">
        <v>49</v>
      </c>
      <c r="P541" s="99"/>
      <c r="Q541" s="131"/>
      <c r="R541" s="132"/>
      <c r="S541" s="99"/>
      <c r="T541" s="99">
        <v>20</v>
      </c>
      <c r="U541" s="99"/>
      <c r="V541" s="131"/>
      <c r="W541" s="132"/>
      <c r="X541" s="131"/>
      <c r="Y541" s="132"/>
      <c r="Z541" s="99"/>
      <c r="AA541" s="99"/>
      <c r="AB541" s="99"/>
      <c r="AC541" s="99"/>
      <c r="AD541" s="112">
        <v>44287</v>
      </c>
      <c r="AE541" s="102" t="s">
        <v>4330</v>
      </c>
    </row>
    <row r="542" spans="1:31" s="66" customFormat="1" ht="27" customHeight="1">
      <c r="A542" s="99">
        <v>1111400386</v>
      </c>
      <c r="B542" s="124" t="s">
        <v>6790</v>
      </c>
      <c r="C542" s="102" t="s">
        <v>6791</v>
      </c>
      <c r="D542" s="102" t="s">
        <v>946</v>
      </c>
      <c r="E542" s="102" t="s">
        <v>6792</v>
      </c>
      <c r="F542" s="125" t="s">
        <v>5091</v>
      </c>
      <c r="G542" s="126" t="s">
        <v>6793</v>
      </c>
      <c r="H542" s="126" t="s">
        <v>6794</v>
      </c>
      <c r="I542" s="127"/>
      <c r="J542" s="128"/>
      <c r="K542" s="128"/>
      <c r="L542" s="128"/>
      <c r="M542" s="128" t="s">
        <v>765</v>
      </c>
      <c r="N542" s="129" t="s">
        <v>765</v>
      </c>
      <c r="O542" s="130"/>
      <c r="P542" s="99"/>
      <c r="Q542" s="131"/>
      <c r="R542" s="132"/>
      <c r="S542" s="99"/>
      <c r="T542" s="99"/>
      <c r="U542" s="99"/>
      <c r="V542" s="110"/>
      <c r="W542" s="111"/>
      <c r="X542" s="110"/>
      <c r="Y542" s="132"/>
      <c r="Z542" s="99"/>
      <c r="AA542" s="99">
        <v>20</v>
      </c>
      <c r="AB542" s="99"/>
      <c r="AC542" s="99"/>
      <c r="AD542" s="138">
        <v>44348</v>
      </c>
      <c r="AE542" s="102" t="s">
        <v>6795</v>
      </c>
    </row>
    <row r="543" spans="1:31" s="66" customFormat="1" ht="27" customHeight="1">
      <c r="A543" s="99">
        <v>1111400402</v>
      </c>
      <c r="B543" s="151" t="s">
        <v>7926</v>
      </c>
      <c r="C543" s="151" t="s">
        <v>7927</v>
      </c>
      <c r="D543" s="102" t="s">
        <v>946</v>
      </c>
      <c r="E543" s="102" t="s">
        <v>7928</v>
      </c>
      <c r="F543" s="259" t="s">
        <v>4328</v>
      </c>
      <c r="G543" s="151" t="s">
        <v>7929</v>
      </c>
      <c r="H543" s="151" t="s">
        <v>7930</v>
      </c>
      <c r="I543" s="154" t="s">
        <v>765</v>
      </c>
      <c r="J543" s="136" t="s">
        <v>765</v>
      </c>
      <c r="K543" s="136" t="s">
        <v>765</v>
      </c>
      <c r="L543" s="136" t="s">
        <v>765</v>
      </c>
      <c r="M543" s="136" t="s">
        <v>765</v>
      </c>
      <c r="N543" s="137" t="s">
        <v>765</v>
      </c>
      <c r="O543" s="132" t="s">
        <v>765</v>
      </c>
      <c r="P543" s="99"/>
      <c r="Q543" s="110"/>
      <c r="R543" s="111"/>
      <c r="S543" s="99"/>
      <c r="T543" s="99"/>
      <c r="U543" s="99"/>
      <c r="V543" s="131"/>
      <c r="W543" s="132"/>
      <c r="X543" s="110"/>
      <c r="Y543" s="111"/>
      <c r="Z543" s="99">
        <v>20</v>
      </c>
      <c r="AA543" s="99"/>
      <c r="AB543" s="99"/>
      <c r="AC543" s="99"/>
      <c r="AD543" s="138">
        <v>44866</v>
      </c>
      <c r="AE543" s="151" t="s">
        <v>7931</v>
      </c>
    </row>
    <row r="544" spans="1:31" s="66" customFormat="1" ht="27" customHeight="1">
      <c r="A544" s="169">
        <v>1111400428</v>
      </c>
      <c r="B544" s="198" t="s">
        <v>9244</v>
      </c>
      <c r="C544" s="156" t="s">
        <v>9245</v>
      </c>
      <c r="D544" s="156" t="s">
        <v>946</v>
      </c>
      <c r="E544" s="156" t="s">
        <v>9246</v>
      </c>
      <c r="F544" s="263" t="s">
        <v>5091</v>
      </c>
      <c r="G544" s="197" t="s">
        <v>9247</v>
      </c>
      <c r="H544" s="197" t="s">
        <v>9248</v>
      </c>
      <c r="I544" s="127" t="s">
        <v>765</v>
      </c>
      <c r="J544" s="128" t="s">
        <v>765</v>
      </c>
      <c r="K544" s="128" t="s">
        <v>765</v>
      </c>
      <c r="L544" s="128" t="s">
        <v>765</v>
      </c>
      <c r="M544" s="128" t="s">
        <v>765</v>
      </c>
      <c r="N544" s="129" t="s">
        <v>765</v>
      </c>
      <c r="O544" s="130" t="s">
        <v>765</v>
      </c>
      <c r="P544" s="169"/>
      <c r="Q544" s="203"/>
      <c r="R544" s="204"/>
      <c r="S544" s="169"/>
      <c r="T544" s="169"/>
      <c r="U544" s="169"/>
      <c r="V544" s="203"/>
      <c r="W544" s="204"/>
      <c r="X544" s="203"/>
      <c r="Y544" s="204"/>
      <c r="Z544" s="169"/>
      <c r="AA544" s="169">
        <v>20</v>
      </c>
      <c r="AB544" s="169"/>
      <c r="AC544" s="169"/>
      <c r="AD544" s="222">
        <v>45444</v>
      </c>
      <c r="AE544" s="156" t="s">
        <v>9249</v>
      </c>
    </row>
    <row r="545" spans="1:157" s="66" customFormat="1" ht="27" customHeight="1">
      <c r="A545" s="99">
        <v>1111400451</v>
      </c>
      <c r="B545" s="100" t="s">
        <v>11913</v>
      </c>
      <c r="C545" s="100" t="s">
        <v>11355</v>
      </c>
      <c r="D545" s="102" t="s">
        <v>946</v>
      </c>
      <c r="E545" s="102" t="s">
        <v>11356</v>
      </c>
      <c r="F545" s="133" t="s">
        <v>11357</v>
      </c>
      <c r="G545" s="134" t="s">
        <v>11358</v>
      </c>
      <c r="H545" s="134" t="s">
        <v>11359</v>
      </c>
      <c r="I545" s="135"/>
      <c r="J545" s="136"/>
      <c r="K545" s="136"/>
      <c r="L545" s="136"/>
      <c r="M545" s="136" t="s">
        <v>10919</v>
      </c>
      <c r="N545" s="137" t="s">
        <v>10919</v>
      </c>
      <c r="O545" s="132"/>
      <c r="P545" s="99"/>
      <c r="Q545" s="131"/>
      <c r="R545" s="132"/>
      <c r="S545" s="99"/>
      <c r="T545" s="99"/>
      <c r="U545" s="99"/>
      <c r="V545" s="110"/>
      <c r="W545" s="111"/>
      <c r="X545" s="131"/>
      <c r="Y545" s="132"/>
      <c r="Z545" s="99">
        <v>16</v>
      </c>
      <c r="AA545" s="99"/>
      <c r="AB545" s="99"/>
      <c r="AC545" s="99"/>
      <c r="AD545" s="138">
        <v>46113</v>
      </c>
      <c r="AE545" s="102" t="s">
        <v>11360</v>
      </c>
      <c r="AU545" s="224"/>
      <c r="AV545" s="224"/>
      <c r="AW545" s="224"/>
      <c r="AX545" s="224"/>
      <c r="AY545" s="224"/>
      <c r="AZ545" s="224"/>
      <c r="BA545" s="224"/>
      <c r="BB545" s="224"/>
      <c r="BC545" s="224"/>
      <c r="BD545" s="224"/>
      <c r="BE545" s="224"/>
      <c r="BF545" s="224"/>
      <c r="BG545" s="224"/>
      <c r="BH545" s="224"/>
      <c r="BI545" s="224"/>
      <c r="BJ545" s="224"/>
      <c r="BK545" s="224"/>
      <c r="BL545" s="224"/>
      <c r="BM545" s="224"/>
      <c r="BN545" s="224"/>
      <c r="BO545" s="224"/>
      <c r="BP545" s="224"/>
      <c r="BQ545" s="224"/>
      <c r="BR545" s="224"/>
      <c r="BS545" s="224"/>
      <c r="BT545" s="224"/>
      <c r="BU545" s="224"/>
      <c r="BV545" s="224"/>
      <c r="BW545" s="224"/>
      <c r="BX545" s="224"/>
      <c r="BY545" s="224"/>
      <c r="BZ545" s="224"/>
      <c r="CA545" s="224"/>
      <c r="CB545" s="224"/>
      <c r="CC545" s="224"/>
      <c r="CD545" s="224"/>
      <c r="CE545" s="224"/>
      <c r="CF545" s="224"/>
      <c r="CG545" s="224"/>
      <c r="CH545" s="224"/>
      <c r="CI545" s="224"/>
      <c r="CJ545" s="224"/>
      <c r="CK545" s="224"/>
      <c r="CL545" s="224"/>
      <c r="CM545" s="224"/>
      <c r="CN545" s="224"/>
      <c r="CO545" s="224"/>
      <c r="CP545" s="224"/>
      <c r="CQ545" s="224"/>
      <c r="CR545" s="224"/>
      <c r="CS545" s="224"/>
      <c r="CT545" s="224"/>
      <c r="CU545" s="224"/>
      <c r="CV545" s="224"/>
      <c r="CW545" s="224"/>
      <c r="CX545" s="224"/>
      <c r="CY545" s="224"/>
      <c r="CZ545" s="224"/>
      <c r="DA545" s="224"/>
      <c r="DB545" s="224"/>
      <c r="DC545" s="224"/>
      <c r="DD545" s="224"/>
      <c r="DE545" s="224"/>
      <c r="DF545" s="224"/>
      <c r="DG545" s="224"/>
      <c r="DH545" s="224"/>
      <c r="DI545" s="224"/>
      <c r="DJ545" s="224"/>
      <c r="DK545" s="224"/>
      <c r="DL545" s="224"/>
      <c r="DM545" s="224"/>
      <c r="DN545" s="224"/>
      <c r="DO545" s="224"/>
      <c r="DP545" s="224"/>
      <c r="DQ545" s="224"/>
      <c r="DR545" s="224"/>
      <c r="DS545" s="224"/>
      <c r="DT545" s="224"/>
      <c r="DU545" s="224"/>
      <c r="DV545" s="224"/>
      <c r="DW545" s="224"/>
      <c r="DX545" s="224"/>
      <c r="DY545" s="224"/>
      <c r="DZ545" s="224"/>
      <c r="EA545" s="224"/>
      <c r="EB545" s="224"/>
      <c r="EC545" s="224"/>
      <c r="ED545" s="224"/>
      <c r="EE545" s="224"/>
      <c r="EF545" s="224"/>
      <c r="EG545" s="224"/>
      <c r="EH545" s="224"/>
      <c r="EI545" s="224"/>
      <c r="EJ545" s="224"/>
      <c r="EK545" s="224"/>
      <c r="EL545" s="224"/>
      <c r="EM545" s="224"/>
      <c r="EN545" s="224"/>
      <c r="EO545" s="224"/>
      <c r="EP545" s="224"/>
      <c r="EQ545" s="224"/>
      <c r="ER545" s="224"/>
      <c r="ES545" s="224"/>
      <c r="ET545" s="224"/>
      <c r="EU545" s="224"/>
      <c r="EV545" s="224"/>
      <c r="EW545" s="224"/>
      <c r="EX545" s="224"/>
      <c r="EY545" s="224"/>
      <c r="EZ545" s="224"/>
      <c r="FA545" s="224"/>
    </row>
    <row r="546" spans="1:157" s="66" customFormat="1" ht="27" customHeight="1">
      <c r="A546" s="99">
        <v>1111600092</v>
      </c>
      <c r="B546" s="124" t="s">
        <v>530</v>
      </c>
      <c r="C546" s="102" t="s">
        <v>498</v>
      </c>
      <c r="D546" s="102" t="s">
        <v>74</v>
      </c>
      <c r="E546" s="102" t="s">
        <v>136</v>
      </c>
      <c r="F546" s="125">
        <v>3620057</v>
      </c>
      <c r="G546" s="126" t="s">
        <v>612</v>
      </c>
      <c r="H546" s="126" t="s">
        <v>626</v>
      </c>
      <c r="I546" s="127" t="s">
        <v>240</v>
      </c>
      <c r="J546" s="128" t="s">
        <v>240</v>
      </c>
      <c r="K546" s="128"/>
      <c r="L546" s="128"/>
      <c r="M546" s="128" t="s">
        <v>4783</v>
      </c>
      <c r="N546" s="129" t="s">
        <v>4783</v>
      </c>
      <c r="O546" s="130"/>
      <c r="P546" s="99">
        <v>90</v>
      </c>
      <c r="Q546" s="131"/>
      <c r="R546" s="132">
        <v>2</v>
      </c>
      <c r="S546" s="99"/>
      <c r="T546" s="99"/>
      <c r="U546" s="99">
        <v>40</v>
      </c>
      <c r="V546" s="131">
        <v>20</v>
      </c>
      <c r="W546" s="132"/>
      <c r="X546" s="131">
        <v>30</v>
      </c>
      <c r="Y546" s="132"/>
      <c r="Z546" s="99"/>
      <c r="AA546" s="99"/>
      <c r="AB546" s="99"/>
      <c r="AC546" s="99"/>
      <c r="AD546" s="112">
        <v>39173</v>
      </c>
      <c r="AE546" s="102" t="s">
        <v>60</v>
      </c>
    </row>
    <row r="547" spans="1:157" s="66" customFormat="1" ht="27" customHeight="1">
      <c r="A547" s="99">
        <v>1111600092</v>
      </c>
      <c r="B547" s="124" t="s">
        <v>530</v>
      </c>
      <c r="C547" s="102" t="s">
        <v>498</v>
      </c>
      <c r="D547" s="102" t="s">
        <v>74</v>
      </c>
      <c r="E547" s="102" t="s">
        <v>136</v>
      </c>
      <c r="F547" s="125">
        <v>3620057</v>
      </c>
      <c r="G547" s="126" t="s">
        <v>612</v>
      </c>
      <c r="H547" s="126" t="s">
        <v>626</v>
      </c>
      <c r="I547" s="127" t="s">
        <v>4777</v>
      </c>
      <c r="J547" s="128"/>
      <c r="K547" s="128"/>
      <c r="L547" s="128"/>
      <c r="M547" s="128" t="s">
        <v>4777</v>
      </c>
      <c r="N547" s="129" t="s">
        <v>4777</v>
      </c>
      <c r="O547" s="130"/>
      <c r="P547" s="99"/>
      <c r="Q547" s="131"/>
      <c r="R547" s="132"/>
      <c r="S547" s="99"/>
      <c r="T547" s="99"/>
      <c r="U547" s="99"/>
      <c r="V547" s="131"/>
      <c r="W547" s="132"/>
      <c r="X547" s="131"/>
      <c r="Y547" s="132"/>
      <c r="Z547" s="99"/>
      <c r="AA547" s="99"/>
      <c r="AB547" s="99" t="s">
        <v>4777</v>
      </c>
      <c r="AC547" s="99"/>
      <c r="AD547" s="112">
        <v>43405</v>
      </c>
      <c r="AE547" s="102" t="s">
        <v>60</v>
      </c>
    </row>
    <row r="548" spans="1:157" s="66" customFormat="1" ht="27" customHeight="1">
      <c r="A548" s="144">
        <v>1111600100</v>
      </c>
      <c r="B548" s="100" t="s">
        <v>424</v>
      </c>
      <c r="C548" s="101" t="s">
        <v>292</v>
      </c>
      <c r="D548" s="102" t="s">
        <v>293</v>
      </c>
      <c r="E548" s="102" t="s">
        <v>294</v>
      </c>
      <c r="F548" s="145">
        <v>3620051</v>
      </c>
      <c r="G548" s="126" t="s">
        <v>295</v>
      </c>
      <c r="H548" s="126" t="s">
        <v>296</v>
      </c>
      <c r="I548" s="127"/>
      <c r="J548" s="148"/>
      <c r="K548" s="148"/>
      <c r="L548" s="148"/>
      <c r="M548" s="148" t="s">
        <v>49</v>
      </c>
      <c r="N548" s="178"/>
      <c r="O548" s="179"/>
      <c r="P548" s="144"/>
      <c r="Q548" s="131"/>
      <c r="R548" s="132"/>
      <c r="S548" s="144"/>
      <c r="T548" s="144">
        <v>45</v>
      </c>
      <c r="U548" s="99"/>
      <c r="V548" s="131"/>
      <c r="W548" s="132"/>
      <c r="X548" s="131"/>
      <c r="Y548" s="132"/>
      <c r="Z548" s="99"/>
      <c r="AA548" s="99"/>
      <c r="AB548" s="99"/>
      <c r="AC548" s="99"/>
      <c r="AD548" s="138">
        <v>39904</v>
      </c>
      <c r="AE548" s="102" t="s">
        <v>468</v>
      </c>
    </row>
    <row r="549" spans="1:157" s="66" customFormat="1" ht="27" customHeight="1">
      <c r="A549" s="76">
        <v>1111600118</v>
      </c>
      <c r="B549" s="159" t="s">
        <v>763</v>
      </c>
      <c r="C549" s="160" t="s">
        <v>297</v>
      </c>
      <c r="D549" s="160" t="s">
        <v>74</v>
      </c>
      <c r="E549" s="160" t="s">
        <v>142</v>
      </c>
      <c r="F549" s="249">
        <v>3620001</v>
      </c>
      <c r="G549" s="72" t="s">
        <v>613</v>
      </c>
      <c r="H549" s="72" t="s">
        <v>627</v>
      </c>
      <c r="I549" s="122"/>
      <c r="J549" s="251"/>
      <c r="K549" s="251"/>
      <c r="L549" s="251"/>
      <c r="M549" s="251" t="s">
        <v>49</v>
      </c>
      <c r="N549" s="152"/>
      <c r="O549" s="88"/>
      <c r="P549" s="76"/>
      <c r="Q549" s="70"/>
      <c r="R549" s="89"/>
      <c r="S549" s="76"/>
      <c r="T549" s="76"/>
      <c r="U549" s="76"/>
      <c r="V549" s="70">
        <v>6</v>
      </c>
      <c r="W549" s="89"/>
      <c r="X549" s="70">
        <v>6</v>
      </c>
      <c r="Y549" s="89"/>
      <c r="Z549" s="76"/>
      <c r="AA549" s="76">
        <v>28</v>
      </c>
      <c r="AB549" s="76"/>
      <c r="AC549" s="76"/>
      <c r="AD549" s="98">
        <v>43556</v>
      </c>
      <c r="AE549" s="160" t="s">
        <v>299</v>
      </c>
    </row>
    <row r="550" spans="1:157" s="66" customFormat="1" ht="27" customHeight="1">
      <c r="A550" s="99">
        <v>1111600118</v>
      </c>
      <c r="B550" s="124" t="s">
        <v>763</v>
      </c>
      <c r="C550" s="102" t="s">
        <v>4988</v>
      </c>
      <c r="D550" s="102" t="s">
        <v>74</v>
      </c>
      <c r="E550" s="102" t="s">
        <v>142</v>
      </c>
      <c r="F550" s="125">
        <v>3620001</v>
      </c>
      <c r="G550" s="126" t="s">
        <v>613</v>
      </c>
      <c r="H550" s="126" t="s">
        <v>627</v>
      </c>
      <c r="I550" s="127"/>
      <c r="J550" s="128"/>
      <c r="K550" s="128"/>
      <c r="L550" s="128"/>
      <c r="M550" s="128" t="s">
        <v>4908</v>
      </c>
      <c r="N550" s="129"/>
      <c r="O550" s="130"/>
      <c r="P550" s="99"/>
      <c r="Q550" s="131"/>
      <c r="R550" s="132"/>
      <c r="S550" s="99"/>
      <c r="T550" s="99"/>
      <c r="U550" s="99"/>
      <c r="V550" s="131"/>
      <c r="W550" s="132"/>
      <c r="X550" s="131"/>
      <c r="Y550" s="132"/>
      <c r="Z550" s="99"/>
      <c r="AA550" s="99"/>
      <c r="AB550" s="99" t="s">
        <v>4908</v>
      </c>
      <c r="AC550" s="99"/>
      <c r="AD550" s="112">
        <v>43556</v>
      </c>
      <c r="AE550" s="102" t="s">
        <v>299</v>
      </c>
    </row>
    <row r="551" spans="1:157" ht="27" customHeight="1">
      <c r="A551" s="99">
        <v>1111600126</v>
      </c>
      <c r="B551" s="124" t="s">
        <v>764</v>
      </c>
      <c r="C551" s="102" t="s">
        <v>300</v>
      </c>
      <c r="D551" s="102" t="s">
        <v>74</v>
      </c>
      <c r="E551" s="102" t="s">
        <v>137</v>
      </c>
      <c r="F551" s="125">
        <v>3620011</v>
      </c>
      <c r="G551" s="126" t="s">
        <v>614</v>
      </c>
      <c r="H551" s="126" t="s">
        <v>628</v>
      </c>
      <c r="I551" s="127"/>
      <c r="J551" s="128"/>
      <c r="K551" s="128"/>
      <c r="L551" s="128"/>
      <c r="M551" s="128" t="s">
        <v>66</v>
      </c>
      <c r="N551" s="129"/>
      <c r="O551" s="130"/>
      <c r="P551" s="99">
        <v>80</v>
      </c>
      <c r="Q551" s="146" t="s">
        <v>2608</v>
      </c>
      <c r="R551" s="132">
        <v>14</v>
      </c>
      <c r="S551" s="126"/>
      <c r="T551" s="99">
        <v>100</v>
      </c>
      <c r="U551" s="126"/>
      <c r="V551" s="146"/>
      <c r="W551" s="130"/>
      <c r="X551" s="146"/>
      <c r="Y551" s="130"/>
      <c r="Z551" s="126"/>
      <c r="AA551" s="126"/>
      <c r="AB551" s="126"/>
      <c r="AC551" s="126"/>
      <c r="AD551" s="149">
        <v>39539</v>
      </c>
      <c r="AE551" s="102" t="s">
        <v>2676</v>
      </c>
    </row>
    <row r="552" spans="1:157" ht="27" customHeight="1">
      <c r="A552" s="99">
        <v>1111600134</v>
      </c>
      <c r="B552" s="124" t="s">
        <v>767</v>
      </c>
      <c r="C552" s="102" t="s">
        <v>551</v>
      </c>
      <c r="D552" s="102" t="s">
        <v>74</v>
      </c>
      <c r="E552" s="102" t="s">
        <v>138</v>
      </c>
      <c r="F552" s="125">
        <v>3620003</v>
      </c>
      <c r="G552" s="126" t="s">
        <v>615</v>
      </c>
      <c r="H552" s="126" t="s">
        <v>629</v>
      </c>
      <c r="I552" s="127"/>
      <c r="J552" s="128"/>
      <c r="K552" s="128"/>
      <c r="L552" s="128"/>
      <c r="M552" s="128" t="s">
        <v>2824</v>
      </c>
      <c r="N552" s="129"/>
      <c r="O552" s="130"/>
      <c r="P552" s="99"/>
      <c r="Q552" s="131"/>
      <c r="R552" s="132"/>
      <c r="S552" s="99"/>
      <c r="T552" s="99">
        <v>35</v>
      </c>
      <c r="U552" s="99"/>
      <c r="V552" s="131"/>
      <c r="W552" s="132"/>
      <c r="X552" s="131">
        <v>10</v>
      </c>
      <c r="Y552" s="132"/>
      <c r="Z552" s="99"/>
      <c r="AA552" s="99">
        <v>35</v>
      </c>
      <c r="AB552" s="99"/>
      <c r="AC552" s="99"/>
      <c r="AD552" s="112">
        <v>39508</v>
      </c>
      <c r="AE552" s="102" t="s">
        <v>469</v>
      </c>
    </row>
    <row r="553" spans="1:157" ht="27" customHeight="1">
      <c r="A553" s="99">
        <v>1111600142</v>
      </c>
      <c r="B553" s="124" t="s">
        <v>767</v>
      </c>
      <c r="C553" s="102" t="s">
        <v>549</v>
      </c>
      <c r="D553" s="102" t="s">
        <v>74</v>
      </c>
      <c r="E553" s="102" t="s">
        <v>139</v>
      </c>
      <c r="F553" s="125">
        <v>3620061</v>
      </c>
      <c r="G553" s="126" t="s">
        <v>2535</v>
      </c>
      <c r="H553" s="126" t="s">
        <v>1417</v>
      </c>
      <c r="I553" s="127"/>
      <c r="J553" s="128"/>
      <c r="K553" s="128"/>
      <c r="L553" s="128"/>
      <c r="M553" s="128" t="s">
        <v>49</v>
      </c>
      <c r="N553" s="129"/>
      <c r="O553" s="130"/>
      <c r="P553" s="99"/>
      <c r="Q553" s="131"/>
      <c r="R553" s="132"/>
      <c r="S553" s="99"/>
      <c r="T553" s="99">
        <v>40</v>
      </c>
      <c r="U553" s="99"/>
      <c r="V553" s="110"/>
      <c r="W553" s="111"/>
      <c r="X553" s="110"/>
      <c r="Y553" s="132"/>
      <c r="Z553" s="99"/>
      <c r="AA553" s="99"/>
      <c r="AB553" s="99"/>
      <c r="AC553" s="99"/>
      <c r="AD553" s="112">
        <v>39508</v>
      </c>
      <c r="AE553" s="102" t="s">
        <v>1115</v>
      </c>
    </row>
    <row r="554" spans="1:157" ht="27" customHeight="1">
      <c r="A554" s="99">
        <v>1111600159</v>
      </c>
      <c r="B554" s="124" t="s">
        <v>767</v>
      </c>
      <c r="C554" s="102" t="s">
        <v>550</v>
      </c>
      <c r="D554" s="102" t="s">
        <v>74</v>
      </c>
      <c r="E554" s="102" t="s">
        <v>140</v>
      </c>
      <c r="F554" s="125">
        <v>3620061</v>
      </c>
      <c r="G554" s="126" t="s">
        <v>2536</v>
      </c>
      <c r="H554" s="126" t="s">
        <v>630</v>
      </c>
      <c r="I554" s="127"/>
      <c r="J554" s="128"/>
      <c r="K554" s="128"/>
      <c r="L554" s="128"/>
      <c r="M554" s="128" t="s">
        <v>49</v>
      </c>
      <c r="N554" s="129"/>
      <c r="O554" s="130"/>
      <c r="P554" s="99"/>
      <c r="Q554" s="131"/>
      <c r="R554" s="132"/>
      <c r="S554" s="99"/>
      <c r="T554" s="99">
        <v>30</v>
      </c>
      <c r="U554" s="99"/>
      <c r="V554" s="265"/>
      <c r="W554" s="266"/>
      <c r="X554" s="131"/>
      <c r="Y554" s="132"/>
      <c r="Z554" s="99"/>
      <c r="AA554" s="99">
        <v>30</v>
      </c>
      <c r="AB554" s="99"/>
      <c r="AC554" s="99"/>
      <c r="AD554" s="112">
        <v>39508</v>
      </c>
      <c r="AE554" s="102" t="s">
        <v>1115</v>
      </c>
    </row>
    <row r="555" spans="1:157" ht="27" customHeight="1">
      <c r="A555" s="99">
        <v>1111600159</v>
      </c>
      <c r="B555" s="124" t="s">
        <v>767</v>
      </c>
      <c r="C555" s="102" t="s">
        <v>550</v>
      </c>
      <c r="D555" s="102" t="s">
        <v>74</v>
      </c>
      <c r="E555" s="102" t="s">
        <v>140</v>
      </c>
      <c r="F555" s="125">
        <v>3620061</v>
      </c>
      <c r="G555" s="126" t="s">
        <v>4782</v>
      </c>
      <c r="H555" s="126" t="s">
        <v>630</v>
      </c>
      <c r="I555" s="127"/>
      <c r="J555" s="128"/>
      <c r="K555" s="128"/>
      <c r="L555" s="128"/>
      <c r="M555" s="128" t="s">
        <v>4777</v>
      </c>
      <c r="N555" s="129"/>
      <c r="O555" s="130"/>
      <c r="P555" s="99"/>
      <c r="Q555" s="131"/>
      <c r="R555" s="132"/>
      <c r="S555" s="99"/>
      <c r="T555" s="99"/>
      <c r="U555" s="99"/>
      <c r="V555" s="265"/>
      <c r="W555" s="266"/>
      <c r="X555" s="131"/>
      <c r="Y555" s="132"/>
      <c r="Z555" s="99"/>
      <c r="AA555" s="99"/>
      <c r="AB555" s="99" t="s">
        <v>4777</v>
      </c>
      <c r="AC555" s="99"/>
      <c r="AD555" s="112">
        <v>43405</v>
      </c>
      <c r="AE555" s="102" t="s">
        <v>1115</v>
      </c>
    </row>
    <row r="556" spans="1:157" ht="27" customHeight="1">
      <c r="A556" s="99">
        <v>1111600241</v>
      </c>
      <c r="B556" s="124" t="s">
        <v>768</v>
      </c>
      <c r="C556" s="102" t="s">
        <v>517</v>
      </c>
      <c r="D556" s="102" t="s">
        <v>74</v>
      </c>
      <c r="E556" s="102" t="s">
        <v>141</v>
      </c>
      <c r="F556" s="125">
        <v>3620072</v>
      </c>
      <c r="G556" s="126" t="s">
        <v>616</v>
      </c>
      <c r="H556" s="126" t="s">
        <v>631</v>
      </c>
      <c r="I556" s="127"/>
      <c r="J556" s="128"/>
      <c r="K556" s="128"/>
      <c r="L556" s="128"/>
      <c r="M556" s="128" t="s">
        <v>49</v>
      </c>
      <c r="N556" s="129"/>
      <c r="O556" s="130"/>
      <c r="P556" s="99"/>
      <c r="Q556" s="131"/>
      <c r="R556" s="132"/>
      <c r="S556" s="99"/>
      <c r="T556" s="99">
        <v>16</v>
      </c>
      <c r="U556" s="99"/>
      <c r="V556" s="265"/>
      <c r="W556" s="266"/>
      <c r="X556" s="131"/>
      <c r="Y556" s="132"/>
      <c r="Z556" s="99"/>
      <c r="AA556" s="99">
        <v>32</v>
      </c>
      <c r="AB556" s="99"/>
      <c r="AC556" s="99"/>
      <c r="AD556" s="112">
        <v>39173</v>
      </c>
      <c r="AE556" s="102" t="s">
        <v>304</v>
      </c>
    </row>
    <row r="557" spans="1:157" ht="27" customHeight="1">
      <c r="A557" s="223">
        <v>1111600274</v>
      </c>
      <c r="B557" s="124" t="s">
        <v>769</v>
      </c>
      <c r="C557" s="124" t="s">
        <v>3480</v>
      </c>
      <c r="D557" s="102" t="s">
        <v>74</v>
      </c>
      <c r="E557" s="124" t="s">
        <v>3481</v>
      </c>
      <c r="F557" s="125" t="s">
        <v>3482</v>
      </c>
      <c r="G557" s="126" t="s">
        <v>617</v>
      </c>
      <c r="H557" s="126" t="s">
        <v>632</v>
      </c>
      <c r="I557" s="127"/>
      <c r="J557" s="128"/>
      <c r="K557" s="148"/>
      <c r="L557" s="148"/>
      <c r="M557" s="148"/>
      <c r="N557" s="137" t="s">
        <v>765</v>
      </c>
      <c r="O557" s="132"/>
      <c r="P557" s="126"/>
      <c r="Q557" s="267"/>
      <c r="R557" s="243"/>
      <c r="S557" s="126"/>
      <c r="T557" s="126">
        <v>6</v>
      </c>
      <c r="U557" s="126"/>
      <c r="V557" s="146"/>
      <c r="W557" s="243"/>
      <c r="X557" s="146">
        <v>6</v>
      </c>
      <c r="Y557" s="130"/>
      <c r="Z557" s="126"/>
      <c r="AA557" s="126">
        <v>20</v>
      </c>
      <c r="AB557" s="126"/>
      <c r="AC557" s="126"/>
      <c r="AD557" s="234">
        <v>39356</v>
      </c>
      <c r="AE557" s="268" t="s">
        <v>3483</v>
      </c>
    </row>
    <row r="558" spans="1:157" ht="27" customHeight="1">
      <c r="A558" s="99">
        <v>1111600274</v>
      </c>
      <c r="B558" s="124" t="s">
        <v>4727</v>
      </c>
      <c r="C558" s="102" t="s">
        <v>4728</v>
      </c>
      <c r="D558" s="102" t="s">
        <v>74</v>
      </c>
      <c r="E558" s="102" t="s">
        <v>3481</v>
      </c>
      <c r="F558" s="125" t="s">
        <v>4729</v>
      </c>
      <c r="G558" s="126" t="s">
        <v>4730</v>
      </c>
      <c r="H558" s="126" t="s">
        <v>4731</v>
      </c>
      <c r="I558" s="127"/>
      <c r="J558" s="128"/>
      <c r="K558" s="128"/>
      <c r="L558" s="128"/>
      <c r="M558" s="128"/>
      <c r="N558" s="129" t="s">
        <v>4732</v>
      </c>
      <c r="O558" s="130"/>
      <c r="P558" s="126"/>
      <c r="Q558" s="146"/>
      <c r="R558" s="130"/>
      <c r="S558" s="126"/>
      <c r="T558" s="99"/>
      <c r="U558" s="126"/>
      <c r="V558" s="146"/>
      <c r="W558" s="130"/>
      <c r="X558" s="146"/>
      <c r="Y558" s="130"/>
      <c r="Z558" s="126"/>
      <c r="AA558" s="126"/>
      <c r="AB558" s="99" t="s">
        <v>4732</v>
      </c>
      <c r="AC558" s="99"/>
      <c r="AD558" s="112">
        <v>43374</v>
      </c>
      <c r="AE558" s="102" t="s">
        <v>4733</v>
      </c>
    </row>
    <row r="559" spans="1:157" s="66" customFormat="1" ht="27" customHeight="1">
      <c r="A559" s="169">
        <v>1111600274</v>
      </c>
      <c r="B559" s="155" t="s">
        <v>11975</v>
      </c>
      <c r="C559" s="258" t="s">
        <v>3480</v>
      </c>
      <c r="D559" s="156" t="s">
        <v>1972</v>
      </c>
      <c r="E559" s="156" t="s">
        <v>11328</v>
      </c>
      <c r="F559" s="199" t="s">
        <v>11329</v>
      </c>
      <c r="G559" s="269" t="s">
        <v>617</v>
      </c>
      <c r="H559" s="200" t="s">
        <v>632</v>
      </c>
      <c r="I559" s="216"/>
      <c r="J559" s="217"/>
      <c r="K559" s="217"/>
      <c r="L559" s="217"/>
      <c r="M559" s="217"/>
      <c r="N559" s="202" t="s">
        <v>10950</v>
      </c>
      <c r="O559" s="202"/>
      <c r="P559" s="169"/>
      <c r="Q559" s="203"/>
      <c r="R559" s="204"/>
      <c r="S559" s="169"/>
      <c r="T559" s="169"/>
      <c r="U559" s="169"/>
      <c r="V559" s="203"/>
      <c r="W559" s="204"/>
      <c r="X559" s="203"/>
      <c r="Y559" s="204"/>
      <c r="Z559" s="169"/>
      <c r="AA559" s="169"/>
      <c r="AB559" s="169"/>
      <c r="AC559" s="169">
        <v>10</v>
      </c>
      <c r="AD559" s="270">
        <v>46113</v>
      </c>
      <c r="AE559" s="156" t="s">
        <v>11330</v>
      </c>
    </row>
    <row r="560" spans="1:157" s="66" customFormat="1" ht="27" customHeight="1">
      <c r="A560" s="99">
        <v>1111600282</v>
      </c>
      <c r="B560" s="124" t="s">
        <v>769</v>
      </c>
      <c r="C560" s="102" t="s">
        <v>305</v>
      </c>
      <c r="D560" s="102" t="s">
        <v>74</v>
      </c>
      <c r="E560" s="102" t="s">
        <v>6530</v>
      </c>
      <c r="F560" s="125">
        <v>3620015</v>
      </c>
      <c r="G560" s="126" t="s">
        <v>618</v>
      </c>
      <c r="H560" s="126" t="s">
        <v>633</v>
      </c>
      <c r="I560" s="127"/>
      <c r="J560" s="128"/>
      <c r="K560" s="128"/>
      <c r="L560" s="128"/>
      <c r="M560" s="128"/>
      <c r="N560" s="129" t="s">
        <v>49</v>
      </c>
      <c r="O560" s="130"/>
      <c r="P560" s="99"/>
      <c r="Q560" s="110"/>
      <c r="R560" s="132"/>
      <c r="S560" s="99"/>
      <c r="T560" s="99"/>
      <c r="U560" s="99"/>
      <c r="V560" s="110"/>
      <c r="W560" s="132"/>
      <c r="X560" s="110"/>
      <c r="Y560" s="132"/>
      <c r="Z560" s="99"/>
      <c r="AA560" s="99">
        <v>20</v>
      </c>
      <c r="AB560" s="99"/>
      <c r="AC560" s="99"/>
      <c r="AD560" s="112">
        <v>39356</v>
      </c>
      <c r="AE560" s="102" t="s">
        <v>306</v>
      </c>
    </row>
    <row r="561" spans="1:157" s="66" customFormat="1" ht="27" customHeight="1">
      <c r="A561" s="99">
        <v>1111600399</v>
      </c>
      <c r="B561" s="100" t="s">
        <v>402</v>
      </c>
      <c r="C561" s="101" t="s">
        <v>307</v>
      </c>
      <c r="D561" s="102" t="s">
        <v>1972</v>
      </c>
      <c r="E561" s="102" t="s">
        <v>1973</v>
      </c>
      <c r="F561" s="133" t="s">
        <v>1974</v>
      </c>
      <c r="G561" s="134" t="s">
        <v>308</v>
      </c>
      <c r="H561" s="134" t="s">
        <v>309</v>
      </c>
      <c r="I561" s="135"/>
      <c r="J561" s="136"/>
      <c r="K561" s="136" t="s">
        <v>49</v>
      </c>
      <c r="L561" s="136" t="s">
        <v>49</v>
      </c>
      <c r="M561" s="136" t="s">
        <v>49</v>
      </c>
      <c r="N561" s="137" t="s">
        <v>49</v>
      </c>
      <c r="O561" s="132"/>
      <c r="P561" s="99"/>
      <c r="Q561" s="131"/>
      <c r="R561" s="132"/>
      <c r="S561" s="99"/>
      <c r="T561" s="99"/>
      <c r="U561" s="99"/>
      <c r="V561" s="131"/>
      <c r="W561" s="132"/>
      <c r="X561" s="131"/>
      <c r="Y561" s="132"/>
      <c r="Z561" s="99"/>
      <c r="AA561" s="99">
        <v>20</v>
      </c>
      <c r="AB561" s="99"/>
      <c r="AC561" s="99"/>
      <c r="AD561" s="138">
        <v>39904</v>
      </c>
      <c r="AE561" s="102" t="s">
        <v>62</v>
      </c>
    </row>
    <row r="562" spans="1:157" s="66" customFormat="1" ht="27" customHeight="1">
      <c r="A562" s="99">
        <v>1111600456</v>
      </c>
      <c r="B562" s="100" t="s">
        <v>1277</v>
      </c>
      <c r="C562" s="101" t="s">
        <v>1278</v>
      </c>
      <c r="D562" s="102" t="s">
        <v>74</v>
      </c>
      <c r="E562" s="102" t="s">
        <v>1279</v>
      </c>
      <c r="F562" s="133">
        <v>3620052</v>
      </c>
      <c r="G562" s="134" t="s">
        <v>1280</v>
      </c>
      <c r="H562" s="134" t="s">
        <v>1281</v>
      </c>
      <c r="I562" s="127" t="s">
        <v>49</v>
      </c>
      <c r="J562" s="136"/>
      <c r="K562" s="136"/>
      <c r="L562" s="136"/>
      <c r="M562" s="136" t="s">
        <v>49</v>
      </c>
      <c r="N562" s="137"/>
      <c r="O562" s="132"/>
      <c r="P562" s="99"/>
      <c r="Q562" s="131"/>
      <c r="R562" s="132"/>
      <c r="S562" s="99"/>
      <c r="T562" s="99">
        <v>20</v>
      </c>
      <c r="U562" s="99"/>
      <c r="V562" s="131"/>
      <c r="W562" s="132"/>
      <c r="X562" s="131"/>
      <c r="Y562" s="132"/>
      <c r="Z562" s="99"/>
      <c r="AA562" s="99"/>
      <c r="AB562" s="99"/>
      <c r="AC562" s="99"/>
      <c r="AD562" s="112">
        <v>40634</v>
      </c>
      <c r="AE562" s="102" t="s">
        <v>1282</v>
      </c>
    </row>
    <row r="563" spans="1:157" ht="27" customHeight="1">
      <c r="A563" s="99">
        <v>1111600464</v>
      </c>
      <c r="B563" s="100" t="s">
        <v>1290</v>
      </c>
      <c r="C563" s="101" t="s">
        <v>1289</v>
      </c>
      <c r="D563" s="102" t="s">
        <v>74</v>
      </c>
      <c r="E563" s="102" t="s">
        <v>11218</v>
      </c>
      <c r="F563" s="133">
        <v>3620011</v>
      </c>
      <c r="G563" s="134" t="s">
        <v>1291</v>
      </c>
      <c r="H563" s="134" t="s">
        <v>1292</v>
      </c>
      <c r="I563" s="154" t="s">
        <v>765</v>
      </c>
      <c r="J563" s="136" t="s">
        <v>765</v>
      </c>
      <c r="K563" s="136" t="s">
        <v>765</v>
      </c>
      <c r="L563" s="136" t="s">
        <v>765</v>
      </c>
      <c r="M563" s="136" t="s">
        <v>765</v>
      </c>
      <c r="N563" s="137" t="s">
        <v>765</v>
      </c>
      <c r="O563" s="132" t="s">
        <v>765</v>
      </c>
      <c r="P563" s="99"/>
      <c r="Q563" s="131"/>
      <c r="R563" s="132"/>
      <c r="S563" s="99"/>
      <c r="T563" s="99">
        <v>35</v>
      </c>
      <c r="U563" s="99"/>
      <c r="V563" s="131"/>
      <c r="W563" s="132"/>
      <c r="X563" s="131"/>
      <c r="Y563" s="132"/>
      <c r="Z563" s="99"/>
      <c r="AA563" s="99"/>
      <c r="AB563" s="99"/>
      <c r="AC563" s="99"/>
      <c r="AD563" s="112">
        <v>40634</v>
      </c>
      <c r="AE563" s="102" t="s">
        <v>9115</v>
      </c>
    </row>
    <row r="564" spans="1:157" s="66" customFormat="1" ht="27" customHeight="1">
      <c r="A564" s="99">
        <v>1111600506</v>
      </c>
      <c r="B564" s="100" t="s">
        <v>1757</v>
      </c>
      <c r="C564" s="101" t="s">
        <v>1758</v>
      </c>
      <c r="D564" s="102" t="s">
        <v>74</v>
      </c>
      <c r="E564" s="102" t="s">
        <v>1759</v>
      </c>
      <c r="F564" s="133" t="s">
        <v>1764</v>
      </c>
      <c r="G564" s="134" t="s">
        <v>1761</v>
      </c>
      <c r="H564" s="134" t="s">
        <v>1762</v>
      </c>
      <c r="I564" s="127" t="s">
        <v>1760</v>
      </c>
      <c r="J564" s="136"/>
      <c r="K564" s="136"/>
      <c r="L564" s="136"/>
      <c r="M564" s="136"/>
      <c r="N564" s="137"/>
      <c r="O564" s="132"/>
      <c r="P564" s="99"/>
      <c r="Q564" s="131"/>
      <c r="R564" s="132"/>
      <c r="S564" s="99"/>
      <c r="T564" s="99"/>
      <c r="U564" s="99"/>
      <c r="V564" s="131"/>
      <c r="W564" s="132"/>
      <c r="X564" s="131"/>
      <c r="Y564" s="132"/>
      <c r="Z564" s="99"/>
      <c r="AA564" s="99">
        <v>20</v>
      </c>
      <c r="AB564" s="99"/>
      <c r="AC564" s="99"/>
      <c r="AD564" s="112">
        <v>41000</v>
      </c>
      <c r="AE564" s="102" t="s">
        <v>1763</v>
      </c>
    </row>
    <row r="565" spans="1:157" s="66" customFormat="1" ht="27" customHeight="1">
      <c r="A565" s="272">
        <v>1111600530</v>
      </c>
      <c r="B565" s="273" t="s">
        <v>2080</v>
      </c>
      <c r="C565" s="238" t="s">
        <v>2081</v>
      </c>
      <c r="D565" s="238" t="s">
        <v>74</v>
      </c>
      <c r="E565" s="102" t="s">
        <v>9327</v>
      </c>
      <c r="F565" s="133" t="s">
        <v>9328</v>
      </c>
      <c r="G565" s="272" t="s">
        <v>2229</v>
      </c>
      <c r="H565" s="272" t="s">
        <v>2229</v>
      </c>
      <c r="I565" s="240"/>
      <c r="J565" s="241"/>
      <c r="K565" s="241"/>
      <c r="L565" s="241"/>
      <c r="M565" s="128" t="s">
        <v>49</v>
      </c>
      <c r="N565" s="274"/>
      <c r="O565" s="242"/>
      <c r="P565" s="126"/>
      <c r="Q565" s="146"/>
      <c r="R565" s="130"/>
      <c r="S565" s="126"/>
      <c r="T565" s="126"/>
      <c r="U565" s="126"/>
      <c r="V565" s="146"/>
      <c r="W565" s="130"/>
      <c r="X565" s="146"/>
      <c r="Y565" s="130"/>
      <c r="Z565" s="272"/>
      <c r="AA565" s="126">
        <v>20</v>
      </c>
      <c r="AB565" s="126"/>
      <c r="AC565" s="126"/>
      <c r="AD565" s="245">
        <v>41091</v>
      </c>
      <c r="AE565" s="102" t="s">
        <v>9329</v>
      </c>
    </row>
    <row r="566" spans="1:157" s="66" customFormat="1" ht="27" customHeight="1">
      <c r="A566" s="99">
        <v>1111600621</v>
      </c>
      <c r="B566" s="124" t="s">
        <v>4251</v>
      </c>
      <c r="C566" s="102" t="s">
        <v>4171</v>
      </c>
      <c r="D566" s="102" t="s">
        <v>74</v>
      </c>
      <c r="E566" s="102" t="s">
        <v>2389</v>
      </c>
      <c r="F566" s="125" t="s">
        <v>3744</v>
      </c>
      <c r="G566" s="126" t="s">
        <v>3745</v>
      </c>
      <c r="H566" s="126" t="s">
        <v>3746</v>
      </c>
      <c r="I566" s="127"/>
      <c r="J566" s="128" t="s">
        <v>765</v>
      </c>
      <c r="K566" s="128" t="s">
        <v>765</v>
      </c>
      <c r="L566" s="128" t="s">
        <v>765</v>
      </c>
      <c r="M566" s="128" t="s">
        <v>765</v>
      </c>
      <c r="N566" s="129" t="s">
        <v>765</v>
      </c>
      <c r="O566" s="130"/>
      <c r="P566" s="99"/>
      <c r="Q566" s="131"/>
      <c r="R566" s="132"/>
      <c r="S566" s="99"/>
      <c r="T566" s="99">
        <v>40</v>
      </c>
      <c r="U566" s="99"/>
      <c r="V566" s="131"/>
      <c r="W566" s="132"/>
      <c r="X566" s="146"/>
      <c r="Y566" s="132"/>
      <c r="Z566" s="99"/>
      <c r="AA566" s="99"/>
      <c r="AB566" s="99"/>
      <c r="AC566" s="99"/>
      <c r="AD566" s="112">
        <v>41730</v>
      </c>
      <c r="AE566" s="102" t="s">
        <v>2390</v>
      </c>
    </row>
    <row r="567" spans="1:157" s="66" customFormat="1" ht="27" customHeight="1">
      <c r="A567" s="99">
        <v>1111600647</v>
      </c>
      <c r="B567" s="100" t="s">
        <v>2498</v>
      </c>
      <c r="C567" s="101" t="s">
        <v>2499</v>
      </c>
      <c r="D567" s="102" t="s">
        <v>74</v>
      </c>
      <c r="E567" s="102" t="s">
        <v>2500</v>
      </c>
      <c r="F567" s="133" t="s">
        <v>2501</v>
      </c>
      <c r="G567" s="134" t="s">
        <v>2502</v>
      </c>
      <c r="H567" s="134" t="s">
        <v>2502</v>
      </c>
      <c r="I567" s="135"/>
      <c r="J567" s="136"/>
      <c r="K567" s="136"/>
      <c r="L567" s="136"/>
      <c r="M567" s="136" t="s">
        <v>49</v>
      </c>
      <c r="N567" s="137"/>
      <c r="O567" s="132"/>
      <c r="P567" s="99"/>
      <c r="Q567" s="131"/>
      <c r="R567" s="132"/>
      <c r="S567" s="99"/>
      <c r="T567" s="99">
        <v>6</v>
      </c>
      <c r="U567" s="99"/>
      <c r="V567" s="131"/>
      <c r="W567" s="132"/>
      <c r="X567" s="131"/>
      <c r="Y567" s="132"/>
      <c r="Z567" s="99"/>
      <c r="AA567" s="99"/>
      <c r="AB567" s="99"/>
      <c r="AC567" s="99"/>
      <c r="AD567" s="138">
        <v>41791</v>
      </c>
      <c r="AE567" s="102" t="s">
        <v>2503</v>
      </c>
    </row>
    <row r="568" spans="1:157" ht="27" customHeight="1">
      <c r="A568" s="169">
        <v>1116000686</v>
      </c>
      <c r="B568" s="198" t="s">
        <v>11620</v>
      </c>
      <c r="C568" s="156" t="s">
        <v>9927</v>
      </c>
      <c r="D568" s="156" t="s">
        <v>101</v>
      </c>
      <c r="E568" s="156" t="s">
        <v>9928</v>
      </c>
      <c r="F568" s="263" t="s">
        <v>9929</v>
      </c>
      <c r="G568" s="197" t="s">
        <v>9930</v>
      </c>
      <c r="H568" s="197" t="s">
        <v>839</v>
      </c>
      <c r="I568" s="127" t="s">
        <v>765</v>
      </c>
      <c r="J568" s="128" t="s">
        <v>49</v>
      </c>
      <c r="K568" s="128" t="s">
        <v>765</v>
      </c>
      <c r="L568" s="128" t="s">
        <v>765</v>
      </c>
      <c r="M568" s="128" t="s">
        <v>765</v>
      </c>
      <c r="N568" s="129" t="s">
        <v>765</v>
      </c>
      <c r="O568" s="130"/>
      <c r="P568" s="169"/>
      <c r="Q568" s="203"/>
      <c r="R568" s="204"/>
      <c r="S568" s="169"/>
      <c r="T568" s="169"/>
      <c r="U568" s="169"/>
      <c r="V568" s="203"/>
      <c r="W568" s="204"/>
      <c r="X568" s="203"/>
      <c r="Y568" s="204"/>
      <c r="Z568" s="169"/>
      <c r="AA568" s="169">
        <v>20</v>
      </c>
      <c r="AB568" s="169"/>
      <c r="AC568" s="169"/>
      <c r="AD568" s="222">
        <v>45717</v>
      </c>
      <c r="AE568" s="156" t="s">
        <v>9931</v>
      </c>
    </row>
    <row r="569" spans="1:157" s="66" customFormat="1" ht="27" customHeight="1">
      <c r="A569" s="99">
        <v>1111600712</v>
      </c>
      <c r="B569" s="124" t="s">
        <v>763</v>
      </c>
      <c r="C569" s="102" t="s">
        <v>2841</v>
      </c>
      <c r="D569" s="102" t="s">
        <v>74</v>
      </c>
      <c r="E569" s="102" t="s">
        <v>2842</v>
      </c>
      <c r="F569" s="125" t="s">
        <v>2843</v>
      </c>
      <c r="G569" s="126" t="s">
        <v>2844</v>
      </c>
      <c r="H569" s="126" t="s">
        <v>2845</v>
      </c>
      <c r="I569" s="127"/>
      <c r="J569" s="128"/>
      <c r="K569" s="128"/>
      <c r="L569" s="128"/>
      <c r="M569" s="128" t="s">
        <v>49</v>
      </c>
      <c r="N569" s="129"/>
      <c r="O569" s="130"/>
      <c r="P569" s="99"/>
      <c r="Q569" s="131"/>
      <c r="R569" s="132"/>
      <c r="S569" s="99"/>
      <c r="T569" s="99">
        <v>14</v>
      </c>
      <c r="U569" s="99"/>
      <c r="V569" s="131"/>
      <c r="W569" s="132"/>
      <c r="X569" s="131"/>
      <c r="Y569" s="132"/>
      <c r="Z569" s="99"/>
      <c r="AA569" s="99">
        <v>26</v>
      </c>
      <c r="AB569" s="99"/>
      <c r="AC569" s="99"/>
      <c r="AD569" s="112">
        <v>42095</v>
      </c>
      <c r="AE569" s="102" t="s">
        <v>2846</v>
      </c>
    </row>
    <row r="570" spans="1:157" s="66" customFormat="1" ht="27" customHeight="1">
      <c r="A570" s="99">
        <v>1111600761</v>
      </c>
      <c r="B570" s="100" t="s">
        <v>3455</v>
      </c>
      <c r="C570" s="101" t="s">
        <v>3443</v>
      </c>
      <c r="D570" s="102" t="s">
        <v>74</v>
      </c>
      <c r="E570" s="102" t="s">
        <v>3457</v>
      </c>
      <c r="F570" s="133" t="s">
        <v>3444</v>
      </c>
      <c r="G570" s="134" t="s">
        <v>3445</v>
      </c>
      <c r="H570" s="134" t="s">
        <v>3446</v>
      </c>
      <c r="I570" s="135"/>
      <c r="J570" s="136"/>
      <c r="K570" s="136"/>
      <c r="L570" s="136"/>
      <c r="M570" s="136" t="s">
        <v>3447</v>
      </c>
      <c r="N570" s="137" t="s">
        <v>3447</v>
      </c>
      <c r="O570" s="132" t="s">
        <v>3447</v>
      </c>
      <c r="P570" s="99"/>
      <c r="Q570" s="131"/>
      <c r="R570" s="132"/>
      <c r="S570" s="99"/>
      <c r="T570" s="99"/>
      <c r="U570" s="99"/>
      <c r="V570" s="131"/>
      <c r="W570" s="132"/>
      <c r="X570" s="131"/>
      <c r="Y570" s="132"/>
      <c r="Z570" s="99">
        <v>20</v>
      </c>
      <c r="AA570" s="99"/>
      <c r="AB570" s="99"/>
      <c r="AC570" s="99"/>
      <c r="AD570" s="138">
        <v>42552</v>
      </c>
      <c r="AE570" s="102" t="s">
        <v>3458</v>
      </c>
    </row>
    <row r="571" spans="1:157" s="66" customFormat="1" ht="27" customHeight="1">
      <c r="A571" s="99">
        <v>1111600795</v>
      </c>
      <c r="B571" s="124" t="s">
        <v>4052</v>
      </c>
      <c r="C571" s="102" t="s">
        <v>4053</v>
      </c>
      <c r="D571" s="102" t="s">
        <v>74</v>
      </c>
      <c r="E571" s="102" t="s">
        <v>4054</v>
      </c>
      <c r="F571" s="125" t="s">
        <v>4055</v>
      </c>
      <c r="G571" s="126" t="s">
        <v>4056</v>
      </c>
      <c r="H571" s="126" t="s">
        <v>4057</v>
      </c>
      <c r="I571" s="127"/>
      <c r="J571" s="128"/>
      <c r="K571" s="129"/>
      <c r="L571" s="128"/>
      <c r="M571" s="128" t="s">
        <v>49</v>
      </c>
      <c r="N571" s="129" t="s">
        <v>49</v>
      </c>
      <c r="O571" s="130" t="s">
        <v>49</v>
      </c>
      <c r="P571" s="99"/>
      <c r="Q571" s="131"/>
      <c r="R571" s="132"/>
      <c r="S571" s="99"/>
      <c r="T571" s="99"/>
      <c r="U571" s="99"/>
      <c r="V571" s="131"/>
      <c r="W571" s="132"/>
      <c r="X571" s="131">
        <v>12</v>
      </c>
      <c r="Y571" s="132"/>
      <c r="Z571" s="99"/>
      <c r="AA571" s="99"/>
      <c r="AB571" s="99"/>
      <c r="AC571" s="99"/>
      <c r="AD571" s="112">
        <v>43040</v>
      </c>
      <c r="AE571" s="102" t="s">
        <v>4058</v>
      </c>
      <c r="AU571" s="224"/>
      <c r="AV571" s="224"/>
      <c r="AW571" s="224"/>
      <c r="AX571" s="224"/>
      <c r="AY571" s="224"/>
      <c r="AZ571" s="224"/>
      <c r="BA571" s="224"/>
      <c r="BB571" s="224"/>
      <c r="BC571" s="224"/>
      <c r="BD571" s="224"/>
      <c r="BE571" s="224"/>
      <c r="BF571" s="224"/>
      <c r="BG571" s="224"/>
      <c r="BH571" s="224"/>
      <c r="BI571" s="224"/>
      <c r="BJ571" s="224"/>
      <c r="BK571" s="224"/>
      <c r="BL571" s="224"/>
      <c r="BM571" s="224"/>
      <c r="BN571" s="224"/>
      <c r="BO571" s="224"/>
      <c r="BP571" s="224"/>
      <c r="BQ571" s="224"/>
      <c r="BR571" s="224"/>
      <c r="BS571" s="224"/>
      <c r="BT571" s="224"/>
      <c r="BU571" s="224"/>
      <c r="BV571" s="224"/>
      <c r="BW571" s="224"/>
      <c r="BX571" s="224"/>
      <c r="BY571" s="224"/>
      <c r="BZ571" s="224"/>
      <c r="CA571" s="224"/>
      <c r="CB571" s="224"/>
      <c r="CC571" s="224"/>
      <c r="CD571" s="224"/>
      <c r="CE571" s="224"/>
      <c r="CF571" s="224"/>
      <c r="CG571" s="224"/>
      <c r="CH571" s="224"/>
      <c r="CI571" s="224"/>
      <c r="CJ571" s="224"/>
      <c r="CK571" s="224"/>
      <c r="CL571" s="224"/>
      <c r="CM571" s="224"/>
      <c r="CN571" s="224"/>
      <c r="CO571" s="224"/>
      <c r="CP571" s="224"/>
      <c r="CQ571" s="224"/>
      <c r="CR571" s="224"/>
      <c r="CS571" s="224"/>
      <c r="CT571" s="224"/>
      <c r="CU571" s="224"/>
      <c r="CV571" s="224"/>
      <c r="CW571" s="224"/>
      <c r="CX571" s="224"/>
      <c r="CY571" s="224"/>
      <c r="CZ571" s="224"/>
      <c r="DA571" s="224"/>
      <c r="DB571" s="224"/>
      <c r="DC571" s="224"/>
      <c r="DD571" s="224"/>
      <c r="DE571" s="224"/>
      <c r="DF571" s="224"/>
      <c r="DG571" s="224"/>
      <c r="DH571" s="224"/>
      <c r="DI571" s="224"/>
      <c r="DJ571" s="224"/>
      <c r="DK571" s="224"/>
      <c r="DL571" s="224"/>
      <c r="DM571" s="224"/>
      <c r="DN571" s="224"/>
      <c r="DO571" s="224"/>
      <c r="DP571" s="224"/>
      <c r="DQ571" s="224"/>
      <c r="DR571" s="224"/>
      <c r="DS571" s="224"/>
      <c r="DT571" s="224"/>
      <c r="DU571" s="224"/>
      <c r="DV571" s="224"/>
      <c r="DW571" s="224"/>
      <c r="DX571" s="224"/>
      <c r="DY571" s="224"/>
      <c r="DZ571" s="224"/>
      <c r="EA571" s="224"/>
      <c r="EB571" s="224"/>
      <c r="EC571" s="224"/>
      <c r="ED571" s="224"/>
      <c r="EE571" s="224"/>
      <c r="EF571" s="224"/>
      <c r="EG571" s="224"/>
      <c r="EH571" s="224"/>
      <c r="EI571" s="224"/>
      <c r="EJ571" s="224"/>
      <c r="EK571" s="224"/>
      <c r="EL571" s="224"/>
      <c r="EM571" s="224"/>
      <c r="EN571" s="224"/>
      <c r="EO571" s="224"/>
      <c r="EP571" s="224"/>
      <c r="EQ571" s="224"/>
      <c r="ER571" s="224"/>
      <c r="ES571" s="224"/>
      <c r="ET571" s="224"/>
      <c r="EU571" s="224"/>
      <c r="EV571" s="224"/>
      <c r="EW571" s="224"/>
      <c r="EX571" s="224"/>
      <c r="EY571" s="224"/>
      <c r="EZ571" s="224"/>
      <c r="FA571" s="224"/>
    </row>
    <row r="572" spans="1:157" ht="27" customHeight="1">
      <c r="A572" s="99">
        <v>1111600795</v>
      </c>
      <c r="B572" s="124" t="s">
        <v>4052</v>
      </c>
      <c r="C572" s="102" t="s">
        <v>4053</v>
      </c>
      <c r="D572" s="102" t="s">
        <v>74</v>
      </c>
      <c r="E572" s="102" t="s">
        <v>4054</v>
      </c>
      <c r="F572" s="125" t="s">
        <v>4055</v>
      </c>
      <c r="G572" s="126" t="s">
        <v>4056</v>
      </c>
      <c r="H572" s="126" t="s">
        <v>4057</v>
      </c>
      <c r="I572" s="127" t="s">
        <v>765</v>
      </c>
      <c r="J572" s="128" t="s">
        <v>765</v>
      </c>
      <c r="K572" s="129" t="s">
        <v>765</v>
      </c>
      <c r="L572" s="128" t="s">
        <v>765</v>
      </c>
      <c r="M572" s="128" t="s">
        <v>49</v>
      </c>
      <c r="N572" s="129" t="s">
        <v>49</v>
      </c>
      <c r="O572" s="130" t="s">
        <v>49</v>
      </c>
      <c r="P572" s="99"/>
      <c r="Q572" s="131"/>
      <c r="R572" s="132"/>
      <c r="S572" s="99"/>
      <c r="T572" s="99"/>
      <c r="U572" s="99"/>
      <c r="V572" s="131"/>
      <c r="W572" s="132"/>
      <c r="X572" s="131"/>
      <c r="Y572" s="132"/>
      <c r="Z572" s="99"/>
      <c r="AA572" s="99"/>
      <c r="AB572" s="112" t="s">
        <v>4597</v>
      </c>
      <c r="AC572" s="112"/>
      <c r="AD572" s="112">
        <v>43862</v>
      </c>
      <c r="AE572" s="102" t="s">
        <v>4058</v>
      </c>
    </row>
    <row r="573" spans="1:157" ht="27" customHeight="1">
      <c r="A573" s="99">
        <v>1111600845</v>
      </c>
      <c r="B573" s="124" t="s">
        <v>12232</v>
      </c>
      <c r="C573" s="102" t="s">
        <v>4837</v>
      </c>
      <c r="D573" s="102" t="s">
        <v>74</v>
      </c>
      <c r="E573" s="102" t="s">
        <v>4838</v>
      </c>
      <c r="F573" s="125" t="s">
        <v>4726</v>
      </c>
      <c r="G573" s="126" t="s">
        <v>4906</v>
      </c>
      <c r="H573" s="126" t="s">
        <v>4907</v>
      </c>
      <c r="I573" s="127"/>
      <c r="J573" s="128"/>
      <c r="K573" s="128"/>
      <c r="L573" s="128"/>
      <c r="M573" s="128" t="s">
        <v>49</v>
      </c>
      <c r="N573" s="128" t="s">
        <v>49</v>
      </c>
      <c r="O573" s="128" t="s">
        <v>49</v>
      </c>
      <c r="P573" s="99"/>
      <c r="Q573" s="131"/>
      <c r="R573" s="132"/>
      <c r="S573" s="99"/>
      <c r="T573" s="99"/>
      <c r="U573" s="99"/>
      <c r="V573" s="131"/>
      <c r="W573" s="132"/>
      <c r="X573" s="131"/>
      <c r="Y573" s="132"/>
      <c r="Z573" s="99"/>
      <c r="AA573" s="99">
        <v>20</v>
      </c>
      <c r="AB573" s="99"/>
      <c r="AC573" s="99"/>
      <c r="AD573" s="112">
        <v>43466</v>
      </c>
      <c r="AE573" s="102" t="s">
        <v>4839</v>
      </c>
    </row>
    <row r="574" spans="1:157" ht="27" customHeight="1">
      <c r="A574" s="99">
        <v>1111600944</v>
      </c>
      <c r="B574" s="100" t="s">
        <v>5744</v>
      </c>
      <c r="C574" s="101" t="s">
        <v>5745</v>
      </c>
      <c r="D574" s="102" t="s">
        <v>74</v>
      </c>
      <c r="E574" s="102" t="s">
        <v>5746</v>
      </c>
      <c r="F574" s="133" t="s">
        <v>5747</v>
      </c>
      <c r="G574" s="134" t="s">
        <v>5748</v>
      </c>
      <c r="H574" s="134" t="s">
        <v>5749</v>
      </c>
      <c r="I574" s="135"/>
      <c r="J574" s="136" t="s">
        <v>765</v>
      </c>
      <c r="K574" s="136"/>
      <c r="L574" s="136"/>
      <c r="M574" s="136"/>
      <c r="N574" s="137"/>
      <c r="O574" s="132"/>
      <c r="P574" s="99"/>
      <c r="Q574" s="131"/>
      <c r="R574" s="132"/>
      <c r="S574" s="99"/>
      <c r="T574" s="99">
        <v>10</v>
      </c>
      <c r="U574" s="99"/>
      <c r="V574" s="131"/>
      <c r="W574" s="132"/>
      <c r="X574" s="146"/>
      <c r="Y574" s="132"/>
      <c r="Z574" s="99"/>
      <c r="AA574" s="99">
        <v>10</v>
      </c>
      <c r="AB574" s="99"/>
      <c r="AC574" s="99"/>
      <c r="AD574" s="138">
        <v>43922</v>
      </c>
      <c r="AE574" s="102" t="s">
        <v>5750</v>
      </c>
    </row>
    <row r="575" spans="1:157" ht="27" customHeight="1">
      <c r="A575" s="99">
        <v>1111600977</v>
      </c>
      <c r="B575" s="124" t="s">
        <v>6577</v>
      </c>
      <c r="C575" s="102" t="s">
        <v>6578</v>
      </c>
      <c r="D575" s="102" t="s">
        <v>293</v>
      </c>
      <c r="E575" s="102" t="s">
        <v>6579</v>
      </c>
      <c r="F575" s="125" t="s">
        <v>6580</v>
      </c>
      <c r="G575" s="126" t="s">
        <v>6581</v>
      </c>
      <c r="H575" s="126" t="s">
        <v>6582</v>
      </c>
      <c r="I575" s="127"/>
      <c r="J575" s="128"/>
      <c r="K575" s="128"/>
      <c r="L575" s="128"/>
      <c r="M575" s="128" t="s">
        <v>765</v>
      </c>
      <c r="N575" s="129"/>
      <c r="O575" s="130"/>
      <c r="P575" s="99"/>
      <c r="Q575" s="131"/>
      <c r="R575" s="132"/>
      <c r="S575" s="99"/>
      <c r="T575" s="99">
        <v>30</v>
      </c>
      <c r="U575" s="99"/>
      <c r="V575" s="131"/>
      <c r="W575" s="132"/>
      <c r="X575" s="131"/>
      <c r="Y575" s="132"/>
      <c r="Z575" s="99"/>
      <c r="AA575" s="99"/>
      <c r="AB575" s="99"/>
      <c r="AC575" s="99"/>
      <c r="AD575" s="112">
        <v>44287</v>
      </c>
      <c r="AE575" s="102" t="s">
        <v>6583</v>
      </c>
    </row>
    <row r="576" spans="1:157" ht="27" customHeight="1">
      <c r="A576" s="99">
        <v>1111601009</v>
      </c>
      <c r="B576" s="124" t="s">
        <v>6843</v>
      </c>
      <c r="C576" s="102" t="s">
        <v>6844</v>
      </c>
      <c r="D576" s="102" t="s">
        <v>6845</v>
      </c>
      <c r="E576" s="102" t="s">
        <v>6846</v>
      </c>
      <c r="F576" s="125" t="s">
        <v>4879</v>
      </c>
      <c r="G576" s="126" t="s">
        <v>6847</v>
      </c>
      <c r="H576" s="126" t="s">
        <v>6848</v>
      </c>
      <c r="I576" s="127"/>
      <c r="J576" s="128"/>
      <c r="K576" s="128"/>
      <c r="L576" s="128"/>
      <c r="M576" s="128" t="s">
        <v>765</v>
      </c>
      <c r="N576" s="129" t="s">
        <v>765</v>
      </c>
      <c r="O576" s="130"/>
      <c r="P576" s="99"/>
      <c r="Q576" s="131"/>
      <c r="R576" s="132"/>
      <c r="S576" s="99"/>
      <c r="T576" s="99"/>
      <c r="U576" s="99"/>
      <c r="V576" s="110"/>
      <c r="W576" s="111"/>
      <c r="X576" s="110"/>
      <c r="Y576" s="132"/>
      <c r="Z576" s="99"/>
      <c r="AA576" s="99">
        <v>20</v>
      </c>
      <c r="AB576" s="99"/>
      <c r="AC576" s="99"/>
      <c r="AD576" s="138">
        <v>44378</v>
      </c>
      <c r="AE576" s="102" t="s">
        <v>6849</v>
      </c>
    </row>
    <row r="577" spans="1:31" ht="27" customHeight="1">
      <c r="A577" s="99">
        <v>1111601017</v>
      </c>
      <c r="B577" s="124" t="s">
        <v>6857</v>
      </c>
      <c r="C577" s="102" t="s">
        <v>6858</v>
      </c>
      <c r="D577" s="102" t="s">
        <v>6845</v>
      </c>
      <c r="E577" s="102" t="s">
        <v>6859</v>
      </c>
      <c r="F577" s="125" t="s">
        <v>6860</v>
      </c>
      <c r="G577" s="126" t="s">
        <v>6861</v>
      </c>
      <c r="H577" s="126" t="s">
        <v>6862</v>
      </c>
      <c r="I577" s="127"/>
      <c r="J577" s="128"/>
      <c r="K577" s="128"/>
      <c r="L577" s="128"/>
      <c r="M577" s="128" t="s">
        <v>765</v>
      </c>
      <c r="N577" s="129" t="s">
        <v>765</v>
      </c>
      <c r="O577" s="130" t="s">
        <v>765</v>
      </c>
      <c r="P577" s="99"/>
      <c r="Q577" s="131"/>
      <c r="R577" s="132"/>
      <c r="S577" s="99"/>
      <c r="T577" s="99"/>
      <c r="U577" s="99"/>
      <c r="V577" s="110"/>
      <c r="W577" s="111"/>
      <c r="X577" s="110"/>
      <c r="Y577" s="132"/>
      <c r="Z577" s="99"/>
      <c r="AA577" s="99">
        <v>20</v>
      </c>
      <c r="AB577" s="99"/>
      <c r="AC577" s="99"/>
      <c r="AD577" s="138">
        <v>44378</v>
      </c>
      <c r="AE577" s="102" t="s">
        <v>6863</v>
      </c>
    </row>
    <row r="578" spans="1:31" s="66" customFormat="1" ht="27" customHeight="1">
      <c r="A578" s="99">
        <v>1111601025</v>
      </c>
      <c r="B578" s="124" t="s">
        <v>6790</v>
      </c>
      <c r="C578" s="102" t="s">
        <v>6907</v>
      </c>
      <c r="D578" s="102" t="s">
        <v>74</v>
      </c>
      <c r="E578" s="102" t="s">
        <v>6908</v>
      </c>
      <c r="F578" s="125" t="s">
        <v>6860</v>
      </c>
      <c r="G578" s="126" t="s">
        <v>6909</v>
      </c>
      <c r="H578" s="126" t="s">
        <v>6910</v>
      </c>
      <c r="I578" s="127"/>
      <c r="J578" s="128"/>
      <c r="K578" s="128"/>
      <c r="L578" s="128"/>
      <c r="M578" s="128" t="s">
        <v>765</v>
      </c>
      <c r="N578" s="129" t="s">
        <v>765</v>
      </c>
      <c r="O578" s="130"/>
      <c r="P578" s="99"/>
      <c r="Q578" s="131"/>
      <c r="R578" s="132"/>
      <c r="S578" s="99"/>
      <c r="T578" s="99"/>
      <c r="U578" s="99"/>
      <c r="V578" s="110"/>
      <c r="W578" s="111"/>
      <c r="X578" s="110"/>
      <c r="Y578" s="132"/>
      <c r="Z578" s="99"/>
      <c r="AA578" s="99">
        <v>20</v>
      </c>
      <c r="AB578" s="99"/>
      <c r="AC578" s="99"/>
      <c r="AD578" s="138">
        <v>44409</v>
      </c>
      <c r="AE578" s="102" t="s">
        <v>6911</v>
      </c>
    </row>
    <row r="579" spans="1:31" s="66" customFormat="1" ht="27" customHeight="1">
      <c r="A579" s="99">
        <v>1111601041</v>
      </c>
      <c r="B579" s="208" t="s">
        <v>7224</v>
      </c>
      <c r="C579" s="209" t="s">
        <v>7225</v>
      </c>
      <c r="D579" s="102" t="s">
        <v>74</v>
      </c>
      <c r="E579" s="102" t="s">
        <v>7226</v>
      </c>
      <c r="F579" s="125">
        <v>3620071</v>
      </c>
      <c r="G579" s="146" t="s">
        <v>7227</v>
      </c>
      <c r="H579" s="126" t="s">
        <v>7228</v>
      </c>
      <c r="I579" s="177"/>
      <c r="J579" s="128"/>
      <c r="K579" s="128"/>
      <c r="L579" s="128"/>
      <c r="M579" s="128" t="s">
        <v>765</v>
      </c>
      <c r="N579" s="129" t="s">
        <v>765</v>
      </c>
      <c r="O579" s="130"/>
      <c r="P579" s="99"/>
      <c r="Q579" s="131"/>
      <c r="R579" s="132"/>
      <c r="S579" s="99"/>
      <c r="T579" s="99"/>
      <c r="U579" s="99"/>
      <c r="V579" s="110"/>
      <c r="W579" s="111"/>
      <c r="X579" s="131"/>
      <c r="Y579" s="132"/>
      <c r="Z579" s="99">
        <v>15</v>
      </c>
      <c r="AA579" s="99"/>
      <c r="AB579" s="99"/>
      <c r="AC579" s="99"/>
      <c r="AD579" s="138">
        <v>44593</v>
      </c>
      <c r="AE579" s="102" t="s">
        <v>7229</v>
      </c>
    </row>
    <row r="580" spans="1:31" s="66" customFormat="1" ht="27" customHeight="1">
      <c r="A580" s="126">
        <v>1111601074</v>
      </c>
      <c r="B580" s="124" t="s">
        <v>7896</v>
      </c>
      <c r="C580" s="102" t="s">
        <v>7981</v>
      </c>
      <c r="D580" s="102" t="s">
        <v>74</v>
      </c>
      <c r="E580" s="102" t="s">
        <v>7982</v>
      </c>
      <c r="F580" s="133" t="s">
        <v>4879</v>
      </c>
      <c r="G580" s="134" t="s">
        <v>7983</v>
      </c>
      <c r="H580" s="134" t="s">
        <v>7984</v>
      </c>
      <c r="I580" s="154" t="s">
        <v>765</v>
      </c>
      <c r="J580" s="136" t="s">
        <v>765</v>
      </c>
      <c r="K580" s="136" t="s">
        <v>765</v>
      </c>
      <c r="L580" s="136" t="s">
        <v>765</v>
      </c>
      <c r="M580" s="136" t="s">
        <v>765</v>
      </c>
      <c r="N580" s="137" t="s">
        <v>765</v>
      </c>
      <c r="O580" s="132" t="s">
        <v>765</v>
      </c>
      <c r="P580" s="99"/>
      <c r="Q580" s="131"/>
      <c r="R580" s="132"/>
      <c r="S580" s="99"/>
      <c r="T580" s="99">
        <v>10</v>
      </c>
      <c r="U580" s="99"/>
      <c r="V580" s="131"/>
      <c r="W580" s="132"/>
      <c r="X580" s="131"/>
      <c r="Y580" s="132"/>
      <c r="Z580" s="99"/>
      <c r="AA580" s="99"/>
      <c r="AB580" s="99"/>
      <c r="AC580" s="99"/>
      <c r="AD580" s="149">
        <v>44896</v>
      </c>
      <c r="AE580" s="102" t="s">
        <v>7985</v>
      </c>
    </row>
    <row r="581" spans="1:31" s="66" customFormat="1" ht="27" customHeight="1">
      <c r="A581" s="169">
        <v>1111601165</v>
      </c>
      <c r="B581" s="124" t="s">
        <v>9401</v>
      </c>
      <c r="C581" s="102" t="s">
        <v>9402</v>
      </c>
      <c r="D581" s="156" t="s">
        <v>74</v>
      </c>
      <c r="E581" s="156" t="s">
        <v>9403</v>
      </c>
      <c r="F581" s="263" t="s">
        <v>5747</v>
      </c>
      <c r="G581" s="197" t="s">
        <v>9404</v>
      </c>
      <c r="H581" s="197"/>
      <c r="I581" s="127"/>
      <c r="J581" s="128" t="s">
        <v>765</v>
      </c>
      <c r="K581" s="128" t="s">
        <v>765</v>
      </c>
      <c r="L581" s="128"/>
      <c r="M581" s="128" t="s">
        <v>765</v>
      </c>
      <c r="N581" s="129" t="s">
        <v>765</v>
      </c>
      <c r="O581" s="130"/>
      <c r="P581" s="169"/>
      <c r="Q581" s="203"/>
      <c r="R581" s="204"/>
      <c r="S581" s="169"/>
      <c r="T581" s="169"/>
      <c r="U581" s="169"/>
      <c r="V581" s="203"/>
      <c r="W581" s="204"/>
      <c r="X581" s="203"/>
      <c r="Y581" s="204"/>
      <c r="Z581" s="169"/>
      <c r="AA581" s="169">
        <v>20</v>
      </c>
      <c r="AB581" s="169"/>
      <c r="AC581" s="169"/>
      <c r="AD581" s="222">
        <v>45505</v>
      </c>
      <c r="AE581" s="156" t="s">
        <v>9405</v>
      </c>
    </row>
    <row r="582" spans="1:31" s="66" customFormat="1" ht="27" customHeight="1">
      <c r="A582" s="169">
        <v>1111601199</v>
      </c>
      <c r="B582" s="198" t="s">
        <v>11621</v>
      </c>
      <c r="C582" s="156" t="s">
        <v>9921</v>
      </c>
      <c r="D582" s="156" t="s">
        <v>74</v>
      </c>
      <c r="E582" s="156" t="s">
        <v>9922</v>
      </c>
      <c r="F582" s="263" t="s">
        <v>9923</v>
      </c>
      <c r="G582" s="197" t="s">
        <v>9924</v>
      </c>
      <c r="H582" s="197" t="s">
        <v>9925</v>
      </c>
      <c r="I582" s="127" t="s">
        <v>765</v>
      </c>
      <c r="J582" s="128"/>
      <c r="K582" s="128" t="s">
        <v>765</v>
      </c>
      <c r="L582" s="128" t="s">
        <v>765</v>
      </c>
      <c r="M582" s="128" t="s">
        <v>765</v>
      </c>
      <c r="N582" s="129" t="s">
        <v>765</v>
      </c>
      <c r="O582" s="130" t="s">
        <v>765</v>
      </c>
      <c r="P582" s="169"/>
      <c r="Q582" s="203"/>
      <c r="R582" s="204"/>
      <c r="S582" s="169"/>
      <c r="T582" s="169"/>
      <c r="U582" s="169"/>
      <c r="V582" s="203"/>
      <c r="W582" s="204"/>
      <c r="X582" s="203"/>
      <c r="Y582" s="204"/>
      <c r="Z582" s="169"/>
      <c r="AA582" s="169">
        <v>20</v>
      </c>
      <c r="AB582" s="169"/>
      <c r="AC582" s="169"/>
      <c r="AD582" s="222">
        <v>45717</v>
      </c>
      <c r="AE582" s="156" t="s">
        <v>9926</v>
      </c>
    </row>
    <row r="583" spans="1:31" s="66" customFormat="1" ht="27" customHeight="1">
      <c r="A583" s="169">
        <v>1111601207</v>
      </c>
      <c r="B583" s="198" t="s">
        <v>11622</v>
      </c>
      <c r="C583" s="156" t="s">
        <v>9932</v>
      </c>
      <c r="D583" s="156" t="s">
        <v>74</v>
      </c>
      <c r="E583" s="156" t="s">
        <v>9933</v>
      </c>
      <c r="F583" s="263" t="s">
        <v>9934</v>
      </c>
      <c r="G583" s="197" t="s">
        <v>9977</v>
      </c>
      <c r="H583" s="197" t="s">
        <v>9935</v>
      </c>
      <c r="I583" s="127"/>
      <c r="J583" s="128"/>
      <c r="K583" s="128"/>
      <c r="L583" s="128"/>
      <c r="M583" s="128" t="s">
        <v>765</v>
      </c>
      <c r="N583" s="129" t="s">
        <v>765</v>
      </c>
      <c r="O583" s="130"/>
      <c r="P583" s="169"/>
      <c r="Q583" s="203"/>
      <c r="R583" s="204"/>
      <c r="S583" s="169"/>
      <c r="T583" s="169"/>
      <c r="U583" s="169"/>
      <c r="V583" s="203"/>
      <c r="W583" s="204"/>
      <c r="X583" s="203"/>
      <c r="Y583" s="204"/>
      <c r="Z583" s="169"/>
      <c r="AA583" s="169">
        <v>20</v>
      </c>
      <c r="AB583" s="169"/>
      <c r="AC583" s="169"/>
      <c r="AD583" s="222">
        <v>45717</v>
      </c>
      <c r="AE583" s="156" t="s">
        <v>9936</v>
      </c>
    </row>
    <row r="584" spans="1:31" s="66" customFormat="1" ht="27" customHeight="1">
      <c r="A584" s="99">
        <v>1111601215</v>
      </c>
      <c r="B584" s="124" t="s">
        <v>11624</v>
      </c>
      <c r="C584" s="101" t="s">
        <v>8516</v>
      </c>
      <c r="D584" s="102" t="s">
        <v>74</v>
      </c>
      <c r="E584" s="102" t="s">
        <v>6503</v>
      </c>
      <c r="F584" s="133" t="s">
        <v>6504</v>
      </c>
      <c r="G584" s="134" t="s">
        <v>6505</v>
      </c>
      <c r="H584" s="134" t="s">
        <v>6506</v>
      </c>
      <c r="I584" s="135"/>
      <c r="J584" s="136"/>
      <c r="K584" s="136"/>
      <c r="L584" s="136"/>
      <c r="M584" s="128" t="s">
        <v>49</v>
      </c>
      <c r="N584" s="129" t="s">
        <v>49</v>
      </c>
      <c r="O584" s="132"/>
      <c r="P584" s="99"/>
      <c r="Q584" s="131"/>
      <c r="R584" s="132"/>
      <c r="S584" s="99"/>
      <c r="T584" s="99"/>
      <c r="U584" s="99"/>
      <c r="V584" s="110"/>
      <c r="W584" s="111"/>
      <c r="X584" s="131">
        <v>10</v>
      </c>
      <c r="Y584" s="132"/>
      <c r="Z584" s="99"/>
      <c r="AA584" s="99">
        <v>10</v>
      </c>
      <c r="AB584" s="99"/>
      <c r="AC584" s="99"/>
      <c r="AD584" s="138">
        <v>44228</v>
      </c>
      <c r="AE584" s="102" t="s">
        <v>6507</v>
      </c>
    </row>
    <row r="585" spans="1:31" s="66" customFormat="1" ht="27" customHeight="1">
      <c r="A585" s="99">
        <v>1111601215</v>
      </c>
      <c r="B585" s="124" t="s">
        <v>10757</v>
      </c>
      <c r="C585" s="102" t="s">
        <v>10758</v>
      </c>
      <c r="D585" s="102" t="s">
        <v>74</v>
      </c>
      <c r="E585" s="102" t="s">
        <v>10759</v>
      </c>
      <c r="F585" s="125" t="s">
        <v>4879</v>
      </c>
      <c r="G585" s="126" t="s">
        <v>10760</v>
      </c>
      <c r="H585" s="126" t="s">
        <v>10761</v>
      </c>
      <c r="I585" s="127"/>
      <c r="J585" s="128"/>
      <c r="K585" s="128"/>
      <c r="L585" s="128"/>
      <c r="M585" s="128" t="s">
        <v>765</v>
      </c>
      <c r="N585" s="129" t="s">
        <v>765</v>
      </c>
      <c r="O585" s="130"/>
      <c r="P585" s="99"/>
      <c r="Q585" s="131"/>
      <c r="R585" s="132"/>
      <c r="S585" s="99"/>
      <c r="T585" s="99"/>
      <c r="U585" s="99"/>
      <c r="V585" s="131"/>
      <c r="W585" s="132"/>
      <c r="X585" s="131"/>
      <c r="Y585" s="132"/>
      <c r="Z585" s="99"/>
      <c r="AA585" s="99"/>
      <c r="AB585" s="99"/>
      <c r="AC585" s="99">
        <v>10</v>
      </c>
      <c r="AD585" s="112">
        <v>45931</v>
      </c>
      <c r="AE585" s="212" t="s">
        <v>10762</v>
      </c>
    </row>
    <row r="586" spans="1:31" s="66" customFormat="1" ht="27" customHeight="1">
      <c r="A586" s="99">
        <v>1111601223</v>
      </c>
      <c r="B586" s="124" t="s">
        <v>11624</v>
      </c>
      <c r="C586" s="101" t="s">
        <v>8515</v>
      </c>
      <c r="D586" s="102" t="s">
        <v>74</v>
      </c>
      <c r="E586" s="102" t="s">
        <v>4878</v>
      </c>
      <c r="F586" s="133" t="s">
        <v>4879</v>
      </c>
      <c r="G586" s="134" t="s">
        <v>4900</v>
      </c>
      <c r="H586" s="134" t="s">
        <v>4901</v>
      </c>
      <c r="I586" s="135"/>
      <c r="J586" s="136"/>
      <c r="K586" s="136"/>
      <c r="L586" s="136"/>
      <c r="M586" s="136" t="s">
        <v>49</v>
      </c>
      <c r="N586" s="137" t="s">
        <v>49</v>
      </c>
      <c r="O586" s="132"/>
      <c r="P586" s="99"/>
      <c r="Q586" s="131"/>
      <c r="R586" s="132"/>
      <c r="S586" s="99"/>
      <c r="T586" s="99"/>
      <c r="U586" s="99"/>
      <c r="V586" s="131"/>
      <c r="W586" s="132"/>
      <c r="X586" s="131">
        <v>10</v>
      </c>
      <c r="Y586" s="132"/>
      <c r="Z586" s="99"/>
      <c r="AA586" s="99">
        <v>10</v>
      </c>
      <c r="AB586" s="99"/>
      <c r="AC586" s="99"/>
      <c r="AD586" s="112">
        <v>43497</v>
      </c>
      <c r="AE586" s="102" t="s">
        <v>4880</v>
      </c>
    </row>
    <row r="587" spans="1:31" s="66" customFormat="1" ht="27" customHeight="1">
      <c r="A587" s="126">
        <v>1111601231</v>
      </c>
      <c r="B587" s="124" t="s">
        <v>7896</v>
      </c>
      <c r="C587" s="102" t="s">
        <v>10138</v>
      </c>
      <c r="D587" s="102" t="s">
        <v>74</v>
      </c>
      <c r="E587" s="102" t="s">
        <v>10139</v>
      </c>
      <c r="F587" s="133" t="s">
        <v>10140</v>
      </c>
      <c r="G587" s="134" t="s">
        <v>10141</v>
      </c>
      <c r="H587" s="134" t="s">
        <v>10142</v>
      </c>
      <c r="I587" s="154" t="s">
        <v>765</v>
      </c>
      <c r="J587" s="136" t="s">
        <v>765</v>
      </c>
      <c r="K587" s="136" t="s">
        <v>765</v>
      </c>
      <c r="L587" s="136" t="s">
        <v>765</v>
      </c>
      <c r="M587" s="136" t="s">
        <v>765</v>
      </c>
      <c r="N587" s="137" t="s">
        <v>765</v>
      </c>
      <c r="O587" s="132" t="s">
        <v>765</v>
      </c>
      <c r="P587" s="99"/>
      <c r="Q587" s="131"/>
      <c r="R587" s="132">
        <v>4</v>
      </c>
      <c r="S587" s="99"/>
      <c r="T587" s="99">
        <v>20</v>
      </c>
      <c r="U587" s="99"/>
      <c r="V587" s="131"/>
      <c r="W587" s="132"/>
      <c r="X587" s="131"/>
      <c r="Y587" s="132"/>
      <c r="Z587" s="99"/>
      <c r="AA587" s="99"/>
      <c r="AB587" s="99"/>
      <c r="AC587" s="99"/>
      <c r="AD587" s="149">
        <v>45748</v>
      </c>
      <c r="AE587" s="102" t="s">
        <v>10143</v>
      </c>
    </row>
    <row r="588" spans="1:31" s="66" customFormat="1" ht="27" customHeight="1">
      <c r="A588" s="169">
        <v>1111601249</v>
      </c>
      <c r="B588" s="198" t="s">
        <v>11625</v>
      </c>
      <c r="C588" s="156" t="s">
        <v>10133</v>
      </c>
      <c r="D588" s="156" t="s">
        <v>74</v>
      </c>
      <c r="E588" s="156" t="s">
        <v>10134</v>
      </c>
      <c r="F588" s="263" t="s">
        <v>4879</v>
      </c>
      <c r="G588" s="197" t="s">
        <v>10135</v>
      </c>
      <c r="H588" s="197" t="s">
        <v>10136</v>
      </c>
      <c r="I588" s="127"/>
      <c r="J588" s="128"/>
      <c r="K588" s="128"/>
      <c r="L588" s="128"/>
      <c r="M588" s="128" t="s">
        <v>765</v>
      </c>
      <c r="N588" s="129" t="s">
        <v>765</v>
      </c>
      <c r="O588" s="130"/>
      <c r="P588" s="169"/>
      <c r="Q588" s="203"/>
      <c r="R588" s="204"/>
      <c r="S588" s="169"/>
      <c r="T588" s="169"/>
      <c r="U588" s="169"/>
      <c r="V588" s="203"/>
      <c r="W588" s="204"/>
      <c r="X588" s="203"/>
      <c r="Y588" s="204"/>
      <c r="Z588" s="169"/>
      <c r="AA588" s="169">
        <v>20</v>
      </c>
      <c r="AB588" s="169"/>
      <c r="AC588" s="169"/>
      <c r="AD588" s="222">
        <v>45748</v>
      </c>
      <c r="AE588" s="156" t="s">
        <v>10137</v>
      </c>
    </row>
    <row r="589" spans="1:31" ht="27" customHeight="1">
      <c r="A589" s="169">
        <v>1111601256</v>
      </c>
      <c r="B589" s="198" t="s">
        <v>11626</v>
      </c>
      <c r="C589" s="156" t="s">
        <v>10120</v>
      </c>
      <c r="D589" s="156" t="s">
        <v>74</v>
      </c>
      <c r="E589" s="156" t="s">
        <v>10121</v>
      </c>
      <c r="F589" s="263" t="s">
        <v>10122</v>
      </c>
      <c r="G589" s="197" t="s">
        <v>10123</v>
      </c>
      <c r="H589" s="197" t="s">
        <v>10124</v>
      </c>
      <c r="I589" s="127"/>
      <c r="J589" s="128"/>
      <c r="K589" s="128"/>
      <c r="L589" s="128"/>
      <c r="M589" s="128" t="s">
        <v>765</v>
      </c>
      <c r="N589" s="129" t="s">
        <v>765</v>
      </c>
      <c r="O589" s="130" t="s">
        <v>765</v>
      </c>
      <c r="P589" s="169"/>
      <c r="Q589" s="203"/>
      <c r="R589" s="204"/>
      <c r="S589" s="169"/>
      <c r="T589" s="169"/>
      <c r="U589" s="169"/>
      <c r="V589" s="203"/>
      <c r="W589" s="204"/>
      <c r="X589" s="203">
        <v>20</v>
      </c>
      <c r="Y589" s="204"/>
      <c r="Z589" s="169"/>
      <c r="AA589" s="169"/>
      <c r="AB589" s="169"/>
      <c r="AC589" s="169"/>
      <c r="AD589" s="222">
        <v>45748</v>
      </c>
      <c r="AE589" s="156" t="s">
        <v>10125</v>
      </c>
    </row>
    <row r="590" spans="1:31" ht="27" customHeight="1">
      <c r="A590" s="99">
        <v>1111601272</v>
      </c>
      <c r="B590" s="275" t="s">
        <v>11745</v>
      </c>
      <c r="C590" s="124" t="s">
        <v>10522</v>
      </c>
      <c r="D590" s="102" t="s">
        <v>74</v>
      </c>
      <c r="E590" s="276" t="s">
        <v>10523</v>
      </c>
      <c r="F590" s="126" t="s">
        <v>2872</v>
      </c>
      <c r="G590" s="133" t="s">
        <v>10980</v>
      </c>
      <c r="H590" s="133" t="s">
        <v>10981</v>
      </c>
      <c r="I590" s="135" t="s">
        <v>765</v>
      </c>
      <c r="J590" s="136" t="s">
        <v>765</v>
      </c>
      <c r="K590" s="136" t="s">
        <v>765</v>
      </c>
      <c r="L590" s="136" t="s">
        <v>765</v>
      </c>
      <c r="M590" s="136" t="s">
        <v>765</v>
      </c>
      <c r="N590" s="136" t="s">
        <v>765</v>
      </c>
      <c r="O590" s="136" t="s">
        <v>765</v>
      </c>
      <c r="P590" s="99"/>
      <c r="Q590" s="131"/>
      <c r="R590" s="132"/>
      <c r="S590" s="99"/>
      <c r="T590" s="99"/>
      <c r="U590" s="99"/>
      <c r="V590" s="131"/>
      <c r="W590" s="132"/>
      <c r="X590" s="131"/>
      <c r="Y590" s="132"/>
      <c r="Z590" s="99"/>
      <c r="AA590" s="99">
        <v>20</v>
      </c>
      <c r="AB590" s="99"/>
      <c r="AC590" s="99"/>
      <c r="AD590" s="138">
        <v>45870</v>
      </c>
      <c r="AE590" s="102" t="s">
        <v>10125</v>
      </c>
    </row>
    <row r="591" spans="1:31" s="66" customFormat="1" ht="27" customHeight="1">
      <c r="A591" s="126">
        <v>1111601280</v>
      </c>
      <c r="B591" s="124" t="s">
        <v>11746</v>
      </c>
      <c r="C591" s="102" t="s">
        <v>10526</v>
      </c>
      <c r="D591" s="102" t="s">
        <v>6845</v>
      </c>
      <c r="E591" s="102" t="s">
        <v>10527</v>
      </c>
      <c r="F591" s="259" t="s">
        <v>10528</v>
      </c>
      <c r="G591" s="131" t="s">
        <v>10529</v>
      </c>
      <c r="H591" s="131" t="s">
        <v>10530</v>
      </c>
      <c r="I591" s="128" t="s">
        <v>765</v>
      </c>
      <c r="J591" s="128" t="s">
        <v>765</v>
      </c>
      <c r="K591" s="128" t="s">
        <v>765</v>
      </c>
      <c r="L591" s="128" t="s">
        <v>765</v>
      </c>
      <c r="M591" s="128" t="s">
        <v>765</v>
      </c>
      <c r="N591" s="128" t="s">
        <v>765</v>
      </c>
      <c r="O591" s="132"/>
      <c r="P591" s="99"/>
      <c r="Q591" s="131"/>
      <c r="R591" s="132"/>
      <c r="S591" s="99"/>
      <c r="T591" s="99"/>
      <c r="U591" s="99"/>
      <c r="V591" s="131"/>
      <c r="W591" s="132"/>
      <c r="X591" s="131"/>
      <c r="Y591" s="132"/>
      <c r="Z591" s="99">
        <v>20</v>
      </c>
      <c r="AA591" s="99"/>
      <c r="AB591" s="99"/>
      <c r="AC591" s="99"/>
      <c r="AD591" s="112">
        <v>45901</v>
      </c>
      <c r="AE591" s="277" t="s">
        <v>10531</v>
      </c>
    </row>
    <row r="592" spans="1:31" s="66" customFormat="1" ht="27" customHeight="1">
      <c r="A592" s="126">
        <v>1111601322</v>
      </c>
      <c r="B592" s="208" t="s">
        <v>11747</v>
      </c>
      <c r="C592" s="209" t="s">
        <v>11443</v>
      </c>
      <c r="D592" s="102" t="s">
        <v>11444</v>
      </c>
      <c r="E592" s="102" t="s">
        <v>11445</v>
      </c>
      <c r="F592" s="259" t="s">
        <v>11446</v>
      </c>
      <c r="G592" s="131" t="s">
        <v>11447</v>
      </c>
      <c r="H592" s="99"/>
      <c r="I592" s="177"/>
      <c r="J592" s="128"/>
      <c r="K592" s="128"/>
      <c r="L592" s="128"/>
      <c r="M592" s="128"/>
      <c r="N592" s="129" t="s">
        <v>10919</v>
      </c>
      <c r="O592" s="132"/>
      <c r="P592" s="99"/>
      <c r="Q592" s="131"/>
      <c r="R592" s="132"/>
      <c r="S592" s="99"/>
      <c r="T592" s="99"/>
      <c r="U592" s="99"/>
      <c r="V592" s="131"/>
      <c r="W592" s="132"/>
      <c r="X592" s="131"/>
      <c r="Y592" s="132"/>
      <c r="Z592" s="99"/>
      <c r="AA592" s="99">
        <v>20</v>
      </c>
      <c r="AB592" s="99"/>
      <c r="AC592" s="99"/>
      <c r="AD592" s="112">
        <v>46143</v>
      </c>
      <c r="AE592" s="277" t="s">
        <v>11448</v>
      </c>
    </row>
    <row r="593" spans="1:31" s="66" customFormat="1" ht="27" customHeight="1">
      <c r="A593" s="99">
        <v>1111700181</v>
      </c>
      <c r="B593" s="208" t="s">
        <v>403</v>
      </c>
      <c r="C593" s="209" t="s">
        <v>568</v>
      </c>
      <c r="D593" s="102" t="s">
        <v>75</v>
      </c>
      <c r="E593" s="102" t="s">
        <v>1057</v>
      </c>
      <c r="F593" s="125">
        <v>3650038</v>
      </c>
      <c r="G593" s="146" t="s">
        <v>634</v>
      </c>
      <c r="H593" s="126" t="s">
        <v>634</v>
      </c>
      <c r="I593" s="177"/>
      <c r="J593" s="128"/>
      <c r="K593" s="128"/>
      <c r="L593" s="128"/>
      <c r="M593" s="128"/>
      <c r="N593" s="129" t="s">
        <v>254</v>
      </c>
      <c r="O593" s="130"/>
      <c r="P593" s="99"/>
      <c r="Q593" s="131"/>
      <c r="R593" s="132"/>
      <c r="S593" s="99"/>
      <c r="T593" s="99"/>
      <c r="U593" s="99"/>
      <c r="V593" s="131"/>
      <c r="W593" s="132"/>
      <c r="X593" s="131"/>
      <c r="Y593" s="132"/>
      <c r="Z593" s="99"/>
      <c r="AA593" s="99">
        <v>20</v>
      </c>
      <c r="AB593" s="99"/>
      <c r="AC593" s="99"/>
      <c r="AD593" s="149">
        <v>39538</v>
      </c>
      <c r="AE593" s="102" t="s">
        <v>1058</v>
      </c>
    </row>
    <row r="594" spans="1:31" s="66" customFormat="1" ht="27" customHeight="1">
      <c r="A594" s="99">
        <v>1111700231</v>
      </c>
      <c r="B594" s="208" t="s">
        <v>770</v>
      </c>
      <c r="C594" s="102" t="s">
        <v>311</v>
      </c>
      <c r="D594" s="102" t="s">
        <v>75</v>
      </c>
      <c r="E594" s="102" t="s">
        <v>312</v>
      </c>
      <c r="F594" s="125">
        <v>3650051</v>
      </c>
      <c r="G594" s="146" t="s">
        <v>313</v>
      </c>
      <c r="H594" s="126" t="s">
        <v>314</v>
      </c>
      <c r="I594" s="177"/>
      <c r="J594" s="128"/>
      <c r="K594" s="128"/>
      <c r="L594" s="128"/>
      <c r="M594" s="128" t="s">
        <v>49</v>
      </c>
      <c r="N594" s="129"/>
      <c r="O594" s="130"/>
      <c r="P594" s="99"/>
      <c r="Q594" s="131"/>
      <c r="R594" s="132"/>
      <c r="S594" s="99"/>
      <c r="T594" s="99">
        <v>20</v>
      </c>
      <c r="U594" s="99"/>
      <c r="V594" s="131"/>
      <c r="W594" s="132"/>
      <c r="X594" s="131"/>
      <c r="Y594" s="132"/>
      <c r="Z594" s="99"/>
      <c r="AA594" s="99"/>
      <c r="AB594" s="99"/>
      <c r="AC594" s="99"/>
      <c r="AD594" s="112">
        <v>39873</v>
      </c>
      <c r="AE594" s="102" t="s">
        <v>315</v>
      </c>
    </row>
    <row r="595" spans="1:31" s="66" customFormat="1" ht="27" customHeight="1">
      <c r="A595" s="220">
        <v>1111700249</v>
      </c>
      <c r="B595" s="208" t="s">
        <v>1028</v>
      </c>
      <c r="C595" s="209" t="s">
        <v>1029</v>
      </c>
      <c r="D595" s="209" t="s">
        <v>75</v>
      </c>
      <c r="E595" s="209" t="s">
        <v>1085</v>
      </c>
      <c r="F595" s="278">
        <v>3650025</v>
      </c>
      <c r="G595" s="279" t="s">
        <v>2227</v>
      </c>
      <c r="H595" s="280" t="s">
        <v>2228</v>
      </c>
      <c r="I595" s="281" t="s">
        <v>49</v>
      </c>
      <c r="J595" s="282"/>
      <c r="K595" s="282"/>
      <c r="L595" s="283" t="s">
        <v>49</v>
      </c>
      <c r="M595" s="283" t="s">
        <v>49</v>
      </c>
      <c r="N595" s="284" t="s">
        <v>49</v>
      </c>
      <c r="O595" s="221"/>
      <c r="P595" s="220"/>
      <c r="Q595" s="219"/>
      <c r="R595" s="221"/>
      <c r="S595" s="220"/>
      <c r="T595" s="220"/>
      <c r="U595" s="220"/>
      <c r="V595" s="219"/>
      <c r="W595" s="221"/>
      <c r="X595" s="219"/>
      <c r="Y595" s="221"/>
      <c r="Z595" s="220"/>
      <c r="AA595" s="220">
        <v>30</v>
      </c>
      <c r="AB595" s="220"/>
      <c r="AC595" s="220"/>
      <c r="AD595" s="285">
        <v>40299</v>
      </c>
      <c r="AE595" s="209" t="s">
        <v>1030</v>
      </c>
    </row>
    <row r="596" spans="1:31" s="66" customFormat="1" ht="27" customHeight="1">
      <c r="A596" s="99">
        <v>1111700272</v>
      </c>
      <c r="B596" s="124" t="s">
        <v>770</v>
      </c>
      <c r="C596" s="102" t="s">
        <v>4420</v>
      </c>
      <c r="D596" s="102" t="s">
        <v>75</v>
      </c>
      <c r="E596" s="102" t="s">
        <v>1177</v>
      </c>
      <c r="F596" s="125">
        <v>3690121</v>
      </c>
      <c r="G596" s="146" t="s">
        <v>4421</v>
      </c>
      <c r="H596" s="126" t="s">
        <v>4422</v>
      </c>
      <c r="I596" s="177"/>
      <c r="J596" s="128"/>
      <c r="K596" s="128"/>
      <c r="L596" s="136"/>
      <c r="M596" s="136" t="s">
        <v>4419</v>
      </c>
      <c r="N596" s="137"/>
      <c r="O596" s="132"/>
      <c r="P596" s="99"/>
      <c r="Q596" s="131"/>
      <c r="R596" s="132"/>
      <c r="S596" s="99"/>
      <c r="T596" s="99">
        <v>50</v>
      </c>
      <c r="U596" s="99"/>
      <c r="V596" s="131"/>
      <c r="W596" s="132"/>
      <c r="X596" s="131"/>
      <c r="Y596" s="132"/>
      <c r="Z596" s="99"/>
      <c r="AA596" s="99">
        <v>10</v>
      </c>
      <c r="AB596" s="99"/>
      <c r="AC596" s="99"/>
      <c r="AD596" s="112">
        <v>40634</v>
      </c>
      <c r="AE596" s="102" t="s">
        <v>1178</v>
      </c>
    </row>
    <row r="597" spans="1:31" s="66" customFormat="1" ht="27" customHeight="1">
      <c r="A597" s="99">
        <v>1111700314</v>
      </c>
      <c r="B597" s="124" t="s">
        <v>1558</v>
      </c>
      <c r="C597" s="102" t="s">
        <v>1559</v>
      </c>
      <c r="D597" s="102" t="s">
        <v>75</v>
      </c>
      <c r="E597" s="102" t="s">
        <v>1560</v>
      </c>
      <c r="F597" s="125">
        <v>3690113</v>
      </c>
      <c r="G597" s="146" t="s">
        <v>7528</v>
      </c>
      <c r="H597" s="126" t="s">
        <v>7529</v>
      </c>
      <c r="I597" s="177"/>
      <c r="J597" s="128"/>
      <c r="K597" s="128"/>
      <c r="L597" s="136"/>
      <c r="M597" s="136" t="s">
        <v>49</v>
      </c>
      <c r="N597" s="137"/>
      <c r="O597" s="132"/>
      <c r="P597" s="99"/>
      <c r="Q597" s="131"/>
      <c r="R597" s="132"/>
      <c r="S597" s="99"/>
      <c r="T597" s="99">
        <v>25</v>
      </c>
      <c r="U597" s="99"/>
      <c r="V597" s="131"/>
      <c r="W597" s="132"/>
      <c r="X597" s="131"/>
      <c r="Y597" s="132"/>
      <c r="Z597" s="99"/>
      <c r="AA597" s="99"/>
      <c r="AB597" s="99"/>
      <c r="AC597" s="99"/>
      <c r="AD597" s="112">
        <v>40878</v>
      </c>
      <c r="AE597" s="102" t="s">
        <v>11327</v>
      </c>
    </row>
    <row r="598" spans="1:31" s="66" customFormat="1" ht="27" customHeight="1">
      <c r="A598" s="99">
        <v>1111700348</v>
      </c>
      <c r="B598" s="124" t="s">
        <v>1828</v>
      </c>
      <c r="C598" s="102" t="s">
        <v>9116</v>
      </c>
      <c r="D598" s="102" t="s">
        <v>75</v>
      </c>
      <c r="E598" s="102" t="s">
        <v>9117</v>
      </c>
      <c r="F598" s="125" t="s">
        <v>4983</v>
      </c>
      <c r="G598" s="146" t="s">
        <v>4984</v>
      </c>
      <c r="H598" s="126" t="s">
        <v>4984</v>
      </c>
      <c r="I598" s="177"/>
      <c r="J598" s="128"/>
      <c r="K598" s="128"/>
      <c r="L598" s="136"/>
      <c r="M598" s="136" t="s">
        <v>49</v>
      </c>
      <c r="N598" s="137"/>
      <c r="O598" s="132"/>
      <c r="P598" s="99"/>
      <c r="Q598" s="131"/>
      <c r="R598" s="132"/>
      <c r="S598" s="99"/>
      <c r="T598" s="99">
        <v>8</v>
      </c>
      <c r="U598" s="99"/>
      <c r="V598" s="131"/>
      <c r="W598" s="132"/>
      <c r="X598" s="131"/>
      <c r="Y598" s="132"/>
      <c r="Z598" s="99"/>
      <c r="AA598" s="99">
        <v>12</v>
      </c>
      <c r="AB598" s="99"/>
      <c r="AC598" s="99"/>
      <c r="AD598" s="112">
        <v>41000</v>
      </c>
      <c r="AE598" s="102" t="s">
        <v>9118</v>
      </c>
    </row>
    <row r="599" spans="1:31" s="66" customFormat="1" ht="27" customHeight="1">
      <c r="A599" s="99">
        <v>1111700355</v>
      </c>
      <c r="B599" s="124" t="s">
        <v>1828</v>
      </c>
      <c r="C599" s="102" t="s">
        <v>1829</v>
      </c>
      <c r="D599" s="102" t="s">
        <v>75</v>
      </c>
      <c r="E599" s="102" t="s">
        <v>1941</v>
      </c>
      <c r="F599" s="125" t="s">
        <v>1942</v>
      </c>
      <c r="G599" s="126" t="s">
        <v>1943</v>
      </c>
      <c r="H599" s="126" t="s">
        <v>1830</v>
      </c>
      <c r="I599" s="127" t="s">
        <v>1919</v>
      </c>
      <c r="J599" s="128"/>
      <c r="K599" s="128"/>
      <c r="L599" s="136"/>
      <c r="M599" s="136" t="s">
        <v>1919</v>
      </c>
      <c r="N599" s="137"/>
      <c r="O599" s="132"/>
      <c r="P599" s="99"/>
      <c r="Q599" s="131"/>
      <c r="R599" s="132"/>
      <c r="S599" s="99"/>
      <c r="T599" s="99">
        <v>8</v>
      </c>
      <c r="U599" s="99"/>
      <c r="V599" s="131"/>
      <c r="W599" s="132"/>
      <c r="X599" s="131"/>
      <c r="Y599" s="132"/>
      <c r="Z599" s="99"/>
      <c r="AA599" s="99">
        <v>12</v>
      </c>
      <c r="AB599" s="99"/>
      <c r="AC599" s="99"/>
      <c r="AD599" s="112">
        <v>41000</v>
      </c>
      <c r="AE599" s="102" t="s">
        <v>1944</v>
      </c>
    </row>
    <row r="600" spans="1:31" s="66" customFormat="1" ht="27" customHeight="1">
      <c r="A600" s="99">
        <v>1111700363</v>
      </c>
      <c r="B600" s="124" t="s">
        <v>1828</v>
      </c>
      <c r="C600" s="102" t="s">
        <v>1831</v>
      </c>
      <c r="D600" s="102" t="s">
        <v>75</v>
      </c>
      <c r="E600" s="102" t="s">
        <v>1945</v>
      </c>
      <c r="F600" s="125" t="s">
        <v>1946</v>
      </c>
      <c r="G600" s="126" t="s">
        <v>1947</v>
      </c>
      <c r="H600" s="126" t="s">
        <v>1832</v>
      </c>
      <c r="I600" s="177" t="s">
        <v>1919</v>
      </c>
      <c r="J600" s="128"/>
      <c r="K600" s="128"/>
      <c r="L600" s="136"/>
      <c r="M600" s="136" t="s">
        <v>1919</v>
      </c>
      <c r="N600" s="137"/>
      <c r="O600" s="132"/>
      <c r="P600" s="99"/>
      <c r="Q600" s="131"/>
      <c r="R600" s="132"/>
      <c r="S600" s="99"/>
      <c r="T600" s="99">
        <v>7</v>
      </c>
      <c r="U600" s="99"/>
      <c r="V600" s="131"/>
      <c r="W600" s="132"/>
      <c r="X600" s="131"/>
      <c r="Y600" s="132"/>
      <c r="Z600" s="99"/>
      <c r="AA600" s="99">
        <v>13</v>
      </c>
      <c r="AB600" s="99"/>
      <c r="AC600" s="99"/>
      <c r="AD600" s="112">
        <v>41000</v>
      </c>
      <c r="AE600" s="102" t="s">
        <v>1948</v>
      </c>
    </row>
    <row r="601" spans="1:31" s="66" customFormat="1" ht="27" customHeight="1">
      <c r="A601" s="99">
        <v>1111700439</v>
      </c>
      <c r="B601" s="100" t="s">
        <v>2144</v>
      </c>
      <c r="C601" s="101" t="s">
        <v>2145</v>
      </c>
      <c r="D601" s="102" t="s">
        <v>1872</v>
      </c>
      <c r="E601" s="102" t="s">
        <v>1873</v>
      </c>
      <c r="F601" s="133">
        <v>3650023</v>
      </c>
      <c r="G601" s="134" t="s">
        <v>1874</v>
      </c>
      <c r="H601" s="134" t="s">
        <v>1875</v>
      </c>
      <c r="I601" s="135"/>
      <c r="J601" s="136"/>
      <c r="K601" s="136"/>
      <c r="L601" s="136"/>
      <c r="M601" s="136" t="s">
        <v>49</v>
      </c>
      <c r="N601" s="137"/>
      <c r="O601" s="132"/>
      <c r="P601" s="99">
        <v>50</v>
      </c>
      <c r="Q601" s="131" t="s">
        <v>3580</v>
      </c>
      <c r="R601" s="132">
        <v>2</v>
      </c>
      <c r="S601" s="99"/>
      <c r="T601" s="99">
        <v>50</v>
      </c>
      <c r="U601" s="99"/>
      <c r="V601" s="131"/>
      <c r="W601" s="132"/>
      <c r="X601" s="131"/>
      <c r="Y601" s="132"/>
      <c r="Z601" s="99"/>
      <c r="AA601" s="99"/>
      <c r="AB601" s="99"/>
      <c r="AC601" s="99"/>
      <c r="AD601" s="138">
        <v>41334</v>
      </c>
      <c r="AE601" s="102" t="s">
        <v>1909</v>
      </c>
    </row>
    <row r="602" spans="1:31" s="66" customFormat="1" ht="27" customHeight="1">
      <c r="A602" s="99">
        <v>1111700595</v>
      </c>
      <c r="B602" s="124" t="s">
        <v>2344</v>
      </c>
      <c r="C602" s="102" t="s">
        <v>4989</v>
      </c>
      <c r="D602" s="102" t="s">
        <v>75</v>
      </c>
      <c r="E602" s="102" t="s">
        <v>4990</v>
      </c>
      <c r="F602" s="125" t="s">
        <v>4991</v>
      </c>
      <c r="G602" s="126" t="s">
        <v>4992</v>
      </c>
      <c r="H602" s="126" t="s">
        <v>4993</v>
      </c>
      <c r="I602" s="127" t="s">
        <v>4994</v>
      </c>
      <c r="J602" s="128"/>
      <c r="K602" s="128"/>
      <c r="L602" s="128" t="s">
        <v>4994</v>
      </c>
      <c r="M602" s="128" t="s">
        <v>4994</v>
      </c>
      <c r="N602" s="128" t="s">
        <v>4994</v>
      </c>
      <c r="O602" s="130" t="s">
        <v>4994</v>
      </c>
      <c r="P602" s="99"/>
      <c r="Q602" s="131"/>
      <c r="R602" s="132"/>
      <c r="S602" s="99"/>
      <c r="T602" s="99">
        <v>20</v>
      </c>
      <c r="U602" s="99"/>
      <c r="V602" s="131"/>
      <c r="W602" s="132"/>
      <c r="X602" s="131"/>
      <c r="Y602" s="132"/>
      <c r="Z602" s="99"/>
      <c r="AA602" s="99"/>
      <c r="AB602" s="99"/>
      <c r="AC602" s="169"/>
      <c r="AD602" s="222">
        <v>43556</v>
      </c>
      <c r="AE602" s="102" t="s">
        <v>4995</v>
      </c>
    </row>
    <row r="603" spans="1:31" ht="27" customHeight="1">
      <c r="A603" s="272">
        <v>1111700611</v>
      </c>
      <c r="B603" s="273" t="s">
        <v>5070</v>
      </c>
      <c r="C603" s="238" t="s">
        <v>6959</v>
      </c>
      <c r="D603" s="238" t="s">
        <v>91</v>
      </c>
      <c r="E603" s="102" t="s">
        <v>6960</v>
      </c>
      <c r="F603" s="133" t="s">
        <v>6961</v>
      </c>
      <c r="G603" s="272" t="s">
        <v>6962</v>
      </c>
      <c r="H603" s="272" t="s">
        <v>6963</v>
      </c>
      <c r="I603" s="240"/>
      <c r="J603" s="241"/>
      <c r="K603" s="241"/>
      <c r="L603" s="241" t="s">
        <v>765</v>
      </c>
      <c r="M603" s="128" t="s">
        <v>49</v>
      </c>
      <c r="N603" s="274" t="s">
        <v>765</v>
      </c>
      <c r="O603" s="242" t="s">
        <v>49</v>
      </c>
      <c r="P603" s="126"/>
      <c r="Q603" s="146"/>
      <c r="R603" s="130"/>
      <c r="S603" s="126"/>
      <c r="T603" s="126"/>
      <c r="U603" s="126"/>
      <c r="V603" s="146"/>
      <c r="W603" s="130"/>
      <c r="X603" s="131">
        <v>6</v>
      </c>
      <c r="Y603" s="130"/>
      <c r="Z603" s="272"/>
      <c r="AA603" s="99">
        <v>14</v>
      </c>
      <c r="AB603" s="126"/>
      <c r="AC603" s="126"/>
      <c r="AD603" s="149" t="s">
        <v>5069</v>
      </c>
      <c r="AE603" s="102" t="s">
        <v>6964</v>
      </c>
    </row>
    <row r="604" spans="1:31" s="66" customFormat="1" ht="27" customHeight="1">
      <c r="A604" s="272">
        <v>1111700611</v>
      </c>
      <c r="B604" s="273" t="s">
        <v>5070</v>
      </c>
      <c r="C604" s="238" t="s">
        <v>6959</v>
      </c>
      <c r="D604" s="238" t="s">
        <v>91</v>
      </c>
      <c r="E604" s="102" t="s">
        <v>6960</v>
      </c>
      <c r="F604" s="133" t="s">
        <v>6961</v>
      </c>
      <c r="G604" s="272" t="s">
        <v>6962</v>
      </c>
      <c r="H604" s="272" t="s">
        <v>6963</v>
      </c>
      <c r="I604" s="240"/>
      <c r="J604" s="241"/>
      <c r="K604" s="241"/>
      <c r="L604" s="241" t="s">
        <v>765</v>
      </c>
      <c r="M604" s="128" t="s">
        <v>49</v>
      </c>
      <c r="N604" s="274" t="s">
        <v>765</v>
      </c>
      <c r="O604" s="242" t="s">
        <v>49</v>
      </c>
      <c r="P604" s="126"/>
      <c r="Q604" s="146"/>
      <c r="R604" s="130"/>
      <c r="S604" s="126"/>
      <c r="T604" s="126"/>
      <c r="U604" s="126"/>
      <c r="V604" s="146"/>
      <c r="W604" s="130"/>
      <c r="X604" s="146"/>
      <c r="Y604" s="130"/>
      <c r="Z604" s="272"/>
      <c r="AA604" s="126"/>
      <c r="AB604" s="126" t="s">
        <v>49</v>
      </c>
      <c r="AC604" s="126"/>
      <c r="AD604" s="149" t="s">
        <v>5069</v>
      </c>
      <c r="AE604" s="102" t="s">
        <v>6964</v>
      </c>
    </row>
    <row r="605" spans="1:31" ht="27" customHeight="1">
      <c r="A605" s="99">
        <v>1111700660</v>
      </c>
      <c r="B605" s="100" t="s">
        <v>5738</v>
      </c>
      <c r="C605" s="101" t="s">
        <v>5739</v>
      </c>
      <c r="D605" s="102" t="s">
        <v>75</v>
      </c>
      <c r="E605" s="102" t="s">
        <v>5740</v>
      </c>
      <c r="F605" s="133" t="s">
        <v>5741</v>
      </c>
      <c r="G605" s="134" t="s">
        <v>5742</v>
      </c>
      <c r="H605" s="134" t="s">
        <v>5743</v>
      </c>
      <c r="I605" s="135" t="s">
        <v>765</v>
      </c>
      <c r="J605" s="136"/>
      <c r="K605" s="136"/>
      <c r="L605" s="136"/>
      <c r="M605" s="136" t="s">
        <v>49</v>
      </c>
      <c r="N605" s="137" t="s">
        <v>49</v>
      </c>
      <c r="O605" s="132"/>
      <c r="P605" s="99"/>
      <c r="Q605" s="131"/>
      <c r="R605" s="132"/>
      <c r="S605" s="99"/>
      <c r="T605" s="99"/>
      <c r="U605" s="99"/>
      <c r="V605" s="131"/>
      <c r="W605" s="132"/>
      <c r="X605" s="146">
        <v>20</v>
      </c>
      <c r="Y605" s="132"/>
      <c r="Z605" s="99"/>
      <c r="AA605" s="99"/>
      <c r="AB605" s="99"/>
      <c r="AC605" s="99"/>
      <c r="AD605" s="138">
        <v>43922</v>
      </c>
      <c r="AE605" s="102" t="s">
        <v>9178</v>
      </c>
    </row>
    <row r="606" spans="1:31" ht="27" customHeight="1">
      <c r="A606" s="126">
        <v>1111700678</v>
      </c>
      <c r="B606" s="124" t="s">
        <v>6190</v>
      </c>
      <c r="C606" s="102" t="s">
        <v>6191</v>
      </c>
      <c r="D606" s="102" t="s">
        <v>75</v>
      </c>
      <c r="E606" s="102" t="s">
        <v>6192</v>
      </c>
      <c r="F606" s="125">
        <v>3650014</v>
      </c>
      <c r="G606" s="126" t="s">
        <v>6193</v>
      </c>
      <c r="H606" s="126" t="s">
        <v>6193</v>
      </c>
      <c r="I606" s="110"/>
      <c r="J606" s="148"/>
      <c r="K606" s="148"/>
      <c r="L606" s="148"/>
      <c r="M606" s="148" t="s">
        <v>49</v>
      </c>
      <c r="N606" s="137"/>
      <c r="O606" s="132"/>
      <c r="P606" s="99"/>
      <c r="Q606" s="131"/>
      <c r="R606" s="132"/>
      <c r="S606" s="99"/>
      <c r="T606" s="99">
        <v>20</v>
      </c>
      <c r="U606" s="99"/>
      <c r="V606" s="131"/>
      <c r="W606" s="132"/>
      <c r="X606" s="131"/>
      <c r="Y606" s="132"/>
      <c r="Z606" s="99"/>
      <c r="AA606" s="99"/>
      <c r="AB606" s="99"/>
      <c r="AC606" s="99"/>
      <c r="AD606" s="112">
        <v>44044</v>
      </c>
      <c r="AE606" s="102" t="s">
        <v>6194</v>
      </c>
    </row>
    <row r="607" spans="1:31" ht="27" customHeight="1">
      <c r="A607" s="99">
        <v>1111700710</v>
      </c>
      <c r="B607" s="100" t="s">
        <v>5365</v>
      </c>
      <c r="C607" s="101" t="s">
        <v>5366</v>
      </c>
      <c r="D607" s="102" t="s">
        <v>75</v>
      </c>
      <c r="E607" s="102" t="s">
        <v>5367</v>
      </c>
      <c r="F607" s="133" t="s">
        <v>4983</v>
      </c>
      <c r="G607" s="134" t="s">
        <v>5368</v>
      </c>
      <c r="H607" s="134" t="s">
        <v>5369</v>
      </c>
      <c r="I607" s="135" t="s">
        <v>49</v>
      </c>
      <c r="J607" s="136"/>
      <c r="K607" s="136"/>
      <c r="L607" s="136"/>
      <c r="M607" s="136" t="s">
        <v>765</v>
      </c>
      <c r="N607" s="137" t="s">
        <v>765</v>
      </c>
      <c r="O607" s="132"/>
      <c r="P607" s="99"/>
      <c r="Q607" s="131"/>
      <c r="R607" s="132"/>
      <c r="S607" s="99"/>
      <c r="T607" s="99"/>
      <c r="U607" s="99"/>
      <c r="V607" s="110"/>
      <c r="W607" s="111"/>
      <c r="X607" s="131"/>
      <c r="Y607" s="132"/>
      <c r="Z607" s="99"/>
      <c r="AA607" s="99">
        <v>20</v>
      </c>
      <c r="AB607" s="99"/>
      <c r="AC607" s="99"/>
      <c r="AD607" s="138">
        <v>44105</v>
      </c>
      <c r="AE607" s="102" t="s">
        <v>5370</v>
      </c>
    </row>
    <row r="608" spans="1:31" s="66" customFormat="1" ht="27" customHeight="1">
      <c r="A608" s="99">
        <v>1111700736</v>
      </c>
      <c r="B608" s="124" t="s">
        <v>6313</v>
      </c>
      <c r="C608" s="101" t="s">
        <v>6314</v>
      </c>
      <c r="D608" s="102" t="s">
        <v>75</v>
      </c>
      <c r="E608" s="102" t="s">
        <v>6315</v>
      </c>
      <c r="F608" s="133" t="s">
        <v>4991</v>
      </c>
      <c r="G608" s="134" t="s">
        <v>6316</v>
      </c>
      <c r="H608" s="134" t="s">
        <v>6317</v>
      </c>
      <c r="I608" s="135"/>
      <c r="J608" s="136"/>
      <c r="K608" s="136"/>
      <c r="L608" s="136"/>
      <c r="M608" s="136" t="s">
        <v>765</v>
      </c>
      <c r="N608" s="137" t="s">
        <v>765</v>
      </c>
      <c r="O608" s="132" t="s">
        <v>49</v>
      </c>
      <c r="P608" s="99"/>
      <c r="Q608" s="131"/>
      <c r="R608" s="132"/>
      <c r="S608" s="99"/>
      <c r="T608" s="99"/>
      <c r="U608" s="99"/>
      <c r="V608" s="110"/>
      <c r="W608" s="111"/>
      <c r="X608" s="131">
        <v>20</v>
      </c>
      <c r="Y608" s="132"/>
      <c r="Z608" s="99"/>
      <c r="AA608" s="99"/>
      <c r="AB608" s="99"/>
      <c r="AC608" s="99"/>
      <c r="AD608" s="138">
        <v>44136</v>
      </c>
      <c r="AE608" s="102" t="s">
        <v>6318</v>
      </c>
    </row>
    <row r="609" spans="1:31" s="66" customFormat="1" ht="27" customHeight="1">
      <c r="A609" s="99">
        <v>1111700736</v>
      </c>
      <c r="B609" s="124" t="s">
        <v>6313</v>
      </c>
      <c r="C609" s="101" t="s">
        <v>6314</v>
      </c>
      <c r="D609" s="102" t="s">
        <v>75</v>
      </c>
      <c r="E609" s="102" t="s">
        <v>6315</v>
      </c>
      <c r="F609" s="133" t="s">
        <v>4991</v>
      </c>
      <c r="G609" s="134" t="s">
        <v>6316</v>
      </c>
      <c r="H609" s="134" t="s">
        <v>6317</v>
      </c>
      <c r="I609" s="135"/>
      <c r="J609" s="136"/>
      <c r="K609" s="136"/>
      <c r="L609" s="136"/>
      <c r="M609" s="136" t="s">
        <v>765</v>
      </c>
      <c r="N609" s="137" t="s">
        <v>765</v>
      </c>
      <c r="O609" s="132" t="s">
        <v>49</v>
      </c>
      <c r="P609" s="99"/>
      <c r="Q609" s="131"/>
      <c r="R609" s="132"/>
      <c r="S609" s="99"/>
      <c r="T609" s="99"/>
      <c r="U609" s="99"/>
      <c r="V609" s="110"/>
      <c r="W609" s="111"/>
      <c r="X609" s="131"/>
      <c r="Y609" s="132"/>
      <c r="Z609" s="99"/>
      <c r="AA609" s="99"/>
      <c r="AB609" s="112" t="s">
        <v>4597</v>
      </c>
      <c r="AC609" s="112"/>
      <c r="AD609" s="138">
        <v>44866</v>
      </c>
      <c r="AE609" s="102" t="s">
        <v>6318</v>
      </c>
    </row>
    <row r="610" spans="1:31" s="66" customFormat="1" ht="27" customHeight="1">
      <c r="A610" s="126">
        <v>1111700751</v>
      </c>
      <c r="B610" s="286" t="s">
        <v>6850</v>
      </c>
      <c r="C610" s="102" t="s">
        <v>6851</v>
      </c>
      <c r="D610" s="102" t="s">
        <v>75</v>
      </c>
      <c r="E610" s="102" t="s">
        <v>6852</v>
      </c>
      <c r="F610" s="125" t="s">
        <v>6853</v>
      </c>
      <c r="G610" s="126" t="s">
        <v>6854</v>
      </c>
      <c r="H610" s="126" t="s">
        <v>6855</v>
      </c>
      <c r="I610" s="127"/>
      <c r="J610" s="128"/>
      <c r="K610" s="128"/>
      <c r="L610" s="128"/>
      <c r="M610" s="128" t="s">
        <v>49</v>
      </c>
      <c r="N610" s="129" t="s">
        <v>49</v>
      </c>
      <c r="O610" s="130"/>
      <c r="P610" s="99"/>
      <c r="Q610" s="146"/>
      <c r="R610" s="132"/>
      <c r="S610" s="126"/>
      <c r="T610" s="99"/>
      <c r="U610" s="126"/>
      <c r="V610" s="131">
        <v>20</v>
      </c>
      <c r="W610" s="132"/>
      <c r="X610" s="146"/>
      <c r="Y610" s="130"/>
      <c r="Z610" s="126"/>
      <c r="AA610" s="126"/>
      <c r="AB610" s="126"/>
      <c r="AC610" s="126"/>
      <c r="AD610" s="112">
        <v>44378</v>
      </c>
      <c r="AE610" s="102" t="s">
        <v>6856</v>
      </c>
    </row>
    <row r="611" spans="1:31" ht="27" customHeight="1">
      <c r="A611" s="126">
        <v>1111700777</v>
      </c>
      <c r="B611" s="124" t="s">
        <v>6912</v>
      </c>
      <c r="C611" s="102" t="s">
        <v>6913</v>
      </c>
      <c r="D611" s="102" t="s">
        <v>75</v>
      </c>
      <c r="E611" s="102" t="s">
        <v>6914</v>
      </c>
      <c r="F611" s="125" t="s">
        <v>6915</v>
      </c>
      <c r="G611" s="126" t="s">
        <v>6916</v>
      </c>
      <c r="H611" s="126" t="s">
        <v>6917</v>
      </c>
      <c r="I611" s="127"/>
      <c r="J611" s="128"/>
      <c r="K611" s="128"/>
      <c r="L611" s="128"/>
      <c r="M611" s="128" t="s">
        <v>49</v>
      </c>
      <c r="N611" s="129" t="s">
        <v>49</v>
      </c>
      <c r="O611" s="130"/>
      <c r="P611" s="99"/>
      <c r="Q611" s="146"/>
      <c r="R611" s="132"/>
      <c r="S611" s="126"/>
      <c r="T611" s="99"/>
      <c r="U611" s="126"/>
      <c r="V611" s="110"/>
      <c r="W611" s="111"/>
      <c r="X611" s="146"/>
      <c r="Y611" s="130"/>
      <c r="Z611" s="126">
        <v>15</v>
      </c>
      <c r="AA611" s="126"/>
      <c r="AB611" s="126"/>
      <c r="AC611" s="126"/>
      <c r="AD611" s="112">
        <v>44409</v>
      </c>
      <c r="AE611" s="102" t="s">
        <v>6918</v>
      </c>
    </row>
    <row r="612" spans="1:31" ht="27" customHeight="1">
      <c r="A612" s="99">
        <v>1111700801</v>
      </c>
      <c r="B612" s="124" t="s">
        <v>6313</v>
      </c>
      <c r="C612" s="102" t="s">
        <v>7980</v>
      </c>
      <c r="D612" s="102" t="s">
        <v>75</v>
      </c>
      <c r="E612" s="102" t="s">
        <v>7265</v>
      </c>
      <c r="F612" s="125" t="s">
        <v>7266</v>
      </c>
      <c r="G612" s="126" t="s">
        <v>7267</v>
      </c>
      <c r="H612" s="126" t="s">
        <v>7268</v>
      </c>
      <c r="I612" s="127" t="s">
        <v>765</v>
      </c>
      <c r="J612" s="128"/>
      <c r="K612" s="128" t="s">
        <v>765</v>
      </c>
      <c r="L612" s="128" t="s">
        <v>765</v>
      </c>
      <c r="M612" s="128" t="s">
        <v>765</v>
      </c>
      <c r="N612" s="129" t="s">
        <v>765</v>
      </c>
      <c r="O612" s="130" t="s">
        <v>765</v>
      </c>
      <c r="P612" s="99"/>
      <c r="Q612" s="131"/>
      <c r="R612" s="132"/>
      <c r="S612" s="99"/>
      <c r="T612" s="99"/>
      <c r="U612" s="99"/>
      <c r="V612" s="131"/>
      <c r="W612" s="132"/>
      <c r="X612" s="131">
        <v>10</v>
      </c>
      <c r="Y612" s="132"/>
      <c r="Z612" s="99"/>
      <c r="AA612" s="99">
        <v>10</v>
      </c>
      <c r="AB612" s="99"/>
      <c r="AC612" s="99"/>
      <c r="AD612" s="138">
        <v>44621</v>
      </c>
      <c r="AE612" s="212" t="s">
        <v>7269</v>
      </c>
    </row>
    <row r="613" spans="1:31" s="66" customFormat="1" ht="27" customHeight="1">
      <c r="A613" s="99">
        <v>1111700801</v>
      </c>
      <c r="B613" s="124" t="s">
        <v>6313</v>
      </c>
      <c r="C613" s="102" t="s">
        <v>7980</v>
      </c>
      <c r="D613" s="102" t="s">
        <v>75</v>
      </c>
      <c r="E613" s="102" t="s">
        <v>7265</v>
      </c>
      <c r="F613" s="125" t="s">
        <v>7266</v>
      </c>
      <c r="G613" s="126" t="s">
        <v>7267</v>
      </c>
      <c r="H613" s="126" t="s">
        <v>7268</v>
      </c>
      <c r="I613" s="127" t="s">
        <v>765</v>
      </c>
      <c r="J613" s="128" t="s">
        <v>765</v>
      </c>
      <c r="K613" s="128" t="s">
        <v>765</v>
      </c>
      <c r="L613" s="128" t="s">
        <v>765</v>
      </c>
      <c r="M613" s="128" t="s">
        <v>765</v>
      </c>
      <c r="N613" s="129" t="s">
        <v>765</v>
      </c>
      <c r="O613" s="130" t="s">
        <v>765</v>
      </c>
      <c r="P613" s="99"/>
      <c r="Q613" s="131"/>
      <c r="R613" s="132"/>
      <c r="S613" s="99"/>
      <c r="T613" s="99"/>
      <c r="U613" s="99"/>
      <c r="V613" s="131"/>
      <c r="W613" s="132"/>
      <c r="X613" s="131"/>
      <c r="Y613" s="132"/>
      <c r="Z613" s="99"/>
      <c r="AA613" s="99"/>
      <c r="AB613" s="99" t="s">
        <v>49</v>
      </c>
      <c r="AC613" s="99"/>
      <c r="AD613" s="138">
        <v>45383</v>
      </c>
      <c r="AE613" s="212" t="s">
        <v>7269</v>
      </c>
    </row>
    <row r="614" spans="1:31" s="66" customFormat="1" ht="27" customHeight="1">
      <c r="A614" s="99">
        <v>1111800122</v>
      </c>
      <c r="B614" s="124" t="s">
        <v>1765</v>
      </c>
      <c r="C614" s="102" t="s">
        <v>1766</v>
      </c>
      <c r="D614" s="102" t="s">
        <v>1033</v>
      </c>
      <c r="E614" s="102" t="s">
        <v>1767</v>
      </c>
      <c r="F614" s="125" t="s">
        <v>1768</v>
      </c>
      <c r="G614" s="126" t="s">
        <v>1769</v>
      </c>
      <c r="H614" s="126" t="s">
        <v>1769</v>
      </c>
      <c r="I614" s="127"/>
      <c r="J614" s="128"/>
      <c r="K614" s="128"/>
      <c r="L614" s="136"/>
      <c r="M614" s="136" t="s">
        <v>1770</v>
      </c>
      <c r="N614" s="137"/>
      <c r="O614" s="132"/>
      <c r="P614" s="99"/>
      <c r="Q614" s="131"/>
      <c r="R614" s="132"/>
      <c r="S614" s="99"/>
      <c r="T614" s="99"/>
      <c r="U614" s="99"/>
      <c r="V614" s="110"/>
      <c r="W614" s="111"/>
      <c r="X614" s="110"/>
      <c r="Y614" s="132"/>
      <c r="Z614" s="99"/>
      <c r="AA614" s="99">
        <v>20</v>
      </c>
      <c r="AB614" s="99"/>
      <c r="AC614" s="99"/>
      <c r="AD614" s="112">
        <v>41000</v>
      </c>
      <c r="AE614" s="102" t="s">
        <v>1771</v>
      </c>
    </row>
    <row r="615" spans="1:31" ht="27" customHeight="1">
      <c r="A615" s="144">
        <v>1111800130</v>
      </c>
      <c r="B615" s="124" t="s">
        <v>868</v>
      </c>
      <c r="C615" s="101" t="s">
        <v>1179</v>
      </c>
      <c r="D615" s="102" t="s">
        <v>1180</v>
      </c>
      <c r="E615" s="102" t="s">
        <v>1181</v>
      </c>
      <c r="F615" s="133">
        <v>3400001</v>
      </c>
      <c r="G615" s="126" t="s">
        <v>1182</v>
      </c>
      <c r="H615" s="126" t="s">
        <v>1183</v>
      </c>
      <c r="I615" s="135" t="s">
        <v>49</v>
      </c>
      <c r="J615" s="136" t="s">
        <v>49</v>
      </c>
      <c r="K615" s="136" t="s">
        <v>49</v>
      </c>
      <c r="L615" s="136" t="s">
        <v>49</v>
      </c>
      <c r="M615" s="136"/>
      <c r="N615" s="137"/>
      <c r="O615" s="132"/>
      <c r="P615" s="99">
        <v>50</v>
      </c>
      <c r="Q615" s="131" t="s">
        <v>2679</v>
      </c>
      <c r="R615" s="132">
        <v>7</v>
      </c>
      <c r="S615" s="99"/>
      <c r="T615" s="99">
        <v>50</v>
      </c>
      <c r="U615" s="99"/>
      <c r="V615" s="131"/>
      <c r="W615" s="132"/>
      <c r="X615" s="131"/>
      <c r="Y615" s="132"/>
      <c r="Z615" s="99"/>
      <c r="AA615" s="99"/>
      <c r="AB615" s="99"/>
      <c r="AC615" s="99"/>
      <c r="AD615" s="112">
        <v>40634</v>
      </c>
      <c r="AE615" s="102" t="s">
        <v>1574</v>
      </c>
    </row>
    <row r="616" spans="1:31" s="66" customFormat="1" ht="27" customHeight="1">
      <c r="A616" s="126">
        <v>1111800155</v>
      </c>
      <c r="B616" s="124" t="s">
        <v>2025</v>
      </c>
      <c r="C616" s="102" t="s">
        <v>1821</v>
      </c>
      <c r="D616" s="102" t="s">
        <v>1033</v>
      </c>
      <c r="E616" s="102" t="s">
        <v>1926</v>
      </c>
      <c r="F616" s="133" t="s">
        <v>1927</v>
      </c>
      <c r="G616" s="126" t="s">
        <v>1928</v>
      </c>
      <c r="H616" s="126" t="s">
        <v>1822</v>
      </c>
      <c r="I616" s="135"/>
      <c r="J616" s="136"/>
      <c r="K616" s="136"/>
      <c r="L616" s="136"/>
      <c r="M616" s="136" t="s">
        <v>49</v>
      </c>
      <c r="N616" s="137"/>
      <c r="O616" s="132"/>
      <c r="P616" s="99"/>
      <c r="Q616" s="131"/>
      <c r="R616" s="132"/>
      <c r="S616" s="99"/>
      <c r="T616" s="99">
        <v>16</v>
      </c>
      <c r="U616" s="99"/>
      <c r="V616" s="131"/>
      <c r="W616" s="132"/>
      <c r="X616" s="131"/>
      <c r="Y616" s="132"/>
      <c r="Z616" s="99"/>
      <c r="AA616" s="99">
        <v>64</v>
      </c>
      <c r="AB616" s="99"/>
      <c r="AC616" s="99"/>
      <c r="AD616" s="112">
        <v>41000</v>
      </c>
      <c r="AE616" s="102" t="s">
        <v>1929</v>
      </c>
    </row>
    <row r="617" spans="1:31" ht="27" customHeight="1">
      <c r="A617" s="99">
        <v>1111800379</v>
      </c>
      <c r="B617" s="124" t="s">
        <v>1032</v>
      </c>
      <c r="C617" s="102" t="s">
        <v>1034</v>
      </c>
      <c r="D617" s="102" t="s">
        <v>1033</v>
      </c>
      <c r="E617" s="102" t="s">
        <v>1035</v>
      </c>
      <c r="F617" s="125" t="s">
        <v>1036</v>
      </c>
      <c r="G617" s="126" t="s">
        <v>1037</v>
      </c>
      <c r="H617" s="126" t="s">
        <v>1037</v>
      </c>
      <c r="I617" s="127"/>
      <c r="J617" s="128"/>
      <c r="K617" s="128"/>
      <c r="L617" s="128"/>
      <c r="M617" s="128" t="s">
        <v>49</v>
      </c>
      <c r="N617" s="129"/>
      <c r="O617" s="130"/>
      <c r="P617" s="126"/>
      <c r="Q617" s="146"/>
      <c r="R617" s="130"/>
      <c r="S617" s="126"/>
      <c r="T617" s="99">
        <v>30</v>
      </c>
      <c r="U617" s="126"/>
      <c r="V617" s="127"/>
      <c r="W617" s="237"/>
      <c r="X617" s="127"/>
      <c r="Y617" s="130"/>
      <c r="Z617" s="126"/>
      <c r="AA617" s="99"/>
      <c r="AB617" s="99"/>
      <c r="AC617" s="99"/>
      <c r="AD617" s="149">
        <v>40330</v>
      </c>
      <c r="AE617" s="102" t="s">
        <v>1038</v>
      </c>
    </row>
    <row r="618" spans="1:31" s="66" customFormat="1" ht="27" customHeight="1">
      <c r="A618" s="99">
        <v>1111800429</v>
      </c>
      <c r="B618" s="124" t="s">
        <v>1032</v>
      </c>
      <c r="C618" s="102" t="s">
        <v>1216</v>
      </c>
      <c r="D618" s="102" t="s">
        <v>1033</v>
      </c>
      <c r="E618" s="102" t="s">
        <v>1215</v>
      </c>
      <c r="F618" s="125">
        <v>3400036</v>
      </c>
      <c r="G618" s="126" t="s">
        <v>1214</v>
      </c>
      <c r="H618" s="126" t="s">
        <v>1214</v>
      </c>
      <c r="I618" s="127"/>
      <c r="J618" s="128"/>
      <c r="K618" s="128"/>
      <c r="L618" s="128"/>
      <c r="M618" s="128" t="s">
        <v>1213</v>
      </c>
      <c r="N618" s="129"/>
      <c r="O618" s="130"/>
      <c r="P618" s="126"/>
      <c r="Q618" s="146"/>
      <c r="R618" s="130"/>
      <c r="S618" s="126"/>
      <c r="T618" s="99"/>
      <c r="U618" s="126"/>
      <c r="V618" s="146"/>
      <c r="W618" s="130"/>
      <c r="X618" s="146"/>
      <c r="Y618" s="130"/>
      <c r="Z618" s="126"/>
      <c r="AA618" s="99">
        <v>20</v>
      </c>
      <c r="AB618" s="99"/>
      <c r="AC618" s="99"/>
      <c r="AD618" s="149">
        <v>40634</v>
      </c>
      <c r="AE618" s="102" t="s">
        <v>1212</v>
      </c>
    </row>
    <row r="619" spans="1:31" s="66" customFormat="1" ht="27" customHeight="1">
      <c r="A619" s="99">
        <v>1111800445</v>
      </c>
      <c r="B619" s="100" t="s">
        <v>1434</v>
      </c>
      <c r="C619" s="101" t="s">
        <v>1376</v>
      </c>
      <c r="D619" s="102" t="s">
        <v>1033</v>
      </c>
      <c r="E619" s="210" t="s">
        <v>1377</v>
      </c>
      <c r="F619" s="133">
        <v>3400002</v>
      </c>
      <c r="G619" s="153" t="s">
        <v>1378</v>
      </c>
      <c r="H619" s="134" t="s">
        <v>1379</v>
      </c>
      <c r="I619" s="135" t="s">
        <v>4024</v>
      </c>
      <c r="J619" s="136" t="s">
        <v>4024</v>
      </c>
      <c r="K619" s="136" t="s">
        <v>4024</v>
      </c>
      <c r="L619" s="136" t="s">
        <v>4024</v>
      </c>
      <c r="M619" s="136" t="s">
        <v>49</v>
      </c>
      <c r="N619" s="137" t="s">
        <v>4024</v>
      </c>
      <c r="O619" s="132"/>
      <c r="P619" s="99"/>
      <c r="Q619" s="131"/>
      <c r="R619" s="132">
        <v>6</v>
      </c>
      <c r="S619" s="99"/>
      <c r="T619" s="99">
        <v>25</v>
      </c>
      <c r="U619" s="99"/>
      <c r="V619" s="110"/>
      <c r="W619" s="111"/>
      <c r="X619" s="110"/>
      <c r="Y619" s="132"/>
      <c r="Z619" s="99"/>
      <c r="AA619" s="99">
        <v>20</v>
      </c>
      <c r="AB619" s="99"/>
      <c r="AC619" s="99"/>
      <c r="AD619" s="138">
        <v>40634</v>
      </c>
      <c r="AE619" s="102" t="s">
        <v>1395</v>
      </c>
    </row>
    <row r="620" spans="1:31" ht="27" customHeight="1">
      <c r="A620" s="99">
        <v>1111800551</v>
      </c>
      <c r="B620" s="124" t="s">
        <v>2422</v>
      </c>
      <c r="C620" s="102" t="s">
        <v>2423</v>
      </c>
      <c r="D620" s="102" t="s">
        <v>1033</v>
      </c>
      <c r="E620" s="102" t="s">
        <v>2424</v>
      </c>
      <c r="F620" s="125" t="s">
        <v>2425</v>
      </c>
      <c r="G620" s="126" t="s">
        <v>2426</v>
      </c>
      <c r="H620" s="126" t="s">
        <v>2427</v>
      </c>
      <c r="I620" s="127"/>
      <c r="J620" s="128"/>
      <c r="K620" s="128"/>
      <c r="L620" s="128"/>
      <c r="M620" s="128" t="s">
        <v>2412</v>
      </c>
      <c r="N620" s="129" t="s">
        <v>4024</v>
      </c>
      <c r="O620" s="130"/>
      <c r="P620" s="99"/>
      <c r="Q620" s="131"/>
      <c r="R620" s="132"/>
      <c r="S620" s="99"/>
      <c r="T620" s="99">
        <v>27</v>
      </c>
      <c r="U620" s="99"/>
      <c r="V620" s="131"/>
      <c r="W620" s="132"/>
      <c r="X620" s="146"/>
      <c r="Y620" s="132"/>
      <c r="Z620" s="99"/>
      <c r="AA620" s="99"/>
      <c r="AB620" s="99"/>
      <c r="AC620" s="99"/>
      <c r="AD620" s="112">
        <v>41730</v>
      </c>
      <c r="AE620" s="102" t="s">
        <v>2428</v>
      </c>
    </row>
    <row r="621" spans="1:31" ht="27" customHeight="1">
      <c r="A621" s="99">
        <v>1111800585</v>
      </c>
      <c r="B621" s="124" t="s">
        <v>2309</v>
      </c>
      <c r="C621" s="102" t="s">
        <v>2506</v>
      </c>
      <c r="D621" s="102" t="s">
        <v>1033</v>
      </c>
      <c r="E621" s="102" t="s">
        <v>3150</v>
      </c>
      <c r="F621" s="125" t="s">
        <v>2507</v>
      </c>
      <c r="G621" s="126" t="s">
        <v>2508</v>
      </c>
      <c r="H621" s="126" t="s">
        <v>2509</v>
      </c>
      <c r="I621" s="127"/>
      <c r="J621" s="128"/>
      <c r="K621" s="128"/>
      <c r="L621" s="128" t="s">
        <v>6411</v>
      </c>
      <c r="M621" s="128" t="s">
        <v>6411</v>
      </c>
      <c r="N621" s="129" t="s">
        <v>49</v>
      </c>
      <c r="O621" s="130" t="s">
        <v>6411</v>
      </c>
      <c r="P621" s="99"/>
      <c r="Q621" s="131"/>
      <c r="R621" s="132"/>
      <c r="S621" s="99"/>
      <c r="T621" s="99"/>
      <c r="U621" s="99"/>
      <c r="V621" s="131"/>
      <c r="W621" s="132"/>
      <c r="X621" s="131">
        <v>20</v>
      </c>
      <c r="Y621" s="132"/>
      <c r="Z621" s="99"/>
      <c r="AA621" s="99"/>
      <c r="AB621" s="99"/>
      <c r="AC621" s="99"/>
      <c r="AD621" s="112">
        <v>41791</v>
      </c>
      <c r="AE621" s="102" t="s">
        <v>2510</v>
      </c>
    </row>
    <row r="622" spans="1:31" ht="27" customHeight="1">
      <c r="A622" s="99">
        <v>1111800759</v>
      </c>
      <c r="B622" s="124" t="s">
        <v>3902</v>
      </c>
      <c r="C622" s="102" t="s">
        <v>3903</v>
      </c>
      <c r="D622" s="102" t="s">
        <v>1033</v>
      </c>
      <c r="E622" s="102" t="s">
        <v>3904</v>
      </c>
      <c r="F622" s="125">
        <v>3400001</v>
      </c>
      <c r="G622" s="126" t="s">
        <v>4205</v>
      </c>
      <c r="H622" s="126" t="s">
        <v>4206</v>
      </c>
      <c r="I622" s="127"/>
      <c r="J622" s="128"/>
      <c r="K622" s="128"/>
      <c r="L622" s="128"/>
      <c r="M622" s="128" t="s">
        <v>4207</v>
      </c>
      <c r="N622" s="129"/>
      <c r="O622" s="130"/>
      <c r="P622" s="99"/>
      <c r="Q622" s="131"/>
      <c r="R622" s="132"/>
      <c r="S622" s="99"/>
      <c r="T622" s="99">
        <v>40</v>
      </c>
      <c r="U622" s="99"/>
      <c r="V622" s="110"/>
      <c r="W622" s="111"/>
      <c r="X622" s="110"/>
      <c r="Y622" s="132"/>
      <c r="Z622" s="99"/>
      <c r="AA622" s="99"/>
      <c r="AB622" s="99"/>
      <c r="AC622" s="99"/>
      <c r="AD622" s="112">
        <v>42887</v>
      </c>
      <c r="AE622" s="102" t="s">
        <v>4200</v>
      </c>
    </row>
    <row r="623" spans="1:31" ht="27" customHeight="1">
      <c r="A623" s="99">
        <v>1111800593</v>
      </c>
      <c r="B623" s="100" t="s">
        <v>2550</v>
      </c>
      <c r="C623" s="101" t="s">
        <v>2551</v>
      </c>
      <c r="D623" s="102" t="s">
        <v>1033</v>
      </c>
      <c r="E623" s="102" t="s">
        <v>2552</v>
      </c>
      <c r="F623" s="133" t="s">
        <v>2553</v>
      </c>
      <c r="G623" s="134" t="s">
        <v>2554</v>
      </c>
      <c r="H623" s="134" t="s">
        <v>2555</v>
      </c>
      <c r="I623" s="135"/>
      <c r="J623" s="136" t="s">
        <v>49</v>
      </c>
      <c r="K623" s="136" t="s">
        <v>49</v>
      </c>
      <c r="L623" s="136" t="s">
        <v>49</v>
      </c>
      <c r="M623" s="136" t="s">
        <v>49</v>
      </c>
      <c r="N623" s="137" t="s">
        <v>49</v>
      </c>
      <c r="O623" s="132" t="s">
        <v>49</v>
      </c>
      <c r="P623" s="99"/>
      <c r="Q623" s="131"/>
      <c r="R623" s="132"/>
      <c r="S623" s="99"/>
      <c r="T623" s="99"/>
      <c r="U623" s="99"/>
      <c r="V623" s="131"/>
      <c r="W623" s="132"/>
      <c r="X623" s="131"/>
      <c r="Y623" s="132"/>
      <c r="Z623" s="99">
        <v>20</v>
      </c>
      <c r="AA623" s="99"/>
      <c r="AB623" s="99"/>
      <c r="AC623" s="99"/>
      <c r="AD623" s="138">
        <v>41852</v>
      </c>
      <c r="AE623" s="102" t="s">
        <v>2556</v>
      </c>
    </row>
    <row r="624" spans="1:31" s="66" customFormat="1" ht="27" customHeight="1">
      <c r="A624" s="144">
        <v>1111800601</v>
      </c>
      <c r="B624" s="124" t="s">
        <v>2849</v>
      </c>
      <c r="C624" s="102" t="s">
        <v>2850</v>
      </c>
      <c r="D624" s="102" t="s">
        <v>1033</v>
      </c>
      <c r="E624" s="102" t="s">
        <v>2851</v>
      </c>
      <c r="F624" s="225">
        <v>3400004</v>
      </c>
      <c r="G624" s="126" t="s">
        <v>2852</v>
      </c>
      <c r="H624" s="126" t="s">
        <v>2853</v>
      </c>
      <c r="I624" s="110"/>
      <c r="J624" s="148"/>
      <c r="K624" s="148"/>
      <c r="L624" s="148"/>
      <c r="M624" s="148" t="s">
        <v>2824</v>
      </c>
      <c r="N624" s="137" t="s">
        <v>2824</v>
      </c>
      <c r="O624" s="132"/>
      <c r="P624" s="99"/>
      <c r="Q624" s="110"/>
      <c r="R624" s="132"/>
      <c r="S624" s="99"/>
      <c r="T624" s="99"/>
      <c r="U624" s="99"/>
      <c r="V624" s="110"/>
      <c r="W624" s="132"/>
      <c r="X624" s="110"/>
      <c r="Y624" s="132"/>
      <c r="Z624" s="99"/>
      <c r="AA624" s="99">
        <v>20</v>
      </c>
      <c r="AB624" s="99"/>
      <c r="AC624" s="99"/>
      <c r="AD624" s="112">
        <v>42095</v>
      </c>
      <c r="AE624" s="102" t="s">
        <v>2854</v>
      </c>
    </row>
    <row r="625" spans="1:31" ht="27" customHeight="1">
      <c r="A625" s="99">
        <v>1111800619</v>
      </c>
      <c r="B625" s="100" t="s">
        <v>3019</v>
      </c>
      <c r="C625" s="101" t="s">
        <v>3020</v>
      </c>
      <c r="D625" s="102" t="s">
        <v>1033</v>
      </c>
      <c r="E625" s="102" t="s">
        <v>3021</v>
      </c>
      <c r="F625" s="133" t="s">
        <v>3022</v>
      </c>
      <c r="G625" s="134" t="s">
        <v>3023</v>
      </c>
      <c r="H625" s="134" t="s">
        <v>3024</v>
      </c>
      <c r="I625" s="135"/>
      <c r="J625" s="136"/>
      <c r="K625" s="136"/>
      <c r="L625" s="136"/>
      <c r="M625" s="136" t="s">
        <v>3025</v>
      </c>
      <c r="N625" s="137" t="s">
        <v>3025</v>
      </c>
      <c r="O625" s="132"/>
      <c r="P625" s="99"/>
      <c r="Q625" s="131"/>
      <c r="R625" s="132"/>
      <c r="S625" s="99"/>
      <c r="T625" s="99"/>
      <c r="U625" s="99"/>
      <c r="V625" s="131"/>
      <c r="W625" s="132"/>
      <c r="X625" s="131"/>
      <c r="Y625" s="132"/>
      <c r="Z625" s="99">
        <v>20</v>
      </c>
      <c r="AA625" s="99"/>
      <c r="AB625" s="99"/>
      <c r="AC625" s="99"/>
      <c r="AD625" s="138">
        <v>42156</v>
      </c>
      <c r="AE625" s="102" t="s">
        <v>3026</v>
      </c>
    </row>
    <row r="626" spans="1:31" s="213" customFormat="1" ht="27" customHeight="1">
      <c r="A626" s="126">
        <v>1111800742</v>
      </c>
      <c r="B626" s="124" t="s">
        <v>3883</v>
      </c>
      <c r="C626" s="102" t="s">
        <v>9265</v>
      </c>
      <c r="D626" s="102" t="s">
        <v>1033</v>
      </c>
      <c r="E626" s="102" t="s">
        <v>3884</v>
      </c>
      <c r="F626" s="133" t="s">
        <v>3885</v>
      </c>
      <c r="G626" s="126" t="s">
        <v>3886</v>
      </c>
      <c r="H626" s="126" t="s">
        <v>3887</v>
      </c>
      <c r="I626" s="135"/>
      <c r="J626" s="136"/>
      <c r="K626" s="136"/>
      <c r="L626" s="136"/>
      <c r="M626" s="136"/>
      <c r="N626" s="137" t="s">
        <v>49</v>
      </c>
      <c r="O626" s="132"/>
      <c r="P626" s="99"/>
      <c r="Q626" s="131"/>
      <c r="R626" s="132"/>
      <c r="S626" s="99"/>
      <c r="T626" s="99"/>
      <c r="U626" s="99"/>
      <c r="V626" s="131">
        <v>6</v>
      </c>
      <c r="W626" s="132"/>
      <c r="X626" s="131">
        <v>14</v>
      </c>
      <c r="Y626" s="132"/>
      <c r="Z626" s="99"/>
      <c r="AA626" s="99"/>
      <c r="AB626" s="99"/>
      <c r="AC626" s="99"/>
      <c r="AD626" s="112">
        <v>42887</v>
      </c>
      <c r="AE626" s="102" t="s">
        <v>3888</v>
      </c>
    </row>
    <row r="627" spans="1:31" s="213" customFormat="1" ht="27" customHeight="1">
      <c r="A627" s="99">
        <v>1111800742</v>
      </c>
      <c r="B627" s="124" t="s">
        <v>9264</v>
      </c>
      <c r="C627" s="102" t="s">
        <v>9265</v>
      </c>
      <c r="D627" s="102" t="s">
        <v>1033</v>
      </c>
      <c r="E627" s="102" t="s">
        <v>9266</v>
      </c>
      <c r="F627" s="125" t="s">
        <v>9267</v>
      </c>
      <c r="G627" s="126" t="s">
        <v>9268</v>
      </c>
      <c r="H627" s="126" t="s">
        <v>9269</v>
      </c>
      <c r="I627" s="127"/>
      <c r="J627" s="128"/>
      <c r="K627" s="128"/>
      <c r="L627" s="128"/>
      <c r="M627" s="128"/>
      <c r="N627" s="129" t="s">
        <v>6435</v>
      </c>
      <c r="O627" s="130"/>
      <c r="P627" s="99"/>
      <c r="Q627" s="131"/>
      <c r="R627" s="132"/>
      <c r="S627" s="99"/>
      <c r="T627" s="99"/>
      <c r="U627" s="99"/>
      <c r="V627" s="131"/>
      <c r="W627" s="132"/>
      <c r="X627" s="131"/>
      <c r="Y627" s="132"/>
      <c r="Z627" s="99"/>
      <c r="AA627" s="99"/>
      <c r="AB627" s="99" t="s">
        <v>4597</v>
      </c>
      <c r="AC627" s="169"/>
      <c r="AD627" s="222">
        <v>45474</v>
      </c>
      <c r="AE627" s="212" t="s">
        <v>9270</v>
      </c>
    </row>
    <row r="628" spans="1:31" ht="27" customHeight="1">
      <c r="A628" s="99">
        <v>1111800742</v>
      </c>
      <c r="B628" s="124" t="s">
        <v>9264</v>
      </c>
      <c r="C628" s="102" t="s">
        <v>9265</v>
      </c>
      <c r="D628" s="102" t="s">
        <v>1033</v>
      </c>
      <c r="E628" s="102" t="s">
        <v>9266</v>
      </c>
      <c r="F628" s="125" t="s">
        <v>9267</v>
      </c>
      <c r="G628" s="126" t="s">
        <v>9268</v>
      </c>
      <c r="H628" s="126" t="s">
        <v>9269</v>
      </c>
      <c r="I628" s="127"/>
      <c r="J628" s="128"/>
      <c r="K628" s="128"/>
      <c r="L628" s="128"/>
      <c r="M628" s="128"/>
      <c r="N628" s="129" t="s">
        <v>6435</v>
      </c>
      <c r="O628" s="130"/>
      <c r="P628" s="99"/>
      <c r="Q628" s="131"/>
      <c r="R628" s="132"/>
      <c r="S628" s="99"/>
      <c r="T628" s="99"/>
      <c r="U628" s="99"/>
      <c r="V628" s="131"/>
      <c r="W628" s="132"/>
      <c r="X628" s="131"/>
      <c r="Y628" s="132"/>
      <c r="Z628" s="99"/>
      <c r="AA628" s="99"/>
      <c r="AB628" s="99"/>
      <c r="AC628" s="169">
        <v>10</v>
      </c>
      <c r="AD628" s="222">
        <v>45931</v>
      </c>
      <c r="AE628" s="212" t="s">
        <v>9270</v>
      </c>
    </row>
    <row r="629" spans="1:31" ht="27" customHeight="1">
      <c r="A629" s="99">
        <v>1111800809</v>
      </c>
      <c r="B629" s="100" t="s">
        <v>4339</v>
      </c>
      <c r="C629" s="101" t="s">
        <v>4340</v>
      </c>
      <c r="D629" s="102" t="s">
        <v>1033</v>
      </c>
      <c r="E629" s="210" t="s">
        <v>4341</v>
      </c>
      <c r="F629" s="133">
        <v>3400033</v>
      </c>
      <c r="G629" s="153" t="s">
        <v>4342</v>
      </c>
      <c r="H629" s="134" t="s">
        <v>4343</v>
      </c>
      <c r="I629" s="135"/>
      <c r="J629" s="136"/>
      <c r="K629" s="136"/>
      <c r="L629" s="136"/>
      <c r="M629" s="136" t="s">
        <v>49</v>
      </c>
      <c r="N629" s="137"/>
      <c r="O629" s="132"/>
      <c r="P629" s="99"/>
      <c r="Q629" s="131"/>
      <c r="R629" s="132"/>
      <c r="S629" s="99"/>
      <c r="T629" s="99">
        <v>6</v>
      </c>
      <c r="U629" s="99"/>
      <c r="V629" s="110"/>
      <c r="W629" s="111"/>
      <c r="X629" s="110"/>
      <c r="Y629" s="132"/>
      <c r="Z629" s="99"/>
      <c r="AA629" s="99">
        <v>14</v>
      </c>
      <c r="AB629" s="99"/>
      <c r="AC629" s="99"/>
      <c r="AD629" s="138">
        <v>43191</v>
      </c>
      <c r="AE629" s="102" t="s">
        <v>4344</v>
      </c>
    </row>
    <row r="630" spans="1:31" s="66" customFormat="1" ht="27" customHeight="1">
      <c r="A630" s="99">
        <v>1111800825</v>
      </c>
      <c r="B630" s="100" t="s">
        <v>4436</v>
      </c>
      <c r="C630" s="101" t="s">
        <v>4437</v>
      </c>
      <c r="D630" s="102" t="s">
        <v>1033</v>
      </c>
      <c r="E630" s="102" t="s">
        <v>4438</v>
      </c>
      <c r="F630" s="133" t="s">
        <v>4439</v>
      </c>
      <c r="G630" s="134" t="s">
        <v>7839</v>
      </c>
      <c r="H630" s="134" t="s">
        <v>4440</v>
      </c>
      <c r="I630" s="135"/>
      <c r="J630" s="136"/>
      <c r="K630" s="136"/>
      <c r="L630" s="136"/>
      <c r="M630" s="136" t="s">
        <v>49</v>
      </c>
      <c r="N630" s="137" t="s">
        <v>49</v>
      </c>
      <c r="O630" s="132"/>
      <c r="P630" s="99"/>
      <c r="Q630" s="131"/>
      <c r="R630" s="132"/>
      <c r="S630" s="99"/>
      <c r="T630" s="99"/>
      <c r="U630" s="99"/>
      <c r="V630" s="131"/>
      <c r="W630" s="132"/>
      <c r="X630" s="131"/>
      <c r="Y630" s="132"/>
      <c r="Z630" s="99"/>
      <c r="AA630" s="99">
        <v>20</v>
      </c>
      <c r="AB630" s="99"/>
      <c r="AC630" s="99"/>
      <c r="AD630" s="138">
        <v>43221</v>
      </c>
      <c r="AE630" s="102" t="s">
        <v>4441</v>
      </c>
    </row>
    <row r="631" spans="1:31" ht="27" customHeight="1">
      <c r="A631" s="126">
        <v>1111800866</v>
      </c>
      <c r="B631" s="124" t="s">
        <v>4657</v>
      </c>
      <c r="C631" s="102" t="s">
        <v>4658</v>
      </c>
      <c r="D631" s="102" t="s">
        <v>1033</v>
      </c>
      <c r="E631" s="102" t="s">
        <v>4659</v>
      </c>
      <c r="F631" s="133" t="s">
        <v>4660</v>
      </c>
      <c r="G631" s="134" t="s">
        <v>4661</v>
      </c>
      <c r="H631" s="134" t="s">
        <v>4662</v>
      </c>
      <c r="I631" s="135"/>
      <c r="J631" s="136"/>
      <c r="K631" s="136"/>
      <c r="L631" s="136"/>
      <c r="M631" s="136" t="s">
        <v>4663</v>
      </c>
      <c r="N631" s="137" t="s">
        <v>4663</v>
      </c>
      <c r="O631" s="132"/>
      <c r="P631" s="99"/>
      <c r="Q631" s="131"/>
      <c r="R631" s="132"/>
      <c r="S631" s="99"/>
      <c r="T631" s="99"/>
      <c r="U631" s="99"/>
      <c r="V631" s="110"/>
      <c r="W631" s="111"/>
      <c r="X631" s="131"/>
      <c r="Y631" s="132"/>
      <c r="Z631" s="99"/>
      <c r="AA631" s="99"/>
      <c r="AB631" s="99" t="s">
        <v>4663</v>
      </c>
      <c r="AC631" s="99"/>
      <c r="AD631" s="138">
        <v>43374</v>
      </c>
      <c r="AE631" s="102" t="s">
        <v>2510</v>
      </c>
    </row>
    <row r="632" spans="1:31" ht="27" customHeight="1">
      <c r="A632" s="99">
        <v>1111800890</v>
      </c>
      <c r="B632" s="124" t="s">
        <v>4953</v>
      </c>
      <c r="C632" s="102" t="s">
        <v>4954</v>
      </c>
      <c r="D632" s="102" t="s">
        <v>1033</v>
      </c>
      <c r="E632" s="102" t="s">
        <v>8442</v>
      </c>
      <c r="F632" s="125" t="s">
        <v>8443</v>
      </c>
      <c r="G632" s="126" t="s">
        <v>4955</v>
      </c>
      <c r="H632" s="126" t="s">
        <v>4956</v>
      </c>
      <c r="I632" s="127"/>
      <c r="J632" s="128"/>
      <c r="K632" s="129"/>
      <c r="L632" s="128"/>
      <c r="M632" s="128" t="s">
        <v>49</v>
      </c>
      <c r="N632" s="129" t="s">
        <v>49</v>
      </c>
      <c r="O632" s="130"/>
      <c r="P632" s="99"/>
      <c r="Q632" s="131"/>
      <c r="R632" s="132"/>
      <c r="S632" s="99"/>
      <c r="T632" s="99">
        <v>20</v>
      </c>
      <c r="U632" s="99"/>
      <c r="V632" s="131"/>
      <c r="W632" s="132"/>
      <c r="X632" s="131"/>
      <c r="Y632" s="132"/>
      <c r="Z632" s="99"/>
      <c r="AA632" s="99">
        <v>10</v>
      </c>
      <c r="AB632" s="99"/>
      <c r="AC632" s="99"/>
      <c r="AD632" s="112">
        <v>43556</v>
      </c>
      <c r="AE632" s="102" t="s">
        <v>8444</v>
      </c>
    </row>
    <row r="633" spans="1:31" ht="27" customHeight="1">
      <c r="A633" s="99">
        <v>1111800940</v>
      </c>
      <c r="B633" s="100" t="s">
        <v>5123</v>
      </c>
      <c r="C633" s="101" t="s">
        <v>5126</v>
      </c>
      <c r="D633" s="102" t="s">
        <v>1033</v>
      </c>
      <c r="E633" s="102" t="s">
        <v>5124</v>
      </c>
      <c r="F633" s="133" t="s">
        <v>2507</v>
      </c>
      <c r="G633" s="134" t="s">
        <v>5127</v>
      </c>
      <c r="H633" s="134" t="s">
        <v>5128</v>
      </c>
      <c r="I633" s="135"/>
      <c r="J633" s="136"/>
      <c r="K633" s="136"/>
      <c r="L633" s="136" t="s">
        <v>765</v>
      </c>
      <c r="M633" s="136" t="s">
        <v>765</v>
      </c>
      <c r="N633" s="137" t="s">
        <v>765</v>
      </c>
      <c r="O633" s="132"/>
      <c r="P633" s="99"/>
      <c r="Q633" s="131"/>
      <c r="R633" s="132"/>
      <c r="S633" s="99"/>
      <c r="T633" s="99"/>
      <c r="U633" s="99"/>
      <c r="V633" s="110"/>
      <c r="W633" s="111"/>
      <c r="X633" s="131">
        <v>20</v>
      </c>
      <c r="Y633" s="132"/>
      <c r="Z633" s="99"/>
      <c r="AA633" s="99"/>
      <c r="AB633" s="99"/>
      <c r="AC633" s="99"/>
      <c r="AD633" s="138">
        <v>43647</v>
      </c>
      <c r="AE633" s="102" t="s">
        <v>5125</v>
      </c>
    </row>
    <row r="634" spans="1:31" s="66" customFormat="1" ht="27" customHeight="1">
      <c r="A634" s="99">
        <v>1111800940</v>
      </c>
      <c r="B634" s="100" t="s">
        <v>5123</v>
      </c>
      <c r="C634" s="101" t="s">
        <v>7337</v>
      </c>
      <c r="D634" s="102" t="s">
        <v>1033</v>
      </c>
      <c r="E634" s="102" t="s">
        <v>5124</v>
      </c>
      <c r="F634" s="133" t="s">
        <v>2507</v>
      </c>
      <c r="G634" s="134" t="s">
        <v>5127</v>
      </c>
      <c r="H634" s="134" t="s">
        <v>5128</v>
      </c>
      <c r="I634" s="135" t="s">
        <v>765</v>
      </c>
      <c r="J634" s="136"/>
      <c r="K634" s="136"/>
      <c r="L634" s="136" t="s">
        <v>765</v>
      </c>
      <c r="M634" s="136" t="s">
        <v>765</v>
      </c>
      <c r="N634" s="137" t="s">
        <v>765</v>
      </c>
      <c r="O634" s="132" t="s">
        <v>765</v>
      </c>
      <c r="P634" s="99"/>
      <c r="Q634" s="131"/>
      <c r="R634" s="132"/>
      <c r="S634" s="99"/>
      <c r="T634" s="99"/>
      <c r="U634" s="99"/>
      <c r="V634" s="110"/>
      <c r="W634" s="111"/>
      <c r="X634" s="131"/>
      <c r="Y634" s="132"/>
      <c r="Z634" s="99"/>
      <c r="AA634" s="99"/>
      <c r="AB634" s="99" t="s">
        <v>765</v>
      </c>
      <c r="AC634" s="99"/>
      <c r="AD634" s="138">
        <v>44652</v>
      </c>
      <c r="AE634" s="102" t="s">
        <v>5125</v>
      </c>
    </row>
    <row r="635" spans="1:31" s="66" customFormat="1" ht="27" customHeight="1">
      <c r="A635" s="99">
        <v>1111800973</v>
      </c>
      <c r="B635" s="100" t="s">
        <v>5240</v>
      </c>
      <c r="C635" s="101" t="s">
        <v>5241</v>
      </c>
      <c r="D635" s="102" t="s">
        <v>1033</v>
      </c>
      <c r="E635" s="102" t="s">
        <v>5242</v>
      </c>
      <c r="F635" s="133" t="s">
        <v>2553</v>
      </c>
      <c r="G635" s="134" t="s">
        <v>5243</v>
      </c>
      <c r="H635" s="134" t="s">
        <v>5244</v>
      </c>
      <c r="I635" s="135"/>
      <c r="J635" s="136"/>
      <c r="K635" s="136"/>
      <c r="L635" s="136" t="s">
        <v>765</v>
      </c>
      <c r="M635" s="136" t="s">
        <v>765</v>
      </c>
      <c r="N635" s="137" t="s">
        <v>765</v>
      </c>
      <c r="O635" s="132" t="s">
        <v>49</v>
      </c>
      <c r="P635" s="99"/>
      <c r="Q635" s="131"/>
      <c r="R635" s="132"/>
      <c r="S635" s="99"/>
      <c r="T635" s="99"/>
      <c r="U635" s="99"/>
      <c r="V635" s="110"/>
      <c r="W635" s="111"/>
      <c r="X635" s="131">
        <v>20</v>
      </c>
      <c r="Y635" s="132"/>
      <c r="Z635" s="99"/>
      <c r="AA635" s="99"/>
      <c r="AB635" s="99"/>
      <c r="AC635" s="99"/>
      <c r="AD635" s="138">
        <v>43709</v>
      </c>
      <c r="AE635" s="102" t="s">
        <v>5245</v>
      </c>
    </row>
    <row r="636" spans="1:31" ht="27" customHeight="1">
      <c r="A636" s="99">
        <v>1111800973</v>
      </c>
      <c r="B636" s="124" t="s">
        <v>2309</v>
      </c>
      <c r="C636" s="102" t="s">
        <v>7475</v>
      </c>
      <c r="D636" s="102" t="s">
        <v>1033</v>
      </c>
      <c r="E636" s="102" t="s">
        <v>5242</v>
      </c>
      <c r="F636" s="125" t="s">
        <v>7476</v>
      </c>
      <c r="G636" s="126" t="s">
        <v>7477</v>
      </c>
      <c r="H636" s="126" t="s">
        <v>7478</v>
      </c>
      <c r="I636" s="127"/>
      <c r="J636" s="128"/>
      <c r="K636" s="128"/>
      <c r="L636" s="128" t="s">
        <v>6435</v>
      </c>
      <c r="M636" s="128" t="s">
        <v>6435</v>
      </c>
      <c r="N636" s="129" t="s">
        <v>6435</v>
      </c>
      <c r="O636" s="130" t="s">
        <v>6435</v>
      </c>
      <c r="P636" s="99"/>
      <c r="Q636" s="131"/>
      <c r="R636" s="132"/>
      <c r="S636" s="99"/>
      <c r="T636" s="99"/>
      <c r="U636" s="99"/>
      <c r="V636" s="131"/>
      <c r="W636" s="132"/>
      <c r="X636" s="131"/>
      <c r="Y636" s="132"/>
      <c r="Z636" s="99"/>
      <c r="AA636" s="99"/>
      <c r="AB636" s="99" t="s">
        <v>4597</v>
      </c>
      <c r="AC636" s="99"/>
      <c r="AD636" s="149">
        <v>44682</v>
      </c>
      <c r="AE636" s="212" t="s">
        <v>5245</v>
      </c>
    </row>
    <row r="637" spans="1:31" ht="27" customHeight="1">
      <c r="A637" s="99">
        <v>1111801021</v>
      </c>
      <c r="B637" s="124" t="s">
        <v>5714</v>
      </c>
      <c r="C637" s="102" t="s">
        <v>5715</v>
      </c>
      <c r="D637" s="102" t="s">
        <v>1033</v>
      </c>
      <c r="E637" s="102" t="s">
        <v>5716</v>
      </c>
      <c r="F637" s="125">
        <v>3400011</v>
      </c>
      <c r="G637" s="126" t="s">
        <v>5717</v>
      </c>
      <c r="H637" s="126" t="s">
        <v>5718</v>
      </c>
      <c r="I637" s="127"/>
      <c r="J637" s="128"/>
      <c r="K637" s="128"/>
      <c r="L637" s="128"/>
      <c r="M637" s="128" t="s">
        <v>765</v>
      </c>
      <c r="N637" s="129" t="s">
        <v>765</v>
      </c>
      <c r="O637" s="130"/>
      <c r="P637" s="99"/>
      <c r="Q637" s="131"/>
      <c r="R637" s="132"/>
      <c r="S637" s="99"/>
      <c r="T637" s="99"/>
      <c r="U637" s="99"/>
      <c r="V637" s="131"/>
      <c r="W637" s="132"/>
      <c r="X637" s="131"/>
      <c r="Y637" s="132"/>
      <c r="Z637" s="99"/>
      <c r="AA637" s="99">
        <v>20</v>
      </c>
      <c r="AB637" s="99"/>
      <c r="AC637" s="99"/>
      <c r="AD637" s="149">
        <v>43922</v>
      </c>
      <c r="AE637" s="102" t="s">
        <v>5719</v>
      </c>
    </row>
    <row r="638" spans="1:31" s="519" customFormat="1" ht="27" customHeight="1">
      <c r="A638" s="557">
        <v>1111801039</v>
      </c>
      <c r="B638" s="612" t="s">
        <v>6275</v>
      </c>
      <c r="C638" s="613" t="s">
        <v>6276</v>
      </c>
      <c r="D638" s="559" t="s">
        <v>1033</v>
      </c>
      <c r="E638" s="570" t="s">
        <v>12374</v>
      </c>
      <c r="F638" s="583" t="s">
        <v>3022</v>
      </c>
      <c r="G638" s="614" t="s">
        <v>6277</v>
      </c>
      <c r="H638" s="614" t="s">
        <v>6278</v>
      </c>
      <c r="I638" s="572"/>
      <c r="J638" s="573" t="s">
        <v>49</v>
      </c>
      <c r="K638" s="573" t="s">
        <v>49</v>
      </c>
      <c r="L638" s="573" t="s">
        <v>765</v>
      </c>
      <c r="M638" s="573" t="s">
        <v>765</v>
      </c>
      <c r="N638" s="574" t="s">
        <v>765</v>
      </c>
      <c r="O638" s="565" t="s">
        <v>49</v>
      </c>
      <c r="P638" s="557"/>
      <c r="Q638" s="564"/>
      <c r="R638" s="565"/>
      <c r="S638" s="557"/>
      <c r="T638" s="557"/>
      <c r="U638" s="557"/>
      <c r="V638" s="615">
        <v>6</v>
      </c>
      <c r="W638" s="616"/>
      <c r="X638" s="564"/>
      <c r="Y638" s="565"/>
      <c r="Z638" s="557"/>
      <c r="AA638" s="557">
        <v>10</v>
      </c>
      <c r="AB638" s="557"/>
      <c r="AC638" s="557"/>
      <c r="AD638" s="617">
        <v>44105</v>
      </c>
      <c r="AE638" s="570" t="s">
        <v>12375</v>
      </c>
    </row>
    <row r="639" spans="1:31" s="66" customFormat="1" ht="27" customHeight="1">
      <c r="A639" s="99">
        <v>1111801047</v>
      </c>
      <c r="B639" s="124" t="s">
        <v>6286</v>
      </c>
      <c r="C639" s="102" t="s">
        <v>6287</v>
      </c>
      <c r="D639" s="102" t="s">
        <v>1033</v>
      </c>
      <c r="E639" s="102" t="s">
        <v>6288</v>
      </c>
      <c r="F639" s="125" t="s">
        <v>6289</v>
      </c>
      <c r="G639" s="126" t="s">
        <v>6290</v>
      </c>
      <c r="H639" s="126" t="s">
        <v>6290</v>
      </c>
      <c r="I639" s="127"/>
      <c r="J639" s="128"/>
      <c r="K639" s="128"/>
      <c r="L639" s="136"/>
      <c r="M639" s="136" t="s">
        <v>49</v>
      </c>
      <c r="N639" s="137" t="s">
        <v>49</v>
      </c>
      <c r="O639" s="132"/>
      <c r="P639" s="99"/>
      <c r="Q639" s="131"/>
      <c r="R639" s="132"/>
      <c r="S639" s="99"/>
      <c r="T639" s="99"/>
      <c r="U639" s="99"/>
      <c r="V639" s="110"/>
      <c r="W639" s="111"/>
      <c r="X639" s="110"/>
      <c r="Y639" s="132"/>
      <c r="Z639" s="99"/>
      <c r="AA639" s="99">
        <v>20</v>
      </c>
      <c r="AB639" s="99"/>
      <c r="AC639" s="99"/>
      <c r="AD639" s="112">
        <v>44105</v>
      </c>
      <c r="AE639" s="102" t="s">
        <v>6291</v>
      </c>
    </row>
    <row r="640" spans="1:31" s="66" customFormat="1" ht="27" customHeight="1">
      <c r="A640" s="99">
        <v>1111801054</v>
      </c>
      <c r="B640" s="124" t="s">
        <v>1032</v>
      </c>
      <c r="C640" s="102" t="s">
        <v>6462</v>
      </c>
      <c r="D640" s="102" t="s">
        <v>1033</v>
      </c>
      <c r="E640" s="102" t="s">
        <v>6463</v>
      </c>
      <c r="F640" s="125" t="s">
        <v>6464</v>
      </c>
      <c r="G640" s="126" t="s">
        <v>6465</v>
      </c>
      <c r="H640" s="126" t="s">
        <v>6465</v>
      </c>
      <c r="I640" s="127"/>
      <c r="J640" s="128"/>
      <c r="K640" s="128"/>
      <c r="L640" s="128"/>
      <c r="M640" s="136" t="s">
        <v>49</v>
      </c>
      <c r="N640" s="129"/>
      <c r="O640" s="130"/>
      <c r="P640" s="126"/>
      <c r="Q640" s="146"/>
      <c r="R640" s="130"/>
      <c r="S640" s="126"/>
      <c r="T640" s="99">
        <v>20</v>
      </c>
      <c r="U640" s="126"/>
      <c r="V640" s="127"/>
      <c r="W640" s="237"/>
      <c r="X640" s="127"/>
      <c r="Y640" s="130"/>
      <c r="Z640" s="126"/>
      <c r="AA640" s="99"/>
      <c r="AB640" s="99"/>
      <c r="AC640" s="99"/>
      <c r="AD640" s="112">
        <v>44197</v>
      </c>
      <c r="AE640" s="102" t="s">
        <v>6466</v>
      </c>
    </row>
    <row r="641" spans="1:31" s="66" customFormat="1" ht="27" customHeight="1">
      <c r="A641" s="99">
        <v>1111801138</v>
      </c>
      <c r="B641" s="124" t="s">
        <v>7080</v>
      </c>
      <c r="C641" s="102" t="s">
        <v>8082</v>
      </c>
      <c r="D641" s="102" t="s">
        <v>1033</v>
      </c>
      <c r="E641" s="102" t="s">
        <v>6594</v>
      </c>
      <c r="F641" s="125" t="s">
        <v>6464</v>
      </c>
      <c r="G641" s="126" t="s">
        <v>6595</v>
      </c>
      <c r="H641" s="126" t="s">
        <v>6596</v>
      </c>
      <c r="I641" s="127"/>
      <c r="J641" s="128"/>
      <c r="K641" s="128"/>
      <c r="L641" s="128"/>
      <c r="M641" s="128"/>
      <c r="N641" s="129" t="s">
        <v>49</v>
      </c>
      <c r="O641" s="130"/>
      <c r="P641" s="99"/>
      <c r="Q641" s="131"/>
      <c r="R641" s="132"/>
      <c r="S641" s="99"/>
      <c r="T641" s="99"/>
      <c r="U641" s="99"/>
      <c r="V641" s="131">
        <v>10</v>
      </c>
      <c r="W641" s="132"/>
      <c r="X641" s="131"/>
      <c r="Y641" s="132"/>
      <c r="Z641" s="99"/>
      <c r="AA641" s="99">
        <v>10</v>
      </c>
      <c r="AB641" s="99"/>
      <c r="AC641" s="99"/>
      <c r="AD641" s="112">
        <v>44501</v>
      </c>
      <c r="AE641" s="102" t="s">
        <v>6597</v>
      </c>
    </row>
    <row r="642" spans="1:31" ht="27" customHeight="1">
      <c r="A642" s="126">
        <v>1111801187</v>
      </c>
      <c r="B642" s="124" t="s">
        <v>7692</v>
      </c>
      <c r="C642" s="102" t="s">
        <v>7693</v>
      </c>
      <c r="D642" s="102" t="s">
        <v>1033</v>
      </c>
      <c r="E642" s="102" t="s">
        <v>7694</v>
      </c>
      <c r="F642" s="133" t="s">
        <v>7695</v>
      </c>
      <c r="G642" s="134" t="s">
        <v>11403</v>
      </c>
      <c r="H642" s="134" t="s">
        <v>11404</v>
      </c>
      <c r="I642" s="135" t="s">
        <v>6435</v>
      </c>
      <c r="J642" s="136"/>
      <c r="K642" s="136"/>
      <c r="L642" s="136"/>
      <c r="M642" s="136" t="s">
        <v>765</v>
      </c>
      <c r="N642" s="137"/>
      <c r="O642" s="132"/>
      <c r="P642" s="99"/>
      <c r="Q642" s="131"/>
      <c r="R642" s="132"/>
      <c r="S642" s="99"/>
      <c r="T642" s="99">
        <v>20</v>
      </c>
      <c r="U642" s="99"/>
      <c r="V642" s="131"/>
      <c r="W642" s="132"/>
      <c r="X642" s="131"/>
      <c r="Y642" s="132"/>
      <c r="Z642" s="99"/>
      <c r="AA642" s="99"/>
      <c r="AB642" s="99"/>
      <c r="AC642" s="99"/>
      <c r="AD642" s="149">
        <v>44774</v>
      </c>
      <c r="AE642" s="102" t="s">
        <v>7696</v>
      </c>
    </row>
    <row r="643" spans="1:31" s="66" customFormat="1" ht="27" customHeight="1">
      <c r="A643" s="99">
        <v>1111801237</v>
      </c>
      <c r="B643" s="100" t="s">
        <v>4436</v>
      </c>
      <c r="C643" s="101" t="s">
        <v>7856</v>
      </c>
      <c r="D643" s="102" t="s">
        <v>1033</v>
      </c>
      <c r="E643" s="102" t="s">
        <v>7857</v>
      </c>
      <c r="F643" s="133" t="s">
        <v>4439</v>
      </c>
      <c r="G643" s="134" t="s">
        <v>7858</v>
      </c>
      <c r="H643" s="134" t="s">
        <v>7859</v>
      </c>
      <c r="I643" s="135"/>
      <c r="J643" s="136"/>
      <c r="K643" s="136"/>
      <c r="L643" s="136"/>
      <c r="M643" s="136" t="s">
        <v>49</v>
      </c>
      <c r="N643" s="137" t="s">
        <v>49</v>
      </c>
      <c r="O643" s="132"/>
      <c r="P643" s="99"/>
      <c r="Q643" s="131"/>
      <c r="R643" s="132"/>
      <c r="S643" s="99"/>
      <c r="T643" s="99">
        <v>20</v>
      </c>
      <c r="U643" s="99"/>
      <c r="V643" s="131"/>
      <c r="W643" s="132"/>
      <c r="X643" s="131"/>
      <c r="Y643" s="132"/>
      <c r="Z643" s="99"/>
      <c r="AA643" s="99"/>
      <c r="AB643" s="99"/>
      <c r="AC643" s="99"/>
      <c r="AD643" s="138">
        <v>44835</v>
      </c>
      <c r="AE643" s="102" t="s">
        <v>7860</v>
      </c>
    </row>
    <row r="644" spans="1:31" ht="27" customHeight="1">
      <c r="A644" s="99">
        <v>1111801245</v>
      </c>
      <c r="B644" s="151" t="s">
        <v>7903</v>
      </c>
      <c r="C644" s="102" t="s">
        <v>7904</v>
      </c>
      <c r="D644" s="102" t="s">
        <v>1033</v>
      </c>
      <c r="E644" s="102" t="s">
        <v>7905</v>
      </c>
      <c r="F644" s="259" t="s">
        <v>7906</v>
      </c>
      <c r="G644" s="99" t="s">
        <v>7907</v>
      </c>
      <c r="H644" s="99" t="s">
        <v>7908</v>
      </c>
      <c r="I644" s="154" t="s">
        <v>765</v>
      </c>
      <c r="J644" s="136"/>
      <c r="K644" s="136" t="s">
        <v>765</v>
      </c>
      <c r="L644" s="136" t="s">
        <v>765</v>
      </c>
      <c r="M644" s="136" t="s">
        <v>765</v>
      </c>
      <c r="N644" s="137" t="s">
        <v>765</v>
      </c>
      <c r="O644" s="132" t="s">
        <v>765</v>
      </c>
      <c r="P644" s="99"/>
      <c r="Q644" s="110"/>
      <c r="R644" s="111"/>
      <c r="S644" s="99"/>
      <c r="T644" s="99"/>
      <c r="U644" s="99"/>
      <c r="V644" s="131"/>
      <c r="W644" s="132"/>
      <c r="X644" s="110"/>
      <c r="Y644" s="111"/>
      <c r="Z644" s="99"/>
      <c r="AA644" s="99">
        <v>20</v>
      </c>
      <c r="AB644" s="99"/>
      <c r="AC644" s="99"/>
      <c r="AD644" s="138">
        <v>44866</v>
      </c>
      <c r="AE644" s="151" t="s">
        <v>7909</v>
      </c>
    </row>
    <row r="645" spans="1:31" s="66" customFormat="1" ht="27" customHeight="1">
      <c r="A645" s="126">
        <v>1111801252</v>
      </c>
      <c r="B645" s="124" t="s">
        <v>7910</v>
      </c>
      <c r="C645" s="102" t="s">
        <v>7911</v>
      </c>
      <c r="D645" s="102" t="s">
        <v>1033</v>
      </c>
      <c r="E645" s="102" t="s">
        <v>7912</v>
      </c>
      <c r="F645" s="125" t="s">
        <v>7913</v>
      </c>
      <c r="G645" s="126" t="s">
        <v>7914</v>
      </c>
      <c r="H645" s="126" t="s">
        <v>7915</v>
      </c>
      <c r="I645" s="127"/>
      <c r="J645" s="128"/>
      <c r="K645" s="128"/>
      <c r="L645" s="128"/>
      <c r="M645" s="128" t="s">
        <v>49</v>
      </c>
      <c r="N645" s="129" t="s">
        <v>49</v>
      </c>
      <c r="O645" s="130"/>
      <c r="P645" s="99"/>
      <c r="Q645" s="146"/>
      <c r="R645" s="132"/>
      <c r="S645" s="126"/>
      <c r="T645" s="99"/>
      <c r="U645" s="126"/>
      <c r="V645" s="110"/>
      <c r="W645" s="111"/>
      <c r="X645" s="146"/>
      <c r="Y645" s="130"/>
      <c r="Z645" s="126">
        <v>20</v>
      </c>
      <c r="AA645" s="126"/>
      <c r="AB645" s="126"/>
      <c r="AC645" s="126"/>
      <c r="AD645" s="138">
        <v>44866</v>
      </c>
      <c r="AE645" s="102" t="s">
        <v>7916</v>
      </c>
    </row>
    <row r="646" spans="1:31" s="66" customFormat="1" ht="27" customHeight="1">
      <c r="A646" s="99">
        <v>1111801286</v>
      </c>
      <c r="B646" s="124" t="s">
        <v>8348</v>
      </c>
      <c r="C646" s="102" t="s">
        <v>8349</v>
      </c>
      <c r="D646" s="102" t="s">
        <v>4081</v>
      </c>
      <c r="E646" s="102" t="s">
        <v>8350</v>
      </c>
      <c r="F646" s="125" t="s">
        <v>8351</v>
      </c>
      <c r="G646" s="126" t="s">
        <v>8352</v>
      </c>
      <c r="H646" s="126" t="s">
        <v>8353</v>
      </c>
      <c r="I646" s="127"/>
      <c r="J646" s="128"/>
      <c r="K646" s="128"/>
      <c r="L646" s="128"/>
      <c r="M646" s="128" t="s">
        <v>765</v>
      </c>
      <c r="N646" s="129" t="s">
        <v>49</v>
      </c>
      <c r="O646" s="130"/>
      <c r="P646" s="126"/>
      <c r="Q646" s="146"/>
      <c r="R646" s="130"/>
      <c r="S646" s="126"/>
      <c r="T646" s="126">
        <v>18</v>
      </c>
      <c r="U646" s="126"/>
      <c r="V646" s="146"/>
      <c r="W646" s="130"/>
      <c r="X646" s="146"/>
      <c r="Y646" s="130"/>
      <c r="Z646" s="126"/>
      <c r="AA646" s="99"/>
      <c r="AB646" s="99"/>
      <c r="AC646" s="99"/>
      <c r="AD646" s="149">
        <v>45078</v>
      </c>
      <c r="AE646" s="102" t="s">
        <v>8354</v>
      </c>
    </row>
    <row r="647" spans="1:31" ht="27" customHeight="1">
      <c r="A647" s="76">
        <v>1111801328</v>
      </c>
      <c r="B647" s="159" t="s">
        <v>8687</v>
      </c>
      <c r="C647" s="160" t="s">
        <v>8688</v>
      </c>
      <c r="D647" s="160" t="s">
        <v>1033</v>
      </c>
      <c r="E647" s="160" t="s">
        <v>8689</v>
      </c>
      <c r="F647" s="249" t="s">
        <v>8690</v>
      </c>
      <c r="G647" s="72" t="s">
        <v>8691</v>
      </c>
      <c r="H647" s="72" t="s">
        <v>8692</v>
      </c>
      <c r="I647" s="287"/>
      <c r="J647" s="288"/>
      <c r="K647" s="288"/>
      <c r="L647" s="288"/>
      <c r="M647" s="288" t="s">
        <v>49</v>
      </c>
      <c r="N647" s="289"/>
      <c r="O647" s="290"/>
      <c r="P647" s="76"/>
      <c r="Q647" s="70"/>
      <c r="R647" s="89"/>
      <c r="S647" s="76"/>
      <c r="T647" s="76"/>
      <c r="U647" s="76"/>
      <c r="V647" s="70"/>
      <c r="W647" s="89"/>
      <c r="X647" s="73"/>
      <c r="Y647" s="89"/>
      <c r="Z647" s="76"/>
      <c r="AA647" s="76">
        <v>10</v>
      </c>
      <c r="AB647" s="76"/>
      <c r="AC647" s="76"/>
      <c r="AD647" s="98">
        <v>45200</v>
      </c>
      <c r="AE647" s="160" t="s">
        <v>8693</v>
      </c>
    </row>
    <row r="648" spans="1:31" ht="27" customHeight="1">
      <c r="A648" s="99">
        <v>1111801344</v>
      </c>
      <c r="B648" s="100" t="s">
        <v>8762</v>
      </c>
      <c r="C648" s="101" t="s">
        <v>8763</v>
      </c>
      <c r="D648" s="102" t="s">
        <v>1033</v>
      </c>
      <c r="E648" s="102" t="s">
        <v>8764</v>
      </c>
      <c r="F648" s="133" t="s">
        <v>2507</v>
      </c>
      <c r="G648" s="134" t="s">
        <v>8765</v>
      </c>
      <c r="H648" s="134" t="s">
        <v>8766</v>
      </c>
      <c r="I648" s="135" t="s">
        <v>765</v>
      </c>
      <c r="J648" s="136" t="s">
        <v>765</v>
      </c>
      <c r="K648" s="136" t="s">
        <v>765</v>
      </c>
      <c r="L648" s="136" t="s">
        <v>765</v>
      </c>
      <c r="M648" s="136" t="s">
        <v>765</v>
      </c>
      <c r="N648" s="137" t="s">
        <v>765</v>
      </c>
      <c r="O648" s="132" t="s">
        <v>765</v>
      </c>
      <c r="P648" s="99"/>
      <c r="Q648" s="131"/>
      <c r="R648" s="132"/>
      <c r="S648" s="99"/>
      <c r="T648" s="99"/>
      <c r="U648" s="99"/>
      <c r="V648" s="131"/>
      <c r="W648" s="132"/>
      <c r="X648" s="131"/>
      <c r="Y648" s="132"/>
      <c r="Z648" s="99">
        <v>20</v>
      </c>
      <c r="AA648" s="99"/>
      <c r="AB648" s="99"/>
      <c r="AC648" s="99"/>
      <c r="AD648" s="138">
        <v>45261</v>
      </c>
      <c r="AE648" s="102" t="s">
        <v>8767</v>
      </c>
    </row>
    <row r="649" spans="1:31" s="66" customFormat="1" ht="27" customHeight="1">
      <c r="A649" s="99">
        <v>1111801351</v>
      </c>
      <c r="B649" s="100" t="s">
        <v>8757</v>
      </c>
      <c r="C649" s="101" t="s">
        <v>8758</v>
      </c>
      <c r="D649" s="102" t="s">
        <v>1033</v>
      </c>
      <c r="E649" s="102" t="s">
        <v>8759</v>
      </c>
      <c r="F649" s="133" t="s">
        <v>8760</v>
      </c>
      <c r="G649" s="134" t="s">
        <v>7858</v>
      </c>
      <c r="H649" s="134" t="s">
        <v>7859</v>
      </c>
      <c r="I649" s="135"/>
      <c r="J649" s="136"/>
      <c r="K649" s="136"/>
      <c r="L649" s="136"/>
      <c r="M649" s="136" t="s">
        <v>49</v>
      </c>
      <c r="N649" s="137" t="s">
        <v>49</v>
      </c>
      <c r="O649" s="132"/>
      <c r="P649" s="99"/>
      <c r="Q649" s="131"/>
      <c r="R649" s="132"/>
      <c r="S649" s="99"/>
      <c r="T649" s="99"/>
      <c r="U649" s="99"/>
      <c r="V649" s="131"/>
      <c r="W649" s="132"/>
      <c r="X649" s="131"/>
      <c r="Y649" s="132"/>
      <c r="Z649" s="99">
        <v>10</v>
      </c>
      <c r="AA649" s="99"/>
      <c r="AB649" s="99"/>
      <c r="AC649" s="99"/>
      <c r="AD649" s="138">
        <v>45261</v>
      </c>
      <c r="AE649" s="102" t="s">
        <v>8761</v>
      </c>
    </row>
    <row r="650" spans="1:31" ht="27" customHeight="1">
      <c r="A650" s="99">
        <v>1111801369</v>
      </c>
      <c r="B650" s="124" t="s">
        <v>8935</v>
      </c>
      <c r="C650" s="102" t="s">
        <v>8936</v>
      </c>
      <c r="D650" s="102" t="s">
        <v>1033</v>
      </c>
      <c r="E650" s="102" t="s">
        <v>8937</v>
      </c>
      <c r="F650" s="125" t="s">
        <v>2507</v>
      </c>
      <c r="G650" s="126" t="s">
        <v>8938</v>
      </c>
      <c r="H650" s="126" t="s">
        <v>8939</v>
      </c>
      <c r="I650" s="127"/>
      <c r="J650" s="128"/>
      <c r="K650" s="128"/>
      <c r="L650" s="128"/>
      <c r="M650" s="128" t="s">
        <v>765</v>
      </c>
      <c r="N650" s="129" t="s">
        <v>49</v>
      </c>
      <c r="O650" s="130"/>
      <c r="P650" s="99"/>
      <c r="Q650" s="131"/>
      <c r="R650" s="132"/>
      <c r="S650" s="99"/>
      <c r="T650" s="99">
        <v>6</v>
      </c>
      <c r="U650" s="99"/>
      <c r="V650" s="131"/>
      <c r="W650" s="132"/>
      <c r="X650" s="131"/>
      <c r="Y650" s="132"/>
      <c r="Z650" s="99"/>
      <c r="AA650" s="99">
        <v>14</v>
      </c>
      <c r="AB650" s="99"/>
      <c r="AC650" s="99"/>
      <c r="AD650" s="149">
        <v>45323</v>
      </c>
      <c r="AE650" s="102" t="s">
        <v>8940</v>
      </c>
    </row>
    <row r="651" spans="1:31" ht="27" customHeight="1">
      <c r="A651" s="197">
        <v>1111801377</v>
      </c>
      <c r="B651" s="198" t="s">
        <v>9078</v>
      </c>
      <c r="C651" s="156" t="s">
        <v>9079</v>
      </c>
      <c r="D651" s="156" t="s">
        <v>1033</v>
      </c>
      <c r="E651" s="156" t="s">
        <v>9080</v>
      </c>
      <c r="F651" s="199" t="s">
        <v>9081</v>
      </c>
      <c r="G651" s="200" t="s">
        <v>9082</v>
      </c>
      <c r="H651" s="200" t="s">
        <v>9083</v>
      </c>
      <c r="I651" s="216" t="s">
        <v>765</v>
      </c>
      <c r="J651" s="217" t="s">
        <v>765</v>
      </c>
      <c r="K651" s="217" t="s">
        <v>765</v>
      </c>
      <c r="L651" s="217" t="s">
        <v>765</v>
      </c>
      <c r="M651" s="202" t="s">
        <v>765</v>
      </c>
      <c r="N651" s="202" t="s">
        <v>765</v>
      </c>
      <c r="O651" s="202" t="s">
        <v>765</v>
      </c>
      <c r="P651" s="169"/>
      <c r="Q651" s="203"/>
      <c r="R651" s="204">
        <v>9</v>
      </c>
      <c r="S651" s="169"/>
      <c r="T651" s="169">
        <v>18</v>
      </c>
      <c r="U651" s="169"/>
      <c r="V651" s="203"/>
      <c r="W651" s="204"/>
      <c r="X651" s="203"/>
      <c r="Y651" s="204"/>
      <c r="Z651" s="169"/>
      <c r="AA651" s="169"/>
      <c r="AB651" s="169"/>
      <c r="AC651" s="169"/>
      <c r="AD651" s="205">
        <v>45383</v>
      </c>
      <c r="AE651" s="156" t="s">
        <v>9084</v>
      </c>
    </row>
    <row r="652" spans="1:31" ht="27" customHeight="1">
      <c r="A652" s="144">
        <v>1111801393</v>
      </c>
      <c r="B652" s="124" t="s">
        <v>9166</v>
      </c>
      <c r="C652" s="102" t="s">
        <v>9167</v>
      </c>
      <c r="D652" s="102" t="s">
        <v>1033</v>
      </c>
      <c r="E652" s="102" t="s">
        <v>9168</v>
      </c>
      <c r="F652" s="225" t="s">
        <v>6464</v>
      </c>
      <c r="G652" s="126" t="s">
        <v>9169</v>
      </c>
      <c r="H652" s="126"/>
      <c r="I652" s="110"/>
      <c r="J652" s="148"/>
      <c r="K652" s="148" t="s">
        <v>765</v>
      </c>
      <c r="L652" s="148" t="s">
        <v>765</v>
      </c>
      <c r="M652" s="148" t="s">
        <v>49</v>
      </c>
      <c r="N652" s="137" t="s">
        <v>49</v>
      </c>
      <c r="O652" s="132"/>
      <c r="P652" s="99"/>
      <c r="Q652" s="110"/>
      <c r="R652" s="132"/>
      <c r="S652" s="99"/>
      <c r="T652" s="99"/>
      <c r="U652" s="99"/>
      <c r="V652" s="110"/>
      <c r="W652" s="132"/>
      <c r="X652" s="110"/>
      <c r="Y652" s="132"/>
      <c r="Z652" s="99"/>
      <c r="AA652" s="99">
        <v>20</v>
      </c>
      <c r="AB652" s="99"/>
      <c r="AC652" s="99"/>
      <c r="AD652" s="112">
        <v>45413</v>
      </c>
      <c r="AE652" s="102" t="s">
        <v>9170</v>
      </c>
    </row>
    <row r="653" spans="1:31" ht="27" customHeight="1">
      <c r="A653" s="99">
        <v>1111801419</v>
      </c>
      <c r="B653" s="124" t="s">
        <v>11748</v>
      </c>
      <c r="C653" s="102" t="s">
        <v>10066</v>
      </c>
      <c r="D653" s="102" t="s">
        <v>1033</v>
      </c>
      <c r="E653" s="102" t="s">
        <v>6786</v>
      </c>
      <c r="F653" s="125" t="s">
        <v>2507</v>
      </c>
      <c r="G653" s="126" t="s">
        <v>6787</v>
      </c>
      <c r="H653" s="126" t="s">
        <v>6788</v>
      </c>
      <c r="I653" s="127"/>
      <c r="J653" s="128"/>
      <c r="K653" s="129"/>
      <c r="L653" s="128"/>
      <c r="M653" s="128" t="s">
        <v>765</v>
      </c>
      <c r="N653" s="129" t="s">
        <v>6411</v>
      </c>
      <c r="O653" s="130"/>
      <c r="P653" s="99"/>
      <c r="Q653" s="131"/>
      <c r="R653" s="132"/>
      <c r="S653" s="99"/>
      <c r="T653" s="99"/>
      <c r="U653" s="99"/>
      <c r="V653" s="131"/>
      <c r="W653" s="132"/>
      <c r="X653" s="131">
        <v>6</v>
      </c>
      <c r="Y653" s="132"/>
      <c r="Z653" s="99"/>
      <c r="AA653" s="99">
        <v>16</v>
      </c>
      <c r="AB653" s="99"/>
      <c r="AC653" s="169"/>
      <c r="AD653" s="222">
        <v>45536</v>
      </c>
      <c r="AE653" s="102" t="s">
        <v>6789</v>
      </c>
    </row>
    <row r="654" spans="1:31" ht="27" customHeight="1">
      <c r="A654" s="144">
        <v>1111801427</v>
      </c>
      <c r="B654" s="124" t="s">
        <v>9579</v>
      </c>
      <c r="C654" s="102" t="s">
        <v>9580</v>
      </c>
      <c r="D654" s="102" t="s">
        <v>1033</v>
      </c>
      <c r="E654" s="102" t="s">
        <v>9581</v>
      </c>
      <c r="F654" s="225" t="s">
        <v>2507</v>
      </c>
      <c r="G654" s="126" t="s">
        <v>9582</v>
      </c>
      <c r="H654" s="126" t="s">
        <v>9583</v>
      </c>
      <c r="I654" s="110" t="s">
        <v>49</v>
      </c>
      <c r="J654" s="148" t="s">
        <v>49</v>
      </c>
      <c r="K654" s="148" t="s">
        <v>49</v>
      </c>
      <c r="L654" s="148" t="s">
        <v>765</v>
      </c>
      <c r="M654" s="148" t="s">
        <v>49</v>
      </c>
      <c r="N654" s="137" t="s">
        <v>49</v>
      </c>
      <c r="O654" s="132" t="s">
        <v>49</v>
      </c>
      <c r="P654" s="99"/>
      <c r="Q654" s="110"/>
      <c r="R654" s="132"/>
      <c r="S654" s="99"/>
      <c r="T654" s="99"/>
      <c r="U654" s="99"/>
      <c r="V654" s="110"/>
      <c r="W654" s="132"/>
      <c r="X654" s="110"/>
      <c r="Y654" s="132"/>
      <c r="Z654" s="99"/>
      <c r="AA654" s="99">
        <v>20</v>
      </c>
      <c r="AB654" s="99"/>
      <c r="AC654" s="99"/>
      <c r="AD654" s="112">
        <v>45597</v>
      </c>
      <c r="AE654" s="102" t="s">
        <v>9170</v>
      </c>
    </row>
    <row r="655" spans="1:31" s="66" customFormat="1" ht="27" customHeight="1">
      <c r="A655" s="76">
        <v>1111801435</v>
      </c>
      <c r="B655" s="157" t="s">
        <v>8714</v>
      </c>
      <c r="C655" s="158" t="s">
        <v>10245</v>
      </c>
      <c r="D655" s="160" t="s">
        <v>1033</v>
      </c>
      <c r="E655" s="160" t="s">
        <v>9811</v>
      </c>
      <c r="F655" s="161" t="s">
        <v>2553</v>
      </c>
      <c r="G655" s="162" t="s">
        <v>9812</v>
      </c>
      <c r="H655" s="162" t="s">
        <v>9813</v>
      </c>
      <c r="I655" s="172"/>
      <c r="J655" s="164"/>
      <c r="K655" s="164"/>
      <c r="L655" s="164"/>
      <c r="M655" s="164" t="s">
        <v>49</v>
      </c>
      <c r="N655" s="142" t="s">
        <v>765</v>
      </c>
      <c r="O655" s="164" t="s">
        <v>49</v>
      </c>
      <c r="P655" s="76"/>
      <c r="Q655" s="70"/>
      <c r="R655" s="89"/>
      <c r="S655" s="76"/>
      <c r="T655" s="76"/>
      <c r="U655" s="76"/>
      <c r="V655" s="97"/>
      <c r="W655" s="75"/>
      <c r="X655" s="70">
        <v>20</v>
      </c>
      <c r="Y655" s="89"/>
      <c r="Z655" s="76"/>
      <c r="AA655" s="76"/>
      <c r="AB655" s="76"/>
      <c r="AC655" s="76"/>
      <c r="AD655" s="139">
        <v>45658</v>
      </c>
      <c r="AE655" s="160" t="s">
        <v>9814</v>
      </c>
    </row>
    <row r="656" spans="1:31" s="66" customFormat="1" ht="27" customHeight="1">
      <c r="A656" s="76">
        <v>1111801435</v>
      </c>
      <c r="B656" s="157" t="s">
        <v>8714</v>
      </c>
      <c r="C656" s="158" t="s">
        <v>10245</v>
      </c>
      <c r="D656" s="160" t="s">
        <v>1033</v>
      </c>
      <c r="E656" s="160" t="s">
        <v>9811</v>
      </c>
      <c r="F656" s="161" t="s">
        <v>2553</v>
      </c>
      <c r="G656" s="162" t="s">
        <v>9812</v>
      </c>
      <c r="H656" s="162" t="s">
        <v>9813</v>
      </c>
      <c r="I656" s="172"/>
      <c r="J656" s="164" t="s">
        <v>765</v>
      </c>
      <c r="K656" s="164" t="s">
        <v>765</v>
      </c>
      <c r="L656" s="164" t="s">
        <v>765</v>
      </c>
      <c r="M656" s="164" t="s">
        <v>49</v>
      </c>
      <c r="N656" s="142" t="s">
        <v>765</v>
      </c>
      <c r="O656" s="164" t="s">
        <v>49</v>
      </c>
      <c r="P656" s="76"/>
      <c r="Q656" s="70"/>
      <c r="R656" s="89"/>
      <c r="S656" s="76"/>
      <c r="T656" s="76"/>
      <c r="U656" s="76"/>
      <c r="V656" s="97"/>
      <c r="W656" s="75"/>
      <c r="X656" s="70"/>
      <c r="Y656" s="89"/>
      <c r="Z656" s="76"/>
      <c r="AA656" s="76"/>
      <c r="AB656" s="76" t="s">
        <v>49</v>
      </c>
      <c r="AC656" s="76"/>
      <c r="AD656" s="138">
        <v>46113</v>
      </c>
      <c r="AE656" s="160" t="s">
        <v>9814</v>
      </c>
    </row>
    <row r="657" spans="1:31" ht="27" customHeight="1">
      <c r="A657" s="99">
        <v>1111801450</v>
      </c>
      <c r="B657" s="124" t="s">
        <v>11627</v>
      </c>
      <c r="C657" s="102" t="s">
        <v>9897</v>
      </c>
      <c r="D657" s="102" t="s">
        <v>1033</v>
      </c>
      <c r="E657" s="102" t="s">
        <v>9898</v>
      </c>
      <c r="F657" s="125" t="s">
        <v>7913</v>
      </c>
      <c r="G657" s="126" t="s">
        <v>9899</v>
      </c>
      <c r="H657" s="126" t="s">
        <v>839</v>
      </c>
      <c r="I657" s="127"/>
      <c r="J657" s="128"/>
      <c r="K657" s="128"/>
      <c r="L657" s="128"/>
      <c r="M657" s="128" t="s">
        <v>765</v>
      </c>
      <c r="N657" s="129" t="s">
        <v>49</v>
      </c>
      <c r="O657" s="130"/>
      <c r="P657" s="99"/>
      <c r="Q657" s="131"/>
      <c r="R657" s="132"/>
      <c r="S657" s="99"/>
      <c r="T657" s="99"/>
      <c r="U657" s="99"/>
      <c r="V657" s="131"/>
      <c r="W657" s="132"/>
      <c r="X657" s="131"/>
      <c r="Y657" s="132"/>
      <c r="Z657" s="99"/>
      <c r="AA657" s="99">
        <v>20</v>
      </c>
      <c r="AB657" s="99"/>
      <c r="AC657" s="99"/>
      <c r="AD657" s="112">
        <v>45717</v>
      </c>
      <c r="AE657" s="102" t="s">
        <v>9900</v>
      </c>
    </row>
    <row r="658" spans="1:31" ht="27" customHeight="1">
      <c r="A658" s="99">
        <v>1111801468</v>
      </c>
      <c r="B658" s="124" t="s">
        <v>1032</v>
      </c>
      <c r="C658" s="102" t="s">
        <v>10046</v>
      </c>
      <c r="D658" s="102" t="s">
        <v>1033</v>
      </c>
      <c r="E658" s="102" t="s">
        <v>10047</v>
      </c>
      <c r="F658" s="125" t="s">
        <v>7695</v>
      </c>
      <c r="G658" s="126" t="s">
        <v>10048</v>
      </c>
      <c r="H658" s="126" t="s">
        <v>10048</v>
      </c>
      <c r="I658" s="127"/>
      <c r="J658" s="128"/>
      <c r="K658" s="128"/>
      <c r="L658" s="128"/>
      <c r="M658" s="128" t="s">
        <v>49</v>
      </c>
      <c r="N658" s="129"/>
      <c r="O658" s="130"/>
      <c r="P658" s="126"/>
      <c r="Q658" s="146"/>
      <c r="R658" s="130"/>
      <c r="S658" s="126"/>
      <c r="T658" s="99">
        <v>20</v>
      </c>
      <c r="U658" s="126"/>
      <c r="V658" s="146"/>
      <c r="W658" s="130"/>
      <c r="X658" s="146"/>
      <c r="Y658" s="130"/>
      <c r="Z658" s="126"/>
      <c r="AA658" s="99"/>
      <c r="AB658" s="99"/>
      <c r="AC658" s="99"/>
      <c r="AD658" s="149">
        <v>45748</v>
      </c>
      <c r="AE658" s="102" t="s">
        <v>10049</v>
      </c>
    </row>
    <row r="659" spans="1:31" s="66" customFormat="1" ht="27" customHeight="1">
      <c r="A659" s="76">
        <v>1111801476</v>
      </c>
      <c r="B659" s="157" t="s">
        <v>10060</v>
      </c>
      <c r="C659" s="158" t="s">
        <v>10061</v>
      </c>
      <c r="D659" s="160" t="s">
        <v>1033</v>
      </c>
      <c r="E659" s="160" t="s">
        <v>10062</v>
      </c>
      <c r="F659" s="161" t="s">
        <v>10063</v>
      </c>
      <c r="G659" s="162" t="s">
        <v>10064</v>
      </c>
      <c r="H659" s="162"/>
      <c r="I659" s="172" t="s">
        <v>765</v>
      </c>
      <c r="J659" s="164" t="s">
        <v>765</v>
      </c>
      <c r="K659" s="164" t="s">
        <v>765</v>
      </c>
      <c r="L659" s="164" t="s">
        <v>765</v>
      </c>
      <c r="M659" s="164" t="s">
        <v>49</v>
      </c>
      <c r="N659" s="142" t="s">
        <v>765</v>
      </c>
      <c r="O659" s="164" t="s">
        <v>49</v>
      </c>
      <c r="P659" s="76"/>
      <c r="Q659" s="70"/>
      <c r="R659" s="89"/>
      <c r="S659" s="76"/>
      <c r="T659" s="76"/>
      <c r="U659" s="76"/>
      <c r="V659" s="97">
        <v>14</v>
      </c>
      <c r="W659" s="75"/>
      <c r="X659" s="70">
        <v>6</v>
      </c>
      <c r="Y659" s="89"/>
      <c r="Z659" s="76"/>
      <c r="AA659" s="76"/>
      <c r="AB659" s="76"/>
      <c r="AC659" s="76"/>
      <c r="AD659" s="139">
        <v>45748</v>
      </c>
      <c r="AE659" s="160" t="s">
        <v>10065</v>
      </c>
    </row>
    <row r="660" spans="1:31" s="66" customFormat="1" ht="27" customHeight="1">
      <c r="A660" s="76">
        <v>1111801476</v>
      </c>
      <c r="B660" s="157" t="s">
        <v>10060</v>
      </c>
      <c r="C660" s="158" t="s">
        <v>12208</v>
      </c>
      <c r="D660" s="160" t="s">
        <v>1033</v>
      </c>
      <c r="E660" s="160" t="s">
        <v>10062</v>
      </c>
      <c r="F660" s="161" t="s">
        <v>10063</v>
      </c>
      <c r="G660" s="162" t="s">
        <v>10064</v>
      </c>
      <c r="H660" s="162"/>
      <c r="I660" s="172" t="s">
        <v>765</v>
      </c>
      <c r="J660" s="164" t="s">
        <v>765</v>
      </c>
      <c r="K660" s="164" t="s">
        <v>765</v>
      </c>
      <c r="L660" s="164" t="s">
        <v>765</v>
      </c>
      <c r="M660" s="164" t="s">
        <v>49</v>
      </c>
      <c r="N660" s="142" t="s">
        <v>765</v>
      </c>
      <c r="O660" s="164" t="s">
        <v>49</v>
      </c>
      <c r="P660" s="76"/>
      <c r="Q660" s="70"/>
      <c r="R660" s="89"/>
      <c r="S660" s="76"/>
      <c r="T660" s="76"/>
      <c r="U660" s="76"/>
      <c r="V660" s="97"/>
      <c r="W660" s="75"/>
      <c r="X660" s="70"/>
      <c r="Y660" s="89"/>
      <c r="Z660" s="76"/>
      <c r="AA660" s="76"/>
      <c r="AB660" s="76" t="s">
        <v>10919</v>
      </c>
      <c r="AC660" s="76"/>
      <c r="AD660" s="139">
        <v>46204</v>
      </c>
      <c r="AE660" s="160" t="s">
        <v>10065</v>
      </c>
    </row>
    <row r="661" spans="1:31" ht="27" customHeight="1">
      <c r="A661" s="99">
        <v>1111801484</v>
      </c>
      <c r="B661" s="100" t="s">
        <v>12032</v>
      </c>
      <c r="C661" s="101" t="s">
        <v>10050</v>
      </c>
      <c r="D661" s="102" t="s">
        <v>1033</v>
      </c>
      <c r="E661" s="102" t="s">
        <v>10051</v>
      </c>
      <c r="F661" s="133" t="s">
        <v>1036</v>
      </c>
      <c r="G661" s="134" t="s">
        <v>10052</v>
      </c>
      <c r="H661" s="134" t="s">
        <v>10053</v>
      </c>
      <c r="I661" s="135"/>
      <c r="J661" s="136"/>
      <c r="K661" s="136"/>
      <c r="L661" s="136"/>
      <c r="M661" s="136" t="s">
        <v>49</v>
      </c>
      <c r="N661" s="137" t="s">
        <v>49</v>
      </c>
      <c r="O661" s="132" t="s">
        <v>49</v>
      </c>
      <c r="P661" s="99"/>
      <c r="Q661" s="131"/>
      <c r="R661" s="132"/>
      <c r="S661" s="99"/>
      <c r="T661" s="99"/>
      <c r="U661" s="99"/>
      <c r="V661" s="131"/>
      <c r="W661" s="132"/>
      <c r="X661" s="131"/>
      <c r="Y661" s="132"/>
      <c r="Z661" s="99"/>
      <c r="AA661" s="99">
        <v>20</v>
      </c>
      <c r="AB661" s="99"/>
      <c r="AC661" s="99"/>
      <c r="AD661" s="138">
        <v>45748</v>
      </c>
      <c r="AE661" s="102" t="s">
        <v>10054</v>
      </c>
    </row>
    <row r="662" spans="1:31" s="66" customFormat="1" ht="27" customHeight="1">
      <c r="A662" s="99">
        <v>1111801534</v>
      </c>
      <c r="B662" s="124" t="s">
        <v>10797</v>
      </c>
      <c r="C662" s="102" t="s">
        <v>7121</v>
      </c>
      <c r="D662" s="102" t="s">
        <v>1033</v>
      </c>
      <c r="E662" s="102" t="s">
        <v>7122</v>
      </c>
      <c r="F662" s="125" t="s">
        <v>7123</v>
      </c>
      <c r="G662" s="126" t="s">
        <v>7124</v>
      </c>
      <c r="H662" s="126" t="s">
        <v>7125</v>
      </c>
      <c r="I662" s="127"/>
      <c r="J662" s="128"/>
      <c r="K662" s="128"/>
      <c r="L662" s="136"/>
      <c r="M662" s="136" t="s">
        <v>49</v>
      </c>
      <c r="N662" s="137" t="s">
        <v>49</v>
      </c>
      <c r="O662" s="132" t="s">
        <v>765</v>
      </c>
      <c r="P662" s="99"/>
      <c r="Q662" s="131"/>
      <c r="R662" s="132"/>
      <c r="S662" s="99"/>
      <c r="T662" s="99"/>
      <c r="U662" s="99"/>
      <c r="V662" s="110"/>
      <c r="W662" s="111"/>
      <c r="X662" s="110"/>
      <c r="Y662" s="132"/>
      <c r="Z662" s="99"/>
      <c r="AA662" s="99">
        <v>20</v>
      </c>
      <c r="AB662" s="99"/>
      <c r="AC662" s="99"/>
      <c r="AD662" s="112">
        <v>45931</v>
      </c>
      <c r="AE662" s="102" t="s">
        <v>7126</v>
      </c>
    </row>
    <row r="663" spans="1:31" ht="27" customHeight="1">
      <c r="A663" s="144">
        <v>1111801575</v>
      </c>
      <c r="B663" s="124" t="s">
        <v>11477</v>
      </c>
      <c r="C663" s="102" t="s">
        <v>11478</v>
      </c>
      <c r="D663" s="102" t="s">
        <v>1033</v>
      </c>
      <c r="E663" s="102" t="s">
        <v>11479</v>
      </c>
      <c r="F663" s="225" t="s">
        <v>11480</v>
      </c>
      <c r="G663" s="126" t="s">
        <v>12207</v>
      </c>
      <c r="H663" s="126" t="s">
        <v>12207</v>
      </c>
      <c r="I663" s="110" t="s">
        <v>49</v>
      </c>
      <c r="J663" s="148" t="s">
        <v>49</v>
      </c>
      <c r="K663" s="148" t="s">
        <v>49</v>
      </c>
      <c r="L663" s="148" t="s">
        <v>765</v>
      </c>
      <c r="M663" s="148" t="s">
        <v>49</v>
      </c>
      <c r="N663" s="137" t="s">
        <v>49</v>
      </c>
      <c r="O663" s="132" t="s">
        <v>49</v>
      </c>
      <c r="P663" s="99"/>
      <c r="Q663" s="110"/>
      <c r="R663" s="132"/>
      <c r="S663" s="99"/>
      <c r="T663" s="99"/>
      <c r="U663" s="99"/>
      <c r="V663" s="110"/>
      <c r="W663" s="132"/>
      <c r="X663" s="110"/>
      <c r="Y663" s="132"/>
      <c r="Z663" s="99"/>
      <c r="AA663" s="99">
        <v>20</v>
      </c>
      <c r="AB663" s="99"/>
      <c r="AC663" s="99"/>
      <c r="AD663" s="112">
        <v>46143</v>
      </c>
      <c r="AE663" s="102" t="s">
        <v>11481</v>
      </c>
    </row>
    <row r="664" spans="1:31" ht="27" customHeight="1">
      <c r="A664" s="169">
        <v>1111801609</v>
      </c>
      <c r="B664" s="198" t="s">
        <v>12098</v>
      </c>
      <c r="C664" s="156" t="s">
        <v>12099</v>
      </c>
      <c r="D664" s="156" t="s">
        <v>1180</v>
      </c>
      <c r="E664" s="156" t="s">
        <v>12100</v>
      </c>
      <c r="F664" s="263" t="s">
        <v>7695</v>
      </c>
      <c r="G664" s="197" t="s">
        <v>12101</v>
      </c>
      <c r="H664" s="197" t="s">
        <v>12102</v>
      </c>
      <c r="I664" s="127" t="s">
        <v>765</v>
      </c>
      <c r="J664" s="128" t="s">
        <v>765</v>
      </c>
      <c r="K664" s="128" t="s">
        <v>765</v>
      </c>
      <c r="L664" s="128" t="s">
        <v>765</v>
      </c>
      <c r="M664" s="128" t="s">
        <v>765</v>
      </c>
      <c r="N664" s="129" t="s">
        <v>765</v>
      </c>
      <c r="O664" s="130" t="s">
        <v>765</v>
      </c>
      <c r="P664" s="169"/>
      <c r="Q664" s="203"/>
      <c r="R664" s="204"/>
      <c r="S664" s="169"/>
      <c r="T664" s="169"/>
      <c r="U664" s="169"/>
      <c r="V664" s="203"/>
      <c r="W664" s="204"/>
      <c r="X664" s="203"/>
      <c r="Y664" s="204"/>
      <c r="Z664" s="169"/>
      <c r="AA664" s="169">
        <v>20</v>
      </c>
      <c r="AB664" s="169"/>
      <c r="AC664" s="169"/>
      <c r="AD664" s="222">
        <v>46174</v>
      </c>
      <c r="AE664" s="156" t="s">
        <v>12103</v>
      </c>
    </row>
    <row r="665" spans="1:31" ht="27" customHeight="1">
      <c r="A665" s="126">
        <v>1111801617</v>
      </c>
      <c r="B665" s="124" t="s">
        <v>12104</v>
      </c>
      <c r="C665" s="102" t="s">
        <v>12105</v>
      </c>
      <c r="D665" s="102" t="s">
        <v>12106</v>
      </c>
      <c r="E665" s="102" t="s">
        <v>12107</v>
      </c>
      <c r="F665" s="125" t="s">
        <v>12108</v>
      </c>
      <c r="G665" s="126" t="s">
        <v>12109</v>
      </c>
      <c r="H665" s="126" t="s">
        <v>12110</v>
      </c>
      <c r="I665" s="110" t="s">
        <v>49</v>
      </c>
      <c r="J665" s="148" t="s">
        <v>49</v>
      </c>
      <c r="K665" s="148" t="s">
        <v>49</v>
      </c>
      <c r="L665" s="148" t="s">
        <v>49</v>
      </c>
      <c r="M665" s="148" t="s">
        <v>49</v>
      </c>
      <c r="N665" s="137"/>
      <c r="O665" s="132"/>
      <c r="P665" s="99"/>
      <c r="Q665" s="131"/>
      <c r="R665" s="132"/>
      <c r="S665" s="99"/>
      <c r="T665" s="99">
        <v>5</v>
      </c>
      <c r="U665" s="99"/>
      <c r="V665" s="131"/>
      <c r="W665" s="132"/>
      <c r="X665" s="131"/>
      <c r="Y665" s="132"/>
      <c r="Z665" s="99"/>
      <c r="AA665" s="99"/>
      <c r="AB665" s="99"/>
      <c r="AC665" s="99"/>
      <c r="AD665" s="112">
        <v>46174</v>
      </c>
      <c r="AE665" s="102" t="s">
        <v>12111</v>
      </c>
    </row>
    <row r="666" spans="1:31" s="66" customFormat="1" ht="27.6" customHeight="1">
      <c r="A666" s="76">
        <v>1111801625</v>
      </c>
      <c r="B666" s="157" t="s">
        <v>12209</v>
      </c>
      <c r="C666" s="158" t="s">
        <v>12210</v>
      </c>
      <c r="D666" s="160" t="s">
        <v>1033</v>
      </c>
      <c r="E666" s="160" t="s">
        <v>12211</v>
      </c>
      <c r="F666" s="161" t="s">
        <v>7695</v>
      </c>
      <c r="G666" s="162" t="s">
        <v>12212</v>
      </c>
      <c r="H666" s="162"/>
      <c r="I666" s="172"/>
      <c r="J666" s="164"/>
      <c r="K666" s="164" t="s">
        <v>765</v>
      </c>
      <c r="L666" s="164" t="s">
        <v>765</v>
      </c>
      <c r="M666" s="164" t="s">
        <v>765</v>
      </c>
      <c r="N666" s="142" t="s">
        <v>765</v>
      </c>
      <c r="O666" s="164" t="s">
        <v>765</v>
      </c>
      <c r="P666" s="76"/>
      <c r="Q666" s="70"/>
      <c r="R666" s="89"/>
      <c r="S666" s="76"/>
      <c r="T666" s="76"/>
      <c r="U666" s="76"/>
      <c r="V666" s="97"/>
      <c r="W666" s="75"/>
      <c r="X666" s="70"/>
      <c r="Y666" s="89"/>
      <c r="Z666" s="76"/>
      <c r="AA666" s="76">
        <v>20</v>
      </c>
      <c r="AB666" s="76"/>
      <c r="AC666" s="76"/>
      <c r="AD666" s="139">
        <v>46204</v>
      </c>
      <c r="AE666" s="160" t="s">
        <v>12213</v>
      </c>
    </row>
    <row r="667" spans="1:31" s="213" customFormat="1" ht="24.95" customHeight="1">
      <c r="A667" s="197">
        <v>1111801633</v>
      </c>
      <c r="B667" s="198" t="s">
        <v>12320</v>
      </c>
      <c r="C667" s="156" t="s">
        <v>12321</v>
      </c>
      <c r="D667" s="156" t="s">
        <v>1033</v>
      </c>
      <c r="E667" s="156" t="s">
        <v>12322</v>
      </c>
      <c r="F667" s="199" t="s">
        <v>12323</v>
      </c>
      <c r="G667" s="200" t="s">
        <v>12324</v>
      </c>
      <c r="H667" s="200"/>
      <c r="I667" s="201"/>
      <c r="J667" s="202"/>
      <c r="K667" s="202"/>
      <c r="L667" s="202"/>
      <c r="M667" s="202" t="s">
        <v>10919</v>
      </c>
      <c r="N667" s="202" t="s">
        <v>10919</v>
      </c>
      <c r="O667" s="202" t="s">
        <v>10919</v>
      </c>
      <c r="P667" s="169"/>
      <c r="Q667" s="203"/>
      <c r="R667" s="204"/>
      <c r="S667" s="169"/>
      <c r="T667" s="169"/>
      <c r="U667" s="169"/>
      <c r="V667" s="203"/>
      <c r="W667" s="204"/>
      <c r="X667" s="203"/>
      <c r="Y667" s="204"/>
      <c r="Z667" s="169"/>
      <c r="AA667" s="169">
        <v>20</v>
      </c>
      <c r="AB667" s="169"/>
      <c r="AC667" s="169"/>
      <c r="AD667" s="205">
        <v>46235</v>
      </c>
      <c r="AE667" s="156" t="s">
        <v>12325</v>
      </c>
    </row>
    <row r="668" spans="1:31" s="66" customFormat="1" ht="27" customHeight="1">
      <c r="A668" s="99">
        <v>1111801641</v>
      </c>
      <c r="B668" s="124" t="s">
        <v>12326</v>
      </c>
      <c r="C668" s="102" t="s">
        <v>12327</v>
      </c>
      <c r="D668" s="102" t="s">
        <v>1033</v>
      </c>
      <c r="E668" s="102" t="s">
        <v>12328</v>
      </c>
      <c r="F668" s="125" t="s">
        <v>7906</v>
      </c>
      <c r="G668" s="126" t="s">
        <v>12329</v>
      </c>
      <c r="H668" s="126" t="s">
        <v>12329</v>
      </c>
      <c r="I668" s="127"/>
      <c r="J668" s="128" t="s">
        <v>49</v>
      </c>
      <c r="K668" s="128" t="s">
        <v>49</v>
      </c>
      <c r="L668" s="128" t="s">
        <v>49</v>
      </c>
      <c r="M668" s="128" t="s">
        <v>49</v>
      </c>
      <c r="N668" s="128" t="s">
        <v>49</v>
      </c>
      <c r="O668" s="128" t="s">
        <v>49</v>
      </c>
      <c r="P668" s="99"/>
      <c r="Q668" s="131"/>
      <c r="R668" s="132"/>
      <c r="S668" s="99"/>
      <c r="T668" s="99"/>
      <c r="U668" s="99"/>
      <c r="V668" s="110"/>
      <c r="W668" s="111"/>
      <c r="X668" s="110"/>
      <c r="Y668" s="132"/>
      <c r="Z668" s="99"/>
      <c r="AA668" s="99">
        <v>20</v>
      </c>
      <c r="AB668" s="99"/>
      <c r="AC668" s="99"/>
      <c r="AD668" s="112">
        <v>46235</v>
      </c>
      <c r="AE668" s="102" t="s">
        <v>12330</v>
      </c>
    </row>
    <row r="669" spans="1:31" ht="27" customHeight="1">
      <c r="A669" s="99">
        <v>1111900120</v>
      </c>
      <c r="B669" s="124" t="s">
        <v>771</v>
      </c>
      <c r="C669" s="102" t="s">
        <v>316</v>
      </c>
      <c r="D669" s="102" t="s">
        <v>76</v>
      </c>
      <c r="E669" s="210" t="s">
        <v>2211</v>
      </c>
      <c r="F669" s="125">
        <v>3350021</v>
      </c>
      <c r="G669" s="146" t="s">
        <v>2212</v>
      </c>
      <c r="H669" s="126" t="s">
        <v>2213</v>
      </c>
      <c r="I669" s="127" t="s">
        <v>49</v>
      </c>
      <c r="J669" s="128" t="s">
        <v>49</v>
      </c>
      <c r="K669" s="128" t="s">
        <v>49</v>
      </c>
      <c r="L669" s="128" t="s">
        <v>49</v>
      </c>
      <c r="M669" s="128" t="s">
        <v>49</v>
      </c>
      <c r="N669" s="129"/>
      <c r="O669" s="130"/>
      <c r="P669" s="126"/>
      <c r="Q669" s="146"/>
      <c r="R669" s="130"/>
      <c r="S669" s="126"/>
      <c r="T669" s="99">
        <v>25</v>
      </c>
      <c r="U669" s="126"/>
      <c r="V669" s="127"/>
      <c r="W669" s="237"/>
      <c r="X669" s="127"/>
      <c r="Y669" s="130"/>
      <c r="Z669" s="126"/>
      <c r="AA669" s="99">
        <v>15</v>
      </c>
      <c r="AB669" s="99"/>
      <c r="AC669" s="99"/>
      <c r="AD669" s="149">
        <v>39539</v>
      </c>
      <c r="AE669" s="102" t="s">
        <v>462</v>
      </c>
    </row>
    <row r="670" spans="1:31" ht="27" customHeight="1">
      <c r="A670" s="99">
        <v>1111900187</v>
      </c>
      <c r="B670" s="124" t="s">
        <v>65</v>
      </c>
      <c r="C670" s="102" t="s">
        <v>465</v>
      </c>
      <c r="D670" s="102" t="s">
        <v>76</v>
      </c>
      <c r="E670" s="210" t="s">
        <v>143</v>
      </c>
      <c r="F670" s="125">
        <v>3350034</v>
      </c>
      <c r="G670" s="146" t="s">
        <v>635</v>
      </c>
      <c r="H670" s="126" t="s">
        <v>636</v>
      </c>
      <c r="I670" s="127" t="s">
        <v>49</v>
      </c>
      <c r="J670" s="128" t="s">
        <v>49</v>
      </c>
      <c r="K670" s="128" t="s">
        <v>49</v>
      </c>
      <c r="L670" s="128" t="s">
        <v>49</v>
      </c>
      <c r="M670" s="128" t="s">
        <v>49</v>
      </c>
      <c r="N670" s="129" t="s">
        <v>49</v>
      </c>
      <c r="O670" s="130"/>
      <c r="P670" s="126"/>
      <c r="Q670" s="146"/>
      <c r="R670" s="130"/>
      <c r="S670" s="126"/>
      <c r="T670" s="126"/>
      <c r="U670" s="126"/>
      <c r="V670" s="127"/>
      <c r="W670" s="237"/>
      <c r="X670" s="110">
        <v>6</v>
      </c>
      <c r="Y670" s="130"/>
      <c r="Z670" s="126"/>
      <c r="AA670" s="99">
        <v>25</v>
      </c>
      <c r="AB670" s="99"/>
      <c r="AC670" s="99"/>
      <c r="AD670" s="149">
        <v>39904</v>
      </c>
      <c r="AE670" s="102" t="s">
        <v>317</v>
      </c>
    </row>
    <row r="671" spans="1:31" ht="27" customHeight="1">
      <c r="A671" s="99">
        <v>1111900195</v>
      </c>
      <c r="B671" s="100" t="s">
        <v>65</v>
      </c>
      <c r="C671" s="101" t="s">
        <v>167</v>
      </c>
      <c r="D671" s="102" t="s">
        <v>76</v>
      </c>
      <c r="E671" s="210" t="s">
        <v>318</v>
      </c>
      <c r="F671" s="133">
        <v>3350023</v>
      </c>
      <c r="G671" s="153" t="s">
        <v>319</v>
      </c>
      <c r="H671" s="134" t="s">
        <v>320</v>
      </c>
      <c r="I671" s="135" t="s">
        <v>254</v>
      </c>
      <c r="J671" s="136"/>
      <c r="K671" s="136"/>
      <c r="L671" s="136"/>
      <c r="M671" s="136" t="s">
        <v>254</v>
      </c>
      <c r="N671" s="137"/>
      <c r="O671" s="132"/>
      <c r="P671" s="99"/>
      <c r="Q671" s="131"/>
      <c r="R671" s="132"/>
      <c r="S671" s="99"/>
      <c r="T671" s="99"/>
      <c r="U671" s="99"/>
      <c r="V671" s="110"/>
      <c r="W671" s="111"/>
      <c r="X671" s="110"/>
      <c r="Y671" s="132"/>
      <c r="Z671" s="99"/>
      <c r="AA671" s="99">
        <v>20</v>
      </c>
      <c r="AB671" s="99"/>
      <c r="AC671" s="99"/>
      <c r="AD671" s="138">
        <v>39904</v>
      </c>
      <c r="AE671" s="102" t="s">
        <v>382</v>
      </c>
    </row>
    <row r="672" spans="1:31" s="66" customFormat="1" ht="27" customHeight="1">
      <c r="A672" s="99">
        <v>1111900203</v>
      </c>
      <c r="B672" s="100" t="s">
        <v>425</v>
      </c>
      <c r="C672" s="101" t="s">
        <v>166</v>
      </c>
      <c r="D672" s="102" t="s">
        <v>76</v>
      </c>
      <c r="E672" s="102" t="s">
        <v>321</v>
      </c>
      <c r="F672" s="133">
        <v>3350015</v>
      </c>
      <c r="G672" s="134" t="s">
        <v>322</v>
      </c>
      <c r="H672" s="134" t="s">
        <v>323</v>
      </c>
      <c r="I672" s="135" t="s">
        <v>269</v>
      </c>
      <c r="J672" s="136"/>
      <c r="K672" s="136"/>
      <c r="L672" s="136"/>
      <c r="M672" s="136" t="s">
        <v>269</v>
      </c>
      <c r="N672" s="137"/>
      <c r="O672" s="132"/>
      <c r="P672" s="99"/>
      <c r="Q672" s="110"/>
      <c r="R672" s="132"/>
      <c r="S672" s="99"/>
      <c r="T672" s="99">
        <v>35</v>
      </c>
      <c r="U672" s="99"/>
      <c r="V672" s="110"/>
      <c r="W672" s="132"/>
      <c r="X672" s="110"/>
      <c r="Y672" s="132"/>
      <c r="Z672" s="99"/>
      <c r="AA672" s="99"/>
      <c r="AB672" s="99"/>
      <c r="AC672" s="99"/>
      <c r="AD672" s="138">
        <v>39904</v>
      </c>
      <c r="AE672" s="102" t="s">
        <v>67</v>
      </c>
    </row>
    <row r="673" spans="1:157" s="66" customFormat="1" ht="27" customHeight="1">
      <c r="A673" s="99">
        <v>1111900351</v>
      </c>
      <c r="B673" s="100" t="s">
        <v>2560</v>
      </c>
      <c r="C673" s="101" t="s">
        <v>2220</v>
      </c>
      <c r="D673" s="102" t="s">
        <v>76</v>
      </c>
      <c r="E673" s="102" t="s">
        <v>2221</v>
      </c>
      <c r="F673" s="133" t="s">
        <v>2222</v>
      </c>
      <c r="G673" s="134" t="s">
        <v>2223</v>
      </c>
      <c r="H673" s="134" t="s">
        <v>2224</v>
      </c>
      <c r="I673" s="135"/>
      <c r="J673" s="136"/>
      <c r="K673" s="136"/>
      <c r="L673" s="136"/>
      <c r="M673" s="136" t="s">
        <v>49</v>
      </c>
      <c r="N673" s="137" t="s">
        <v>49</v>
      </c>
      <c r="O673" s="132"/>
      <c r="P673" s="99"/>
      <c r="Q673" s="131"/>
      <c r="R673" s="132"/>
      <c r="S673" s="99"/>
      <c r="T673" s="99"/>
      <c r="U673" s="99"/>
      <c r="V673" s="131"/>
      <c r="W673" s="132"/>
      <c r="X673" s="131"/>
      <c r="Y673" s="132"/>
      <c r="Z673" s="99"/>
      <c r="AA673" s="99">
        <v>20</v>
      </c>
      <c r="AB673" s="99"/>
      <c r="AC673" s="99"/>
      <c r="AD673" s="138">
        <v>45689</v>
      </c>
      <c r="AE673" s="102" t="s">
        <v>2225</v>
      </c>
      <c r="AU673" s="224"/>
      <c r="AV673" s="224"/>
      <c r="AW673" s="224"/>
      <c r="AX673" s="224"/>
      <c r="AY673" s="224"/>
      <c r="AZ673" s="224"/>
      <c r="BA673" s="224"/>
      <c r="BB673" s="224"/>
      <c r="BC673" s="224"/>
      <c r="BD673" s="224"/>
      <c r="BE673" s="224"/>
      <c r="BF673" s="224"/>
      <c r="BG673" s="224"/>
      <c r="BH673" s="224"/>
      <c r="BI673" s="224"/>
      <c r="BJ673" s="224"/>
      <c r="BK673" s="224"/>
      <c r="BL673" s="224"/>
      <c r="BM673" s="224"/>
      <c r="BN673" s="224"/>
      <c r="BO673" s="224"/>
      <c r="BP673" s="224"/>
      <c r="BQ673" s="224"/>
      <c r="BR673" s="224"/>
      <c r="BS673" s="224"/>
      <c r="BT673" s="224"/>
      <c r="BU673" s="224"/>
      <c r="BV673" s="224"/>
      <c r="BW673" s="224"/>
      <c r="BX673" s="224"/>
      <c r="BY673" s="224"/>
      <c r="BZ673" s="224"/>
      <c r="CA673" s="224"/>
      <c r="CB673" s="224"/>
      <c r="CC673" s="224"/>
      <c r="CD673" s="224"/>
      <c r="CE673" s="224"/>
      <c r="CF673" s="224"/>
      <c r="CG673" s="224"/>
      <c r="CH673" s="224"/>
      <c r="CI673" s="224"/>
      <c r="CJ673" s="224"/>
      <c r="CK673" s="224"/>
      <c r="CL673" s="224"/>
      <c r="CM673" s="224"/>
      <c r="CN673" s="224"/>
      <c r="CO673" s="224"/>
      <c r="CP673" s="224"/>
      <c r="CQ673" s="224"/>
      <c r="CR673" s="224"/>
      <c r="CS673" s="224"/>
      <c r="CT673" s="224"/>
      <c r="CU673" s="224"/>
      <c r="CV673" s="224"/>
      <c r="CW673" s="224"/>
      <c r="CX673" s="224"/>
      <c r="CY673" s="224"/>
      <c r="CZ673" s="224"/>
      <c r="DA673" s="224"/>
      <c r="DB673" s="224"/>
      <c r="DC673" s="224"/>
      <c r="DD673" s="224"/>
      <c r="DE673" s="224"/>
      <c r="DF673" s="224"/>
      <c r="DG673" s="224"/>
      <c r="DH673" s="224"/>
      <c r="DI673" s="224"/>
      <c r="DJ673" s="224"/>
      <c r="DK673" s="224"/>
      <c r="DL673" s="224"/>
      <c r="DM673" s="224"/>
      <c r="DN673" s="224"/>
      <c r="DO673" s="224"/>
      <c r="DP673" s="224"/>
      <c r="DQ673" s="224"/>
      <c r="DR673" s="224"/>
      <c r="DS673" s="224"/>
      <c r="DT673" s="224"/>
      <c r="DU673" s="224"/>
      <c r="DV673" s="224"/>
      <c r="DW673" s="224"/>
      <c r="DX673" s="224"/>
      <c r="DY673" s="224"/>
      <c r="DZ673" s="224"/>
      <c r="EA673" s="224"/>
      <c r="EB673" s="224"/>
      <c r="EC673" s="224"/>
      <c r="ED673" s="224"/>
      <c r="EE673" s="224"/>
      <c r="EF673" s="224"/>
      <c r="EG673" s="224"/>
      <c r="EH673" s="224"/>
      <c r="EI673" s="224"/>
      <c r="EJ673" s="224"/>
      <c r="EK673" s="224"/>
      <c r="EL673" s="224"/>
      <c r="EM673" s="224"/>
      <c r="EN673" s="224"/>
      <c r="EO673" s="224"/>
      <c r="EP673" s="224"/>
      <c r="EQ673" s="224"/>
      <c r="ER673" s="224"/>
      <c r="ES673" s="224"/>
      <c r="ET673" s="224"/>
      <c r="EU673" s="224"/>
      <c r="EV673" s="224"/>
      <c r="EW673" s="224"/>
      <c r="EX673" s="224"/>
      <c r="EY673" s="224"/>
      <c r="EZ673" s="224"/>
      <c r="FA673" s="224"/>
    </row>
    <row r="674" spans="1:157" ht="27" customHeight="1">
      <c r="A674" s="99">
        <v>1111900427</v>
      </c>
      <c r="B674" s="124" t="s">
        <v>2429</v>
      </c>
      <c r="C674" s="102" t="s">
        <v>2430</v>
      </c>
      <c r="D674" s="102" t="s">
        <v>76</v>
      </c>
      <c r="E674" s="102" t="s">
        <v>2431</v>
      </c>
      <c r="F674" s="125" t="s">
        <v>3313</v>
      </c>
      <c r="G674" s="126" t="s">
        <v>3314</v>
      </c>
      <c r="H674" s="126" t="s">
        <v>3315</v>
      </c>
      <c r="I674" s="127" t="s">
        <v>49</v>
      </c>
      <c r="J674" s="128" t="s">
        <v>49</v>
      </c>
      <c r="K674" s="128" t="s">
        <v>49</v>
      </c>
      <c r="L674" s="128" t="s">
        <v>49</v>
      </c>
      <c r="M674" s="128" t="s">
        <v>49</v>
      </c>
      <c r="N674" s="129" t="s">
        <v>49</v>
      </c>
      <c r="O674" s="130" t="s">
        <v>49</v>
      </c>
      <c r="P674" s="99"/>
      <c r="Q674" s="131"/>
      <c r="R674" s="132">
        <v>12</v>
      </c>
      <c r="S674" s="99"/>
      <c r="T674" s="99">
        <v>30</v>
      </c>
      <c r="U674" s="99"/>
      <c r="V674" s="131"/>
      <c r="W674" s="132"/>
      <c r="X674" s="146"/>
      <c r="Y674" s="132"/>
      <c r="Z674" s="99"/>
      <c r="AA674" s="99">
        <v>30</v>
      </c>
      <c r="AB674" s="99"/>
      <c r="AC674" s="99"/>
      <c r="AD674" s="112">
        <v>41730</v>
      </c>
      <c r="AE674" s="102" t="s">
        <v>2432</v>
      </c>
    </row>
    <row r="675" spans="1:157" ht="27" customHeight="1">
      <c r="A675" s="99">
        <v>1111900674</v>
      </c>
      <c r="B675" s="124" t="s">
        <v>4893</v>
      </c>
      <c r="C675" s="102" t="s">
        <v>4894</v>
      </c>
      <c r="D675" s="102" t="s">
        <v>76</v>
      </c>
      <c r="E675" s="102" t="s">
        <v>4895</v>
      </c>
      <c r="F675" s="125" t="s">
        <v>4896</v>
      </c>
      <c r="G675" s="126" t="s">
        <v>4897</v>
      </c>
      <c r="H675" s="126" t="s">
        <v>4898</v>
      </c>
      <c r="I675" s="127"/>
      <c r="J675" s="128"/>
      <c r="K675" s="128" t="s">
        <v>49</v>
      </c>
      <c r="L675" s="128"/>
      <c r="M675" s="128" t="s">
        <v>49</v>
      </c>
      <c r="N675" s="128" t="s">
        <v>49</v>
      </c>
      <c r="O675" s="128" t="s">
        <v>49</v>
      </c>
      <c r="P675" s="99"/>
      <c r="Q675" s="131"/>
      <c r="R675" s="132"/>
      <c r="S675" s="99"/>
      <c r="T675" s="99"/>
      <c r="U675" s="99"/>
      <c r="V675" s="131"/>
      <c r="W675" s="132"/>
      <c r="X675" s="131"/>
      <c r="Y675" s="132"/>
      <c r="Z675" s="99"/>
      <c r="AA675" s="99">
        <v>20</v>
      </c>
      <c r="AB675" s="99"/>
      <c r="AC675" s="99"/>
      <c r="AD675" s="112">
        <v>43525</v>
      </c>
      <c r="AE675" s="102" t="s">
        <v>4899</v>
      </c>
    </row>
    <row r="676" spans="1:157" ht="27" customHeight="1">
      <c r="A676" s="99">
        <v>1111900807</v>
      </c>
      <c r="B676" s="102" t="s">
        <v>11953</v>
      </c>
      <c r="C676" s="102" t="s">
        <v>8385</v>
      </c>
      <c r="D676" s="102" t="s">
        <v>76</v>
      </c>
      <c r="E676" s="102" t="s">
        <v>8393</v>
      </c>
      <c r="F676" s="259" t="s">
        <v>8394</v>
      </c>
      <c r="G676" s="99" t="s">
        <v>8395</v>
      </c>
      <c r="H676" s="99" t="s">
        <v>8396</v>
      </c>
      <c r="I676" s="135"/>
      <c r="J676" s="136"/>
      <c r="K676" s="136"/>
      <c r="L676" s="136"/>
      <c r="M676" s="136" t="s">
        <v>49</v>
      </c>
      <c r="N676" s="137" t="s">
        <v>49</v>
      </c>
      <c r="O676" s="132"/>
      <c r="P676" s="99"/>
      <c r="Q676" s="131"/>
      <c r="R676" s="132"/>
      <c r="S676" s="99"/>
      <c r="T676" s="99"/>
      <c r="U676" s="99"/>
      <c r="V676" s="131"/>
      <c r="W676" s="132"/>
      <c r="X676" s="131"/>
      <c r="Y676" s="132"/>
      <c r="Z676" s="99"/>
      <c r="AA676" s="99">
        <v>20</v>
      </c>
      <c r="AB676" s="99"/>
      <c r="AC676" s="99"/>
      <c r="AD676" s="149">
        <v>45078</v>
      </c>
      <c r="AE676" s="151" t="s">
        <v>8397</v>
      </c>
    </row>
    <row r="677" spans="1:157" s="92" customFormat="1" ht="27" customHeight="1">
      <c r="A677" s="76">
        <v>1111900831</v>
      </c>
      <c r="B677" s="159" t="s">
        <v>12206</v>
      </c>
      <c r="C677" s="159" t="s">
        <v>9346</v>
      </c>
      <c r="D677" s="160" t="s">
        <v>76</v>
      </c>
      <c r="E677" s="493" t="s">
        <v>9347</v>
      </c>
      <c r="F677" s="72" t="s">
        <v>9348</v>
      </c>
      <c r="G677" s="161" t="s">
        <v>9349</v>
      </c>
      <c r="H677" s="161" t="s">
        <v>9350</v>
      </c>
      <c r="I677" s="172"/>
      <c r="J677" s="164"/>
      <c r="K677" s="164"/>
      <c r="L677" s="164"/>
      <c r="M677" s="164" t="s">
        <v>49</v>
      </c>
      <c r="N677" s="164" t="s">
        <v>49</v>
      </c>
      <c r="O677" s="164"/>
      <c r="P677" s="76"/>
      <c r="Q677" s="70"/>
      <c r="R677" s="89"/>
      <c r="S677" s="76"/>
      <c r="T677" s="76"/>
      <c r="U677" s="76"/>
      <c r="V677" s="70">
        <v>10</v>
      </c>
      <c r="W677" s="89"/>
      <c r="X677" s="70"/>
      <c r="Y677" s="89"/>
      <c r="Z677" s="76"/>
      <c r="AA677" s="76">
        <v>10</v>
      </c>
      <c r="AB677" s="76"/>
      <c r="AC677" s="76"/>
      <c r="AD677" s="140">
        <v>45658</v>
      </c>
      <c r="AE677" s="160" t="s">
        <v>9351</v>
      </c>
    </row>
    <row r="678" spans="1:157" s="66" customFormat="1" ht="27" customHeight="1">
      <c r="A678" s="99">
        <v>1111900856</v>
      </c>
      <c r="B678" s="124" t="s">
        <v>11749</v>
      </c>
      <c r="C678" s="102" t="s">
        <v>10774</v>
      </c>
      <c r="D678" s="102" t="s">
        <v>76</v>
      </c>
      <c r="E678" s="102" t="s">
        <v>10775</v>
      </c>
      <c r="F678" s="125" t="s">
        <v>2683</v>
      </c>
      <c r="G678" s="126" t="s">
        <v>10776</v>
      </c>
      <c r="H678" s="126" t="s">
        <v>10777</v>
      </c>
      <c r="I678" s="127" t="s">
        <v>765</v>
      </c>
      <c r="J678" s="128"/>
      <c r="K678" s="128" t="s">
        <v>765</v>
      </c>
      <c r="L678" s="128" t="s">
        <v>765</v>
      </c>
      <c r="M678" s="128" t="s">
        <v>765</v>
      </c>
      <c r="N678" s="129" t="s">
        <v>765</v>
      </c>
      <c r="O678" s="130"/>
      <c r="P678" s="99"/>
      <c r="Q678" s="146"/>
      <c r="R678" s="132"/>
      <c r="S678" s="126"/>
      <c r="T678" s="99"/>
      <c r="U678" s="126"/>
      <c r="V678" s="146"/>
      <c r="W678" s="130"/>
      <c r="X678" s="146">
        <v>10</v>
      </c>
      <c r="Y678" s="130"/>
      <c r="Z678" s="126"/>
      <c r="AA678" s="126"/>
      <c r="AB678" s="126"/>
      <c r="AC678" s="126"/>
      <c r="AD678" s="149">
        <v>45931</v>
      </c>
      <c r="AE678" s="102" t="s">
        <v>10778</v>
      </c>
    </row>
    <row r="679" spans="1:157" s="213" customFormat="1" ht="27" customHeight="1">
      <c r="A679" s="126">
        <v>1111900864</v>
      </c>
      <c r="B679" s="124" t="s">
        <v>11750</v>
      </c>
      <c r="C679" s="102" t="s">
        <v>11000</v>
      </c>
      <c r="D679" s="102" t="s">
        <v>76</v>
      </c>
      <c r="E679" s="102" t="s">
        <v>11001</v>
      </c>
      <c r="F679" s="259" t="s">
        <v>5587</v>
      </c>
      <c r="G679" s="131" t="s">
        <v>11002</v>
      </c>
      <c r="H679" s="131" t="s">
        <v>11003</v>
      </c>
      <c r="I679" s="135" t="s">
        <v>391</v>
      </c>
      <c r="J679" s="136" t="s">
        <v>392</v>
      </c>
      <c r="K679" s="136" t="s">
        <v>393</v>
      </c>
      <c r="L679" s="136" t="s">
        <v>394</v>
      </c>
      <c r="M679" s="136" t="s">
        <v>395</v>
      </c>
      <c r="N679" s="171" t="s">
        <v>396</v>
      </c>
      <c r="O679" s="89" t="s">
        <v>2177</v>
      </c>
      <c r="P679" s="99"/>
      <c r="Q679" s="131"/>
      <c r="R679" s="132"/>
      <c r="S679" s="99"/>
      <c r="T679" s="99"/>
      <c r="U679" s="99"/>
      <c r="V679" s="131"/>
      <c r="W679" s="132"/>
      <c r="X679" s="131"/>
      <c r="Y679" s="132"/>
      <c r="Z679" s="99"/>
      <c r="AA679" s="99">
        <v>20</v>
      </c>
      <c r="AB679" s="99"/>
      <c r="AC679" s="99"/>
      <c r="AD679" s="112">
        <v>46023</v>
      </c>
      <c r="AE679" s="102" t="s">
        <v>11004</v>
      </c>
    </row>
    <row r="680" spans="1:157" s="66" customFormat="1" ht="27" customHeight="1">
      <c r="A680" s="99">
        <v>1111900880</v>
      </c>
      <c r="B680" s="100" t="s">
        <v>11751</v>
      </c>
      <c r="C680" s="101" t="s">
        <v>11416</v>
      </c>
      <c r="D680" s="102" t="s">
        <v>76</v>
      </c>
      <c r="E680" s="102" t="s">
        <v>11417</v>
      </c>
      <c r="F680" s="133" t="s">
        <v>11418</v>
      </c>
      <c r="G680" s="134" t="s">
        <v>11420</v>
      </c>
      <c r="H680" s="134"/>
      <c r="I680" s="135"/>
      <c r="J680" s="136" t="s">
        <v>6435</v>
      </c>
      <c r="K680" s="136" t="s">
        <v>6435</v>
      </c>
      <c r="L680" s="136" t="s">
        <v>6435</v>
      </c>
      <c r="M680" s="136" t="s">
        <v>6435</v>
      </c>
      <c r="N680" s="137" t="s">
        <v>6435</v>
      </c>
      <c r="O680" s="132" t="s">
        <v>6435</v>
      </c>
      <c r="P680" s="99"/>
      <c r="Q680" s="131"/>
      <c r="R680" s="132"/>
      <c r="S680" s="99"/>
      <c r="T680" s="99"/>
      <c r="U680" s="99"/>
      <c r="V680" s="131"/>
      <c r="W680" s="132"/>
      <c r="X680" s="131"/>
      <c r="Y680" s="132"/>
      <c r="Z680" s="99"/>
      <c r="AA680" s="99">
        <v>20</v>
      </c>
      <c r="AB680" s="99"/>
      <c r="AC680" s="99"/>
      <c r="AD680" s="138">
        <v>46143</v>
      </c>
      <c r="AE680" s="102" t="s">
        <v>11419</v>
      </c>
    </row>
    <row r="681" spans="1:157" s="518" customFormat="1" ht="27" customHeight="1">
      <c r="A681" s="144">
        <v>1112100084</v>
      </c>
      <c r="B681" s="124" t="s">
        <v>868</v>
      </c>
      <c r="C681" s="101" t="s">
        <v>1284</v>
      </c>
      <c r="D681" s="102" t="s">
        <v>1285</v>
      </c>
      <c r="E681" s="102" t="s">
        <v>1286</v>
      </c>
      <c r="F681" s="133">
        <v>3510016</v>
      </c>
      <c r="G681" s="126" t="s">
        <v>1287</v>
      </c>
      <c r="H681" s="126" t="s">
        <v>1288</v>
      </c>
      <c r="I681" s="110" t="s">
        <v>49</v>
      </c>
      <c r="J681" s="148"/>
      <c r="K681" s="148"/>
      <c r="L681" s="148"/>
      <c r="M681" s="148" t="s">
        <v>49</v>
      </c>
      <c r="N681" s="137" t="s">
        <v>49</v>
      </c>
      <c r="O681" s="132"/>
      <c r="P681" s="99">
        <v>40</v>
      </c>
      <c r="Q681" s="146" t="s">
        <v>49</v>
      </c>
      <c r="R681" s="132">
        <v>6</v>
      </c>
      <c r="S681" s="99"/>
      <c r="T681" s="99">
        <v>40</v>
      </c>
      <c r="U681" s="99"/>
      <c r="V681" s="131"/>
      <c r="W681" s="132"/>
      <c r="X681" s="131"/>
      <c r="Y681" s="132"/>
      <c r="Z681" s="99"/>
      <c r="AA681" s="99">
        <v>20</v>
      </c>
      <c r="AB681" s="99"/>
      <c r="AC681" s="99"/>
      <c r="AD681" s="138">
        <v>40634</v>
      </c>
      <c r="AE681" s="102" t="s">
        <v>2675</v>
      </c>
    </row>
    <row r="682" spans="1:157" s="66" customFormat="1" ht="27" customHeight="1">
      <c r="A682" s="144">
        <v>1112100092</v>
      </c>
      <c r="B682" s="124" t="s">
        <v>1341</v>
      </c>
      <c r="C682" s="101" t="s">
        <v>3828</v>
      </c>
      <c r="D682" s="102" t="s">
        <v>3821</v>
      </c>
      <c r="E682" s="102" t="s">
        <v>1342</v>
      </c>
      <c r="F682" s="133">
        <v>3518560</v>
      </c>
      <c r="G682" s="146" t="s">
        <v>3822</v>
      </c>
      <c r="H682" s="126" t="s">
        <v>3823</v>
      </c>
      <c r="I682" s="175"/>
      <c r="J682" s="148"/>
      <c r="K682" s="148"/>
      <c r="L682" s="148"/>
      <c r="M682" s="148" t="s">
        <v>3824</v>
      </c>
      <c r="N682" s="137"/>
      <c r="O682" s="132"/>
      <c r="P682" s="99"/>
      <c r="Q682" s="131"/>
      <c r="R682" s="132"/>
      <c r="S682" s="99"/>
      <c r="T682" s="99">
        <v>36</v>
      </c>
      <c r="U682" s="99"/>
      <c r="V682" s="131"/>
      <c r="W682" s="132"/>
      <c r="X682" s="131"/>
      <c r="Y682" s="132"/>
      <c r="Z682" s="99"/>
      <c r="AA682" s="99">
        <v>44</v>
      </c>
      <c r="AB682" s="99"/>
      <c r="AC682" s="99"/>
      <c r="AD682" s="138">
        <v>40634</v>
      </c>
      <c r="AE682" s="102" t="s">
        <v>1343</v>
      </c>
    </row>
    <row r="683" spans="1:157" s="66" customFormat="1" ht="27" customHeight="1">
      <c r="A683" s="126">
        <v>1112100340</v>
      </c>
      <c r="B683" s="124" t="s">
        <v>2121</v>
      </c>
      <c r="C683" s="102" t="s">
        <v>2248</v>
      </c>
      <c r="D683" s="102" t="s">
        <v>2249</v>
      </c>
      <c r="E683" s="102" t="s">
        <v>6785</v>
      </c>
      <c r="F683" s="125" t="s">
        <v>2250</v>
      </c>
      <c r="G683" s="126" t="s">
        <v>2251</v>
      </c>
      <c r="H683" s="126" t="s">
        <v>2252</v>
      </c>
      <c r="I683" s="127"/>
      <c r="J683" s="128"/>
      <c r="K683" s="128"/>
      <c r="L683" s="128" t="s">
        <v>49</v>
      </c>
      <c r="M683" s="128" t="s">
        <v>49</v>
      </c>
      <c r="N683" s="129" t="s">
        <v>49</v>
      </c>
      <c r="O683" s="130" t="s">
        <v>49</v>
      </c>
      <c r="P683" s="99"/>
      <c r="Q683" s="146"/>
      <c r="R683" s="132"/>
      <c r="S683" s="126"/>
      <c r="T683" s="99"/>
      <c r="U683" s="126"/>
      <c r="V683" s="110"/>
      <c r="W683" s="111"/>
      <c r="X683" s="146">
        <v>20</v>
      </c>
      <c r="Y683" s="130"/>
      <c r="Z683" s="126"/>
      <c r="AA683" s="126"/>
      <c r="AB683" s="126"/>
      <c r="AC683" s="126"/>
      <c r="AD683" s="149">
        <v>41518</v>
      </c>
      <c r="AE683" s="102" t="s">
        <v>2253</v>
      </c>
    </row>
    <row r="684" spans="1:157" s="66" customFormat="1" ht="27" customHeight="1">
      <c r="A684" s="99">
        <v>1112100340</v>
      </c>
      <c r="B684" s="124" t="s">
        <v>2309</v>
      </c>
      <c r="C684" s="102" t="s">
        <v>4668</v>
      </c>
      <c r="D684" s="102" t="s">
        <v>2249</v>
      </c>
      <c r="E684" s="102" t="s">
        <v>6785</v>
      </c>
      <c r="F684" s="125" t="s">
        <v>2250</v>
      </c>
      <c r="G684" s="126" t="s">
        <v>2251</v>
      </c>
      <c r="H684" s="126" t="s">
        <v>2252</v>
      </c>
      <c r="I684" s="127"/>
      <c r="J684" s="128"/>
      <c r="K684" s="128"/>
      <c r="L684" s="128" t="s">
        <v>49</v>
      </c>
      <c r="M684" s="128" t="s">
        <v>49</v>
      </c>
      <c r="N684" s="129" t="s">
        <v>49</v>
      </c>
      <c r="O684" s="130" t="s">
        <v>49</v>
      </c>
      <c r="P684" s="99"/>
      <c r="Q684" s="131"/>
      <c r="R684" s="132"/>
      <c r="S684" s="99"/>
      <c r="T684" s="99"/>
      <c r="U684" s="99"/>
      <c r="V684" s="131"/>
      <c r="W684" s="132"/>
      <c r="X684" s="131"/>
      <c r="Y684" s="132"/>
      <c r="Z684" s="99"/>
      <c r="AA684" s="99"/>
      <c r="AB684" s="99" t="s">
        <v>49</v>
      </c>
      <c r="AC684" s="99"/>
      <c r="AD684" s="112">
        <v>43374</v>
      </c>
      <c r="AE684" s="102" t="s">
        <v>4670</v>
      </c>
    </row>
    <row r="685" spans="1:157" s="66" customFormat="1" ht="27" customHeight="1">
      <c r="A685" s="126">
        <v>1112100357</v>
      </c>
      <c r="B685" s="124" t="s">
        <v>2778</v>
      </c>
      <c r="C685" s="102" t="s">
        <v>2779</v>
      </c>
      <c r="D685" s="102" t="s">
        <v>2249</v>
      </c>
      <c r="E685" s="102" t="s">
        <v>2780</v>
      </c>
      <c r="F685" s="125" t="s">
        <v>2781</v>
      </c>
      <c r="G685" s="126" t="s">
        <v>2782</v>
      </c>
      <c r="H685" s="126" t="s">
        <v>2782</v>
      </c>
      <c r="I685" s="127"/>
      <c r="J685" s="128"/>
      <c r="K685" s="128"/>
      <c r="L685" s="128"/>
      <c r="M685" s="128"/>
      <c r="N685" s="129" t="s">
        <v>2776</v>
      </c>
      <c r="O685" s="130"/>
      <c r="P685" s="99"/>
      <c r="Q685" s="146"/>
      <c r="R685" s="132"/>
      <c r="S685" s="126"/>
      <c r="T685" s="99"/>
      <c r="U685" s="126"/>
      <c r="V685" s="131">
        <v>20</v>
      </c>
      <c r="W685" s="132"/>
      <c r="X685" s="146"/>
      <c r="Y685" s="130"/>
      <c r="Z685" s="126"/>
      <c r="AA685" s="126"/>
      <c r="AB685" s="126"/>
      <c r="AC685" s="126"/>
      <c r="AD685" s="149">
        <v>42064</v>
      </c>
      <c r="AE685" s="102" t="s">
        <v>2783</v>
      </c>
    </row>
    <row r="686" spans="1:157" s="66" customFormat="1" ht="27" customHeight="1">
      <c r="A686" s="144">
        <v>1112100415</v>
      </c>
      <c r="B686" s="124" t="s">
        <v>3325</v>
      </c>
      <c r="C686" s="101" t="s">
        <v>3326</v>
      </c>
      <c r="D686" s="102" t="s">
        <v>3323</v>
      </c>
      <c r="E686" s="102" t="s">
        <v>3327</v>
      </c>
      <c r="F686" s="133" t="s">
        <v>3328</v>
      </c>
      <c r="G686" s="146" t="s">
        <v>3369</v>
      </c>
      <c r="H686" s="126" t="s">
        <v>3370</v>
      </c>
      <c r="I686" s="110"/>
      <c r="J686" s="148"/>
      <c r="K686" s="148"/>
      <c r="L686" s="148"/>
      <c r="M686" s="148" t="s">
        <v>3324</v>
      </c>
      <c r="N686" s="137"/>
      <c r="O686" s="132"/>
      <c r="P686" s="99"/>
      <c r="Q686" s="131"/>
      <c r="R686" s="132"/>
      <c r="S686" s="99"/>
      <c r="T686" s="99">
        <v>15</v>
      </c>
      <c r="U686" s="99"/>
      <c r="V686" s="131"/>
      <c r="W686" s="132"/>
      <c r="X686" s="131">
        <v>8</v>
      </c>
      <c r="Y686" s="132"/>
      <c r="Z686" s="99"/>
      <c r="AA686" s="99">
        <v>37</v>
      </c>
      <c r="AB686" s="99"/>
      <c r="AC686" s="99"/>
      <c r="AD686" s="138">
        <v>42461</v>
      </c>
      <c r="AE686" s="102" t="s">
        <v>1344</v>
      </c>
    </row>
    <row r="687" spans="1:157" ht="27" customHeight="1">
      <c r="A687" s="144">
        <v>1112100449</v>
      </c>
      <c r="B687" s="124" t="s">
        <v>3874</v>
      </c>
      <c r="C687" s="101" t="s">
        <v>3875</v>
      </c>
      <c r="D687" s="102" t="s">
        <v>3876</v>
      </c>
      <c r="E687" s="102" t="s">
        <v>3877</v>
      </c>
      <c r="F687" s="133">
        <v>3510015</v>
      </c>
      <c r="G687" s="146" t="s">
        <v>7840</v>
      </c>
      <c r="H687" s="126" t="s">
        <v>7840</v>
      </c>
      <c r="I687" s="175"/>
      <c r="J687" s="148"/>
      <c r="K687" s="148"/>
      <c r="L687" s="148"/>
      <c r="M687" s="148"/>
      <c r="N687" s="137" t="s">
        <v>3878</v>
      </c>
      <c r="O687" s="132"/>
      <c r="P687" s="99"/>
      <c r="Q687" s="131"/>
      <c r="R687" s="132"/>
      <c r="S687" s="99"/>
      <c r="T687" s="99"/>
      <c r="U687" s="99"/>
      <c r="V687" s="131"/>
      <c r="W687" s="132"/>
      <c r="X687" s="131">
        <v>6</v>
      </c>
      <c r="Y687" s="132"/>
      <c r="Z687" s="99"/>
      <c r="AA687" s="99">
        <v>14</v>
      </c>
      <c r="AB687" s="99"/>
      <c r="AC687" s="99"/>
      <c r="AD687" s="138">
        <v>42856</v>
      </c>
      <c r="AE687" s="102" t="s">
        <v>3879</v>
      </c>
    </row>
    <row r="688" spans="1:157" s="66" customFormat="1" ht="27" customHeight="1">
      <c r="A688" s="144">
        <v>1112100464</v>
      </c>
      <c r="B688" s="124" t="s">
        <v>3939</v>
      </c>
      <c r="C688" s="101" t="s">
        <v>3940</v>
      </c>
      <c r="D688" s="102" t="s">
        <v>5485</v>
      </c>
      <c r="E688" s="102" t="s">
        <v>3941</v>
      </c>
      <c r="F688" s="133">
        <v>3510031</v>
      </c>
      <c r="G688" s="146" t="s">
        <v>5486</v>
      </c>
      <c r="H688" s="126" t="s">
        <v>5487</v>
      </c>
      <c r="I688" s="127" t="s">
        <v>5488</v>
      </c>
      <c r="J688" s="148"/>
      <c r="K688" s="148"/>
      <c r="L688" s="148"/>
      <c r="M688" s="128" t="s">
        <v>5488</v>
      </c>
      <c r="N688" s="129" t="s">
        <v>5488</v>
      </c>
      <c r="O688" s="132"/>
      <c r="P688" s="99"/>
      <c r="Q688" s="131"/>
      <c r="R688" s="132"/>
      <c r="S688" s="99"/>
      <c r="T688" s="99">
        <v>20</v>
      </c>
      <c r="U688" s="99"/>
      <c r="V688" s="131"/>
      <c r="W688" s="132"/>
      <c r="X688" s="131"/>
      <c r="Y688" s="132"/>
      <c r="Z688" s="99"/>
      <c r="AA688" s="99">
        <v>21</v>
      </c>
      <c r="AB688" s="99"/>
      <c r="AC688" s="99"/>
      <c r="AD688" s="112">
        <v>42917</v>
      </c>
      <c r="AE688" s="102" t="s">
        <v>3942</v>
      </c>
    </row>
    <row r="689" spans="1:31" s="66" customFormat="1" ht="27" customHeight="1">
      <c r="A689" s="99">
        <v>1112100480</v>
      </c>
      <c r="B689" s="100" t="s">
        <v>4292</v>
      </c>
      <c r="C689" s="101" t="s">
        <v>4293</v>
      </c>
      <c r="D689" s="102" t="s">
        <v>2249</v>
      </c>
      <c r="E689" s="102" t="s">
        <v>4294</v>
      </c>
      <c r="F689" s="133" t="s">
        <v>4295</v>
      </c>
      <c r="G689" s="134" t="s">
        <v>4296</v>
      </c>
      <c r="H689" s="134" t="s">
        <v>4296</v>
      </c>
      <c r="I689" s="136"/>
      <c r="J689" s="136"/>
      <c r="K689" s="136"/>
      <c r="L689" s="136"/>
      <c r="M689" s="136" t="s">
        <v>4297</v>
      </c>
      <c r="N689" s="136"/>
      <c r="O689" s="136"/>
      <c r="P689" s="99"/>
      <c r="Q689" s="131"/>
      <c r="R689" s="132"/>
      <c r="S689" s="99"/>
      <c r="T689" s="99">
        <v>20</v>
      </c>
      <c r="U689" s="99"/>
      <c r="V689" s="131"/>
      <c r="W689" s="132"/>
      <c r="X689" s="131"/>
      <c r="Y689" s="132"/>
      <c r="Z689" s="99"/>
      <c r="AA689" s="99"/>
      <c r="AB689" s="99"/>
      <c r="AC689" s="99"/>
      <c r="AD689" s="138">
        <v>43191</v>
      </c>
      <c r="AE689" s="102" t="s">
        <v>4298</v>
      </c>
    </row>
    <row r="690" spans="1:31" s="66" customFormat="1" ht="27" customHeight="1">
      <c r="A690" s="99">
        <v>1112100555</v>
      </c>
      <c r="B690" s="124" t="s">
        <v>4810</v>
      </c>
      <c r="C690" s="102" t="s">
        <v>4811</v>
      </c>
      <c r="D690" s="102" t="s">
        <v>3800</v>
      </c>
      <c r="E690" s="102" t="s">
        <v>4812</v>
      </c>
      <c r="F690" s="125" t="s">
        <v>4813</v>
      </c>
      <c r="G690" s="126" t="s">
        <v>4814</v>
      </c>
      <c r="H690" s="126" t="s">
        <v>4815</v>
      </c>
      <c r="I690" s="127"/>
      <c r="J690" s="128"/>
      <c r="K690" s="128"/>
      <c r="L690" s="128"/>
      <c r="M690" s="128"/>
      <c r="N690" s="129" t="s">
        <v>49</v>
      </c>
      <c r="O690" s="130"/>
      <c r="P690" s="126"/>
      <c r="Q690" s="146"/>
      <c r="R690" s="130"/>
      <c r="S690" s="126"/>
      <c r="T690" s="99"/>
      <c r="U690" s="126"/>
      <c r="V690" s="146">
        <v>10</v>
      </c>
      <c r="W690" s="130"/>
      <c r="X690" s="146"/>
      <c r="Y690" s="130"/>
      <c r="Z690" s="126"/>
      <c r="AA690" s="126">
        <v>10</v>
      </c>
      <c r="AB690" s="126"/>
      <c r="AC690" s="126"/>
      <c r="AD690" s="112">
        <v>43435</v>
      </c>
      <c r="AE690" s="102" t="s">
        <v>4816</v>
      </c>
    </row>
    <row r="691" spans="1:31" s="297" customFormat="1" ht="27" customHeight="1">
      <c r="A691" s="99">
        <v>1112100589</v>
      </c>
      <c r="B691" s="124" t="s">
        <v>5363</v>
      </c>
      <c r="C691" s="102" t="s">
        <v>5364</v>
      </c>
      <c r="D691" s="102" t="s">
        <v>2249</v>
      </c>
      <c r="E691" s="102" t="s">
        <v>4860</v>
      </c>
      <c r="F691" s="125" t="s">
        <v>4861</v>
      </c>
      <c r="G691" s="126" t="s">
        <v>4862</v>
      </c>
      <c r="H691" s="126" t="s">
        <v>4863</v>
      </c>
      <c r="I691" s="127"/>
      <c r="J691" s="128" t="s">
        <v>49</v>
      </c>
      <c r="K691" s="128" t="s">
        <v>49</v>
      </c>
      <c r="L691" s="128" t="s">
        <v>49</v>
      </c>
      <c r="M691" s="128" t="s">
        <v>49</v>
      </c>
      <c r="N691" s="128" t="s">
        <v>49</v>
      </c>
      <c r="O691" s="128" t="s">
        <v>49</v>
      </c>
      <c r="P691" s="99"/>
      <c r="Q691" s="131"/>
      <c r="R691" s="132"/>
      <c r="S691" s="99"/>
      <c r="T691" s="99"/>
      <c r="U691" s="99"/>
      <c r="V691" s="131"/>
      <c r="W691" s="132"/>
      <c r="X691" s="131">
        <v>18</v>
      </c>
      <c r="Y691" s="132"/>
      <c r="Z691" s="99"/>
      <c r="AA691" s="99"/>
      <c r="AB691" s="99"/>
      <c r="AC691" s="99"/>
      <c r="AD691" s="112">
        <v>43497</v>
      </c>
      <c r="AE691" s="102" t="s">
        <v>4864</v>
      </c>
    </row>
    <row r="692" spans="1:31" ht="27" customHeight="1">
      <c r="A692" s="99">
        <v>1112100589</v>
      </c>
      <c r="B692" s="124" t="s">
        <v>5363</v>
      </c>
      <c r="C692" s="102" t="s">
        <v>5364</v>
      </c>
      <c r="D692" s="102" t="s">
        <v>2249</v>
      </c>
      <c r="E692" s="102" t="s">
        <v>4860</v>
      </c>
      <c r="F692" s="125" t="s">
        <v>4861</v>
      </c>
      <c r="G692" s="126" t="s">
        <v>4862</v>
      </c>
      <c r="H692" s="126" t="s">
        <v>4863</v>
      </c>
      <c r="I692" s="127"/>
      <c r="J692" s="128" t="s">
        <v>49</v>
      </c>
      <c r="K692" s="128" t="s">
        <v>49</v>
      </c>
      <c r="L692" s="128" t="s">
        <v>49</v>
      </c>
      <c r="M692" s="128" t="s">
        <v>49</v>
      </c>
      <c r="N692" s="128" t="s">
        <v>49</v>
      </c>
      <c r="O692" s="128" t="s">
        <v>49</v>
      </c>
      <c r="P692" s="99"/>
      <c r="Q692" s="131"/>
      <c r="R692" s="132"/>
      <c r="S692" s="99"/>
      <c r="T692" s="99"/>
      <c r="U692" s="99"/>
      <c r="V692" s="131"/>
      <c r="W692" s="132"/>
      <c r="X692" s="131"/>
      <c r="Y692" s="132"/>
      <c r="Z692" s="99"/>
      <c r="AA692" s="99"/>
      <c r="AB692" s="112" t="s">
        <v>4597</v>
      </c>
      <c r="AC692" s="112"/>
      <c r="AD692" s="149">
        <v>44075</v>
      </c>
      <c r="AE692" s="102" t="s">
        <v>4864</v>
      </c>
    </row>
    <row r="693" spans="1:31" s="66" customFormat="1" ht="27" customHeight="1">
      <c r="A693" s="99">
        <v>1112100647</v>
      </c>
      <c r="B693" s="124" t="s">
        <v>5876</v>
      </c>
      <c r="C693" s="101" t="s">
        <v>5877</v>
      </c>
      <c r="D693" s="102" t="s">
        <v>2249</v>
      </c>
      <c r="E693" s="102" t="s">
        <v>7230</v>
      </c>
      <c r="F693" s="133" t="s">
        <v>5878</v>
      </c>
      <c r="G693" s="134" t="s">
        <v>5879</v>
      </c>
      <c r="H693" s="134" t="s">
        <v>5880</v>
      </c>
      <c r="I693" s="135"/>
      <c r="J693" s="128" t="s">
        <v>765</v>
      </c>
      <c r="K693" s="128" t="s">
        <v>765</v>
      </c>
      <c r="L693" s="128" t="s">
        <v>765</v>
      </c>
      <c r="M693" s="128" t="s">
        <v>765</v>
      </c>
      <c r="N693" s="129" t="s">
        <v>765</v>
      </c>
      <c r="O693" s="130" t="s">
        <v>765</v>
      </c>
      <c r="P693" s="99"/>
      <c r="Q693" s="131"/>
      <c r="R693" s="132"/>
      <c r="S693" s="99"/>
      <c r="T693" s="99"/>
      <c r="U693" s="99"/>
      <c r="V693" s="110"/>
      <c r="W693" s="111"/>
      <c r="X693" s="131">
        <v>18</v>
      </c>
      <c r="Y693" s="132"/>
      <c r="Z693" s="99"/>
      <c r="AA693" s="99"/>
      <c r="AB693" s="99"/>
      <c r="AC693" s="99"/>
      <c r="AD693" s="138">
        <v>43952</v>
      </c>
      <c r="AE693" s="102" t="s">
        <v>5881</v>
      </c>
    </row>
    <row r="694" spans="1:31" s="66" customFormat="1" ht="27" customHeight="1">
      <c r="A694" s="99">
        <v>1112100647</v>
      </c>
      <c r="B694" s="124" t="s">
        <v>5876</v>
      </c>
      <c r="C694" s="101" t="s">
        <v>5877</v>
      </c>
      <c r="D694" s="102" t="s">
        <v>2249</v>
      </c>
      <c r="E694" s="102" t="s">
        <v>7230</v>
      </c>
      <c r="F694" s="133" t="s">
        <v>5878</v>
      </c>
      <c r="G694" s="134" t="s">
        <v>5879</v>
      </c>
      <c r="H694" s="134" t="s">
        <v>5880</v>
      </c>
      <c r="I694" s="135"/>
      <c r="J694" s="128" t="s">
        <v>765</v>
      </c>
      <c r="K694" s="128" t="s">
        <v>765</v>
      </c>
      <c r="L694" s="128" t="s">
        <v>765</v>
      </c>
      <c r="M694" s="128" t="s">
        <v>765</v>
      </c>
      <c r="N694" s="129" t="s">
        <v>765</v>
      </c>
      <c r="O694" s="130" t="s">
        <v>765</v>
      </c>
      <c r="P694" s="99"/>
      <c r="Q694" s="131"/>
      <c r="R694" s="132"/>
      <c r="S694" s="99"/>
      <c r="T694" s="99"/>
      <c r="U694" s="99"/>
      <c r="V694" s="110"/>
      <c r="W694" s="111"/>
      <c r="X694" s="131"/>
      <c r="Y694" s="132"/>
      <c r="Z694" s="99"/>
      <c r="AA694" s="99"/>
      <c r="AB694" s="99" t="s">
        <v>49</v>
      </c>
      <c r="AC694" s="99"/>
      <c r="AD694" s="138">
        <v>44531</v>
      </c>
      <c r="AE694" s="102" t="s">
        <v>5881</v>
      </c>
    </row>
    <row r="695" spans="1:31" s="66" customFormat="1" ht="27" customHeight="1">
      <c r="A695" s="99">
        <v>1112100662</v>
      </c>
      <c r="B695" s="124" t="s">
        <v>9461</v>
      </c>
      <c r="C695" s="102" t="s">
        <v>10297</v>
      </c>
      <c r="D695" s="102" t="s">
        <v>2249</v>
      </c>
      <c r="E695" s="102" t="s">
        <v>6271</v>
      </c>
      <c r="F695" s="125">
        <v>3510006</v>
      </c>
      <c r="G695" s="126" t="s">
        <v>6272</v>
      </c>
      <c r="H695" s="126" t="s">
        <v>6273</v>
      </c>
      <c r="I695" s="110" t="s">
        <v>765</v>
      </c>
      <c r="J695" s="148" t="s">
        <v>765</v>
      </c>
      <c r="K695" s="148" t="s">
        <v>765</v>
      </c>
      <c r="L695" s="148" t="s">
        <v>765</v>
      </c>
      <c r="M695" s="148" t="s">
        <v>765</v>
      </c>
      <c r="N695" s="148" t="s">
        <v>765</v>
      </c>
      <c r="O695" s="132" t="s">
        <v>765</v>
      </c>
      <c r="P695" s="99"/>
      <c r="Q695" s="131"/>
      <c r="R695" s="132"/>
      <c r="S695" s="99"/>
      <c r="T695" s="99"/>
      <c r="U695" s="99"/>
      <c r="V695" s="131"/>
      <c r="W695" s="132"/>
      <c r="X695" s="131"/>
      <c r="Y695" s="132"/>
      <c r="Z695" s="99"/>
      <c r="AA695" s="99">
        <v>20</v>
      </c>
      <c r="AB695" s="99"/>
      <c r="AC695" s="99"/>
      <c r="AD695" s="149">
        <v>44105</v>
      </c>
      <c r="AE695" s="102" t="s">
        <v>6274</v>
      </c>
    </row>
    <row r="696" spans="1:31" s="66" customFormat="1" ht="27" customHeight="1">
      <c r="A696" s="99">
        <v>1112100688</v>
      </c>
      <c r="B696" s="124" t="s">
        <v>6531</v>
      </c>
      <c r="C696" s="102" t="s">
        <v>6419</v>
      </c>
      <c r="D696" s="102" t="s">
        <v>2249</v>
      </c>
      <c r="E696" s="102" t="s">
        <v>6420</v>
      </c>
      <c r="F696" s="125" t="s">
        <v>2250</v>
      </c>
      <c r="G696" s="126" t="s">
        <v>6421</v>
      </c>
      <c r="H696" s="126" t="s">
        <v>6532</v>
      </c>
      <c r="I696" s="127"/>
      <c r="J696" s="128" t="s">
        <v>765</v>
      </c>
      <c r="K696" s="128" t="s">
        <v>765</v>
      </c>
      <c r="L696" s="128" t="s">
        <v>765</v>
      </c>
      <c r="M696" s="128" t="s">
        <v>765</v>
      </c>
      <c r="N696" s="129" t="s">
        <v>765</v>
      </c>
      <c r="O696" s="130" t="s">
        <v>765</v>
      </c>
      <c r="P696" s="99"/>
      <c r="Q696" s="131"/>
      <c r="R696" s="132"/>
      <c r="S696" s="99"/>
      <c r="T696" s="99">
        <v>40</v>
      </c>
      <c r="U696" s="99"/>
      <c r="V696" s="131"/>
      <c r="W696" s="132"/>
      <c r="X696" s="146"/>
      <c r="Y696" s="132"/>
      <c r="Z696" s="99"/>
      <c r="AA696" s="99"/>
      <c r="AB696" s="99"/>
      <c r="AC696" s="99"/>
      <c r="AD696" s="112">
        <v>44197</v>
      </c>
      <c r="AE696" s="102" t="s">
        <v>6423</v>
      </c>
    </row>
    <row r="697" spans="1:31" s="66" customFormat="1" ht="27" customHeight="1">
      <c r="A697" s="99">
        <v>1112100738</v>
      </c>
      <c r="B697" s="124" t="s">
        <v>8457</v>
      </c>
      <c r="C697" s="102" t="s">
        <v>8458</v>
      </c>
      <c r="D697" s="102" t="s">
        <v>2249</v>
      </c>
      <c r="E697" s="102" t="s">
        <v>8459</v>
      </c>
      <c r="F697" s="125" t="s">
        <v>8460</v>
      </c>
      <c r="G697" s="126" t="s">
        <v>8461</v>
      </c>
      <c r="H697" s="126" t="s">
        <v>8462</v>
      </c>
      <c r="I697" s="110" t="s">
        <v>765</v>
      </c>
      <c r="J697" s="148" t="s">
        <v>765</v>
      </c>
      <c r="K697" s="148" t="s">
        <v>765</v>
      </c>
      <c r="L697" s="148" t="s">
        <v>765</v>
      </c>
      <c r="M697" s="148" t="s">
        <v>765</v>
      </c>
      <c r="N697" s="148" t="s">
        <v>765</v>
      </c>
      <c r="O697" s="130"/>
      <c r="P697" s="99"/>
      <c r="Q697" s="131"/>
      <c r="R697" s="132"/>
      <c r="S697" s="99"/>
      <c r="T697" s="99">
        <v>20</v>
      </c>
      <c r="U697" s="99"/>
      <c r="V697" s="131"/>
      <c r="W697" s="132"/>
      <c r="X697" s="146"/>
      <c r="Y697" s="132"/>
      <c r="Z697" s="99"/>
      <c r="AA697" s="99"/>
      <c r="AB697" s="99"/>
      <c r="AC697" s="99"/>
      <c r="AD697" s="112">
        <v>45047</v>
      </c>
      <c r="AE697" s="102" t="s">
        <v>8463</v>
      </c>
    </row>
    <row r="698" spans="1:31" s="66" customFormat="1" ht="27" customHeight="1">
      <c r="A698" s="144">
        <v>1112200041</v>
      </c>
      <c r="B698" s="100" t="s">
        <v>874</v>
      </c>
      <c r="C698" s="101" t="s">
        <v>893</v>
      </c>
      <c r="D698" s="102" t="s">
        <v>894</v>
      </c>
      <c r="E698" s="102" t="s">
        <v>918</v>
      </c>
      <c r="F698" s="225">
        <v>3530003</v>
      </c>
      <c r="G698" s="126" t="s">
        <v>919</v>
      </c>
      <c r="H698" s="126" t="s">
        <v>920</v>
      </c>
      <c r="I698" s="110"/>
      <c r="J698" s="148"/>
      <c r="K698" s="148"/>
      <c r="L698" s="148"/>
      <c r="M698" s="148" t="s">
        <v>977</v>
      </c>
      <c r="N698" s="137"/>
      <c r="O698" s="132"/>
      <c r="P698" s="99"/>
      <c r="Q698" s="131"/>
      <c r="R698" s="132"/>
      <c r="S698" s="99"/>
      <c r="T698" s="99">
        <v>40</v>
      </c>
      <c r="U698" s="99"/>
      <c r="V698" s="131"/>
      <c r="W698" s="132"/>
      <c r="X698" s="131"/>
      <c r="Y698" s="132"/>
      <c r="Z698" s="99"/>
      <c r="AA698" s="99"/>
      <c r="AB698" s="99"/>
      <c r="AC698" s="99"/>
      <c r="AD698" s="112">
        <v>40269</v>
      </c>
      <c r="AE698" s="102" t="s">
        <v>980</v>
      </c>
    </row>
    <row r="699" spans="1:31" ht="27" customHeight="1">
      <c r="A699" s="99">
        <v>1112200074</v>
      </c>
      <c r="B699" s="124" t="s">
        <v>502</v>
      </c>
      <c r="C699" s="102" t="s">
        <v>539</v>
      </c>
      <c r="D699" s="102" t="s">
        <v>77</v>
      </c>
      <c r="E699" s="102" t="s">
        <v>2226</v>
      </c>
      <c r="F699" s="125">
        <v>3530004</v>
      </c>
      <c r="G699" s="126" t="s">
        <v>637</v>
      </c>
      <c r="H699" s="126" t="s">
        <v>2098</v>
      </c>
      <c r="I699" s="127"/>
      <c r="J699" s="128"/>
      <c r="K699" s="128"/>
      <c r="L699" s="128"/>
      <c r="M699" s="128"/>
      <c r="N699" s="129" t="s">
        <v>254</v>
      </c>
      <c r="O699" s="130"/>
      <c r="P699" s="99"/>
      <c r="Q699" s="131"/>
      <c r="R699" s="132"/>
      <c r="S699" s="99"/>
      <c r="T699" s="99"/>
      <c r="U699" s="99"/>
      <c r="V699" s="131"/>
      <c r="W699" s="132"/>
      <c r="X699" s="131"/>
      <c r="Y699" s="132"/>
      <c r="Z699" s="99"/>
      <c r="AA699" s="99">
        <v>20</v>
      </c>
      <c r="AB699" s="99"/>
      <c r="AC699" s="99"/>
      <c r="AD699" s="112">
        <v>39083</v>
      </c>
      <c r="AE699" s="102" t="s">
        <v>324</v>
      </c>
    </row>
    <row r="700" spans="1:31" ht="27" customHeight="1">
      <c r="A700" s="99">
        <v>1112200090</v>
      </c>
      <c r="B700" s="124" t="s">
        <v>773</v>
      </c>
      <c r="C700" s="102" t="s">
        <v>11976</v>
      </c>
      <c r="D700" s="102" t="s">
        <v>77</v>
      </c>
      <c r="E700" s="102" t="s">
        <v>144</v>
      </c>
      <c r="F700" s="125">
        <v>3530001</v>
      </c>
      <c r="G700" s="126" t="s">
        <v>3152</v>
      </c>
      <c r="H700" s="126" t="s">
        <v>638</v>
      </c>
      <c r="I700" s="110" t="s">
        <v>3153</v>
      </c>
      <c r="J700" s="148" t="s">
        <v>3153</v>
      </c>
      <c r="K700" s="148" t="s">
        <v>3153</v>
      </c>
      <c r="L700" s="148" t="s">
        <v>3153</v>
      </c>
      <c r="M700" s="148" t="s">
        <v>3153</v>
      </c>
      <c r="N700" s="137" t="s">
        <v>3153</v>
      </c>
      <c r="O700" s="132" t="s">
        <v>3153</v>
      </c>
      <c r="P700" s="126"/>
      <c r="Q700" s="146"/>
      <c r="R700" s="130"/>
      <c r="S700" s="126"/>
      <c r="T700" s="99">
        <v>18</v>
      </c>
      <c r="U700" s="126"/>
      <c r="V700" s="146"/>
      <c r="W700" s="130"/>
      <c r="X700" s="146"/>
      <c r="Y700" s="130"/>
      <c r="Z700" s="126"/>
      <c r="AA700" s="99">
        <v>22</v>
      </c>
      <c r="AB700" s="99"/>
      <c r="AC700" s="99"/>
      <c r="AD700" s="149">
        <v>39539</v>
      </c>
      <c r="AE700" s="102" t="s">
        <v>1422</v>
      </c>
    </row>
    <row r="701" spans="1:31" s="66" customFormat="1" ht="27" customHeight="1">
      <c r="A701" s="99">
        <v>1112200207</v>
      </c>
      <c r="B701" s="124" t="s">
        <v>2925</v>
      </c>
      <c r="C701" s="102" t="s">
        <v>2715</v>
      </c>
      <c r="D701" s="102" t="s">
        <v>77</v>
      </c>
      <c r="E701" s="102" t="s">
        <v>5217</v>
      </c>
      <c r="F701" s="125" t="s">
        <v>2716</v>
      </c>
      <c r="G701" s="126" t="s">
        <v>2098</v>
      </c>
      <c r="H701" s="126" t="s">
        <v>5220</v>
      </c>
      <c r="I701" s="110"/>
      <c r="J701" s="148"/>
      <c r="K701" s="148"/>
      <c r="L701" s="148"/>
      <c r="M701" s="148"/>
      <c r="N701" s="137" t="s">
        <v>49</v>
      </c>
      <c r="O701" s="132"/>
      <c r="P701" s="126"/>
      <c r="Q701" s="146"/>
      <c r="R701" s="130"/>
      <c r="S701" s="126"/>
      <c r="T701" s="126"/>
      <c r="U701" s="126"/>
      <c r="V701" s="146"/>
      <c r="W701" s="130"/>
      <c r="X701" s="146"/>
      <c r="Y701" s="130"/>
      <c r="Z701" s="126"/>
      <c r="AA701" s="99">
        <v>20</v>
      </c>
      <c r="AB701" s="99"/>
      <c r="AC701" s="99"/>
      <c r="AD701" s="149">
        <v>41944</v>
      </c>
      <c r="AE701" s="102" t="s">
        <v>2717</v>
      </c>
    </row>
    <row r="702" spans="1:31" s="66" customFormat="1" ht="27" customHeight="1">
      <c r="A702" s="99">
        <v>1112200207</v>
      </c>
      <c r="B702" s="124" t="s">
        <v>2925</v>
      </c>
      <c r="C702" s="102" t="s">
        <v>4680</v>
      </c>
      <c r="D702" s="102" t="s">
        <v>77</v>
      </c>
      <c r="E702" s="102" t="s">
        <v>5217</v>
      </c>
      <c r="F702" s="125" t="s">
        <v>4681</v>
      </c>
      <c r="G702" s="126" t="s">
        <v>5218</v>
      </c>
      <c r="H702" s="126" t="s">
        <v>5219</v>
      </c>
      <c r="I702" s="110"/>
      <c r="J702" s="148"/>
      <c r="K702" s="148"/>
      <c r="L702" s="148"/>
      <c r="M702" s="148"/>
      <c r="N702" s="137" t="s">
        <v>4682</v>
      </c>
      <c r="O702" s="132"/>
      <c r="P702" s="126"/>
      <c r="Q702" s="146"/>
      <c r="R702" s="130"/>
      <c r="S702" s="126"/>
      <c r="T702" s="126"/>
      <c r="U702" s="126"/>
      <c r="V702" s="146"/>
      <c r="W702" s="130"/>
      <c r="X702" s="131"/>
      <c r="Y702" s="132"/>
      <c r="Z702" s="99"/>
      <c r="AA702" s="99"/>
      <c r="AB702" s="99" t="s">
        <v>4682</v>
      </c>
      <c r="AC702" s="99"/>
      <c r="AD702" s="112">
        <v>43374</v>
      </c>
      <c r="AE702" s="102" t="s">
        <v>2717</v>
      </c>
    </row>
    <row r="703" spans="1:31" s="66" customFormat="1" ht="27" customHeight="1">
      <c r="A703" s="99">
        <v>1112200272</v>
      </c>
      <c r="B703" s="124" t="s">
        <v>4037</v>
      </c>
      <c r="C703" s="102" t="s">
        <v>4026</v>
      </c>
      <c r="D703" s="102" t="s">
        <v>77</v>
      </c>
      <c r="E703" s="102" t="s">
        <v>4025</v>
      </c>
      <c r="F703" s="125" t="s">
        <v>4027</v>
      </c>
      <c r="G703" s="126" t="s">
        <v>4028</v>
      </c>
      <c r="H703" s="126" t="s">
        <v>4029</v>
      </c>
      <c r="I703" s="127" t="s">
        <v>49</v>
      </c>
      <c r="J703" s="128" t="s">
        <v>49</v>
      </c>
      <c r="K703" s="129" t="s">
        <v>49</v>
      </c>
      <c r="L703" s="128" t="s">
        <v>49</v>
      </c>
      <c r="M703" s="128" t="s">
        <v>49</v>
      </c>
      <c r="N703" s="129" t="s">
        <v>49</v>
      </c>
      <c r="O703" s="130" t="s">
        <v>49</v>
      </c>
      <c r="P703" s="99"/>
      <c r="Q703" s="131"/>
      <c r="R703" s="132"/>
      <c r="S703" s="99"/>
      <c r="T703" s="99"/>
      <c r="U703" s="99"/>
      <c r="V703" s="131"/>
      <c r="W703" s="132"/>
      <c r="X703" s="131"/>
      <c r="Y703" s="132"/>
      <c r="Z703" s="99"/>
      <c r="AA703" s="99">
        <v>20</v>
      </c>
      <c r="AB703" s="99"/>
      <c r="AC703" s="99"/>
      <c r="AD703" s="112">
        <v>43009</v>
      </c>
      <c r="AE703" s="102" t="s">
        <v>4232</v>
      </c>
    </row>
    <row r="704" spans="1:31" s="66" customFormat="1" ht="27" customHeight="1">
      <c r="A704" s="99">
        <v>1112200280</v>
      </c>
      <c r="B704" s="124" t="s">
        <v>4191</v>
      </c>
      <c r="C704" s="102" t="s">
        <v>4192</v>
      </c>
      <c r="D704" s="102" t="s">
        <v>77</v>
      </c>
      <c r="E704" s="102" t="s">
        <v>4193</v>
      </c>
      <c r="F704" s="125" t="s">
        <v>4194</v>
      </c>
      <c r="G704" s="126" t="s">
        <v>4195</v>
      </c>
      <c r="H704" s="126" t="s">
        <v>4196</v>
      </c>
      <c r="I704" s="127"/>
      <c r="J704" s="128"/>
      <c r="K704" s="129"/>
      <c r="L704" s="128"/>
      <c r="M704" s="128" t="s">
        <v>49</v>
      </c>
      <c r="N704" s="129" t="s">
        <v>49</v>
      </c>
      <c r="O704" s="130"/>
      <c r="P704" s="99"/>
      <c r="Q704" s="131"/>
      <c r="R704" s="132"/>
      <c r="S704" s="99"/>
      <c r="T704" s="99"/>
      <c r="U704" s="99"/>
      <c r="V704" s="131"/>
      <c r="W704" s="132"/>
      <c r="X704" s="131">
        <v>10</v>
      </c>
      <c r="Y704" s="132"/>
      <c r="Z704" s="99"/>
      <c r="AA704" s="99">
        <v>10</v>
      </c>
      <c r="AB704" s="99"/>
      <c r="AC704" s="99"/>
      <c r="AD704" s="112">
        <v>43101</v>
      </c>
      <c r="AE704" s="102" t="s">
        <v>4197</v>
      </c>
    </row>
    <row r="705" spans="1:31" s="66" customFormat="1" ht="27" customHeight="1">
      <c r="A705" s="99">
        <v>1112200280</v>
      </c>
      <c r="B705" s="124" t="s">
        <v>4191</v>
      </c>
      <c r="C705" s="102" t="s">
        <v>4192</v>
      </c>
      <c r="D705" s="102" t="s">
        <v>77</v>
      </c>
      <c r="E705" s="102" t="s">
        <v>4193</v>
      </c>
      <c r="F705" s="125" t="s">
        <v>5402</v>
      </c>
      <c r="G705" s="126" t="s">
        <v>5403</v>
      </c>
      <c r="H705" s="126" t="s">
        <v>5404</v>
      </c>
      <c r="I705" s="127"/>
      <c r="J705" s="128"/>
      <c r="K705" s="129"/>
      <c r="L705" s="128"/>
      <c r="M705" s="128" t="s">
        <v>5405</v>
      </c>
      <c r="N705" s="129" t="s">
        <v>5405</v>
      </c>
      <c r="O705" s="130"/>
      <c r="P705" s="99"/>
      <c r="Q705" s="131"/>
      <c r="R705" s="132"/>
      <c r="S705" s="99"/>
      <c r="T705" s="99"/>
      <c r="U705" s="99"/>
      <c r="V705" s="131"/>
      <c r="W705" s="132"/>
      <c r="X705" s="131"/>
      <c r="Y705" s="132"/>
      <c r="Z705" s="99"/>
      <c r="AA705" s="99"/>
      <c r="AB705" s="99" t="s">
        <v>5405</v>
      </c>
      <c r="AC705" s="99"/>
      <c r="AD705" s="138">
        <v>43770</v>
      </c>
      <c r="AE705" s="102" t="s">
        <v>4197</v>
      </c>
    </row>
    <row r="706" spans="1:31" s="66" customFormat="1" ht="27" customHeight="1">
      <c r="A706" s="144">
        <v>1112200298</v>
      </c>
      <c r="B706" s="124" t="s">
        <v>4252</v>
      </c>
      <c r="C706" s="101" t="s">
        <v>4253</v>
      </c>
      <c r="D706" s="102" t="s">
        <v>77</v>
      </c>
      <c r="E706" s="102" t="s">
        <v>4254</v>
      </c>
      <c r="F706" s="133" t="s">
        <v>4027</v>
      </c>
      <c r="G706" s="146" t="s">
        <v>4255</v>
      </c>
      <c r="H706" s="126" t="s">
        <v>4256</v>
      </c>
      <c r="I706" s="127"/>
      <c r="J706" s="148"/>
      <c r="K706" s="148"/>
      <c r="L706" s="148"/>
      <c r="M706" s="128" t="s">
        <v>49</v>
      </c>
      <c r="N706" s="129"/>
      <c r="O706" s="132"/>
      <c r="P706" s="99"/>
      <c r="Q706" s="131"/>
      <c r="R706" s="132"/>
      <c r="S706" s="99"/>
      <c r="T706" s="99">
        <v>15</v>
      </c>
      <c r="U706" s="99"/>
      <c r="V706" s="131"/>
      <c r="W706" s="132"/>
      <c r="X706" s="131"/>
      <c r="Y706" s="132"/>
      <c r="Z706" s="99"/>
      <c r="AA706" s="99">
        <v>25</v>
      </c>
      <c r="AB706" s="99"/>
      <c r="AC706" s="99"/>
      <c r="AD706" s="112">
        <v>43160</v>
      </c>
      <c r="AE706" s="102" t="s">
        <v>4265</v>
      </c>
    </row>
    <row r="707" spans="1:31" ht="27" customHeight="1">
      <c r="A707" s="99">
        <v>1112200348</v>
      </c>
      <c r="B707" s="208" t="s">
        <v>388</v>
      </c>
      <c r="C707" s="102" t="s">
        <v>5193</v>
      </c>
      <c r="D707" s="102" t="s">
        <v>77</v>
      </c>
      <c r="E707" s="102" t="s">
        <v>5194</v>
      </c>
      <c r="F707" s="125">
        <v>3530002</v>
      </c>
      <c r="G707" s="146" t="s">
        <v>5195</v>
      </c>
      <c r="H707" s="126" t="s">
        <v>5196</v>
      </c>
      <c r="I707" s="177"/>
      <c r="J707" s="128"/>
      <c r="K707" s="128"/>
      <c r="L707" s="128"/>
      <c r="M707" s="128" t="s">
        <v>5197</v>
      </c>
      <c r="N707" s="128" t="s">
        <v>5197</v>
      </c>
      <c r="O707" s="130"/>
      <c r="P707" s="99"/>
      <c r="Q707" s="131"/>
      <c r="R707" s="132"/>
      <c r="S707" s="99"/>
      <c r="T707" s="99">
        <v>20</v>
      </c>
      <c r="U707" s="99"/>
      <c r="V707" s="131"/>
      <c r="W707" s="132"/>
      <c r="X707" s="131"/>
      <c r="Y707" s="132"/>
      <c r="Z707" s="99"/>
      <c r="AA707" s="99">
        <v>10</v>
      </c>
      <c r="AB707" s="99"/>
      <c r="AC707" s="99"/>
      <c r="AD707" s="234">
        <v>43678</v>
      </c>
      <c r="AE707" s="102" t="s">
        <v>5198</v>
      </c>
    </row>
    <row r="708" spans="1:31" ht="27" customHeight="1">
      <c r="A708" s="99">
        <v>1112200439</v>
      </c>
      <c r="B708" s="141" t="s">
        <v>11752</v>
      </c>
      <c r="C708" s="100" t="s">
        <v>10925</v>
      </c>
      <c r="D708" s="102" t="s">
        <v>77</v>
      </c>
      <c r="E708" s="102" t="s">
        <v>10926</v>
      </c>
      <c r="F708" s="125" t="s">
        <v>2716</v>
      </c>
      <c r="G708" s="126" t="s">
        <v>10927</v>
      </c>
      <c r="H708" s="126"/>
      <c r="I708" s="127"/>
      <c r="J708" s="128"/>
      <c r="K708" s="128"/>
      <c r="L708" s="128"/>
      <c r="M708" s="128" t="s">
        <v>765</v>
      </c>
      <c r="N708" s="129" t="s">
        <v>765</v>
      </c>
      <c r="O708" s="130" t="s">
        <v>765</v>
      </c>
      <c r="P708" s="99"/>
      <c r="Q708" s="131"/>
      <c r="R708" s="132"/>
      <c r="S708" s="99"/>
      <c r="T708" s="99"/>
      <c r="U708" s="99"/>
      <c r="V708" s="131"/>
      <c r="W708" s="132"/>
      <c r="X708" s="146">
        <v>10</v>
      </c>
      <c r="Y708" s="132"/>
      <c r="Z708" s="99"/>
      <c r="AA708" s="99"/>
      <c r="AB708" s="99"/>
      <c r="AC708" s="99"/>
      <c r="AD708" s="112">
        <v>45992</v>
      </c>
      <c r="AE708" s="102"/>
    </row>
    <row r="709" spans="1:31" s="66" customFormat="1" ht="27" customHeight="1">
      <c r="A709" s="99">
        <v>1112200454</v>
      </c>
      <c r="B709" s="100" t="s">
        <v>11753</v>
      </c>
      <c r="C709" s="101" t="s">
        <v>11410</v>
      </c>
      <c r="D709" s="102" t="s">
        <v>11411</v>
      </c>
      <c r="E709" s="102" t="s">
        <v>11412</v>
      </c>
      <c r="F709" s="133" t="s">
        <v>11413</v>
      </c>
      <c r="G709" s="134" t="s">
        <v>11414</v>
      </c>
      <c r="H709" s="134"/>
      <c r="I709" s="135"/>
      <c r="J709" s="136"/>
      <c r="K709" s="136"/>
      <c r="L709" s="136"/>
      <c r="M709" s="136" t="s">
        <v>10919</v>
      </c>
      <c r="N709" s="137" t="s">
        <v>10919</v>
      </c>
      <c r="O709" s="132" t="s">
        <v>10919</v>
      </c>
      <c r="P709" s="99"/>
      <c r="Q709" s="131"/>
      <c r="R709" s="132"/>
      <c r="S709" s="99"/>
      <c r="T709" s="99"/>
      <c r="U709" s="99"/>
      <c r="V709" s="131"/>
      <c r="W709" s="132"/>
      <c r="X709" s="131"/>
      <c r="Y709" s="132"/>
      <c r="Z709" s="99"/>
      <c r="AA709" s="99">
        <v>20</v>
      </c>
      <c r="AB709" s="99"/>
      <c r="AC709" s="99"/>
      <c r="AD709" s="138">
        <v>46143</v>
      </c>
      <c r="AE709" s="102" t="s">
        <v>11415</v>
      </c>
    </row>
    <row r="710" spans="1:31" s="66" customFormat="1" ht="27" customHeight="1">
      <c r="A710" s="99">
        <v>1112200447</v>
      </c>
      <c r="B710" s="100" t="s">
        <v>11754</v>
      </c>
      <c r="C710" s="101" t="s">
        <v>11421</v>
      </c>
      <c r="D710" s="102" t="s">
        <v>77</v>
      </c>
      <c r="E710" s="102" t="s">
        <v>11422</v>
      </c>
      <c r="F710" s="133" t="s">
        <v>11423</v>
      </c>
      <c r="G710" s="134" t="s">
        <v>11424</v>
      </c>
      <c r="H710" s="134" t="s">
        <v>11425</v>
      </c>
      <c r="I710" s="135"/>
      <c r="J710" s="136"/>
      <c r="K710" s="136"/>
      <c r="L710" s="136"/>
      <c r="M710" s="136" t="s">
        <v>10919</v>
      </c>
      <c r="N710" s="137" t="s">
        <v>10919</v>
      </c>
      <c r="O710" s="132" t="s">
        <v>10919</v>
      </c>
      <c r="P710" s="99"/>
      <c r="Q710" s="131"/>
      <c r="R710" s="132"/>
      <c r="S710" s="99"/>
      <c r="T710" s="99"/>
      <c r="U710" s="99"/>
      <c r="V710" s="131"/>
      <c r="W710" s="132"/>
      <c r="X710" s="131"/>
      <c r="Y710" s="132"/>
      <c r="Z710" s="99"/>
      <c r="AA710" s="99">
        <v>20</v>
      </c>
      <c r="AB710" s="99"/>
      <c r="AC710" s="99"/>
      <c r="AD710" s="138">
        <v>46143</v>
      </c>
      <c r="AE710" s="102" t="s">
        <v>11426</v>
      </c>
    </row>
    <row r="711" spans="1:31" ht="27" customHeight="1">
      <c r="A711" s="144">
        <v>1112300064</v>
      </c>
      <c r="B711" s="124" t="s">
        <v>1130</v>
      </c>
      <c r="C711" s="102" t="s">
        <v>1131</v>
      </c>
      <c r="D711" s="102" t="s">
        <v>1132</v>
      </c>
      <c r="E711" s="102" t="s">
        <v>1133</v>
      </c>
      <c r="F711" s="133">
        <v>3510104</v>
      </c>
      <c r="G711" s="126" t="s">
        <v>1134</v>
      </c>
      <c r="H711" s="126" t="s">
        <v>1135</v>
      </c>
      <c r="I711" s="110"/>
      <c r="J711" s="148"/>
      <c r="K711" s="148"/>
      <c r="L711" s="148"/>
      <c r="M711" s="148" t="s">
        <v>49</v>
      </c>
      <c r="N711" s="137"/>
      <c r="O711" s="132"/>
      <c r="P711" s="126">
        <v>50</v>
      </c>
      <c r="Q711" s="146"/>
      <c r="R711" s="132">
        <v>4</v>
      </c>
      <c r="S711" s="126"/>
      <c r="T711" s="126">
        <v>50</v>
      </c>
      <c r="U711" s="126"/>
      <c r="V711" s="146"/>
      <c r="W711" s="130"/>
      <c r="X711" s="146"/>
      <c r="Y711" s="130"/>
      <c r="Z711" s="126"/>
      <c r="AA711" s="99"/>
      <c r="AB711" s="99"/>
      <c r="AC711" s="99"/>
      <c r="AD711" s="149">
        <v>40634</v>
      </c>
      <c r="AE711" s="102" t="s">
        <v>1136</v>
      </c>
    </row>
    <row r="712" spans="1:31" ht="27" customHeight="1">
      <c r="A712" s="99">
        <v>1112300551</v>
      </c>
      <c r="B712" s="100" t="s">
        <v>5844</v>
      </c>
      <c r="C712" s="101" t="s">
        <v>5845</v>
      </c>
      <c r="D712" s="102" t="s">
        <v>4087</v>
      </c>
      <c r="E712" s="102" t="s">
        <v>5846</v>
      </c>
      <c r="F712" s="133">
        <v>3510104</v>
      </c>
      <c r="G712" s="134" t="s">
        <v>5847</v>
      </c>
      <c r="H712" s="134" t="s">
        <v>5848</v>
      </c>
      <c r="I712" s="135"/>
      <c r="J712" s="136"/>
      <c r="K712" s="136"/>
      <c r="L712" s="136"/>
      <c r="M712" s="136" t="s">
        <v>765</v>
      </c>
      <c r="N712" s="137"/>
      <c r="O712" s="132"/>
      <c r="P712" s="99"/>
      <c r="Q712" s="131"/>
      <c r="R712" s="132"/>
      <c r="S712" s="99"/>
      <c r="T712" s="99"/>
      <c r="U712" s="99"/>
      <c r="V712" s="131"/>
      <c r="W712" s="132"/>
      <c r="X712" s="131"/>
      <c r="Y712" s="132"/>
      <c r="Z712" s="99"/>
      <c r="AA712" s="99">
        <v>55</v>
      </c>
      <c r="AB712" s="138"/>
      <c r="AC712" s="138"/>
      <c r="AD712" s="138">
        <v>43922</v>
      </c>
      <c r="AE712" s="102" t="s">
        <v>5849</v>
      </c>
    </row>
    <row r="713" spans="1:31" s="66" customFormat="1" ht="27" customHeight="1">
      <c r="A713" s="99">
        <v>1112300569</v>
      </c>
      <c r="B713" s="100" t="s">
        <v>5844</v>
      </c>
      <c r="C713" s="101" t="s">
        <v>5850</v>
      </c>
      <c r="D713" s="102" t="s">
        <v>4087</v>
      </c>
      <c r="E713" s="102" t="s">
        <v>5846</v>
      </c>
      <c r="F713" s="133">
        <v>3510104</v>
      </c>
      <c r="G713" s="134" t="s">
        <v>5851</v>
      </c>
      <c r="H713" s="134" t="s">
        <v>5852</v>
      </c>
      <c r="I713" s="148" t="s">
        <v>765</v>
      </c>
      <c r="J713" s="148" t="s">
        <v>765</v>
      </c>
      <c r="K713" s="137" t="s">
        <v>765</v>
      </c>
      <c r="L713" s="148" t="s">
        <v>765</v>
      </c>
      <c r="M713" s="136"/>
      <c r="N713" s="137"/>
      <c r="O713" s="132"/>
      <c r="P713" s="99"/>
      <c r="Q713" s="131"/>
      <c r="R713" s="132"/>
      <c r="S713" s="99"/>
      <c r="T713" s="99">
        <v>16</v>
      </c>
      <c r="U713" s="99"/>
      <c r="V713" s="131"/>
      <c r="W713" s="132"/>
      <c r="X713" s="131"/>
      <c r="Y713" s="132"/>
      <c r="Z713" s="99"/>
      <c r="AA713" s="99"/>
      <c r="AB713" s="138"/>
      <c r="AC713" s="138"/>
      <c r="AD713" s="138">
        <v>43922</v>
      </c>
      <c r="AE713" s="102" t="s">
        <v>5849</v>
      </c>
    </row>
    <row r="714" spans="1:31" s="66" customFormat="1" ht="27" customHeight="1">
      <c r="A714" s="99">
        <v>1112300577</v>
      </c>
      <c r="B714" s="100" t="s">
        <v>5911</v>
      </c>
      <c r="C714" s="101" t="s">
        <v>5912</v>
      </c>
      <c r="D714" s="102" t="s">
        <v>4087</v>
      </c>
      <c r="E714" s="102" t="s">
        <v>5913</v>
      </c>
      <c r="F714" s="133">
        <v>3510111</v>
      </c>
      <c r="G714" s="134" t="s">
        <v>5914</v>
      </c>
      <c r="H714" s="134" t="s">
        <v>5915</v>
      </c>
      <c r="I714" s="135"/>
      <c r="J714" s="136"/>
      <c r="K714" s="136"/>
      <c r="L714" s="136"/>
      <c r="M714" s="136" t="s">
        <v>765</v>
      </c>
      <c r="N714" s="137"/>
      <c r="O714" s="132"/>
      <c r="P714" s="99"/>
      <c r="Q714" s="131"/>
      <c r="R714" s="132"/>
      <c r="S714" s="99"/>
      <c r="T714" s="99">
        <v>25</v>
      </c>
      <c r="U714" s="99"/>
      <c r="V714" s="131"/>
      <c r="W714" s="132"/>
      <c r="X714" s="131"/>
      <c r="Y714" s="132"/>
      <c r="Z714" s="99"/>
      <c r="AA714" s="99"/>
      <c r="AB714" s="138"/>
      <c r="AC714" s="138"/>
      <c r="AD714" s="138">
        <v>43922</v>
      </c>
      <c r="AE714" s="298" t="s">
        <v>5916</v>
      </c>
    </row>
    <row r="715" spans="1:31" s="66" customFormat="1" ht="27" customHeight="1">
      <c r="A715" s="144">
        <v>1112300445</v>
      </c>
      <c r="B715" s="124" t="s">
        <v>4855</v>
      </c>
      <c r="C715" s="102" t="s">
        <v>3381</v>
      </c>
      <c r="D715" s="102" t="s">
        <v>3382</v>
      </c>
      <c r="E715" s="102" t="s">
        <v>1594</v>
      </c>
      <c r="F715" s="133" t="s">
        <v>3383</v>
      </c>
      <c r="G715" s="126" t="s">
        <v>3384</v>
      </c>
      <c r="H715" s="126" t="s">
        <v>3385</v>
      </c>
      <c r="I715" s="110"/>
      <c r="J715" s="148"/>
      <c r="K715" s="148"/>
      <c r="L715" s="148"/>
      <c r="M715" s="148"/>
      <c r="N715" s="137" t="s">
        <v>3380</v>
      </c>
      <c r="O715" s="132"/>
      <c r="P715" s="126"/>
      <c r="Q715" s="146"/>
      <c r="R715" s="132"/>
      <c r="S715" s="126"/>
      <c r="T715" s="126"/>
      <c r="U715" s="126"/>
      <c r="V715" s="146"/>
      <c r="W715" s="130"/>
      <c r="X715" s="146"/>
      <c r="Y715" s="130"/>
      <c r="Z715" s="126"/>
      <c r="AA715" s="99">
        <v>20</v>
      </c>
      <c r="AB715" s="99"/>
      <c r="AC715" s="99"/>
      <c r="AD715" s="149">
        <v>43009</v>
      </c>
      <c r="AE715" s="102" t="s">
        <v>3386</v>
      </c>
    </row>
    <row r="716" spans="1:31" s="66" customFormat="1" ht="27" customHeight="1">
      <c r="A716" s="144">
        <v>1112300395</v>
      </c>
      <c r="B716" s="124" t="s">
        <v>3600</v>
      </c>
      <c r="C716" s="102" t="s">
        <v>3595</v>
      </c>
      <c r="D716" s="102" t="s">
        <v>3596</v>
      </c>
      <c r="E716" s="102" t="s">
        <v>3597</v>
      </c>
      <c r="F716" s="133">
        <v>3510112</v>
      </c>
      <c r="G716" s="126" t="s">
        <v>3598</v>
      </c>
      <c r="H716" s="126" t="s">
        <v>3599</v>
      </c>
      <c r="I716" s="110"/>
      <c r="J716" s="148"/>
      <c r="K716" s="148"/>
      <c r="L716" s="148" t="s">
        <v>765</v>
      </c>
      <c r="M716" s="148" t="s">
        <v>765</v>
      </c>
      <c r="N716" s="137" t="s">
        <v>765</v>
      </c>
      <c r="O716" s="132" t="s">
        <v>765</v>
      </c>
      <c r="P716" s="126"/>
      <c r="Q716" s="146"/>
      <c r="R716" s="132"/>
      <c r="S716" s="126"/>
      <c r="T716" s="126"/>
      <c r="U716" s="126"/>
      <c r="V716" s="146"/>
      <c r="W716" s="130"/>
      <c r="X716" s="146">
        <v>20</v>
      </c>
      <c r="Y716" s="130"/>
      <c r="Z716" s="126"/>
      <c r="AA716" s="99"/>
      <c r="AB716" s="99"/>
      <c r="AC716" s="99"/>
      <c r="AD716" s="149">
        <v>42644</v>
      </c>
      <c r="AE716" s="102" t="s">
        <v>3601</v>
      </c>
    </row>
    <row r="717" spans="1:31" ht="27" customHeight="1">
      <c r="A717" s="144">
        <v>1112300395</v>
      </c>
      <c r="B717" s="124" t="s">
        <v>5152</v>
      </c>
      <c r="C717" s="299" t="s">
        <v>5153</v>
      </c>
      <c r="D717" s="299" t="s">
        <v>2693</v>
      </c>
      <c r="E717" s="299" t="s">
        <v>5154</v>
      </c>
      <c r="F717" s="133">
        <v>3510112</v>
      </c>
      <c r="G717" s="300" t="s">
        <v>3598</v>
      </c>
      <c r="H717" s="300" t="s">
        <v>3599</v>
      </c>
      <c r="I717" s="110"/>
      <c r="J717" s="148"/>
      <c r="K717" s="148"/>
      <c r="L717" s="148" t="s">
        <v>765</v>
      </c>
      <c r="M717" s="148" t="s">
        <v>765</v>
      </c>
      <c r="N717" s="137" t="s">
        <v>765</v>
      </c>
      <c r="O717" s="132" t="s">
        <v>765</v>
      </c>
      <c r="P717" s="300"/>
      <c r="Q717" s="146"/>
      <c r="R717" s="132"/>
      <c r="S717" s="300"/>
      <c r="T717" s="300"/>
      <c r="U717" s="300"/>
      <c r="V717" s="146"/>
      <c r="W717" s="130"/>
      <c r="X717" s="146"/>
      <c r="Y717" s="130"/>
      <c r="Z717" s="300"/>
      <c r="AA717" s="301"/>
      <c r="AB717" s="300" t="s">
        <v>765</v>
      </c>
      <c r="AC717" s="300"/>
      <c r="AD717" s="149">
        <v>43556</v>
      </c>
      <c r="AE717" s="299" t="s">
        <v>5155</v>
      </c>
    </row>
    <row r="718" spans="1:31" ht="27" customHeight="1">
      <c r="A718" s="223">
        <v>1112300510</v>
      </c>
      <c r="B718" s="124" t="s">
        <v>4568</v>
      </c>
      <c r="C718" s="124" t="s">
        <v>5156</v>
      </c>
      <c r="D718" s="299" t="s">
        <v>2693</v>
      </c>
      <c r="E718" s="124" t="s">
        <v>5157</v>
      </c>
      <c r="F718" s="125" t="s">
        <v>5158</v>
      </c>
      <c r="G718" s="300" t="s">
        <v>5159</v>
      </c>
      <c r="H718" s="300" t="s">
        <v>5160</v>
      </c>
      <c r="I718" s="148" t="s">
        <v>765</v>
      </c>
      <c r="J718" s="148" t="s">
        <v>765</v>
      </c>
      <c r="K718" s="137" t="s">
        <v>765</v>
      </c>
      <c r="L718" s="148" t="s">
        <v>765</v>
      </c>
      <c r="M718" s="148" t="s">
        <v>765</v>
      </c>
      <c r="N718" s="137" t="s">
        <v>765</v>
      </c>
      <c r="O718" s="132" t="s">
        <v>765</v>
      </c>
      <c r="P718" s="300"/>
      <c r="Q718" s="302"/>
      <c r="R718" s="243"/>
      <c r="S718" s="300"/>
      <c r="T718" s="300">
        <v>18</v>
      </c>
      <c r="U718" s="300"/>
      <c r="V718" s="146"/>
      <c r="W718" s="243"/>
      <c r="X718" s="146"/>
      <c r="Y718" s="130"/>
      <c r="Z718" s="300"/>
      <c r="AA718" s="300"/>
      <c r="AB718" s="300"/>
      <c r="AC718" s="300"/>
      <c r="AD718" s="234">
        <v>43497</v>
      </c>
      <c r="AE718" s="268" t="s">
        <v>5422</v>
      </c>
    </row>
    <row r="719" spans="1:31" s="66" customFormat="1" ht="27" customHeight="1">
      <c r="A719" s="99">
        <v>1112300585</v>
      </c>
      <c r="B719" s="100" t="s">
        <v>11755</v>
      </c>
      <c r="C719" s="101" t="s">
        <v>6514</v>
      </c>
      <c r="D719" s="102" t="s">
        <v>6515</v>
      </c>
      <c r="E719" s="102" t="s">
        <v>6516</v>
      </c>
      <c r="F719" s="133" t="s">
        <v>6517</v>
      </c>
      <c r="G719" s="134" t="s">
        <v>6518</v>
      </c>
      <c r="H719" s="134" t="s">
        <v>6519</v>
      </c>
      <c r="I719" s="135" t="s">
        <v>765</v>
      </c>
      <c r="J719" s="136" t="s">
        <v>765</v>
      </c>
      <c r="K719" s="136" t="s">
        <v>765</v>
      </c>
      <c r="L719" s="136" t="s">
        <v>765</v>
      </c>
      <c r="M719" s="136" t="s">
        <v>765</v>
      </c>
      <c r="N719" s="137" t="s">
        <v>765</v>
      </c>
      <c r="O719" s="132" t="s">
        <v>765</v>
      </c>
      <c r="P719" s="99"/>
      <c r="Q719" s="131"/>
      <c r="R719" s="132"/>
      <c r="S719" s="99"/>
      <c r="T719" s="99"/>
      <c r="U719" s="99"/>
      <c r="V719" s="131"/>
      <c r="W719" s="132"/>
      <c r="X719" s="131">
        <v>20</v>
      </c>
      <c r="Y719" s="132"/>
      <c r="Z719" s="99"/>
      <c r="AA719" s="99"/>
      <c r="AB719" s="192"/>
      <c r="AC719" s="192"/>
      <c r="AD719" s="138">
        <v>44228</v>
      </c>
      <c r="AE719" s="102" t="s">
        <v>6520</v>
      </c>
    </row>
    <row r="720" spans="1:31" s="66" customFormat="1" ht="27" customHeight="1">
      <c r="A720" s="99">
        <v>1112300593</v>
      </c>
      <c r="B720" s="100" t="s">
        <v>11756</v>
      </c>
      <c r="C720" s="101" t="s">
        <v>6673</v>
      </c>
      <c r="D720" s="102" t="s">
        <v>6674</v>
      </c>
      <c r="E720" s="102" t="s">
        <v>6675</v>
      </c>
      <c r="F720" s="133" t="s">
        <v>6517</v>
      </c>
      <c r="G720" s="134" t="s">
        <v>6676</v>
      </c>
      <c r="H720" s="134" t="s">
        <v>6677</v>
      </c>
      <c r="I720" s="135" t="s">
        <v>765</v>
      </c>
      <c r="J720" s="136" t="s">
        <v>765</v>
      </c>
      <c r="K720" s="136" t="s">
        <v>765</v>
      </c>
      <c r="L720" s="136" t="s">
        <v>765</v>
      </c>
      <c r="M720" s="136" t="s">
        <v>765</v>
      </c>
      <c r="N720" s="137"/>
      <c r="O720" s="132"/>
      <c r="P720" s="99"/>
      <c r="Q720" s="131"/>
      <c r="R720" s="132"/>
      <c r="S720" s="99"/>
      <c r="T720" s="99">
        <v>20</v>
      </c>
      <c r="U720" s="99"/>
      <c r="V720" s="131"/>
      <c r="W720" s="132"/>
      <c r="X720" s="131"/>
      <c r="Y720" s="132"/>
      <c r="Z720" s="99"/>
      <c r="AA720" s="99"/>
      <c r="AB720" s="151"/>
      <c r="AC720" s="151"/>
      <c r="AD720" s="138">
        <v>44287</v>
      </c>
      <c r="AE720" s="102" t="s">
        <v>6678</v>
      </c>
    </row>
    <row r="721" spans="1:31" s="66" customFormat="1" ht="27" customHeight="1">
      <c r="A721" s="99">
        <v>1112400021</v>
      </c>
      <c r="B721" s="124" t="s">
        <v>774</v>
      </c>
      <c r="C721" s="102" t="s">
        <v>565</v>
      </c>
      <c r="D721" s="102" t="s">
        <v>78</v>
      </c>
      <c r="E721" s="102" t="s">
        <v>145</v>
      </c>
      <c r="F721" s="125">
        <v>3540044</v>
      </c>
      <c r="G721" s="126" t="s">
        <v>639</v>
      </c>
      <c r="H721" s="126" t="s">
        <v>640</v>
      </c>
      <c r="I721" s="127" t="s">
        <v>237</v>
      </c>
      <c r="J721" s="128" t="s">
        <v>237</v>
      </c>
      <c r="K721" s="128" t="s">
        <v>237</v>
      </c>
      <c r="L721" s="128" t="s">
        <v>237</v>
      </c>
      <c r="M721" s="128"/>
      <c r="N721" s="129"/>
      <c r="O721" s="130"/>
      <c r="P721" s="99">
        <v>40</v>
      </c>
      <c r="Q721" s="146" t="s">
        <v>2608</v>
      </c>
      <c r="R721" s="132">
        <v>20</v>
      </c>
      <c r="S721" s="99"/>
      <c r="T721" s="99">
        <v>70</v>
      </c>
      <c r="U721" s="99"/>
      <c r="V721" s="131"/>
      <c r="W721" s="132"/>
      <c r="X721" s="131"/>
      <c r="Y721" s="132"/>
      <c r="Z721" s="99"/>
      <c r="AA721" s="99"/>
      <c r="AB721" s="99"/>
      <c r="AC721" s="99"/>
      <c r="AD721" s="112">
        <v>39173</v>
      </c>
      <c r="AE721" s="102" t="s">
        <v>59</v>
      </c>
    </row>
    <row r="722" spans="1:31" s="66" customFormat="1" ht="27" customHeight="1">
      <c r="A722" s="99">
        <v>1112400039</v>
      </c>
      <c r="B722" s="124" t="s">
        <v>775</v>
      </c>
      <c r="C722" s="102" t="s">
        <v>577</v>
      </c>
      <c r="D722" s="102" t="s">
        <v>78</v>
      </c>
      <c r="E722" s="102" t="s">
        <v>146</v>
      </c>
      <c r="F722" s="125">
        <v>3540045</v>
      </c>
      <c r="G722" s="126" t="s">
        <v>641</v>
      </c>
      <c r="H722" s="126" t="s">
        <v>642</v>
      </c>
      <c r="I722" s="127"/>
      <c r="J722" s="128"/>
      <c r="K722" s="128"/>
      <c r="L722" s="128"/>
      <c r="M722" s="128" t="s">
        <v>49</v>
      </c>
      <c r="N722" s="129"/>
      <c r="O722" s="130"/>
      <c r="P722" s="99">
        <v>50</v>
      </c>
      <c r="Q722" s="146" t="s">
        <v>2608</v>
      </c>
      <c r="R722" s="132">
        <v>14</v>
      </c>
      <c r="S722" s="126"/>
      <c r="T722" s="99">
        <v>50</v>
      </c>
      <c r="U722" s="126"/>
      <c r="V722" s="146"/>
      <c r="W722" s="130"/>
      <c r="X722" s="146"/>
      <c r="Y722" s="130"/>
      <c r="Z722" s="126"/>
      <c r="AA722" s="126"/>
      <c r="AB722" s="126"/>
      <c r="AC722" s="126"/>
      <c r="AD722" s="149">
        <v>39539</v>
      </c>
      <c r="AE722" s="102" t="s">
        <v>2674</v>
      </c>
    </row>
    <row r="723" spans="1:31" s="66" customFormat="1" ht="27" customHeight="1">
      <c r="A723" s="99">
        <v>1112433360</v>
      </c>
      <c r="B723" s="124" t="s">
        <v>2009</v>
      </c>
      <c r="C723" s="102" t="s">
        <v>2010</v>
      </c>
      <c r="D723" s="102" t="s">
        <v>80</v>
      </c>
      <c r="E723" s="102" t="s">
        <v>2011</v>
      </c>
      <c r="F723" s="125" t="s">
        <v>2012</v>
      </c>
      <c r="G723" s="126" t="s">
        <v>2013</v>
      </c>
      <c r="H723" s="126" t="s">
        <v>2014</v>
      </c>
      <c r="I723" s="127"/>
      <c r="J723" s="128"/>
      <c r="K723" s="128"/>
      <c r="L723" s="128"/>
      <c r="M723" s="128" t="s">
        <v>49</v>
      </c>
      <c r="N723" s="129"/>
      <c r="O723" s="130"/>
      <c r="P723" s="99">
        <v>45</v>
      </c>
      <c r="Q723" s="146" t="s">
        <v>2608</v>
      </c>
      <c r="R723" s="132"/>
      <c r="S723" s="126"/>
      <c r="T723" s="99">
        <v>45</v>
      </c>
      <c r="U723" s="126"/>
      <c r="V723" s="146"/>
      <c r="W723" s="130"/>
      <c r="X723" s="146"/>
      <c r="Y723" s="130"/>
      <c r="Z723" s="126"/>
      <c r="AA723" s="126"/>
      <c r="AB723" s="126"/>
      <c r="AC723" s="126"/>
      <c r="AD723" s="149">
        <v>41000</v>
      </c>
      <c r="AE723" s="102" t="s">
        <v>8599</v>
      </c>
    </row>
    <row r="724" spans="1:31" s="66" customFormat="1" ht="27" customHeight="1">
      <c r="A724" s="99">
        <v>1112433378</v>
      </c>
      <c r="B724" s="124" t="s">
        <v>1447</v>
      </c>
      <c r="C724" s="102" t="s">
        <v>1663</v>
      </c>
      <c r="D724" s="102" t="s">
        <v>80</v>
      </c>
      <c r="E724" s="102" t="s">
        <v>1664</v>
      </c>
      <c r="F724" s="125">
        <v>3500434</v>
      </c>
      <c r="G724" s="126" t="s">
        <v>1665</v>
      </c>
      <c r="H724" s="126" t="s">
        <v>1666</v>
      </c>
      <c r="I724" s="127"/>
      <c r="J724" s="128"/>
      <c r="K724" s="128"/>
      <c r="L724" s="128"/>
      <c r="M724" s="128" t="s">
        <v>1667</v>
      </c>
      <c r="N724" s="129"/>
      <c r="O724" s="130"/>
      <c r="P724" s="99">
        <v>100</v>
      </c>
      <c r="Q724" s="146" t="s">
        <v>49</v>
      </c>
      <c r="R724" s="132"/>
      <c r="S724" s="126"/>
      <c r="T724" s="99">
        <v>100</v>
      </c>
      <c r="U724" s="126"/>
      <c r="V724" s="146"/>
      <c r="W724" s="130"/>
      <c r="X724" s="146"/>
      <c r="Y724" s="130"/>
      <c r="Z724" s="126"/>
      <c r="AA724" s="126"/>
      <c r="AB724" s="126"/>
      <c r="AC724" s="126"/>
      <c r="AD724" s="149">
        <v>40969</v>
      </c>
      <c r="AE724" s="102" t="s">
        <v>1452</v>
      </c>
    </row>
    <row r="725" spans="1:31" s="66" customFormat="1" ht="27" customHeight="1">
      <c r="A725" s="99">
        <v>1112433386</v>
      </c>
      <c r="B725" s="124" t="s">
        <v>1447</v>
      </c>
      <c r="C725" s="102" t="s">
        <v>1668</v>
      </c>
      <c r="D725" s="102" t="s">
        <v>80</v>
      </c>
      <c r="E725" s="102" t="s">
        <v>1669</v>
      </c>
      <c r="F725" s="125">
        <v>3500434</v>
      </c>
      <c r="G725" s="126" t="s">
        <v>1670</v>
      </c>
      <c r="H725" s="126" t="s">
        <v>1671</v>
      </c>
      <c r="I725" s="127"/>
      <c r="J725" s="128"/>
      <c r="K725" s="128"/>
      <c r="L725" s="128"/>
      <c r="M725" s="128" t="s">
        <v>49</v>
      </c>
      <c r="N725" s="129"/>
      <c r="O725" s="130"/>
      <c r="P725" s="99">
        <v>70</v>
      </c>
      <c r="Q725" s="146" t="s">
        <v>49</v>
      </c>
      <c r="R725" s="132"/>
      <c r="S725" s="126"/>
      <c r="T725" s="99"/>
      <c r="U725" s="126"/>
      <c r="V725" s="146"/>
      <c r="W725" s="130"/>
      <c r="X725" s="146"/>
      <c r="Y725" s="130"/>
      <c r="Z725" s="126"/>
      <c r="AA725" s="126">
        <v>70</v>
      </c>
      <c r="AB725" s="126"/>
      <c r="AC725" s="126"/>
      <c r="AD725" s="149">
        <v>40969</v>
      </c>
      <c r="AE725" s="102" t="s">
        <v>1452</v>
      </c>
    </row>
    <row r="726" spans="1:31" s="66" customFormat="1" ht="27" customHeight="1">
      <c r="A726" s="99">
        <v>1112433394</v>
      </c>
      <c r="B726" s="124" t="s">
        <v>1447</v>
      </c>
      <c r="C726" s="102" t="s">
        <v>1519</v>
      </c>
      <c r="D726" s="102" t="s">
        <v>80</v>
      </c>
      <c r="E726" s="102" t="s">
        <v>1520</v>
      </c>
      <c r="F726" s="125">
        <v>3500434</v>
      </c>
      <c r="G726" s="126" t="s">
        <v>1521</v>
      </c>
      <c r="H726" s="126" t="s">
        <v>1522</v>
      </c>
      <c r="I726" s="127"/>
      <c r="J726" s="128"/>
      <c r="K726" s="128"/>
      <c r="L726" s="128"/>
      <c r="M726" s="128" t="s">
        <v>49</v>
      </c>
      <c r="N726" s="129"/>
      <c r="O726" s="130"/>
      <c r="P726" s="99">
        <v>100</v>
      </c>
      <c r="Q726" s="146"/>
      <c r="R726" s="132">
        <v>3</v>
      </c>
      <c r="S726" s="126"/>
      <c r="T726" s="99">
        <v>100</v>
      </c>
      <c r="U726" s="126"/>
      <c r="V726" s="146"/>
      <c r="W726" s="130"/>
      <c r="X726" s="146"/>
      <c r="Y726" s="130"/>
      <c r="Z726" s="126"/>
      <c r="AA726" s="126"/>
      <c r="AB726" s="126"/>
      <c r="AC726" s="126"/>
      <c r="AD726" s="149">
        <v>40817</v>
      </c>
      <c r="AE726" s="102" t="s">
        <v>1452</v>
      </c>
    </row>
    <row r="727" spans="1:31" s="66" customFormat="1" ht="27" customHeight="1">
      <c r="A727" s="99">
        <v>1112433402</v>
      </c>
      <c r="B727" s="124" t="s">
        <v>1447</v>
      </c>
      <c r="C727" s="102" t="s">
        <v>1595</v>
      </c>
      <c r="D727" s="102" t="s">
        <v>80</v>
      </c>
      <c r="E727" s="102" t="s">
        <v>1596</v>
      </c>
      <c r="F727" s="125">
        <v>3500434</v>
      </c>
      <c r="G727" s="126" t="s">
        <v>1597</v>
      </c>
      <c r="H727" s="126" t="s">
        <v>1598</v>
      </c>
      <c r="I727" s="177"/>
      <c r="J727" s="128"/>
      <c r="K727" s="128"/>
      <c r="L727" s="128"/>
      <c r="M727" s="128" t="s">
        <v>49</v>
      </c>
      <c r="N727" s="129"/>
      <c r="O727" s="130"/>
      <c r="P727" s="99">
        <v>100</v>
      </c>
      <c r="Q727" s="146"/>
      <c r="R727" s="132">
        <v>6</v>
      </c>
      <c r="S727" s="126"/>
      <c r="T727" s="99">
        <v>100</v>
      </c>
      <c r="U727" s="126"/>
      <c r="V727" s="146"/>
      <c r="W727" s="130"/>
      <c r="X727" s="146"/>
      <c r="Y727" s="130"/>
      <c r="Z727" s="126"/>
      <c r="AA727" s="126"/>
      <c r="AB727" s="126"/>
      <c r="AC727" s="126"/>
      <c r="AD727" s="149">
        <v>40909</v>
      </c>
      <c r="AE727" s="102" t="s">
        <v>1452</v>
      </c>
    </row>
    <row r="728" spans="1:31" s="66" customFormat="1" ht="27" customHeight="1">
      <c r="A728" s="99">
        <v>1112433428</v>
      </c>
      <c r="B728" s="124" t="s">
        <v>1447</v>
      </c>
      <c r="C728" s="102" t="s">
        <v>1448</v>
      </c>
      <c r="D728" s="102" t="s">
        <v>80</v>
      </c>
      <c r="E728" s="102" t="s">
        <v>1449</v>
      </c>
      <c r="F728" s="125">
        <v>3500434</v>
      </c>
      <c r="G728" s="126" t="s">
        <v>1450</v>
      </c>
      <c r="H728" s="126" t="s">
        <v>1451</v>
      </c>
      <c r="I728" s="177"/>
      <c r="J728" s="128"/>
      <c r="K728" s="128"/>
      <c r="L728" s="128"/>
      <c r="M728" s="128" t="s">
        <v>49</v>
      </c>
      <c r="N728" s="129"/>
      <c r="O728" s="130"/>
      <c r="P728" s="99">
        <v>90</v>
      </c>
      <c r="Q728" s="146"/>
      <c r="R728" s="132">
        <v>9</v>
      </c>
      <c r="S728" s="126"/>
      <c r="T728" s="99">
        <v>90</v>
      </c>
      <c r="U728" s="126"/>
      <c r="V728" s="146"/>
      <c r="W728" s="130"/>
      <c r="X728" s="146"/>
      <c r="Y728" s="130"/>
      <c r="Z728" s="126"/>
      <c r="AA728" s="126"/>
      <c r="AB728" s="126"/>
      <c r="AC728" s="126"/>
      <c r="AD728" s="149">
        <v>40725</v>
      </c>
      <c r="AE728" s="102" t="s">
        <v>1452</v>
      </c>
    </row>
    <row r="729" spans="1:31" s="66" customFormat="1" ht="27" customHeight="1">
      <c r="A729" s="99">
        <v>1112433436</v>
      </c>
      <c r="B729" s="124" t="s">
        <v>1500</v>
      </c>
      <c r="C729" s="102" t="s">
        <v>1501</v>
      </c>
      <c r="D729" s="102" t="s">
        <v>80</v>
      </c>
      <c r="E729" s="102" t="s">
        <v>1502</v>
      </c>
      <c r="F729" s="125">
        <v>3500433</v>
      </c>
      <c r="G729" s="146" t="s">
        <v>1503</v>
      </c>
      <c r="H729" s="126" t="s">
        <v>1504</v>
      </c>
      <c r="I729" s="177"/>
      <c r="J729" s="128"/>
      <c r="K729" s="128" t="s">
        <v>1498</v>
      </c>
      <c r="L729" s="128"/>
      <c r="M729" s="128"/>
      <c r="N729" s="129"/>
      <c r="O729" s="130"/>
      <c r="P729" s="99">
        <v>50</v>
      </c>
      <c r="Q729" s="146" t="s">
        <v>49</v>
      </c>
      <c r="R729" s="132">
        <v>4</v>
      </c>
      <c r="S729" s="126"/>
      <c r="T729" s="99">
        <v>60</v>
      </c>
      <c r="U729" s="126"/>
      <c r="V729" s="146"/>
      <c r="W729" s="130"/>
      <c r="X729" s="146"/>
      <c r="Y729" s="130"/>
      <c r="Z729" s="126"/>
      <c r="AA729" s="126"/>
      <c r="AB729" s="126"/>
      <c r="AC729" s="126"/>
      <c r="AD729" s="149">
        <v>40817</v>
      </c>
      <c r="AE729" s="102" t="s">
        <v>1452</v>
      </c>
    </row>
    <row r="730" spans="1:31" s="66" customFormat="1" ht="27" customHeight="1">
      <c r="A730" s="99">
        <v>1112433451</v>
      </c>
      <c r="B730" s="124" t="s">
        <v>3422</v>
      </c>
      <c r="C730" s="102" t="s">
        <v>1999</v>
      </c>
      <c r="D730" s="102" t="s">
        <v>80</v>
      </c>
      <c r="E730" s="102" t="s">
        <v>2000</v>
      </c>
      <c r="F730" s="125" t="s">
        <v>2001</v>
      </c>
      <c r="G730" s="146" t="s">
        <v>2002</v>
      </c>
      <c r="H730" s="126" t="s">
        <v>2003</v>
      </c>
      <c r="I730" s="177" t="s">
        <v>1991</v>
      </c>
      <c r="J730" s="128"/>
      <c r="K730" s="128"/>
      <c r="L730" s="128"/>
      <c r="M730" s="128" t="s">
        <v>1991</v>
      </c>
      <c r="N730" s="129"/>
      <c r="O730" s="130"/>
      <c r="P730" s="99"/>
      <c r="Q730" s="146" t="s">
        <v>2608</v>
      </c>
      <c r="R730" s="132">
        <v>13</v>
      </c>
      <c r="S730" s="126">
        <v>332</v>
      </c>
      <c r="T730" s="99">
        <v>15</v>
      </c>
      <c r="U730" s="126"/>
      <c r="V730" s="146"/>
      <c r="W730" s="130"/>
      <c r="X730" s="146"/>
      <c r="Y730" s="130"/>
      <c r="Z730" s="126"/>
      <c r="AA730" s="126"/>
      <c r="AB730" s="126"/>
      <c r="AC730" s="126"/>
      <c r="AD730" s="149">
        <v>41000</v>
      </c>
      <c r="AE730" s="102" t="s">
        <v>6120</v>
      </c>
    </row>
    <row r="731" spans="1:31" ht="27" customHeight="1">
      <c r="A731" s="99">
        <v>1112466675</v>
      </c>
      <c r="B731" s="124" t="s">
        <v>426</v>
      </c>
      <c r="C731" s="102" t="s">
        <v>509</v>
      </c>
      <c r="D731" s="102" t="s">
        <v>79</v>
      </c>
      <c r="E731" s="102" t="s">
        <v>325</v>
      </c>
      <c r="F731" s="125">
        <v>3500413</v>
      </c>
      <c r="G731" s="146" t="s">
        <v>643</v>
      </c>
      <c r="H731" s="126" t="s">
        <v>643</v>
      </c>
      <c r="I731" s="177"/>
      <c r="J731" s="128"/>
      <c r="K731" s="128"/>
      <c r="L731" s="128"/>
      <c r="M731" s="128" t="s">
        <v>240</v>
      </c>
      <c r="N731" s="129"/>
      <c r="O731" s="130"/>
      <c r="P731" s="99"/>
      <c r="Q731" s="131"/>
      <c r="R731" s="132"/>
      <c r="S731" s="99"/>
      <c r="T731" s="99"/>
      <c r="U731" s="99"/>
      <c r="V731" s="131"/>
      <c r="W731" s="132"/>
      <c r="X731" s="131"/>
      <c r="Y731" s="132"/>
      <c r="Z731" s="99"/>
      <c r="AA731" s="99">
        <v>28</v>
      </c>
      <c r="AB731" s="99"/>
      <c r="AC731" s="99"/>
      <c r="AD731" s="112">
        <v>39022</v>
      </c>
      <c r="AE731" s="102" t="s">
        <v>1399</v>
      </c>
    </row>
    <row r="732" spans="1:31" ht="27" customHeight="1">
      <c r="A732" s="169">
        <v>1112467103</v>
      </c>
      <c r="B732" s="198" t="s">
        <v>12224</v>
      </c>
      <c r="C732" s="156" t="s">
        <v>12225</v>
      </c>
      <c r="D732" s="156" t="s">
        <v>12226</v>
      </c>
      <c r="E732" s="156" t="s">
        <v>12227</v>
      </c>
      <c r="F732" s="263" t="s">
        <v>12228</v>
      </c>
      <c r="G732" s="197" t="s">
        <v>12229</v>
      </c>
      <c r="H732" s="197" t="s">
        <v>6932</v>
      </c>
      <c r="I732" s="127"/>
      <c r="J732" s="128"/>
      <c r="K732" s="128"/>
      <c r="L732" s="128"/>
      <c r="M732" s="128" t="s">
        <v>765</v>
      </c>
      <c r="N732" s="129" t="s">
        <v>765</v>
      </c>
      <c r="O732" s="130"/>
      <c r="P732" s="169"/>
      <c r="Q732" s="203"/>
      <c r="R732" s="204"/>
      <c r="S732" s="169"/>
      <c r="T732" s="169"/>
      <c r="U732" s="169"/>
      <c r="V732" s="203"/>
      <c r="W732" s="204"/>
      <c r="X732" s="203"/>
      <c r="Y732" s="204"/>
      <c r="Z732" s="169"/>
      <c r="AA732" s="169">
        <v>20</v>
      </c>
      <c r="AB732" s="169"/>
      <c r="AC732" s="169"/>
      <c r="AD732" s="222">
        <v>46204</v>
      </c>
      <c r="AE732" s="156" t="s">
        <v>12230</v>
      </c>
    </row>
    <row r="733" spans="1:31" s="66" customFormat="1" ht="27" customHeight="1">
      <c r="A733" s="99">
        <v>1112466725</v>
      </c>
      <c r="B733" s="102" t="s">
        <v>172</v>
      </c>
      <c r="C733" s="102" t="s">
        <v>173</v>
      </c>
      <c r="D733" s="102" t="s">
        <v>78</v>
      </c>
      <c r="E733" s="102" t="s">
        <v>174</v>
      </c>
      <c r="F733" s="259">
        <v>3540044</v>
      </c>
      <c r="G733" s="99" t="s">
        <v>175</v>
      </c>
      <c r="H733" s="99" t="s">
        <v>285</v>
      </c>
      <c r="I733" s="135"/>
      <c r="J733" s="136"/>
      <c r="K733" s="136"/>
      <c r="L733" s="136"/>
      <c r="M733" s="136" t="s">
        <v>765</v>
      </c>
      <c r="N733" s="137"/>
      <c r="O733" s="132"/>
      <c r="P733" s="99"/>
      <c r="Q733" s="131"/>
      <c r="R733" s="132"/>
      <c r="S733" s="99"/>
      <c r="T733" s="99">
        <v>10</v>
      </c>
      <c r="U733" s="99"/>
      <c r="V733" s="131"/>
      <c r="W733" s="132"/>
      <c r="X733" s="131"/>
      <c r="Y733" s="132"/>
      <c r="Z733" s="99"/>
      <c r="AA733" s="99">
        <v>30</v>
      </c>
      <c r="AB733" s="99"/>
      <c r="AC733" s="99"/>
      <c r="AD733" s="149">
        <v>40057</v>
      </c>
      <c r="AE733" s="151" t="s">
        <v>59</v>
      </c>
    </row>
    <row r="734" spans="1:31" ht="27" customHeight="1">
      <c r="A734" s="99">
        <v>1112466782</v>
      </c>
      <c r="B734" s="124" t="s">
        <v>775</v>
      </c>
      <c r="C734" s="102" t="s">
        <v>1142</v>
      </c>
      <c r="D734" s="102" t="s">
        <v>78</v>
      </c>
      <c r="E734" s="102" t="s">
        <v>6718</v>
      </c>
      <c r="F734" s="259">
        <v>3540041</v>
      </c>
      <c r="G734" s="99" t="s">
        <v>1143</v>
      </c>
      <c r="H734" s="99" t="s">
        <v>1144</v>
      </c>
      <c r="I734" s="127"/>
      <c r="J734" s="128"/>
      <c r="K734" s="128"/>
      <c r="L734" s="128"/>
      <c r="M734" s="128" t="s">
        <v>49</v>
      </c>
      <c r="N734" s="129"/>
      <c r="O734" s="130"/>
      <c r="P734" s="99"/>
      <c r="Q734" s="146"/>
      <c r="R734" s="132"/>
      <c r="S734" s="126"/>
      <c r="T734" s="99">
        <v>20</v>
      </c>
      <c r="U734" s="126"/>
      <c r="V734" s="127"/>
      <c r="W734" s="237"/>
      <c r="X734" s="127"/>
      <c r="Y734" s="130"/>
      <c r="Z734" s="126"/>
      <c r="AA734" s="126">
        <v>20</v>
      </c>
      <c r="AB734" s="126"/>
      <c r="AC734" s="126"/>
      <c r="AD734" s="112">
        <v>40634</v>
      </c>
      <c r="AE734" s="102" t="s">
        <v>6719</v>
      </c>
    </row>
    <row r="735" spans="1:31" ht="27" customHeight="1">
      <c r="A735" s="99">
        <v>1112466790</v>
      </c>
      <c r="B735" s="124" t="s">
        <v>1423</v>
      </c>
      <c r="C735" s="102" t="s">
        <v>1351</v>
      </c>
      <c r="D735" s="102" t="s">
        <v>80</v>
      </c>
      <c r="E735" s="102" t="s">
        <v>2335</v>
      </c>
      <c r="F735" s="259" t="s">
        <v>2336</v>
      </c>
      <c r="G735" s="99" t="s">
        <v>3290</v>
      </c>
      <c r="H735" s="99" t="s">
        <v>2334</v>
      </c>
      <c r="I735" s="127"/>
      <c r="J735" s="128"/>
      <c r="K735" s="128"/>
      <c r="L735" s="128"/>
      <c r="M735" s="128" t="s">
        <v>49</v>
      </c>
      <c r="N735" s="129"/>
      <c r="O735" s="130"/>
      <c r="P735" s="99"/>
      <c r="Q735" s="146"/>
      <c r="R735" s="132"/>
      <c r="S735" s="126"/>
      <c r="T735" s="99"/>
      <c r="U735" s="126"/>
      <c r="V735" s="127"/>
      <c r="W735" s="237"/>
      <c r="X735" s="127"/>
      <c r="Y735" s="130"/>
      <c r="Z735" s="126"/>
      <c r="AA735" s="126">
        <v>20</v>
      </c>
      <c r="AB735" s="126"/>
      <c r="AC735" s="126"/>
      <c r="AD735" s="112">
        <v>40634</v>
      </c>
      <c r="AE735" s="102" t="s">
        <v>1386</v>
      </c>
    </row>
    <row r="736" spans="1:31" ht="27" customHeight="1">
      <c r="A736" s="99">
        <v>1112466790</v>
      </c>
      <c r="B736" s="124" t="s">
        <v>1423</v>
      </c>
      <c r="C736" s="102" t="s">
        <v>1351</v>
      </c>
      <c r="D736" s="102" t="s">
        <v>80</v>
      </c>
      <c r="E736" s="102" t="s">
        <v>2335</v>
      </c>
      <c r="F736" s="259" t="s">
        <v>4807</v>
      </c>
      <c r="G736" s="99" t="s">
        <v>3290</v>
      </c>
      <c r="H736" s="99" t="s">
        <v>4808</v>
      </c>
      <c r="I736" s="127"/>
      <c r="J736" s="128"/>
      <c r="K736" s="128"/>
      <c r="L736" s="128"/>
      <c r="M736" s="128" t="s">
        <v>4809</v>
      </c>
      <c r="N736" s="129"/>
      <c r="O736" s="130"/>
      <c r="P736" s="99"/>
      <c r="Q736" s="146"/>
      <c r="R736" s="132"/>
      <c r="S736" s="126"/>
      <c r="T736" s="99"/>
      <c r="U736" s="126"/>
      <c r="V736" s="127"/>
      <c r="W736" s="237"/>
      <c r="X736" s="127"/>
      <c r="Y736" s="130"/>
      <c r="Z736" s="126"/>
      <c r="AA736" s="126"/>
      <c r="AB736" s="126" t="s">
        <v>4809</v>
      </c>
      <c r="AC736" s="126"/>
      <c r="AD736" s="112">
        <v>43435</v>
      </c>
      <c r="AE736" s="102" t="s">
        <v>1386</v>
      </c>
    </row>
    <row r="737" spans="1:157" ht="27" customHeight="1">
      <c r="A737" s="99">
        <v>1112466865</v>
      </c>
      <c r="B737" s="124" t="s">
        <v>1423</v>
      </c>
      <c r="C737" s="102" t="s">
        <v>2375</v>
      </c>
      <c r="D737" s="102" t="s">
        <v>80</v>
      </c>
      <c r="E737" s="102" t="s">
        <v>2376</v>
      </c>
      <c r="F737" s="259" t="s">
        <v>2377</v>
      </c>
      <c r="G737" s="99" t="s">
        <v>2378</v>
      </c>
      <c r="H737" s="99" t="s">
        <v>2378</v>
      </c>
      <c r="I737" s="127"/>
      <c r="J737" s="128"/>
      <c r="K737" s="128"/>
      <c r="L737" s="128"/>
      <c r="M737" s="128" t="s">
        <v>49</v>
      </c>
      <c r="N737" s="129"/>
      <c r="O737" s="130"/>
      <c r="P737" s="99"/>
      <c r="Q737" s="146"/>
      <c r="R737" s="132"/>
      <c r="S737" s="126"/>
      <c r="T737" s="99">
        <v>20</v>
      </c>
      <c r="U737" s="126"/>
      <c r="V737" s="127"/>
      <c r="W737" s="237"/>
      <c r="X737" s="127"/>
      <c r="Y737" s="130"/>
      <c r="Z737" s="126"/>
      <c r="AA737" s="126"/>
      <c r="AB737" s="126"/>
      <c r="AC737" s="126"/>
      <c r="AD737" s="112">
        <v>41730</v>
      </c>
      <c r="AE737" s="102" t="s">
        <v>2379</v>
      </c>
    </row>
    <row r="738" spans="1:157" s="66" customFormat="1" ht="27" customHeight="1">
      <c r="A738" s="99">
        <v>1112466873</v>
      </c>
      <c r="B738" s="124" t="s">
        <v>2488</v>
      </c>
      <c r="C738" s="102" t="s">
        <v>2484</v>
      </c>
      <c r="D738" s="102" t="s">
        <v>79</v>
      </c>
      <c r="E738" s="102" t="s">
        <v>2485</v>
      </c>
      <c r="F738" s="125">
        <v>3500413</v>
      </c>
      <c r="G738" s="146" t="s">
        <v>2489</v>
      </c>
      <c r="H738" s="126" t="s">
        <v>2486</v>
      </c>
      <c r="I738" s="127"/>
      <c r="J738" s="128"/>
      <c r="K738" s="128"/>
      <c r="L738" s="128"/>
      <c r="M738" s="128" t="s">
        <v>2478</v>
      </c>
      <c r="N738" s="129"/>
      <c r="O738" s="130"/>
      <c r="P738" s="99"/>
      <c r="Q738" s="146"/>
      <c r="R738" s="132"/>
      <c r="S738" s="126"/>
      <c r="T738" s="99">
        <v>24</v>
      </c>
      <c r="U738" s="126"/>
      <c r="V738" s="127"/>
      <c r="W738" s="237"/>
      <c r="X738" s="127"/>
      <c r="Y738" s="130"/>
      <c r="Z738" s="126"/>
      <c r="AA738" s="126"/>
      <c r="AB738" s="126"/>
      <c r="AC738" s="126"/>
      <c r="AD738" s="112">
        <v>41730</v>
      </c>
      <c r="AE738" s="102" t="s">
        <v>1399</v>
      </c>
      <c r="AU738" s="224"/>
      <c r="AV738" s="224"/>
      <c r="AW738" s="224"/>
      <c r="AX738" s="224"/>
      <c r="AY738" s="224"/>
      <c r="AZ738" s="224"/>
      <c r="BA738" s="224"/>
      <c r="BB738" s="224"/>
      <c r="BC738" s="224"/>
      <c r="BD738" s="224"/>
      <c r="BE738" s="224"/>
      <c r="BF738" s="224"/>
      <c r="BG738" s="224"/>
      <c r="BH738" s="224"/>
      <c r="BI738" s="224"/>
      <c r="BJ738" s="224"/>
      <c r="BK738" s="224"/>
      <c r="BL738" s="224"/>
      <c r="BM738" s="224"/>
      <c r="BN738" s="224"/>
      <c r="BO738" s="224"/>
      <c r="BP738" s="224"/>
      <c r="BQ738" s="224"/>
      <c r="BR738" s="224"/>
      <c r="BS738" s="224"/>
      <c r="BT738" s="224"/>
      <c r="BU738" s="224"/>
      <c r="BV738" s="224"/>
      <c r="BW738" s="224"/>
      <c r="BX738" s="224"/>
      <c r="BY738" s="224"/>
      <c r="BZ738" s="224"/>
      <c r="CA738" s="224"/>
      <c r="CB738" s="224"/>
      <c r="CC738" s="224"/>
      <c r="CD738" s="224"/>
      <c r="CE738" s="224"/>
      <c r="CF738" s="224"/>
      <c r="CG738" s="224"/>
      <c r="CH738" s="224"/>
      <c r="CI738" s="224"/>
      <c r="CJ738" s="224"/>
      <c r="CK738" s="224"/>
      <c r="CL738" s="224"/>
      <c r="CM738" s="224"/>
      <c r="CN738" s="224"/>
      <c r="CO738" s="224"/>
      <c r="CP738" s="224"/>
      <c r="CQ738" s="224"/>
      <c r="CR738" s="224"/>
      <c r="CS738" s="224"/>
      <c r="CT738" s="224"/>
      <c r="CU738" s="224"/>
      <c r="CV738" s="224"/>
      <c r="CW738" s="224"/>
      <c r="CX738" s="224"/>
      <c r="CY738" s="224"/>
      <c r="CZ738" s="224"/>
      <c r="DA738" s="224"/>
      <c r="DB738" s="224"/>
      <c r="DC738" s="224"/>
      <c r="DD738" s="224"/>
      <c r="DE738" s="224"/>
      <c r="DF738" s="224"/>
      <c r="DG738" s="224"/>
      <c r="DH738" s="224"/>
      <c r="DI738" s="224"/>
      <c r="DJ738" s="224"/>
      <c r="DK738" s="224"/>
      <c r="DL738" s="224"/>
      <c r="DM738" s="224"/>
      <c r="DN738" s="224"/>
      <c r="DO738" s="224"/>
      <c r="DP738" s="224"/>
      <c r="DQ738" s="224"/>
      <c r="DR738" s="224"/>
      <c r="DS738" s="224"/>
      <c r="DT738" s="224"/>
      <c r="DU738" s="224"/>
      <c r="DV738" s="224"/>
      <c r="DW738" s="224"/>
      <c r="DX738" s="224"/>
      <c r="DY738" s="224"/>
      <c r="DZ738" s="224"/>
      <c r="EA738" s="224"/>
      <c r="EB738" s="224"/>
      <c r="EC738" s="224"/>
      <c r="ED738" s="224"/>
      <c r="EE738" s="224"/>
      <c r="EF738" s="224"/>
      <c r="EG738" s="224"/>
      <c r="EH738" s="224"/>
      <c r="EI738" s="224"/>
      <c r="EJ738" s="224"/>
      <c r="EK738" s="224"/>
      <c r="EL738" s="224"/>
      <c r="EM738" s="224"/>
      <c r="EN738" s="224"/>
      <c r="EO738" s="224"/>
      <c r="EP738" s="224"/>
      <c r="EQ738" s="224"/>
      <c r="ER738" s="224"/>
      <c r="ES738" s="224"/>
      <c r="ET738" s="224"/>
      <c r="EU738" s="224"/>
      <c r="EV738" s="224"/>
      <c r="EW738" s="224"/>
      <c r="EX738" s="224"/>
      <c r="EY738" s="224"/>
      <c r="EZ738" s="224"/>
      <c r="FA738" s="224"/>
    </row>
    <row r="739" spans="1:157" ht="27" customHeight="1">
      <c r="A739" s="99">
        <v>1112466964</v>
      </c>
      <c r="B739" s="124" t="s">
        <v>3470</v>
      </c>
      <c r="C739" s="102" t="s">
        <v>7973</v>
      </c>
      <c r="D739" s="102" t="s">
        <v>80</v>
      </c>
      <c r="E739" s="102" t="s">
        <v>3471</v>
      </c>
      <c r="F739" s="259" t="s">
        <v>2336</v>
      </c>
      <c r="G739" s="99" t="s">
        <v>3472</v>
      </c>
      <c r="H739" s="99" t="s">
        <v>3473</v>
      </c>
      <c r="I739" s="127" t="s">
        <v>765</v>
      </c>
      <c r="J739" s="128" t="s">
        <v>765</v>
      </c>
      <c r="K739" s="128" t="s">
        <v>765</v>
      </c>
      <c r="L739" s="128" t="s">
        <v>765</v>
      </c>
      <c r="M739" s="128" t="s">
        <v>765</v>
      </c>
      <c r="N739" s="129" t="s">
        <v>765</v>
      </c>
      <c r="O739" s="130" t="s">
        <v>49</v>
      </c>
      <c r="P739" s="99"/>
      <c r="Q739" s="146"/>
      <c r="R739" s="132"/>
      <c r="S739" s="126"/>
      <c r="T739" s="99"/>
      <c r="U739" s="126"/>
      <c r="V739" s="127"/>
      <c r="W739" s="237"/>
      <c r="X739" s="127">
        <v>6</v>
      </c>
      <c r="Y739" s="130"/>
      <c r="Z739" s="126"/>
      <c r="AA739" s="99">
        <v>14</v>
      </c>
      <c r="AB739" s="99"/>
      <c r="AC739" s="99"/>
      <c r="AD739" s="112">
        <v>42583</v>
      </c>
      <c r="AE739" s="102" t="s">
        <v>10828</v>
      </c>
    </row>
    <row r="740" spans="1:157" ht="27" customHeight="1">
      <c r="A740" s="99">
        <v>1112466980</v>
      </c>
      <c r="B740" s="124" t="s">
        <v>4871</v>
      </c>
      <c r="C740" s="102" t="s">
        <v>4872</v>
      </c>
      <c r="D740" s="102" t="s">
        <v>78</v>
      </c>
      <c r="E740" s="102" t="s">
        <v>4873</v>
      </c>
      <c r="F740" s="125" t="s">
        <v>4874</v>
      </c>
      <c r="G740" s="126" t="s">
        <v>4875</v>
      </c>
      <c r="H740" s="126" t="s">
        <v>4876</v>
      </c>
      <c r="I740" s="127"/>
      <c r="J740" s="128"/>
      <c r="K740" s="128"/>
      <c r="L740" s="128"/>
      <c r="M740" s="128" t="s">
        <v>49</v>
      </c>
      <c r="N740" s="128"/>
      <c r="O740" s="128"/>
      <c r="P740" s="99"/>
      <c r="Q740" s="131"/>
      <c r="R740" s="132"/>
      <c r="S740" s="99"/>
      <c r="T740" s="99"/>
      <c r="U740" s="99"/>
      <c r="V740" s="131"/>
      <c r="W740" s="132"/>
      <c r="X740" s="131"/>
      <c r="Y740" s="132"/>
      <c r="Z740" s="99"/>
      <c r="AA740" s="99">
        <v>30</v>
      </c>
      <c r="AB740" s="99"/>
      <c r="AC740" s="99"/>
      <c r="AD740" s="112">
        <v>43497</v>
      </c>
      <c r="AE740" s="102" t="s">
        <v>4877</v>
      </c>
    </row>
    <row r="741" spans="1:157" s="66" customFormat="1" ht="27" customHeight="1">
      <c r="A741" s="169">
        <v>1112467053</v>
      </c>
      <c r="B741" s="303" t="s">
        <v>7952</v>
      </c>
      <c r="C741" s="156" t="s">
        <v>7941</v>
      </c>
      <c r="D741" s="156" t="s">
        <v>78</v>
      </c>
      <c r="E741" s="156" t="s">
        <v>7942</v>
      </c>
      <c r="F741" s="304" t="s">
        <v>4874</v>
      </c>
      <c r="G741" s="169" t="s">
        <v>7943</v>
      </c>
      <c r="H741" s="169" t="s">
        <v>8031</v>
      </c>
      <c r="I741" s="135" t="s">
        <v>6435</v>
      </c>
      <c r="J741" s="136" t="s">
        <v>6435</v>
      </c>
      <c r="K741" s="136" t="s">
        <v>6435</v>
      </c>
      <c r="L741" s="136" t="s">
        <v>6435</v>
      </c>
      <c r="M741" s="136" t="s">
        <v>6435</v>
      </c>
      <c r="N741" s="137" t="s">
        <v>6435</v>
      </c>
      <c r="O741" s="132"/>
      <c r="P741" s="99"/>
      <c r="Q741" s="131"/>
      <c r="R741" s="132"/>
      <c r="S741" s="99"/>
      <c r="T741" s="126"/>
      <c r="U741" s="126"/>
      <c r="V741" s="146"/>
      <c r="W741" s="243"/>
      <c r="X741" s="146"/>
      <c r="Y741" s="130"/>
      <c r="Z741" s="126"/>
      <c r="AA741" s="126">
        <v>20</v>
      </c>
      <c r="AB741" s="126"/>
      <c r="AC741" s="126"/>
      <c r="AD741" s="138">
        <v>44866</v>
      </c>
      <c r="AE741" s="151" t="s">
        <v>7944</v>
      </c>
    </row>
    <row r="742" spans="1:157" ht="27" customHeight="1">
      <c r="A742" s="99">
        <v>1112467079</v>
      </c>
      <c r="B742" s="124" t="s">
        <v>774</v>
      </c>
      <c r="C742" s="102" t="s">
        <v>10294</v>
      </c>
      <c r="D742" s="102" t="s">
        <v>78</v>
      </c>
      <c r="E742" s="102" t="s">
        <v>10244</v>
      </c>
      <c r="F742" s="125">
        <v>3540044</v>
      </c>
      <c r="G742" s="126" t="s">
        <v>10295</v>
      </c>
      <c r="H742" s="126" t="s">
        <v>10296</v>
      </c>
      <c r="I742" s="127" t="s">
        <v>49</v>
      </c>
      <c r="J742" s="128" t="s">
        <v>49</v>
      </c>
      <c r="K742" s="128" t="s">
        <v>49</v>
      </c>
      <c r="L742" s="128" t="s">
        <v>49</v>
      </c>
      <c r="M742" s="128"/>
      <c r="N742" s="129"/>
      <c r="O742" s="130"/>
      <c r="P742" s="99"/>
      <c r="Q742" s="146"/>
      <c r="R742" s="132"/>
      <c r="S742" s="99"/>
      <c r="T742" s="99">
        <v>20</v>
      </c>
      <c r="U742" s="99"/>
      <c r="V742" s="131"/>
      <c r="W742" s="132"/>
      <c r="X742" s="131"/>
      <c r="Y742" s="132"/>
      <c r="Z742" s="99"/>
      <c r="AA742" s="99"/>
      <c r="AB742" s="99"/>
      <c r="AC742" s="99"/>
      <c r="AD742" s="112">
        <v>45748</v>
      </c>
      <c r="AE742" s="102" t="s">
        <v>59</v>
      </c>
    </row>
    <row r="743" spans="1:157" ht="27" customHeight="1">
      <c r="A743" s="144">
        <v>1112500143</v>
      </c>
      <c r="B743" s="100" t="s">
        <v>1137</v>
      </c>
      <c r="C743" s="101" t="s">
        <v>1138</v>
      </c>
      <c r="D743" s="102" t="s">
        <v>1139</v>
      </c>
      <c r="E743" s="102" t="s">
        <v>1140</v>
      </c>
      <c r="F743" s="145">
        <v>3590001</v>
      </c>
      <c r="G743" s="126" t="s">
        <v>8941</v>
      </c>
      <c r="H743" s="126" t="s">
        <v>8942</v>
      </c>
      <c r="I743" s="127" t="s">
        <v>3730</v>
      </c>
      <c r="J743" s="128"/>
      <c r="K743" s="128"/>
      <c r="L743" s="128"/>
      <c r="M743" s="128" t="s">
        <v>49</v>
      </c>
      <c r="N743" s="129" t="s">
        <v>3730</v>
      </c>
      <c r="O743" s="130"/>
      <c r="P743" s="99"/>
      <c r="Q743" s="146"/>
      <c r="R743" s="132"/>
      <c r="S743" s="126"/>
      <c r="T743" s="99">
        <v>50</v>
      </c>
      <c r="U743" s="126"/>
      <c r="V743" s="127"/>
      <c r="W743" s="237"/>
      <c r="X743" s="127"/>
      <c r="Y743" s="130"/>
      <c r="Z743" s="126"/>
      <c r="AA743" s="126"/>
      <c r="AB743" s="126"/>
      <c r="AC743" s="126"/>
      <c r="AD743" s="112">
        <v>40634</v>
      </c>
      <c r="AE743" s="102" t="s">
        <v>1141</v>
      </c>
    </row>
    <row r="744" spans="1:157" ht="27" customHeight="1">
      <c r="A744" s="144">
        <v>1112500150</v>
      </c>
      <c r="B744" s="100" t="s">
        <v>1167</v>
      </c>
      <c r="C744" s="101" t="s">
        <v>1168</v>
      </c>
      <c r="D744" s="102" t="s">
        <v>890</v>
      </c>
      <c r="E744" s="102" t="s">
        <v>1169</v>
      </c>
      <c r="F744" s="145">
        <v>3591106</v>
      </c>
      <c r="G744" s="126" t="s">
        <v>2697</v>
      </c>
      <c r="H744" s="126" t="s">
        <v>8943</v>
      </c>
      <c r="I744" s="127"/>
      <c r="J744" s="128"/>
      <c r="K744" s="128"/>
      <c r="L744" s="128"/>
      <c r="M744" s="128" t="s">
        <v>49</v>
      </c>
      <c r="N744" s="129"/>
      <c r="O744" s="130"/>
      <c r="P744" s="99"/>
      <c r="Q744" s="146"/>
      <c r="R744" s="132"/>
      <c r="S744" s="126"/>
      <c r="T744" s="99">
        <v>55</v>
      </c>
      <c r="U744" s="126"/>
      <c r="V744" s="127"/>
      <c r="W744" s="237"/>
      <c r="X744" s="127"/>
      <c r="Y744" s="130"/>
      <c r="Z744" s="126"/>
      <c r="AA744" s="126"/>
      <c r="AB744" s="126"/>
      <c r="AC744" s="126"/>
      <c r="AD744" s="112">
        <v>40634</v>
      </c>
      <c r="AE744" s="102" t="s">
        <v>1170</v>
      </c>
    </row>
    <row r="745" spans="1:157" ht="27" customHeight="1">
      <c r="A745" s="144">
        <v>1112500184</v>
      </c>
      <c r="B745" s="100" t="s">
        <v>1145</v>
      </c>
      <c r="C745" s="101" t="s">
        <v>1146</v>
      </c>
      <c r="D745" s="102" t="s">
        <v>1139</v>
      </c>
      <c r="E745" s="102" t="s">
        <v>1147</v>
      </c>
      <c r="F745" s="145">
        <v>3590012</v>
      </c>
      <c r="G745" s="126" t="s">
        <v>1148</v>
      </c>
      <c r="H745" s="126" t="s">
        <v>1149</v>
      </c>
      <c r="I745" s="127"/>
      <c r="J745" s="128"/>
      <c r="K745" s="128"/>
      <c r="L745" s="128"/>
      <c r="M745" s="128" t="s">
        <v>49</v>
      </c>
      <c r="N745" s="129"/>
      <c r="O745" s="130"/>
      <c r="P745" s="99"/>
      <c r="Q745" s="146"/>
      <c r="R745" s="132"/>
      <c r="S745" s="126"/>
      <c r="T745" s="99">
        <v>40</v>
      </c>
      <c r="U745" s="126"/>
      <c r="V745" s="127"/>
      <c r="W745" s="237"/>
      <c r="X745" s="127"/>
      <c r="Y745" s="130"/>
      <c r="Z745" s="126"/>
      <c r="AA745" s="126"/>
      <c r="AB745" s="126"/>
      <c r="AC745" s="126"/>
      <c r="AD745" s="112">
        <v>40634</v>
      </c>
      <c r="AE745" s="102" t="s">
        <v>1150</v>
      </c>
    </row>
    <row r="746" spans="1:157" ht="27" customHeight="1">
      <c r="A746" s="99">
        <v>1112500192</v>
      </c>
      <c r="B746" s="100" t="s">
        <v>1221</v>
      </c>
      <c r="C746" s="101" t="s">
        <v>1220</v>
      </c>
      <c r="D746" s="102" t="s">
        <v>81</v>
      </c>
      <c r="E746" s="102" t="s">
        <v>1219</v>
      </c>
      <c r="F746" s="133">
        <v>3590004</v>
      </c>
      <c r="G746" s="134" t="s">
        <v>5863</v>
      </c>
      <c r="H746" s="134" t="s">
        <v>1218</v>
      </c>
      <c r="I746" s="135"/>
      <c r="J746" s="136"/>
      <c r="K746" s="136"/>
      <c r="L746" s="136"/>
      <c r="M746" s="136" t="s">
        <v>1196</v>
      </c>
      <c r="N746" s="137"/>
      <c r="O746" s="132"/>
      <c r="P746" s="99"/>
      <c r="Q746" s="131"/>
      <c r="R746" s="132"/>
      <c r="S746" s="99"/>
      <c r="T746" s="99">
        <v>50</v>
      </c>
      <c r="U746" s="99"/>
      <c r="V746" s="110"/>
      <c r="W746" s="111"/>
      <c r="X746" s="110"/>
      <c r="Y746" s="132"/>
      <c r="Z746" s="99"/>
      <c r="AA746" s="99">
        <v>10</v>
      </c>
      <c r="AB746" s="99"/>
      <c r="AC746" s="99"/>
      <c r="AD746" s="138">
        <v>40634</v>
      </c>
      <c r="AE746" s="102" t="s">
        <v>1217</v>
      </c>
    </row>
    <row r="747" spans="1:157" ht="27" customHeight="1">
      <c r="A747" s="144">
        <v>1112500200</v>
      </c>
      <c r="B747" s="124" t="s">
        <v>872</v>
      </c>
      <c r="C747" s="102" t="s">
        <v>4930</v>
      </c>
      <c r="D747" s="102" t="s">
        <v>4931</v>
      </c>
      <c r="E747" s="102" t="s">
        <v>4932</v>
      </c>
      <c r="F747" s="225">
        <v>3590004</v>
      </c>
      <c r="G747" s="126" t="s">
        <v>4933</v>
      </c>
      <c r="H747" s="126" t="s">
        <v>4934</v>
      </c>
      <c r="I747" s="110"/>
      <c r="J747" s="148"/>
      <c r="K747" s="148"/>
      <c r="L747" s="148"/>
      <c r="M747" s="148" t="s">
        <v>4935</v>
      </c>
      <c r="N747" s="137"/>
      <c r="O747" s="132"/>
      <c r="P747" s="99">
        <v>60</v>
      </c>
      <c r="Q747" s="131" t="s">
        <v>4935</v>
      </c>
      <c r="R747" s="132">
        <v>8</v>
      </c>
      <c r="S747" s="99"/>
      <c r="T747" s="99">
        <v>60</v>
      </c>
      <c r="U747" s="99"/>
      <c r="V747" s="110"/>
      <c r="W747" s="111"/>
      <c r="X747" s="110"/>
      <c r="Y747" s="132"/>
      <c r="Z747" s="99"/>
      <c r="AA747" s="99"/>
      <c r="AB747" s="99"/>
      <c r="AC747" s="99"/>
      <c r="AD747" s="112">
        <v>40269</v>
      </c>
      <c r="AE747" s="102" t="s">
        <v>995</v>
      </c>
    </row>
    <row r="748" spans="1:157" ht="27" customHeight="1">
      <c r="A748" s="99">
        <v>1112500325</v>
      </c>
      <c r="B748" s="124" t="s">
        <v>792</v>
      </c>
      <c r="C748" s="102" t="s">
        <v>519</v>
      </c>
      <c r="D748" s="102" t="s">
        <v>81</v>
      </c>
      <c r="E748" s="102" t="s">
        <v>147</v>
      </c>
      <c r="F748" s="125">
        <v>3590042</v>
      </c>
      <c r="G748" s="126" t="s">
        <v>644</v>
      </c>
      <c r="H748" s="126" t="s">
        <v>326</v>
      </c>
      <c r="I748" s="127" t="s">
        <v>303</v>
      </c>
      <c r="J748" s="128" t="s">
        <v>303</v>
      </c>
      <c r="K748" s="128" t="s">
        <v>303</v>
      </c>
      <c r="L748" s="128" t="s">
        <v>303</v>
      </c>
      <c r="M748" s="148"/>
      <c r="N748" s="137"/>
      <c r="O748" s="132"/>
      <c r="P748" s="99">
        <v>410</v>
      </c>
      <c r="Q748" s="146"/>
      <c r="R748" s="130"/>
      <c r="S748" s="99"/>
      <c r="T748" s="99"/>
      <c r="U748" s="99">
        <v>110</v>
      </c>
      <c r="V748" s="110">
        <v>30</v>
      </c>
      <c r="W748" s="111"/>
      <c r="X748" s="110">
        <v>100</v>
      </c>
      <c r="Y748" s="132">
        <v>168</v>
      </c>
      <c r="Z748" s="99"/>
      <c r="AA748" s="99"/>
      <c r="AB748" s="99"/>
      <c r="AC748" s="99"/>
      <c r="AD748" s="112">
        <v>38991</v>
      </c>
      <c r="AE748" s="102" t="s">
        <v>327</v>
      </c>
    </row>
    <row r="749" spans="1:157" ht="27" customHeight="1">
      <c r="A749" s="99">
        <v>1112500325</v>
      </c>
      <c r="B749" s="124" t="s">
        <v>792</v>
      </c>
      <c r="C749" s="102" t="s">
        <v>519</v>
      </c>
      <c r="D749" s="102" t="s">
        <v>81</v>
      </c>
      <c r="E749" s="102" t="s">
        <v>147</v>
      </c>
      <c r="F749" s="125">
        <v>3590042</v>
      </c>
      <c r="G749" s="126" t="s">
        <v>644</v>
      </c>
      <c r="H749" s="126" t="s">
        <v>326</v>
      </c>
      <c r="I749" s="127" t="s">
        <v>49</v>
      </c>
      <c r="J749" s="128" t="s">
        <v>49</v>
      </c>
      <c r="K749" s="128" t="s">
        <v>49</v>
      </c>
      <c r="L749" s="128" t="s">
        <v>49</v>
      </c>
      <c r="M749" s="148"/>
      <c r="N749" s="137" t="s">
        <v>765</v>
      </c>
      <c r="O749" s="132"/>
      <c r="P749" s="99"/>
      <c r="Q749" s="146"/>
      <c r="R749" s="130"/>
      <c r="S749" s="99"/>
      <c r="T749" s="99"/>
      <c r="U749" s="99"/>
      <c r="V749" s="110"/>
      <c r="W749" s="111"/>
      <c r="X749" s="110"/>
      <c r="Y749" s="132"/>
      <c r="Z749" s="99"/>
      <c r="AA749" s="99"/>
      <c r="AB749" s="99" t="s">
        <v>49</v>
      </c>
      <c r="AC749" s="99"/>
      <c r="AD749" s="112">
        <v>43739</v>
      </c>
      <c r="AE749" s="102" t="s">
        <v>327</v>
      </c>
    </row>
    <row r="750" spans="1:157" s="519" customFormat="1" ht="27" customHeight="1">
      <c r="A750" s="99">
        <v>1112500359</v>
      </c>
      <c r="B750" s="124" t="s">
        <v>776</v>
      </c>
      <c r="C750" s="102" t="s">
        <v>536</v>
      </c>
      <c r="D750" s="102" t="s">
        <v>81</v>
      </c>
      <c r="E750" s="102" t="s">
        <v>2333</v>
      </c>
      <c r="F750" s="125">
        <v>3590032</v>
      </c>
      <c r="G750" s="126" t="s">
        <v>10325</v>
      </c>
      <c r="H750" s="126" t="s">
        <v>646</v>
      </c>
      <c r="I750" s="127"/>
      <c r="J750" s="128"/>
      <c r="K750" s="128"/>
      <c r="L750" s="128"/>
      <c r="M750" s="128"/>
      <c r="N750" s="129" t="s">
        <v>49</v>
      </c>
      <c r="O750" s="130"/>
      <c r="P750" s="99"/>
      <c r="Q750" s="131"/>
      <c r="R750" s="132"/>
      <c r="S750" s="99"/>
      <c r="T750" s="99"/>
      <c r="U750" s="99"/>
      <c r="V750" s="110"/>
      <c r="W750" s="111"/>
      <c r="X750" s="110"/>
      <c r="Y750" s="132"/>
      <c r="Z750" s="99"/>
      <c r="AA750" s="99">
        <v>20</v>
      </c>
      <c r="AB750" s="99"/>
      <c r="AC750" s="99"/>
      <c r="AD750" s="112">
        <v>39172</v>
      </c>
      <c r="AE750" s="102" t="s">
        <v>2332</v>
      </c>
    </row>
    <row r="751" spans="1:157" ht="27" customHeight="1">
      <c r="A751" s="99">
        <v>1112500366</v>
      </c>
      <c r="B751" s="124" t="s">
        <v>404</v>
      </c>
      <c r="C751" s="102" t="s">
        <v>328</v>
      </c>
      <c r="D751" s="102" t="s">
        <v>81</v>
      </c>
      <c r="E751" s="102" t="s">
        <v>3463</v>
      </c>
      <c r="F751" s="125">
        <v>3591118</v>
      </c>
      <c r="G751" s="126" t="s">
        <v>3464</v>
      </c>
      <c r="H751" s="126" t="s">
        <v>3464</v>
      </c>
      <c r="I751" s="127"/>
      <c r="J751" s="128"/>
      <c r="K751" s="128"/>
      <c r="L751" s="128"/>
      <c r="M751" s="128"/>
      <c r="N751" s="129" t="s">
        <v>289</v>
      </c>
      <c r="O751" s="130"/>
      <c r="P751" s="99"/>
      <c r="Q751" s="131"/>
      <c r="R751" s="132"/>
      <c r="S751" s="99"/>
      <c r="T751" s="99"/>
      <c r="U751" s="99"/>
      <c r="V751" s="110"/>
      <c r="W751" s="111"/>
      <c r="X751" s="110"/>
      <c r="Y751" s="132"/>
      <c r="Z751" s="99"/>
      <c r="AA751" s="99">
        <v>20</v>
      </c>
      <c r="AB751" s="99"/>
      <c r="AC751" s="99"/>
      <c r="AD751" s="112">
        <v>39173</v>
      </c>
      <c r="AE751" s="102" t="s">
        <v>3465</v>
      </c>
    </row>
    <row r="752" spans="1:157" ht="27" customHeight="1">
      <c r="A752" s="99">
        <v>1112500374</v>
      </c>
      <c r="B752" s="124" t="s">
        <v>777</v>
      </c>
      <c r="C752" s="102" t="s">
        <v>518</v>
      </c>
      <c r="D752" s="102" t="s">
        <v>81</v>
      </c>
      <c r="E752" s="102" t="s">
        <v>329</v>
      </c>
      <c r="F752" s="125">
        <v>3590011</v>
      </c>
      <c r="G752" s="126" t="s">
        <v>647</v>
      </c>
      <c r="H752" s="126" t="s">
        <v>648</v>
      </c>
      <c r="I752" s="110"/>
      <c r="J752" s="148"/>
      <c r="K752" s="148"/>
      <c r="L752" s="148"/>
      <c r="M752" s="128" t="s">
        <v>49</v>
      </c>
      <c r="N752" s="137"/>
      <c r="O752" s="132"/>
      <c r="P752" s="99"/>
      <c r="Q752" s="131"/>
      <c r="R752" s="132"/>
      <c r="S752" s="99"/>
      <c r="T752" s="99"/>
      <c r="U752" s="99"/>
      <c r="V752" s="110"/>
      <c r="W752" s="111"/>
      <c r="X752" s="110"/>
      <c r="Y752" s="132"/>
      <c r="Z752" s="99"/>
      <c r="AA752" s="99">
        <v>34</v>
      </c>
      <c r="AB752" s="99"/>
      <c r="AC752" s="99"/>
      <c r="AD752" s="112">
        <v>39173</v>
      </c>
      <c r="AE752" s="102" t="s">
        <v>330</v>
      </c>
    </row>
    <row r="753" spans="1:32" ht="27" customHeight="1">
      <c r="A753" s="99">
        <v>1112500408</v>
      </c>
      <c r="B753" s="124" t="s">
        <v>5342</v>
      </c>
      <c r="C753" s="102" t="s">
        <v>543</v>
      </c>
      <c r="D753" s="102" t="s">
        <v>81</v>
      </c>
      <c r="E753" s="102" t="s">
        <v>331</v>
      </c>
      <c r="F753" s="125">
        <v>3591104</v>
      </c>
      <c r="G753" s="126" t="s">
        <v>649</v>
      </c>
      <c r="H753" s="126" t="s">
        <v>5343</v>
      </c>
      <c r="I753" s="127"/>
      <c r="J753" s="128"/>
      <c r="K753" s="128"/>
      <c r="L753" s="128"/>
      <c r="M753" s="128"/>
      <c r="N753" s="129" t="s">
        <v>49</v>
      </c>
      <c r="O753" s="130"/>
      <c r="P753" s="99"/>
      <c r="Q753" s="131"/>
      <c r="R753" s="132"/>
      <c r="S753" s="99"/>
      <c r="T753" s="99"/>
      <c r="U753" s="99"/>
      <c r="V753" s="131"/>
      <c r="W753" s="132"/>
      <c r="X753" s="131"/>
      <c r="Y753" s="132"/>
      <c r="Z753" s="99"/>
      <c r="AA753" s="99">
        <v>20</v>
      </c>
      <c r="AB753" s="99"/>
      <c r="AC753" s="99"/>
      <c r="AD753" s="112">
        <v>39356</v>
      </c>
      <c r="AE753" s="102" t="s">
        <v>332</v>
      </c>
    </row>
    <row r="754" spans="1:32" s="66" customFormat="1" ht="27" customHeight="1">
      <c r="A754" s="99">
        <v>1112500473</v>
      </c>
      <c r="B754" s="124" t="s">
        <v>778</v>
      </c>
      <c r="C754" s="102" t="s">
        <v>3770</v>
      </c>
      <c r="D754" s="102" t="s">
        <v>81</v>
      </c>
      <c r="E754" s="102" t="s">
        <v>4909</v>
      </c>
      <c r="F754" s="125">
        <v>3591152</v>
      </c>
      <c r="G754" s="126" t="s">
        <v>650</v>
      </c>
      <c r="H754" s="126" t="s">
        <v>651</v>
      </c>
      <c r="I754" s="127" t="s">
        <v>765</v>
      </c>
      <c r="J754" s="128" t="s">
        <v>765</v>
      </c>
      <c r="K754" s="128" t="s">
        <v>765</v>
      </c>
      <c r="L754" s="128"/>
      <c r="M754" s="128" t="s">
        <v>765</v>
      </c>
      <c r="N754" s="129" t="s">
        <v>765</v>
      </c>
      <c r="O754" s="130"/>
      <c r="P754" s="99"/>
      <c r="Q754" s="110"/>
      <c r="R754" s="132"/>
      <c r="S754" s="99"/>
      <c r="T754" s="99">
        <v>20</v>
      </c>
      <c r="U754" s="99"/>
      <c r="V754" s="110"/>
      <c r="W754" s="132"/>
      <c r="X754" s="110"/>
      <c r="Y754" s="132"/>
      <c r="Z754" s="99"/>
      <c r="AA754" s="99">
        <v>35</v>
      </c>
      <c r="AB754" s="99"/>
      <c r="AC754" s="99"/>
      <c r="AD754" s="112">
        <v>39417</v>
      </c>
      <c r="AE754" s="102" t="s">
        <v>474</v>
      </c>
    </row>
    <row r="755" spans="1:32" s="66" customFormat="1" ht="27" customHeight="1">
      <c r="A755" s="99">
        <v>1112500499</v>
      </c>
      <c r="B755" s="124" t="s">
        <v>779</v>
      </c>
      <c r="C755" s="102" t="s">
        <v>583</v>
      </c>
      <c r="D755" s="102" t="s">
        <v>81</v>
      </c>
      <c r="E755" s="102" t="s">
        <v>150</v>
      </c>
      <c r="F755" s="125">
        <v>3591106</v>
      </c>
      <c r="G755" s="126" t="s">
        <v>652</v>
      </c>
      <c r="H755" s="126" t="s">
        <v>653</v>
      </c>
      <c r="I755" s="127" t="s">
        <v>66</v>
      </c>
      <c r="J755" s="128" t="s">
        <v>66</v>
      </c>
      <c r="K755" s="128" t="s">
        <v>66</v>
      </c>
      <c r="L755" s="128" t="s">
        <v>66</v>
      </c>
      <c r="M755" s="128"/>
      <c r="N755" s="129"/>
      <c r="O755" s="130"/>
      <c r="P755" s="126"/>
      <c r="Q755" s="146"/>
      <c r="R755" s="130"/>
      <c r="S755" s="126"/>
      <c r="T755" s="99">
        <v>28</v>
      </c>
      <c r="U755" s="126"/>
      <c r="V755" s="146"/>
      <c r="W755" s="130"/>
      <c r="X755" s="146"/>
      <c r="Y755" s="130"/>
      <c r="Z755" s="126"/>
      <c r="AA755" s="126"/>
      <c r="AB755" s="126"/>
      <c r="AC755" s="126"/>
      <c r="AD755" s="149">
        <v>39539</v>
      </c>
      <c r="AE755" s="102" t="s">
        <v>475</v>
      </c>
    </row>
    <row r="756" spans="1:32" s="66" customFormat="1" ht="27" customHeight="1">
      <c r="A756" s="99">
        <v>1112500549</v>
      </c>
      <c r="B756" s="100" t="s">
        <v>781</v>
      </c>
      <c r="C756" s="101" t="s">
        <v>171</v>
      </c>
      <c r="D756" s="102" t="s">
        <v>81</v>
      </c>
      <c r="E756" s="102" t="s">
        <v>333</v>
      </c>
      <c r="F756" s="133">
        <v>3590001</v>
      </c>
      <c r="G756" s="134" t="s">
        <v>334</v>
      </c>
      <c r="H756" s="134" t="s">
        <v>335</v>
      </c>
      <c r="I756" s="135" t="s">
        <v>251</v>
      </c>
      <c r="J756" s="136" t="s">
        <v>251</v>
      </c>
      <c r="K756" s="136" t="s">
        <v>251</v>
      </c>
      <c r="L756" s="136" t="s">
        <v>251</v>
      </c>
      <c r="M756" s="136" t="s">
        <v>251</v>
      </c>
      <c r="N756" s="137"/>
      <c r="O756" s="132"/>
      <c r="P756" s="99"/>
      <c r="Q756" s="131"/>
      <c r="R756" s="132"/>
      <c r="S756" s="99"/>
      <c r="T756" s="99">
        <v>40</v>
      </c>
      <c r="U756" s="99"/>
      <c r="V756" s="131"/>
      <c r="W756" s="132"/>
      <c r="X756" s="131"/>
      <c r="Y756" s="132"/>
      <c r="Z756" s="99"/>
      <c r="AA756" s="99"/>
      <c r="AB756" s="99"/>
      <c r="AC756" s="99"/>
      <c r="AD756" s="138">
        <v>39904</v>
      </c>
      <c r="AE756" s="102" t="s">
        <v>772</v>
      </c>
    </row>
    <row r="757" spans="1:32" s="66" customFormat="1" ht="27" customHeight="1">
      <c r="A757" s="126">
        <v>1112500630</v>
      </c>
      <c r="B757" s="124" t="s">
        <v>1031</v>
      </c>
      <c r="C757" s="102" t="s">
        <v>1022</v>
      </c>
      <c r="D757" s="102" t="s">
        <v>81</v>
      </c>
      <c r="E757" s="102" t="s">
        <v>1024</v>
      </c>
      <c r="F757" s="133">
        <v>3590001</v>
      </c>
      <c r="G757" s="134" t="s">
        <v>1025</v>
      </c>
      <c r="H757" s="134" t="s">
        <v>1026</v>
      </c>
      <c r="I757" s="135"/>
      <c r="J757" s="136"/>
      <c r="K757" s="136"/>
      <c r="L757" s="136"/>
      <c r="M757" s="148" t="s">
        <v>1027</v>
      </c>
      <c r="N757" s="137"/>
      <c r="O757" s="132"/>
      <c r="P757" s="99"/>
      <c r="Q757" s="131"/>
      <c r="R757" s="132"/>
      <c r="S757" s="99"/>
      <c r="T757" s="99"/>
      <c r="U757" s="99"/>
      <c r="V757" s="131"/>
      <c r="W757" s="132"/>
      <c r="X757" s="131"/>
      <c r="Y757" s="132"/>
      <c r="Z757" s="99"/>
      <c r="AA757" s="99">
        <v>30</v>
      </c>
      <c r="AB757" s="99"/>
      <c r="AC757" s="99"/>
      <c r="AD757" s="138">
        <v>40299</v>
      </c>
      <c r="AE757" s="102" t="s">
        <v>772</v>
      </c>
      <c r="AF757" s="67"/>
    </row>
    <row r="758" spans="1:32" s="66" customFormat="1" ht="27" customHeight="1">
      <c r="A758" s="126">
        <v>1112500648</v>
      </c>
      <c r="B758" s="124" t="s">
        <v>2534</v>
      </c>
      <c r="C758" s="102" t="s">
        <v>3520</v>
      </c>
      <c r="D758" s="102" t="s">
        <v>81</v>
      </c>
      <c r="E758" s="102" t="s">
        <v>1497</v>
      </c>
      <c r="F758" s="133">
        <v>3591143</v>
      </c>
      <c r="G758" s="134" t="s">
        <v>1418</v>
      </c>
      <c r="H758" s="134" t="s">
        <v>1419</v>
      </c>
      <c r="I758" s="135" t="s">
        <v>49</v>
      </c>
      <c r="J758" s="136" t="s">
        <v>49</v>
      </c>
      <c r="K758" s="136" t="s">
        <v>49</v>
      </c>
      <c r="L758" s="136" t="s">
        <v>49</v>
      </c>
      <c r="M758" s="136" t="s">
        <v>49</v>
      </c>
      <c r="N758" s="137" t="s">
        <v>49</v>
      </c>
      <c r="O758" s="132" t="s">
        <v>49</v>
      </c>
      <c r="P758" s="99"/>
      <c r="Q758" s="131"/>
      <c r="R758" s="132"/>
      <c r="S758" s="99"/>
      <c r="T758" s="99"/>
      <c r="U758" s="99"/>
      <c r="V758" s="131"/>
      <c r="W758" s="132"/>
      <c r="X758" s="131">
        <v>20</v>
      </c>
      <c r="Y758" s="132"/>
      <c r="Z758" s="99"/>
      <c r="AA758" s="99"/>
      <c r="AB758" s="99"/>
      <c r="AC758" s="99"/>
      <c r="AD758" s="138">
        <v>40299</v>
      </c>
      <c r="AE758" s="102" t="s">
        <v>243</v>
      </c>
    </row>
    <row r="759" spans="1:32" s="66" customFormat="1" ht="27" customHeight="1">
      <c r="A759" s="99">
        <v>1112500648</v>
      </c>
      <c r="B759" s="124" t="s">
        <v>2534</v>
      </c>
      <c r="C759" s="102" t="s">
        <v>4677</v>
      </c>
      <c r="D759" s="102" t="s">
        <v>81</v>
      </c>
      <c r="E759" s="102" t="s">
        <v>1497</v>
      </c>
      <c r="F759" s="133">
        <v>3591143</v>
      </c>
      <c r="G759" s="134" t="s">
        <v>4678</v>
      </c>
      <c r="H759" s="134" t="s">
        <v>4679</v>
      </c>
      <c r="I759" s="135" t="s">
        <v>4669</v>
      </c>
      <c r="J759" s="136" t="s">
        <v>4669</v>
      </c>
      <c r="K759" s="136" t="s">
        <v>4669</v>
      </c>
      <c r="L759" s="136" t="s">
        <v>4669</v>
      </c>
      <c r="M759" s="136" t="s">
        <v>4669</v>
      </c>
      <c r="N759" s="137" t="s">
        <v>4669</v>
      </c>
      <c r="O759" s="132" t="s">
        <v>4669</v>
      </c>
      <c r="P759" s="99"/>
      <c r="Q759" s="131"/>
      <c r="R759" s="132"/>
      <c r="S759" s="99"/>
      <c r="T759" s="99"/>
      <c r="U759" s="99"/>
      <c r="V759" s="131"/>
      <c r="W759" s="132"/>
      <c r="X759" s="131"/>
      <c r="Y759" s="132"/>
      <c r="Z759" s="99"/>
      <c r="AA759" s="99"/>
      <c r="AB759" s="99" t="s">
        <v>4669</v>
      </c>
      <c r="AC759" s="99"/>
      <c r="AD759" s="112">
        <v>43374</v>
      </c>
      <c r="AE759" s="102" t="s">
        <v>243</v>
      </c>
    </row>
    <row r="760" spans="1:32" s="66" customFormat="1" ht="27" customHeight="1">
      <c r="A760" s="126">
        <v>1112500697</v>
      </c>
      <c r="B760" s="124" t="s">
        <v>6529</v>
      </c>
      <c r="C760" s="102" t="s">
        <v>1099</v>
      </c>
      <c r="D760" s="102" t="s">
        <v>81</v>
      </c>
      <c r="E760" s="102" t="s">
        <v>10117</v>
      </c>
      <c r="F760" s="133">
        <v>3590001</v>
      </c>
      <c r="G760" s="134" t="s">
        <v>1100</v>
      </c>
      <c r="H760" s="134" t="s">
        <v>1101</v>
      </c>
      <c r="I760" s="135" t="s">
        <v>49</v>
      </c>
      <c r="J760" s="136"/>
      <c r="K760" s="136" t="s">
        <v>49</v>
      </c>
      <c r="L760" s="136" t="s">
        <v>49</v>
      </c>
      <c r="M760" s="136" t="s">
        <v>49</v>
      </c>
      <c r="N760" s="137" t="s">
        <v>49</v>
      </c>
      <c r="O760" s="132"/>
      <c r="P760" s="99"/>
      <c r="Q760" s="131"/>
      <c r="R760" s="132"/>
      <c r="S760" s="99"/>
      <c r="T760" s="99"/>
      <c r="U760" s="99"/>
      <c r="V760" s="131"/>
      <c r="W760" s="132"/>
      <c r="X760" s="131"/>
      <c r="Y760" s="132"/>
      <c r="Z760" s="99">
        <v>20</v>
      </c>
      <c r="AA760" s="99">
        <v>20</v>
      </c>
      <c r="AB760" s="99"/>
      <c r="AC760" s="99"/>
      <c r="AD760" s="138">
        <v>40544</v>
      </c>
      <c r="AE760" s="102" t="s">
        <v>1102</v>
      </c>
    </row>
    <row r="761" spans="1:32" ht="27" customHeight="1">
      <c r="A761" s="126">
        <v>1112500705</v>
      </c>
      <c r="B761" s="100" t="s">
        <v>781</v>
      </c>
      <c r="C761" s="102" t="s">
        <v>1306</v>
      </c>
      <c r="D761" s="102" t="s">
        <v>81</v>
      </c>
      <c r="E761" s="102" t="s">
        <v>1307</v>
      </c>
      <c r="F761" s="133">
        <v>3590026</v>
      </c>
      <c r="G761" s="134" t="s">
        <v>1308</v>
      </c>
      <c r="H761" s="134" t="s">
        <v>1309</v>
      </c>
      <c r="I761" s="135"/>
      <c r="J761" s="136"/>
      <c r="K761" s="136"/>
      <c r="L761" s="136"/>
      <c r="M761" s="136" t="s">
        <v>49</v>
      </c>
      <c r="N761" s="137"/>
      <c r="O761" s="132"/>
      <c r="P761" s="99">
        <v>54</v>
      </c>
      <c r="Q761" s="131" t="s">
        <v>49</v>
      </c>
      <c r="R761" s="132">
        <v>6</v>
      </c>
      <c r="S761" s="99"/>
      <c r="T761" s="99">
        <v>54</v>
      </c>
      <c r="U761" s="99"/>
      <c r="V761" s="131"/>
      <c r="W761" s="132"/>
      <c r="X761" s="131"/>
      <c r="Y761" s="132"/>
      <c r="Z761" s="99"/>
      <c r="AA761" s="99"/>
      <c r="AB761" s="99"/>
      <c r="AC761" s="99"/>
      <c r="AD761" s="138">
        <v>40634</v>
      </c>
      <c r="AE761" s="102" t="s">
        <v>1310</v>
      </c>
    </row>
    <row r="762" spans="1:32" ht="27" customHeight="1">
      <c r="A762" s="126">
        <v>1112500754</v>
      </c>
      <c r="B762" s="100" t="s">
        <v>1792</v>
      </c>
      <c r="C762" s="102" t="s">
        <v>1791</v>
      </c>
      <c r="D762" s="102" t="s">
        <v>81</v>
      </c>
      <c r="E762" s="102" t="s">
        <v>1793</v>
      </c>
      <c r="F762" s="133" t="s">
        <v>1794</v>
      </c>
      <c r="G762" s="134" t="s">
        <v>1797</v>
      </c>
      <c r="H762" s="134" t="s">
        <v>1798</v>
      </c>
      <c r="I762" s="135"/>
      <c r="J762" s="136"/>
      <c r="K762" s="136"/>
      <c r="L762" s="136"/>
      <c r="M762" s="136" t="s">
        <v>1795</v>
      </c>
      <c r="N762" s="137"/>
      <c r="O762" s="132"/>
      <c r="P762" s="99"/>
      <c r="Q762" s="131"/>
      <c r="R762" s="132"/>
      <c r="S762" s="99"/>
      <c r="T762" s="99"/>
      <c r="U762" s="99"/>
      <c r="V762" s="131"/>
      <c r="W762" s="132"/>
      <c r="X762" s="131"/>
      <c r="Y762" s="132"/>
      <c r="Z762" s="99"/>
      <c r="AA762" s="99">
        <v>35</v>
      </c>
      <c r="AB762" s="99"/>
      <c r="AC762" s="99"/>
      <c r="AD762" s="138">
        <v>41000</v>
      </c>
      <c r="AE762" s="102" t="s">
        <v>1796</v>
      </c>
    </row>
    <row r="763" spans="1:32" s="66" customFormat="1" ht="27" customHeight="1">
      <c r="A763" s="99">
        <v>1112500804</v>
      </c>
      <c r="B763" s="124" t="s">
        <v>2100</v>
      </c>
      <c r="C763" s="102" t="s">
        <v>4248</v>
      </c>
      <c r="D763" s="102" t="s">
        <v>81</v>
      </c>
      <c r="E763" s="102" t="s">
        <v>1902</v>
      </c>
      <c r="F763" s="133" t="s">
        <v>4857</v>
      </c>
      <c r="G763" s="134" t="s">
        <v>4858</v>
      </c>
      <c r="H763" s="134" t="s">
        <v>4859</v>
      </c>
      <c r="I763" s="135"/>
      <c r="J763" s="136"/>
      <c r="K763" s="136"/>
      <c r="L763" s="136"/>
      <c r="M763" s="136" t="s">
        <v>49</v>
      </c>
      <c r="N763" s="137" t="s">
        <v>49</v>
      </c>
      <c r="O763" s="132"/>
      <c r="P763" s="99"/>
      <c r="Q763" s="131"/>
      <c r="R763" s="132"/>
      <c r="S763" s="99"/>
      <c r="T763" s="99"/>
      <c r="U763" s="99"/>
      <c r="V763" s="110"/>
      <c r="W763" s="111"/>
      <c r="X763" s="110"/>
      <c r="Y763" s="132"/>
      <c r="Z763" s="99"/>
      <c r="AA763" s="99">
        <v>20</v>
      </c>
      <c r="AB763" s="99"/>
      <c r="AC763" s="99"/>
      <c r="AD763" s="138">
        <v>41000</v>
      </c>
      <c r="AE763" s="102" t="s">
        <v>1903</v>
      </c>
    </row>
    <row r="764" spans="1:32" s="66" customFormat="1" ht="27" customHeight="1">
      <c r="A764" s="99">
        <v>1112500812</v>
      </c>
      <c r="B764" s="100" t="s">
        <v>1145</v>
      </c>
      <c r="C764" s="101" t="s">
        <v>1884</v>
      </c>
      <c r="D764" s="102" t="s">
        <v>81</v>
      </c>
      <c r="E764" s="102" t="s">
        <v>1885</v>
      </c>
      <c r="F764" s="133" t="s">
        <v>1886</v>
      </c>
      <c r="G764" s="134" t="s">
        <v>1887</v>
      </c>
      <c r="H764" s="134" t="s">
        <v>1888</v>
      </c>
      <c r="I764" s="135"/>
      <c r="J764" s="136"/>
      <c r="K764" s="136"/>
      <c r="L764" s="136"/>
      <c r="M764" s="136" t="s">
        <v>49</v>
      </c>
      <c r="N764" s="137"/>
      <c r="O764" s="132"/>
      <c r="P764" s="99"/>
      <c r="Q764" s="131"/>
      <c r="R764" s="132"/>
      <c r="S764" s="99"/>
      <c r="T764" s="99">
        <v>20</v>
      </c>
      <c r="U764" s="99"/>
      <c r="V764" s="110"/>
      <c r="W764" s="111"/>
      <c r="X764" s="110"/>
      <c r="Y764" s="132"/>
      <c r="Z764" s="99"/>
      <c r="AA764" s="99"/>
      <c r="AB764" s="99"/>
      <c r="AC764" s="99"/>
      <c r="AD764" s="138">
        <v>41000</v>
      </c>
      <c r="AE764" s="102" t="s">
        <v>1912</v>
      </c>
    </row>
    <row r="765" spans="1:32" s="66" customFormat="1" ht="27" customHeight="1">
      <c r="A765" s="126">
        <v>1112500879</v>
      </c>
      <c r="B765" s="124" t="s">
        <v>2121</v>
      </c>
      <c r="C765" s="102" t="s">
        <v>2115</v>
      </c>
      <c r="D765" s="102" t="s">
        <v>81</v>
      </c>
      <c r="E765" s="102" t="s">
        <v>2116</v>
      </c>
      <c r="F765" s="125" t="s">
        <v>2117</v>
      </c>
      <c r="G765" s="126" t="s">
        <v>2118</v>
      </c>
      <c r="H765" s="126" t="s">
        <v>2119</v>
      </c>
      <c r="I765" s="127"/>
      <c r="J765" s="128"/>
      <c r="K765" s="128"/>
      <c r="L765" s="128" t="s">
        <v>2114</v>
      </c>
      <c r="M765" s="128" t="s">
        <v>2114</v>
      </c>
      <c r="N765" s="129" t="s">
        <v>2114</v>
      </c>
      <c r="O765" s="130" t="s">
        <v>2301</v>
      </c>
      <c r="P765" s="99"/>
      <c r="Q765" s="146"/>
      <c r="R765" s="132"/>
      <c r="S765" s="126"/>
      <c r="T765" s="99"/>
      <c r="U765" s="126"/>
      <c r="V765" s="110"/>
      <c r="W765" s="111"/>
      <c r="X765" s="146">
        <v>20</v>
      </c>
      <c r="Y765" s="130"/>
      <c r="Z765" s="126"/>
      <c r="AA765" s="126"/>
      <c r="AB765" s="126"/>
      <c r="AC765" s="126"/>
      <c r="AD765" s="149">
        <v>41214</v>
      </c>
      <c r="AE765" s="102" t="s">
        <v>2120</v>
      </c>
    </row>
    <row r="766" spans="1:32" ht="27" customHeight="1">
      <c r="A766" s="99">
        <v>1112500879</v>
      </c>
      <c r="B766" s="124" t="s">
        <v>2309</v>
      </c>
      <c r="C766" s="102" t="s">
        <v>4671</v>
      </c>
      <c r="D766" s="102" t="s">
        <v>81</v>
      </c>
      <c r="E766" s="102" t="s">
        <v>4672</v>
      </c>
      <c r="F766" s="125" t="s">
        <v>4673</v>
      </c>
      <c r="G766" s="126" t="s">
        <v>4674</v>
      </c>
      <c r="H766" s="126" t="s">
        <v>4675</v>
      </c>
      <c r="I766" s="127"/>
      <c r="J766" s="128"/>
      <c r="K766" s="128"/>
      <c r="L766" s="128" t="s">
        <v>4669</v>
      </c>
      <c r="M766" s="128" t="s">
        <v>4669</v>
      </c>
      <c r="N766" s="129" t="s">
        <v>4669</v>
      </c>
      <c r="O766" s="130" t="s">
        <v>4669</v>
      </c>
      <c r="P766" s="99"/>
      <c r="Q766" s="131"/>
      <c r="R766" s="132"/>
      <c r="S766" s="99"/>
      <c r="T766" s="99"/>
      <c r="U766" s="99"/>
      <c r="V766" s="131"/>
      <c r="W766" s="132"/>
      <c r="X766" s="131"/>
      <c r="Y766" s="132"/>
      <c r="Z766" s="99"/>
      <c r="AA766" s="99"/>
      <c r="AB766" s="99" t="s">
        <v>4669</v>
      </c>
      <c r="AC766" s="99"/>
      <c r="AD766" s="112">
        <v>43374</v>
      </c>
      <c r="AE766" s="102" t="s">
        <v>4676</v>
      </c>
    </row>
    <row r="767" spans="1:32" ht="27" customHeight="1">
      <c r="A767" s="99">
        <v>1112500911</v>
      </c>
      <c r="B767" s="124" t="s">
        <v>2165</v>
      </c>
      <c r="C767" s="102" t="s">
        <v>4910</v>
      </c>
      <c r="D767" s="102" t="s">
        <v>81</v>
      </c>
      <c r="E767" s="102" t="s">
        <v>2207</v>
      </c>
      <c r="F767" s="125" t="s">
        <v>4911</v>
      </c>
      <c r="G767" s="126" t="s">
        <v>4912</v>
      </c>
      <c r="H767" s="126" t="s">
        <v>4912</v>
      </c>
      <c r="I767" s="127"/>
      <c r="J767" s="128"/>
      <c r="K767" s="128"/>
      <c r="L767" s="128"/>
      <c r="M767" s="128" t="s">
        <v>4913</v>
      </c>
      <c r="N767" s="129"/>
      <c r="O767" s="130"/>
      <c r="P767" s="126"/>
      <c r="Q767" s="146"/>
      <c r="R767" s="130"/>
      <c r="S767" s="126"/>
      <c r="T767" s="126">
        <v>20</v>
      </c>
      <c r="U767" s="126"/>
      <c r="V767" s="146"/>
      <c r="W767" s="130"/>
      <c r="X767" s="146"/>
      <c r="Y767" s="130"/>
      <c r="Z767" s="126"/>
      <c r="AA767" s="99"/>
      <c r="AB767" s="99"/>
      <c r="AC767" s="99"/>
      <c r="AD767" s="112">
        <v>41365</v>
      </c>
      <c r="AE767" s="102" t="s">
        <v>2208</v>
      </c>
    </row>
    <row r="768" spans="1:32" ht="27" customHeight="1">
      <c r="A768" s="99">
        <v>1112500945</v>
      </c>
      <c r="B768" s="100" t="s">
        <v>2266</v>
      </c>
      <c r="C768" s="101" t="s">
        <v>2267</v>
      </c>
      <c r="D768" s="102" t="s">
        <v>81</v>
      </c>
      <c r="E768" s="102" t="s">
        <v>2268</v>
      </c>
      <c r="F768" s="133" t="s">
        <v>2269</v>
      </c>
      <c r="G768" s="134" t="s">
        <v>3420</v>
      </c>
      <c r="H768" s="134" t="s">
        <v>3421</v>
      </c>
      <c r="I768" s="135"/>
      <c r="J768" s="136"/>
      <c r="K768" s="136"/>
      <c r="L768" s="136"/>
      <c r="M768" s="136" t="s">
        <v>49</v>
      </c>
      <c r="N768" s="137"/>
      <c r="O768" s="132"/>
      <c r="P768" s="99"/>
      <c r="Q768" s="131"/>
      <c r="R768" s="132"/>
      <c r="S768" s="99"/>
      <c r="T768" s="99">
        <v>10</v>
      </c>
      <c r="U768" s="99"/>
      <c r="V768" s="110"/>
      <c r="W768" s="111"/>
      <c r="X768" s="131"/>
      <c r="Y768" s="132"/>
      <c r="Z768" s="99"/>
      <c r="AA768" s="99">
        <v>30</v>
      </c>
      <c r="AB768" s="99"/>
      <c r="AC768" s="99"/>
      <c r="AD768" s="138">
        <v>41548</v>
      </c>
      <c r="AE768" s="102" t="s">
        <v>2270</v>
      </c>
    </row>
    <row r="769" spans="1:31" s="66" customFormat="1" ht="27" customHeight="1">
      <c r="A769" s="99">
        <v>1112500994</v>
      </c>
      <c r="B769" s="124" t="s">
        <v>2367</v>
      </c>
      <c r="C769" s="102" t="s">
        <v>2366</v>
      </c>
      <c r="D769" s="102" t="s">
        <v>81</v>
      </c>
      <c r="E769" s="102" t="s">
        <v>2368</v>
      </c>
      <c r="F769" s="133" t="s">
        <v>1794</v>
      </c>
      <c r="G769" s="134" t="s">
        <v>2369</v>
      </c>
      <c r="H769" s="134" t="s">
        <v>2370</v>
      </c>
      <c r="I769" s="135"/>
      <c r="J769" s="136"/>
      <c r="K769" s="136"/>
      <c r="L769" s="136"/>
      <c r="M769" s="136" t="s">
        <v>49</v>
      </c>
      <c r="N769" s="137"/>
      <c r="O769" s="132"/>
      <c r="P769" s="99"/>
      <c r="Q769" s="131"/>
      <c r="R769" s="132"/>
      <c r="S769" s="99"/>
      <c r="T769" s="99">
        <v>20</v>
      </c>
      <c r="U769" s="99"/>
      <c r="V769" s="110"/>
      <c r="W769" s="111"/>
      <c r="X769" s="131"/>
      <c r="Y769" s="132"/>
      <c r="Z769" s="99"/>
      <c r="AA769" s="99">
        <v>10</v>
      </c>
      <c r="AB769" s="99"/>
      <c r="AC769" s="99"/>
      <c r="AD769" s="138">
        <v>41730</v>
      </c>
      <c r="AE769" s="102" t="s">
        <v>2371</v>
      </c>
    </row>
    <row r="770" spans="1:31" ht="27" customHeight="1">
      <c r="A770" s="99">
        <v>1112501018</v>
      </c>
      <c r="B770" s="124" t="s">
        <v>2385</v>
      </c>
      <c r="C770" s="102" t="s">
        <v>2372</v>
      </c>
      <c r="D770" s="102" t="s">
        <v>81</v>
      </c>
      <c r="E770" s="102" t="s">
        <v>11582</v>
      </c>
      <c r="F770" s="133" t="s">
        <v>2117</v>
      </c>
      <c r="G770" s="134" t="s">
        <v>2374</v>
      </c>
      <c r="H770" s="134" t="s">
        <v>2374</v>
      </c>
      <c r="I770" s="135"/>
      <c r="J770" s="136"/>
      <c r="K770" s="136"/>
      <c r="L770" s="136"/>
      <c r="M770" s="136"/>
      <c r="N770" s="137" t="s">
        <v>49</v>
      </c>
      <c r="O770" s="132"/>
      <c r="P770" s="99"/>
      <c r="Q770" s="131"/>
      <c r="R770" s="132"/>
      <c r="S770" s="99"/>
      <c r="T770" s="99"/>
      <c r="U770" s="99"/>
      <c r="V770" s="110"/>
      <c r="W770" s="111"/>
      <c r="X770" s="131"/>
      <c r="Y770" s="132"/>
      <c r="Z770" s="99"/>
      <c r="AA770" s="99">
        <v>39</v>
      </c>
      <c r="AB770" s="99"/>
      <c r="AC770" s="99"/>
      <c r="AD770" s="138">
        <v>41730</v>
      </c>
      <c r="AE770" s="102" t="s">
        <v>2373</v>
      </c>
    </row>
    <row r="771" spans="1:31" ht="27" customHeight="1">
      <c r="A771" s="99">
        <v>1112501083</v>
      </c>
      <c r="B771" s="273" t="s">
        <v>7611</v>
      </c>
      <c r="C771" s="273" t="s">
        <v>7612</v>
      </c>
      <c r="D771" s="102" t="s">
        <v>81</v>
      </c>
      <c r="E771" s="102" t="s">
        <v>2699</v>
      </c>
      <c r="F771" s="133" t="s">
        <v>2700</v>
      </c>
      <c r="G771" s="134" t="s">
        <v>2701</v>
      </c>
      <c r="H771" s="134" t="s">
        <v>2702</v>
      </c>
      <c r="I771" s="135"/>
      <c r="J771" s="136"/>
      <c r="K771" s="136"/>
      <c r="L771" s="136"/>
      <c r="M771" s="136" t="s">
        <v>49</v>
      </c>
      <c r="N771" s="137" t="s">
        <v>49</v>
      </c>
      <c r="O771" s="132" t="s">
        <v>49</v>
      </c>
      <c r="P771" s="99"/>
      <c r="Q771" s="131"/>
      <c r="R771" s="132"/>
      <c r="S771" s="99"/>
      <c r="T771" s="99"/>
      <c r="U771" s="99"/>
      <c r="V771" s="131"/>
      <c r="W771" s="132"/>
      <c r="X771" s="131"/>
      <c r="Y771" s="132"/>
      <c r="Z771" s="99">
        <v>20</v>
      </c>
      <c r="AA771" s="99"/>
      <c r="AB771" s="99"/>
      <c r="AC771" s="99"/>
      <c r="AD771" s="112">
        <v>41913</v>
      </c>
      <c r="AE771" s="102" t="s">
        <v>2703</v>
      </c>
    </row>
    <row r="772" spans="1:31" ht="27" customHeight="1">
      <c r="A772" s="99">
        <v>1112501158</v>
      </c>
      <c r="B772" s="100" t="s">
        <v>3145</v>
      </c>
      <c r="C772" s="101" t="s">
        <v>3091</v>
      </c>
      <c r="D772" s="102" t="s">
        <v>81</v>
      </c>
      <c r="E772" s="102" t="s">
        <v>3092</v>
      </c>
      <c r="F772" s="133" t="s">
        <v>3093</v>
      </c>
      <c r="G772" s="134" t="s">
        <v>3094</v>
      </c>
      <c r="H772" s="134" t="s">
        <v>3095</v>
      </c>
      <c r="I772" s="135"/>
      <c r="J772" s="136"/>
      <c r="K772" s="136"/>
      <c r="L772" s="136" t="s">
        <v>3096</v>
      </c>
      <c r="M772" s="136" t="s">
        <v>3096</v>
      </c>
      <c r="N772" s="137" t="s">
        <v>3096</v>
      </c>
      <c r="O772" s="132" t="s">
        <v>3096</v>
      </c>
      <c r="P772" s="99"/>
      <c r="Q772" s="131"/>
      <c r="R772" s="132"/>
      <c r="S772" s="99"/>
      <c r="T772" s="99"/>
      <c r="U772" s="99"/>
      <c r="V772" s="131"/>
      <c r="W772" s="132"/>
      <c r="X772" s="131">
        <v>20</v>
      </c>
      <c r="Y772" s="132"/>
      <c r="Z772" s="99"/>
      <c r="AA772" s="99"/>
      <c r="AB772" s="99"/>
      <c r="AC772" s="99"/>
      <c r="AD772" s="138">
        <v>42217</v>
      </c>
      <c r="AE772" s="102" t="s">
        <v>3097</v>
      </c>
    </row>
    <row r="773" spans="1:31" ht="27" customHeight="1">
      <c r="A773" s="99">
        <v>1112501158</v>
      </c>
      <c r="B773" s="100" t="s">
        <v>3145</v>
      </c>
      <c r="C773" s="101" t="s">
        <v>3091</v>
      </c>
      <c r="D773" s="102" t="s">
        <v>81</v>
      </c>
      <c r="E773" s="102" t="s">
        <v>3092</v>
      </c>
      <c r="F773" s="133" t="s">
        <v>4683</v>
      </c>
      <c r="G773" s="134" t="s">
        <v>4684</v>
      </c>
      <c r="H773" s="134" t="s">
        <v>4685</v>
      </c>
      <c r="I773" s="135"/>
      <c r="J773" s="136"/>
      <c r="K773" s="136"/>
      <c r="L773" s="136" t="s">
        <v>4669</v>
      </c>
      <c r="M773" s="136" t="s">
        <v>4669</v>
      </c>
      <c r="N773" s="137" t="s">
        <v>4669</v>
      </c>
      <c r="O773" s="132" t="s">
        <v>4669</v>
      </c>
      <c r="P773" s="99"/>
      <c r="Q773" s="131"/>
      <c r="R773" s="132"/>
      <c r="S773" s="99"/>
      <c r="T773" s="99"/>
      <c r="U773" s="99"/>
      <c r="V773" s="131"/>
      <c r="W773" s="132"/>
      <c r="X773" s="131"/>
      <c r="Y773" s="132"/>
      <c r="Z773" s="99"/>
      <c r="AA773" s="99"/>
      <c r="AB773" s="99" t="s">
        <v>4669</v>
      </c>
      <c r="AC773" s="99"/>
      <c r="AD773" s="112">
        <v>43374</v>
      </c>
      <c r="AE773" s="102" t="s">
        <v>3097</v>
      </c>
    </row>
    <row r="774" spans="1:31" ht="27" customHeight="1">
      <c r="A774" s="99">
        <v>1112501166</v>
      </c>
      <c r="B774" s="100" t="s">
        <v>11628</v>
      </c>
      <c r="C774" s="101" t="s">
        <v>3107</v>
      </c>
      <c r="D774" s="102" t="s">
        <v>81</v>
      </c>
      <c r="E774" s="102" t="s">
        <v>3108</v>
      </c>
      <c r="F774" s="133" t="s">
        <v>3109</v>
      </c>
      <c r="G774" s="134" t="s">
        <v>3110</v>
      </c>
      <c r="H774" s="134" t="s">
        <v>3111</v>
      </c>
      <c r="I774" s="135"/>
      <c r="J774" s="136"/>
      <c r="K774" s="136"/>
      <c r="L774" s="136" t="s">
        <v>49</v>
      </c>
      <c r="M774" s="136" t="s">
        <v>49</v>
      </c>
      <c r="N774" s="137" t="s">
        <v>49</v>
      </c>
      <c r="O774" s="132"/>
      <c r="P774" s="99"/>
      <c r="Q774" s="131"/>
      <c r="R774" s="132"/>
      <c r="S774" s="99"/>
      <c r="T774" s="99"/>
      <c r="U774" s="99"/>
      <c r="V774" s="131"/>
      <c r="W774" s="132"/>
      <c r="X774" s="131"/>
      <c r="Y774" s="132"/>
      <c r="Z774" s="99">
        <v>15</v>
      </c>
      <c r="AA774" s="99"/>
      <c r="AB774" s="99"/>
      <c r="AC774" s="99"/>
      <c r="AD774" s="138">
        <v>42217</v>
      </c>
      <c r="AE774" s="102" t="s">
        <v>3112</v>
      </c>
    </row>
    <row r="775" spans="1:31" ht="27" customHeight="1">
      <c r="A775" s="99">
        <v>1112501190</v>
      </c>
      <c r="B775" s="100" t="s">
        <v>3154</v>
      </c>
      <c r="C775" s="101" t="s">
        <v>3155</v>
      </c>
      <c r="D775" s="102" t="s">
        <v>81</v>
      </c>
      <c r="E775" s="102" t="s">
        <v>3156</v>
      </c>
      <c r="F775" s="133" t="s">
        <v>3157</v>
      </c>
      <c r="G775" s="134" t="s">
        <v>3158</v>
      </c>
      <c r="H775" s="134" t="s">
        <v>3158</v>
      </c>
      <c r="I775" s="135"/>
      <c r="J775" s="136"/>
      <c r="K775" s="136"/>
      <c r="L775" s="136"/>
      <c r="M775" s="136" t="s">
        <v>3159</v>
      </c>
      <c r="N775" s="137" t="s">
        <v>3159</v>
      </c>
      <c r="O775" s="132"/>
      <c r="P775" s="99"/>
      <c r="Q775" s="131"/>
      <c r="R775" s="132"/>
      <c r="S775" s="99"/>
      <c r="T775" s="99"/>
      <c r="U775" s="99"/>
      <c r="V775" s="131"/>
      <c r="W775" s="132"/>
      <c r="X775" s="131"/>
      <c r="Y775" s="132"/>
      <c r="Z775" s="99"/>
      <c r="AA775" s="99">
        <v>20</v>
      </c>
      <c r="AB775" s="99"/>
      <c r="AC775" s="99"/>
      <c r="AD775" s="138">
        <v>42278</v>
      </c>
      <c r="AE775" s="102" t="s">
        <v>3160</v>
      </c>
    </row>
    <row r="776" spans="1:31" s="66" customFormat="1" ht="27" customHeight="1">
      <c r="A776" s="99">
        <v>1112501273</v>
      </c>
      <c r="B776" s="100" t="s">
        <v>3689</v>
      </c>
      <c r="C776" s="101" t="s">
        <v>11085</v>
      </c>
      <c r="D776" s="102" t="s">
        <v>81</v>
      </c>
      <c r="E776" s="102" t="s">
        <v>3714</v>
      </c>
      <c r="F776" s="133" t="s">
        <v>2700</v>
      </c>
      <c r="G776" s="134" t="s">
        <v>3690</v>
      </c>
      <c r="H776" s="134" t="s">
        <v>3690</v>
      </c>
      <c r="I776" s="135"/>
      <c r="J776" s="136"/>
      <c r="K776" s="136"/>
      <c r="L776" s="136"/>
      <c r="M776" s="136"/>
      <c r="N776" s="137" t="s">
        <v>49</v>
      </c>
      <c r="O776" s="132"/>
      <c r="P776" s="99"/>
      <c r="Q776" s="131"/>
      <c r="R776" s="132"/>
      <c r="S776" s="99"/>
      <c r="T776" s="99"/>
      <c r="U776" s="99"/>
      <c r="V776" s="131">
        <v>6</v>
      </c>
      <c r="W776" s="132"/>
      <c r="X776" s="131">
        <v>14</v>
      </c>
      <c r="Y776" s="132"/>
      <c r="Z776" s="99"/>
      <c r="AA776" s="99"/>
      <c r="AB776" s="99"/>
      <c r="AC776" s="99"/>
      <c r="AD776" s="138">
        <v>42767</v>
      </c>
      <c r="AE776" s="102" t="s">
        <v>3691</v>
      </c>
    </row>
    <row r="777" spans="1:31" s="66" customFormat="1" ht="27" customHeight="1">
      <c r="A777" s="99">
        <v>1112501299</v>
      </c>
      <c r="B777" s="124" t="s">
        <v>781</v>
      </c>
      <c r="C777" s="102" t="s">
        <v>3984</v>
      </c>
      <c r="D777" s="102" t="s">
        <v>81</v>
      </c>
      <c r="E777" s="102" t="s">
        <v>4162</v>
      </c>
      <c r="F777" s="125">
        <v>3590005</v>
      </c>
      <c r="G777" s="126" t="s">
        <v>6218</v>
      </c>
      <c r="H777" s="126" t="s">
        <v>3985</v>
      </c>
      <c r="I777" s="127" t="s">
        <v>765</v>
      </c>
      <c r="J777" s="128" t="s">
        <v>765</v>
      </c>
      <c r="K777" s="128" t="s">
        <v>765</v>
      </c>
      <c r="L777" s="128" t="s">
        <v>765</v>
      </c>
      <c r="M777" s="128"/>
      <c r="N777" s="129"/>
      <c r="O777" s="130"/>
      <c r="P777" s="99">
        <v>54</v>
      </c>
      <c r="Q777" s="146" t="s">
        <v>49</v>
      </c>
      <c r="R777" s="132">
        <v>4</v>
      </c>
      <c r="S777" s="99"/>
      <c r="T777" s="99">
        <v>54</v>
      </c>
      <c r="U777" s="99"/>
      <c r="V777" s="110"/>
      <c r="W777" s="111"/>
      <c r="X777" s="110"/>
      <c r="Y777" s="132"/>
      <c r="Z777" s="99"/>
      <c r="AA777" s="99"/>
      <c r="AB777" s="99"/>
      <c r="AC777" s="99"/>
      <c r="AD777" s="112">
        <v>42948</v>
      </c>
      <c r="AE777" s="102" t="s">
        <v>3986</v>
      </c>
    </row>
    <row r="778" spans="1:31" s="66" customFormat="1" ht="27" customHeight="1">
      <c r="A778" s="126">
        <v>1112501307</v>
      </c>
      <c r="B778" s="124" t="s">
        <v>3983</v>
      </c>
      <c r="C778" s="102" t="s">
        <v>7794</v>
      </c>
      <c r="D778" s="102" t="s">
        <v>81</v>
      </c>
      <c r="E778" s="102" t="s">
        <v>3994</v>
      </c>
      <c r="F778" s="133">
        <v>3591127</v>
      </c>
      <c r="G778" s="134" t="s">
        <v>4160</v>
      </c>
      <c r="H778" s="134" t="s">
        <v>4161</v>
      </c>
      <c r="I778" s="135"/>
      <c r="J778" s="136"/>
      <c r="K778" s="136" t="s">
        <v>4159</v>
      </c>
      <c r="L778" s="136" t="s">
        <v>4159</v>
      </c>
      <c r="M778" s="136" t="s">
        <v>4159</v>
      </c>
      <c r="N778" s="137" t="s">
        <v>4159</v>
      </c>
      <c r="O778" s="132" t="s">
        <v>4159</v>
      </c>
      <c r="P778" s="99"/>
      <c r="Q778" s="131"/>
      <c r="R778" s="132"/>
      <c r="S778" s="99"/>
      <c r="T778" s="99"/>
      <c r="U778" s="99"/>
      <c r="V778" s="131"/>
      <c r="W778" s="132"/>
      <c r="X778" s="131">
        <v>6</v>
      </c>
      <c r="Y778" s="132"/>
      <c r="Z778" s="99"/>
      <c r="AA778" s="99">
        <v>14</v>
      </c>
      <c r="AB778" s="99"/>
      <c r="AC778" s="99"/>
      <c r="AD778" s="138">
        <v>42948</v>
      </c>
      <c r="AE778" s="102" t="s">
        <v>3995</v>
      </c>
    </row>
    <row r="779" spans="1:31" ht="27" customHeight="1">
      <c r="A779" s="126">
        <v>1112501307</v>
      </c>
      <c r="B779" s="124" t="s">
        <v>11629</v>
      </c>
      <c r="C779" s="102" t="s">
        <v>7794</v>
      </c>
      <c r="D779" s="102" t="s">
        <v>81</v>
      </c>
      <c r="E779" s="102" t="s">
        <v>7795</v>
      </c>
      <c r="F779" s="133" t="s">
        <v>7796</v>
      </c>
      <c r="G779" s="134" t="s">
        <v>7797</v>
      </c>
      <c r="H779" s="134" t="s">
        <v>7798</v>
      </c>
      <c r="I779" s="135"/>
      <c r="J779" s="136" t="s">
        <v>6435</v>
      </c>
      <c r="K779" s="136" t="s">
        <v>6435</v>
      </c>
      <c r="L779" s="136" t="s">
        <v>6435</v>
      </c>
      <c r="M779" s="136" t="s">
        <v>6435</v>
      </c>
      <c r="N779" s="137" t="s">
        <v>6435</v>
      </c>
      <c r="O779" s="132" t="s">
        <v>765</v>
      </c>
      <c r="P779" s="99"/>
      <c r="Q779" s="131"/>
      <c r="R779" s="132"/>
      <c r="S779" s="99"/>
      <c r="T779" s="99"/>
      <c r="U779" s="99"/>
      <c r="V779" s="131"/>
      <c r="W779" s="132"/>
      <c r="X779" s="131"/>
      <c r="Y779" s="132"/>
      <c r="Z779" s="99"/>
      <c r="AA779" s="99"/>
      <c r="AB779" s="99" t="s">
        <v>4597</v>
      </c>
      <c r="AC779" s="99"/>
      <c r="AD779" s="138">
        <v>44805</v>
      </c>
      <c r="AE779" s="102" t="s">
        <v>7799</v>
      </c>
    </row>
    <row r="780" spans="1:31" s="66" customFormat="1" ht="27" customHeight="1">
      <c r="A780" s="99">
        <v>1112501315</v>
      </c>
      <c r="B780" s="124" t="s">
        <v>5221</v>
      </c>
      <c r="C780" s="102" t="s">
        <v>4016</v>
      </c>
      <c r="D780" s="102" t="s">
        <v>81</v>
      </c>
      <c r="E780" s="102" t="s">
        <v>4017</v>
      </c>
      <c r="F780" s="125" t="s">
        <v>2884</v>
      </c>
      <c r="G780" s="126" t="s">
        <v>4018</v>
      </c>
      <c r="H780" s="126" t="s">
        <v>4019</v>
      </c>
      <c r="I780" s="127"/>
      <c r="J780" s="128"/>
      <c r="K780" s="128"/>
      <c r="L780" s="128"/>
      <c r="M780" s="128" t="s">
        <v>49</v>
      </c>
      <c r="N780" s="129" t="s">
        <v>49</v>
      </c>
      <c r="O780" s="130"/>
      <c r="P780" s="126"/>
      <c r="Q780" s="146"/>
      <c r="R780" s="130"/>
      <c r="S780" s="126"/>
      <c r="T780" s="126">
        <v>20</v>
      </c>
      <c r="U780" s="126"/>
      <c r="V780" s="146"/>
      <c r="W780" s="130"/>
      <c r="X780" s="146"/>
      <c r="Y780" s="130"/>
      <c r="Z780" s="126"/>
      <c r="AA780" s="99"/>
      <c r="AB780" s="99"/>
      <c r="AC780" s="99"/>
      <c r="AD780" s="112">
        <v>42979</v>
      </c>
      <c r="AE780" s="102" t="s">
        <v>4020</v>
      </c>
    </row>
    <row r="781" spans="1:31" s="66" customFormat="1" ht="27" customHeight="1">
      <c r="A781" s="99">
        <v>1112501349</v>
      </c>
      <c r="B781" s="100" t="s">
        <v>4257</v>
      </c>
      <c r="C781" s="101" t="s">
        <v>4258</v>
      </c>
      <c r="D781" s="102" t="s">
        <v>81</v>
      </c>
      <c r="E781" s="102" t="s">
        <v>9942</v>
      </c>
      <c r="F781" s="133" t="s">
        <v>9943</v>
      </c>
      <c r="G781" s="134" t="s">
        <v>4259</v>
      </c>
      <c r="H781" s="134" t="s">
        <v>4260</v>
      </c>
      <c r="I781" s="135"/>
      <c r="J781" s="136"/>
      <c r="K781" s="136"/>
      <c r="L781" s="136"/>
      <c r="M781" s="136" t="s">
        <v>49</v>
      </c>
      <c r="N781" s="137" t="s">
        <v>49</v>
      </c>
      <c r="O781" s="132"/>
      <c r="P781" s="99"/>
      <c r="Q781" s="131"/>
      <c r="R781" s="132"/>
      <c r="S781" s="99"/>
      <c r="T781" s="99"/>
      <c r="U781" s="99"/>
      <c r="V781" s="131"/>
      <c r="W781" s="132"/>
      <c r="X781" s="131"/>
      <c r="Y781" s="132"/>
      <c r="Z781" s="99"/>
      <c r="AA781" s="99">
        <v>20</v>
      </c>
      <c r="AB781" s="99"/>
      <c r="AC781" s="99"/>
      <c r="AD781" s="138">
        <v>43160</v>
      </c>
      <c r="AE781" s="102" t="s">
        <v>9944</v>
      </c>
    </row>
    <row r="782" spans="1:31" ht="27" customHeight="1">
      <c r="A782" s="99">
        <v>1112501372</v>
      </c>
      <c r="B782" s="124" t="s">
        <v>2309</v>
      </c>
      <c r="C782" s="102" t="s">
        <v>4432</v>
      </c>
      <c r="D782" s="102" t="s">
        <v>81</v>
      </c>
      <c r="E782" s="102" t="s">
        <v>4433</v>
      </c>
      <c r="F782" s="125" t="s">
        <v>5928</v>
      </c>
      <c r="G782" s="126" t="s">
        <v>4434</v>
      </c>
      <c r="H782" s="126" t="s">
        <v>4435</v>
      </c>
      <c r="I782" s="127"/>
      <c r="J782" s="128"/>
      <c r="K782" s="128"/>
      <c r="L782" s="128" t="s">
        <v>4424</v>
      </c>
      <c r="M782" s="128" t="s">
        <v>4424</v>
      </c>
      <c r="N782" s="129" t="s">
        <v>4424</v>
      </c>
      <c r="O782" s="130" t="s">
        <v>4424</v>
      </c>
      <c r="P782" s="99"/>
      <c r="Q782" s="131"/>
      <c r="R782" s="132"/>
      <c r="S782" s="99"/>
      <c r="T782" s="99"/>
      <c r="U782" s="99"/>
      <c r="V782" s="131"/>
      <c r="W782" s="132"/>
      <c r="X782" s="131">
        <v>20</v>
      </c>
      <c r="Y782" s="132"/>
      <c r="Z782" s="99"/>
      <c r="AA782" s="99"/>
      <c r="AB782" s="99"/>
      <c r="AC782" s="99"/>
      <c r="AD782" s="112">
        <v>43221</v>
      </c>
      <c r="AE782" s="102" t="s">
        <v>6310</v>
      </c>
    </row>
    <row r="783" spans="1:31" s="66" customFormat="1" ht="27" customHeight="1">
      <c r="A783" s="99">
        <v>1112501372</v>
      </c>
      <c r="B783" s="124" t="s">
        <v>2309</v>
      </c>
      <c r="C783" s="102" t="s">
        <v>4432</v>
      </c>
      <c r="D783" s="102" t="s">
        <v>81</v>
      </c>
      <c r="E783" s="102" t="s">
        <v>4433</v>
      </c>
      <c r="F783" s="125" t="s">
        <v>5927</v>
      </c>
      <c r="G783" s="126" t="s">
        <v>5064</v>
      </c>
      <c r="H783" s="126" t="s">
        <v>5065</v>
      </c>
      <c r="I783" s="127"/>
      <c r="J783" s="128"/>
      <c r="K783" s="128"/>
      <c r="L783" s="128" t="s">
        <v>5066</v>
      </c>
      <c r="M783" s="128" t="s">
        <v>5066</v>
      </c>
      <c r="N783" s="129" t="s">
        <v>5066</v>
      </c>
      <c r="O783" s="130" t="s">
        <v>5066</v>
      </c>
      <c r="P783" s="99"/>
      <c r="Q783" s="131"/>
      <c r="R783" s="132"/>
      <c r="S783" s="99"/>
      <c r="T783" s="99"/>
      <c r="U783" s="99"/>
      <c r="V783" s="131"/>
      <c r="W783" s="132"/>
      <c r="X783" s="131"/>
      <c r="Y783" s="132"/>
      <c r="Z783" s="99"/>
      <c r="AA783" s="99"/>
      <c r="AB783" s="99" t="s">
        <v>5066</v>
      </c>
      <c r="AC783" s="99"/>
      <c r="AD783" s="112" t="s">
        <v>5069</v>
      </c>
      <c r="AE783" s="102" t="s">
        <v>6310</v>
      </c>
    </row>
    <row r="784" spans="1:31" s="306" customFormat="1" ht="27" customHeight="1">
      <c r="A784" s="144">
        <v>1112501414</v>
      </c>
      <c r="B784" s="100" t="s">
        <v>4562</v>
      </c>
      <c r="C784" s="101" t="s">
        <v>4563</v>
      </c>
      <c r="D784" s="102" t="s">
        <v>890</v>
      </c>
      <c r="E784" s="102" t="s">
        <v>4564</v>
      </c>
      <c r="F784" s="145">
        <v>3591147</v>
      </c>
      <c r="G784" s="126" t="s">
        <v>4565</v>
      </c>
      <c r="H784" s="126" t="s">
        <v>4566</v>
      </c>
      <c r="I784" s="127"/>
      <c r="J784" s="128"/>
      <c r="K784" s="128"/>
      <c r="L784" s="128"/>
      <c r="M784" s="128" t="s">
        <v>49</v>
      </c>
      <c r="N784" s="129" t="s">
        <v>49</v>
      </c>
      <c r="O784" s="130"/>
      <c r="P784" s="99"/>
      <c r="Q784" s="146"/>
      <c r="R784" s="132"/>
      <c r="S784" s="126"/>
      <c r="T784" s="99">
        <v>20</v>
      </c>
      <c r="U784" s="126"/>
      <c r="V784" s="127"/>
      <c r="W784" s="237"/>
      <c r="X784" s="127"/>
      <c r="Y784" s="130"/>
      <c r="Z784" s="126"/>
      <c r="AA784" s="126"/>
      <c r="AB784" s="126"/>
      <c r="AC784" s="126"/>
      <c r="AD784" s="112">
        <v>43313</v>
      </c>
      <c r="AE784" s="102" t="s">
        <v>4567</v>
      </c>
    </row>
    <row r="785" spans="1:157" ht="27" customHeight="1">
      <c r="A785" s="308">
        <v>1112501505</v>
      </c>
      <c r="B785" s="309" t="s">
        <v>3983</v>
      </c>
      <c r="C785" s="310" t="s">
        <v>4865</v>
      </c>
      <c r="D785" s="310" t="s">
        <v>81</v>
      </c>
      <c r="E785" s="310" t="s">
        <v>4866</v>
      </c>
      <c r="F785" s="311" t="s">
        <v>4867</v>
      </c>
      <c r="G785" s="312" t="s">
        <v>4868</v>
      </c>
      <c r="H785" s="312" t="s">
        <v>4869</v>
      </c>
      <c r="I785" s="313"/>
      <c r="J785" s="314"/>
      <c r="K785" s="314" t="s">
        <v>49</v>
      </c>
      <c r="L785" s="314" t="s">
        <v>49</v>
      </c>
      <c r="M785" s="314" t="s">
        <v>49</v>
      </c>
      <c r="N785" s="315" t="s">
        <v>49</v>
      </c>
      <c r="O785" s="316" t="s">
        <v>49</v>
      </c>
      <c r="P785" s="317"/>
      <c r="Q785" s="318"/>
      <c r="R785" s="316"/>
      <c r="S785" s="317"/>
      <c r="T785" s="317"/>
      <c r="U785" s="317"/>
      <c r="V785" s="318"/>
      <c r="W785" s="316"/>
      <c r="X785" s="318"/>
      <c r="Y785" s="316"/>
      <c r="Z785" s="317"/>
      <c r="AA785" s="317">
        <v>20</v>
      </c>
      <c r="AB785" s="317"/>
      <c r="AC785" s="317"/>
      <c r="AD785" s="319">
        <v>43497</v>
      </c>
      <c r="AE785" s="310" t="s">
        <v>4870</v>
      </c>
    </row>
    <row r="786" spans="1:157" ht="27" customHeight="1">
      <c r="A786" s="99">
        <v>1112501513</v>
      </c>
      <c r="B786" s="124" t="s">
        <v>2165</v>
      </c>
      <c r="C786" s="102" t="s">
        <v>4914</v>
      </c>
      <c r="D786" s="102" t="s">
        <v>81</v>
      </c>
      <c r="E786" s="102" t="s">
        <v>4915</v>
      </c>
      <c r="F786" s="125">
        <v>3591145</v>
      </c>
      <c r="G786" s="126" t="s">
        <v>4916</v>
      </c>
      <c r="H786" s="126" t="s">
        <v>4916</v>
      </c>
      <c r="I786" s="127"/>
      <c r="J786" s="128"/>
      <c r="K786" s="128"/>
      <c r="L786" s="128"/>
      <c r="M786" s="128" t="s">
        <v>49</v>
      </c>
      <c r="N786" s="129"/>
      <c r="O786" s="130"/>
      <c r="P786" s="126"/>
      <c r="Q786" s="146"/>
      <c r="R786" s="130"/>
      <c r="S786" s="126"/>
      <c r="T786" s="126">
        <v>20</v>
      </c>
      <c r="U786" s="126"/>
      <c r="V786" s="146"/>
      <c r="W786" s="130"/>
      <c r="X786" s="146"/>
      <c r="Y786" s="130"/>
      <c r="Z786" s="126"/>
      <c r="AA786" s="99"/>
      <c r="AB786" s="99"/>
      <c r="AC786" s="99"/>
      <c r="AD786" s="138">
        <v>43556</v>
      </c>
      <c r="AE786" s="102" t="s">
        <v>4917</v>
      </c>
    </row>
    <row r="787" spans="1:157" ht="27" customHeight="1">
      <c r="A787" s="99">
        <v>1112501539</v>
      </c>
      <c r="B787" s="124" t="s">
        <v>404</v>
      </c>
      <c r="C787" s="102" t="s">
        <v>4918</v>
      </c>
      <c r="D787" s="102" t="s">
        <v>81</v>
      </c>
      <c r="E787" s="102" t="s">
        <v>4919</v>
      </c>
      <c r="F787" s="125" t="s">
        <v>2700</v>
      </c>
      <c r="G787" s="126" t="s">
        <v>4920</v>
      </c>
      <c r="H787" s="126" t="s">
        <v>4921</v>
      </c>
      <c r="I787" s="127"/>
      <c r="J787" s="128"/>
      <c r="K787" s="128"/>
      <c r="L787" s="128"/>
      <c r="M787" s="128"/>
      <c r="N787" s="129" t="s">
        <v>49</v>
      </c>
      <c r="O787" s="130"/>
      <c r="P787" s="99"/>
      <c r="Q787" s="131"/>
      <c r="R787" s="132"/>
      <c r="S787" s="99"/>
      <c r="T787" s="99"/>
      <c r="U787" s="99"/>
      <c r="V787" s="110">
        <v>6</v>
      </c>
      <c r="W787" s="111"/>
      <c r="X787" s="110"/>
      <c r="Y787" s="132"/>
      <c r="Z787" s="99"/>
      <c r="AA787" s="99">
        <v>14</v>
      </c>
      <c r="AB787" s="99"/>
      <c r="AC787" s="99"/>
      <c r="AD787" s="138">
        <v>43556</v>
      </c>
      <c r="AE787" s="102" t="s">
        <v>4922</v>
      </c>
    </row>
    <row r="788" spans="1:157" ht="27" customHeight="1">
      <c r="A788" s="99">
        <v>1112501570</v>
      </c>
      <c r="B788" s="124" t="s">
        <v>5361</v>
      </c>
      <c r="C788" s="102" t="s">
        <v>5362</v>
      </c>
      <c r="D788" s="102" t="s">
        <v>81</v>
      </c>
      <c r="E788" s="102" t="s">
        <v>5147</v>
      </c>
      <c r="F788" s="125" t="s">
        <v>5148</v>
      </c>
      <c r="G788" s="126" t="s">
        <v>5149</v>
      </c>
      <c r="H788" s="126" t="s">
        <v>5150</v>
      </c>
      <c r="I788" s="127"/>
      <c r="J788" s="128" t="s">
        <v>765</v>
      </c>
      <c r="K788" s="128" t="s">
        <v>765</v>
      </c>
      <c r="L788" s="128" t="s">
        <v>765</v>
      </c>
      <c r="M788" s="128" t="s">
        <v>765</v>
      </c>
      <c r="N788" s="129" t="s">
        <v>765</v>
      </c>
      <c r="O788" s="130" t="s">
        <v>765</v>
      </c>
      <c r="P788" s="99"/>
      <c r="Q788" s="131"/>
      <c r="R788" s="132"/>
      <c r="S788" s="99"/>
      <c r="T788" s="99"/>
      <c r="U788" s="99"/>
      <c r="V788" s="110"/>
      <c r="W788" s="111"/>
      <c r="X788" s="110">
        <v>20</v>
      </c>
      <c r="Y788" s="132"/>
      <c r="Z788" s="99"/>
      <c r="AA788" s="99"/>
      <c r="AB788" s="99"/>
      <c r="AC788" s="99"/>
      <c r="AD788" s="138">
        <v>43647</v>
      </c>
      <c r="AE788" s="102" t="s">
        <v>5151</v>
      </c>
    </row>
    <row r="789" spans="1:157" s="66" customFormat="1" ht="27" customHeight="1">
      <c r="A789" s="99">
        <v>1112501570</v>
      </c>
      <c r="B789" s="124" t="s">
        <v>5361</v>
      </c>
      <c r="C789" s="102" t="s">
        <v>5362</v>
      </c>
      <c r="D789" s="102" t="s">
        <v>81</v>
      </c>
      <c r="E789" s="102" t="s">
        <v>5147</v>
      </c>
      <c r="F789" s="125" t="s">
        <v>5148</v>
      </c>
      <c r="G789" s="126" t="s">
        <v>5149</v>
      </c>
      <c r="H789" s="126" t="s">
        <v>5150</v>
      </c>
      <c r="I789" s="127"/>
      <c r="J789" s="128" t="s">
        <v>765</v>
      </c>
      <c r="K789" s="128" t="s">
        <v>765</v>
      </c>
      <c r="L789" s="128" t="s">
        <v>765</v>
      </c>
      <c r="M789" s="128" t="s">
        <v>765</v>
      </c>
      <c r="N789" s="129" t="s">
        <v>765</v>
      </c>
      <c r="O789" s="130" t="s">
        <v>765</v>
      </c>
      <c r="P789" s="99"/>
      <c r="Q789" s="131"/>
      <c r="R789" s="132"/>
      <c r="S789" s="99"/>
      <c r="T789" s="99"/>
      <c r="U789" s="99"/>
      <c r="V789" s="110"/>
      <c r="W789" s="111"/>
      <c r="X789" s="110"/>
      <c r="Y789" s="132"/>
      <c r="Z789" s="99"/>
      <c r="AA789" s="99"/>
      <c r="AB789" s="99" t="s">
        <v>49</v>
      </c>
      <c r="AC789" s="99"/>
      <c r="AD789" s="138">
        <v>44317</v>
      </c>
      <c r="AE789" s="102" t="s">
        <v>5151</v>
      </c>
      <c r="AU789" s="224"/>
      <c r="AV789" s="224"/>
      <c r="AW789" s="224"/>
      <c r="AX789" s="224"/>
      <c r="AY789" s="224"/>
      <c r="AZ789" s="224"/>
      <c r="BA789" s="224"/>
      <c r="BB789" s="224"/>
      <c r="BC789" s="224"/>
      <c r="BD789" s="224"/>
      <c r="BE789" s="224"/>
      <c r="BF789" s="224"/>
      <c r="BG789" s="224"/>
      <c r="BH789" s="224"/>
      <c r="BI789" s="224"/>
      <c r="BJ789" s="224"/>
      <c r="BK789" s="224"/>
      <c r="BL789" s="224"/>
      <c r="BM789" s="224"/>
      <c r="BN789" s="224"/>
      <c r="BO789" s="224"/>
      <c r="BP789" s="224"/>
      <c r="BQ789" s="224"/>
      <c r="BR789" s="224"/>
      <c r="BS789" s="224"/>
      <c r="BT789" s="224"/>
      <c r="BU789" s="224"/>
      <c r="BV789" s="224"/>
      <c r="BW789" s="224"/>
      <c r="BX789" s="224"/>
      <c r="BY789" s="224"/>
      <c r="BZ789" s="224"/>
      <c r="CA789" s="224"/>
      <c r="CB789" s="224"/>
      <c r="CC789" s="224"/>
      <c r="CD789" s="224"/>
      <c r="CE789" s="224"/>
      <c r="CF789" s="224"/>
      <c r="CG789" s="224"/>
      <c r="CH789" s="224"/>
      <c r="CI789" s="224"/>
      <c r="CJ789" s="224"/>
      <c r="CK789" s="224"/>
      <c r="CL789" s="224"/>
      <c r="CM789" s="224"/>
      <c r="CN789" s="224"/>
      <c r="CO789" s="224"/>
      <c r="CP789" s="224"/>
      <c r="CQ789" s="224"/>
      <c r="CR789" s="224"/>
      <c r="CS789" s="224"/>
      <c r="CT789" s="224"/>
      <c r="CU789" s="224"/>
      <c r="CV789" s="224"/>
      <c r="CW789" s="224"/>
      <c r="CX789" s="224"/>
      <c r="CY789" s="224"/>
      <c r="CZ789" s="224"/>
      <c r="DA789" s="224"/>
      <c r="DB789" s="224"/>
      <c r="DC789" s="224"/>
      <c r="DD789" s="224"/>
      <c r="DE789" s="224"/>
      <c r="DF789" s="224"/>
      <c r="DG789" s="224"/>
      <c r="DH789" s="224"/>
      <c r="DI789" s="224"/>
      <c r="DJ789" s="224"/>
      <c r="DK789" s="224"/>
      <c r="DL789" s="224"/>
      <c r="DM789" s="224"/>
      <c r="DN789" s="224"/>
      <c r="DO789" s="224"/>
      <c r="DP789" s="224"/>
      <c r="DQ789" s="224"/>
      <c r="DR789" s="224"/>
      <c r="DS789" s="224"/>
      <c r="DT789" s="224"/>
      <c r="DU789" s="224"/>
      <c r="DV789" s="224"/>
      <c r="DW789" s="224"/>
      <c r="DX789" s="224"/>
      <c r="DY789" s="224"/>
      <c r="DZ789" s="224"/>
      <c r="EA789" s="224"/>
      <c r="EB789" s="224"/>
      <c r="EC789" s="224"/>
      <c r="ED789" s="224"/>
      <c r="EE789" s="224"/>
      <c r="EF789" s="224"/>
      <c r="EG789" s="224"/>
      <c r="EH789" s="224"/>
      <c r="EI789" s="224"/>
      <c r="EJ789" s="224"/>
      <c r="EK789" s="224"/>
      <c r="EL789" s="224"/>
      <c r="EM789" s="224"/>
      <c r="EN789" s="224"/>
      <c r="EO789" s="224"/>
      <c r="EP789" s="224"/>
      <c r="EQ789" s="224"/>
      <c r="ER789" s="224"/>
      <c r="ES789" s="224"/>
      <c r="ET789" s="224"/>
      <c r="EU789" s="224"/>
      <c r="EV789" s="224"/>
      <c r="EW789" s="224"/>
      <c r="EX789" s="224"/>
      <c r="EY789" s="224"/>
      <c r="EZ789" s="224"/>
      <c r="FA789" s="224"/>
    </row>
    <row r="790" spans="1:157" s="66" customFormat="1" ht="27" customHeight="1">
      <c r="A790" s="99">
        <v>1112501612</v>
      </c>
      <c r="B790" s="124" t="s">
        <v>5471</v>
      </c>
      <c r="C790" s="102" t="s">
        <v>5472</v>
      </c>
      <c r="D790" s="102" t="s">
        <v>81</v>
      </c>
      <c r="E790" s="102" t="s">
        <v>5473</v>
      </c>
      <c r="F790" s="125" t="s">
        <v>5474</v>
      </c>
      <c r="G790" s="126" t="s">
        <v>5475</v>
      </c>
      <c r="H790" s="126" t="s">
        <v>5476</v>
      </c>
      <c r="I790" s="127"/>
      <c r="J790" s="128"/>
      <c r="K790" s="128"/>
      <c r="L790" s="128"/>
      <c r="M790" s="128" t="s">
        <v>765</v>
      </c>
      <c r="N790" s="129" t="s">
        <v>765</v>
      </c>
      <c r="O790" s="130"/>
      <c r="P790" s="99"/>
      <c r="Q790" s="131"/>
      <c r="R790" s="132"/>
      <c r="S790" s="99"/>
      <c r="T790" s="99"/>
      <c r="U790" s="99"/>
      <c r="V790" s="110"/>
      <c r="W790" s="111"/>
      <c r="X790" s="110"/>
      <c r="Y790" s="132"/>
      <c r="Z790" s="99"/>
      <c r="AA790" s="99">
        <v>20</v>
      </c>
      <c r="AB790" s="99"/>
      <c r="AC790" s="99"/>
      <c r="AD790" s="138">
        <v>43800</v>
      </c>
      <c r="AE790" s="102" t="s">
        <v>5477</v>
      </c>
    </row>
    <row r="791" spans="1:157" ht="27" customHeight="1">
      <c r="A791" s="99">
        <v>1112501638</v>
      </c>
      <c r="B791" s="124" t="s">
        <v>5688</v>
      </c>
      <c r="C791" s="102" t="s">
        <v>5689</v>
      </c>
      <c r="D791" s="102" t="s">
        <v>81</v>
      </c>
      <c r="E791" s="102" t="s">
        <v>5690</v>
      </c>
      <c r="F791" s="125" t="s">
        <v>5691</v>
      </c>
      <c r="G791" s="126" t="s">
        <v>5692</v>
      </c>
      <c r="H791" s="126" t="s">
        <v>5693</v>
      </c>
      <c r="I791" s="127"/>
      <c r="J791" s="128"/>
      <c r="K791" s="128"/>
      <c r="L791" s="128"/>
      <c r="M791" s="128" t="s">
        <v>49</v>
      </c>
      <c r="N791" s="128"/>
      <c r="O791" s="128"/>
      <c r="P791" s="99"/>
      <c r="Q791" s="131"/>
      <c r="R791" s="132"/>
      <c r="S791" s="99"/>
      <c r="T791" s="99">
        <v>20</v>
      </c>
      <c r="U791" s="99"/>
      <c r="V791" s="131"/>
      <c r="W791" s="132"/>
      <c r="X791" s="131"/>
      <c r="Y791" s="132"/>
      <c r="Z791" s="99"/>
      <c r="AA791" s="99"/>
      <c r="AB791" s="99"/>
      <c r="AC791" s="99"/>
      <c r="AD791" s="112">
        <v>43922</v>
      </c>
      <c r="AE791" s="102" t="s">
        <v>5694</v>
      </c>
    </row>
    <row r="792" spans="1:157" ht="27" customHeight="1">
      <c r="A792" s="99">
        <v>1112501646</v>
      </c>
      <c r="B792" s="124" t="s">
        <v>5708</v>
      </c>
      <c r="C792" s="102" t="s">
        <v>5709</v>
      </c>
      <c r="D792" s="102" t="s">
        <v>81</v>
      </c>
      <c r="E792" s="102" t="s">
        <v>5710</v>
      </c>
      <c r="F792" s="125">
        <v>3590021</v>
      </c>
      <c r="G792" s="126" t="s">
        <v>5711</v>
      </c>
      <c r="H792" s="126" t="s">
        <v>5712</v>
      </c>
      <c r="I792" s="127" t="s">
        <v>765</v>
      </c>
      <c r="J792" s="128" t="s">
        <v>765</v>
      </c>
      <c r="K792" s="128" t="s">
        <v>765</v>
      </c>
      <c r="L792" s="128" t="s">
        <v>765</v>
      </c>
      <c r="M792" s="128" t="s">
        <v>765</v>
      </c>
      <c r="N792" s="129" t="s">
        <v>765</v>
      </c>
      <c r="O792" s="130" t="s">
        <v>765</v>
      </c>
      <c r="P792" s="99"/>
      <c r="Q792" s="131"/>
      <c r="R792" s="132"/>
      <c r="S792" s="99"/>
      <c r="T792" s="99"/>
      <c r="U792" s="99"/>
      <c r="V792" s="131"/>
      <c r="W792" s="132"/>
      <c r="X792" s="131"/>
      <c r="Y792" s="132"/>
      <c r="Z792" s="99"/>
      <c r="AA792" s="99">
        <v>20</v>
      </c>
      <c r="AB792" s="99"/>
      <c r="AC792" s="99"/>
      <c r="AD792" s="149">
        <v>43922</v>
      </c>
      <c r="AE792" s="102" t="s">
        <v>5713</v>
      </c>
    </row>
    <row r="793" spans="1:157" ht="27" customHeight="1">
      <c r="A793" s="99">
        <v>1112501653</v>
      </c>
      <c r="B793" s="124" t="s">
        <v>5872</v>
      </c>
      <c r="C793" s="101" t="s">
        <v>5086</v>
      </c>
      <c r="D793" s="102" t="s">
        <v>81</v>
      </c>
      <c r="E793" s="102" t="s">
        <v>5873</v>
      </c>
      <c r="F793" s="133" t="s">
        <v>2343</v>
      </c>
      <c r="G793" s="134" t="s">
        <v>5874</v>
      </c>
      <c r="H793" s="134" t="s">
        <v>5087</v>
      </c>
      <c r="I793" s="135"/>
      <c r="J793" s="136"/>
      <c r="K793" s="136"/>
      <c r="L793" s="136"/>
      <c r="M793" s="136" t="s">
        <v>765</v>
      </c>
      <c r="N793" s="137" t="s">
        <v>765</v>
      </c>
      <c r="O793" s="132"/>
      <c r="P793" s="99"/>
      <c r="Q793" s="131"/>
      <c r="R793" s="132"/>
      <c r="S793" s="99"/>
      <c r="T793" s="99"/>
      <c r="U793" s="99"/>
      <c r="V793" s="110"/>
      <c r="W793" s="111"/>
      <c r="X793" s="131">
        <v>20</v>
      </c>
      <c r="Y793" s="132"/>
      <c r="Z793" s="99"/>
      <c r="AA793" s="99"/>
      <c r="AB793" s="99"/>
      <c r="AC793" s="99"/>
      <c r="AD793" s="138">
        <v>43952</v>
      </c>
      <c r="AE793" s="102" t="s">
        <v>5875</v>
      </c>
    </row>
    <row r="794" spans="1:157" ht="27" customHeight="1">
      <c r="A794" s="72">
        <v>1112501653</v>
      </c>
      <c r="B794" s="160" t="s">
        <v>11179</v>
      </c>
      <c r="C794" s="101" t="s">
        <v>5086</v>
      </c>
      <c r="D794" s="102" t="s">
        <v>81</v>
      </c>
      <c r="E794" s="102" t="s">
        <v>11180</v>
      </c>
      <c r="F794" s="133" t="s">
        <v>11181</v>
      </c>
      <c r="G794" s="126" t="s">
        <v>11182</v>
      </c>
      <c r="H794" s="126" t="s">
        <v>11183</v>
      </c>
      <c r="I794" s="127"/>
      <c r="J794" s="128"/>
      <c r="K794" s="128"/>
      <c r="L794" s="128"/>
      <c r="M794" s="128" t="s">
        <v>10919</v>
      </c>
      <c r="N794" s="128" t="s">
        <v>10919</v>
      </c>
      <c r="O794" s="130"/>
      <c r="P794" s="99"/>
      <c r="Q794" s="146"/>
      <c r="R794" s="132"/>
      <c r="S794" s="99"/>
      <c r="T794" s="99"/>
      <c r="U794" s="99"/>
      <c r="V794" s="131"/>
      <c r="W794" s="132"/>
      <c r="X794" s="131"/>
      <c r="Y794" s="132"/>
      <c r="Z794" s="99"/>
      <c r="AA794" s="99"/>
      <c r="AB794" s="99"/>
      <c r="AC794" s="99">
        <v>10</v>
      </c>
      <c r="AD794" s="138">
        <v>46082</v>
      </c>
      <c r="AE794" s="102" t="s">
        <v>11184</v>
      </c>
    </row>
    <row r="795" spans="1:157" s="66" customFormat="1" ht="27" customHeight="1">
      <c r="A795" s="99">
        <v>1112501687</v>
      </c>
      <c r="B795" s="124" t="s">
        <v>6349</v>
      </c>
      <c r="C795" s="101" t="s">
        <v>6350</v>
      </c>
      <c r="D795" s="102" t="s">
        <v>81</v>
      </c>
      <c r="E795" s="102" t="s">
        <v>6351</v>
      </c>
      <c r="F795" s="133" t="s">
        <v>3093</v>
      </c>
      <c r="G795" s="134" t="s">
        <v>6352</v>
      </c>
      <c r="H795" s="134" t="s">
        <v>6353</v>
      </c>
      <c r="I795" s="135"/>
      <c r="J795" s="136"/>
      <c r="K795" s="136"/>
      <c r="L795" s="136"/>
      <c r="M795" s="136"/>
      <c r="N795" s="137" t="s">
        <v>765</v>
      </c>
      <c r="O795" s="132"/>
      <c r="P795" s="99"/>
      <c r="Q795" s="131"/>
      <c r="R795" s="132"/>
      <c r="S795" s="99"/>
      <c r="T795" s="99"/>
      <c r="U795" s="99"/>
      <c r="V795" s="110"/>
      <c r="W795" s="111"/>
      <c r="X795" s="131">
        <v>20</v>
      </c>
      <c r="Y795" s="132"/>
      <c r="Z795" s="99"/>
      <c r="AA795" s="99"/>
      <c r="AB795" s="99"/>
      <c r="AC795" s="99"/>
      <c r="AD795" s="138">
        <v>44136</v>
      </c>
      <c r="AE795" s="102" t="s">
        <v>6354</v>
      </c>
    </row>
    <row r="796" spans="1:157" s="66" customFormat="1" ht="27" customHeight="1">
      <c r="A796" s="99">
        <v>1112501687</v>
      </c>
      <c r="B796" s="124" t="s">
        <v>11630</v>
      </c>
      <c r="C796" s="101" t="s">
        <v>7800</v>
      </c>
      <c r="D796" s="102" t="s">
        <v>7801</v>
      </c>
      <c r="E796" s="102" t="s">
        <v>7802</v>
      </c>
      <c r="F796" s="133" t="s">
        <v>5148</v>
      </c>
      <c r="G796" s="134" t="s">
        <v>7803</v>
      </c>
      <c r="H796" s="134" t="s">
        <v>7804</v>
      </c>
      <c r="I796" s="135" t="s">
        <v>6435</v>
      </c>
      <c r="J796" s="136" t="s">
        <v>6435</v>
      </c>
      <c r="K796" s="136" t="s">
        <v>6435</v>
      </c>
      <c r="L796" s="136" t="s">
        <v>6435</v>
      </c>
      <c r="M796" s="136" t="s">
        <v>6435</v>
      </c>
      <c r="N796" s="137" t="s">
        <v>6435</v>
      </c>
      <c r="O796" s="132" t="s">
        <v>765</v>
      </c>
      <c r="P796" s="99"/>
      <c r="Q796" s="131"/>
      <c r="R796" s="132"/>
      <c r="S796" s="99"/>
      <c r="T796" s="99"/>
      <c r="U796" s="99"/>
      <c r="V796" s="131"/>
      <c r="W796" s="111"/>
      <c r="X796" s="131"/>
      <c r="Y796" s="132"/>
      <c r="Z796" s="99"/>
      <c r="AA796" s="99"/>
      <c r="AB796" s="99" t="s">
        <v>4597</v>
      </c>
      <c r="AC796" s="99"/>
      <c r="AD796" s="138">
        <v>44805</v>
      </c>
      <c r="AE796" s="102" t="s">
        <v>7805</v>
      </c>
    </row>
    <row r="797" spans="1:157" ht="27" customHeight="1">
      <c r="A797" s="99">
        <v>1112501695</v>
      </c>
      <c r="B797" s="124" t="s">
        <v>6545</v>
      </c>
      <c r="C797" s="102" t="s">
        <v>6546</v>
      </c>
      <c r="D797" s="102" t="s">
        <v>81</v>
      </c>
      <c r="E797" s="102" t="s">
        <v>6547</v>
      </c>
      <c r="F797" s="125" t="s">
        <v>3157</v>
      </c>
      <c r="G797" s="126" t="s">
        <v>6548</v>
      </c>
      <c r="H797" s="126" t="s">
        <v>6549</v>
      </c>
      <c r="I797" s="127" t="s">
        <v>765</v>
      </c>
      <c r="J797" s="128" t="s">
        <v>765</v>
      </c>
      <c r="K797" s="128" t="s">
        <v>765</v>
      </c>
      <c r="L797" s="128" t="s">
        <v>765</v>
      </c>
      <c r="M797" s="128" t="s">
        <v>765</v>
      </c>
      <c r="N797" s="129" t="s">
        <v>765</v>
      </c>
      <c r="O797" s="130" t="s">
        <v>765</v>
      </c>
      <c r="P797" s="126"/>
      <c r="Q797" s="146"/>
      <c r="R797" s="130"/>
      <c r="S797" s="126"/>
      <c r="T797" s="126">
        <v>20</v>
      </c>
      <c r="U797" s="126"/>
      <c r="V797" s="146"/>
      <c r="W797" s="130"/>
      <c r="X797" s="146"/>
      <c r="Y797" s="130"/>
      <c r="Z797" s="126"/>
      <c r="AA797" s="99"/>
      <c r="AB797" s="99"/>
      <c r="AC797" s="99"/>
      <c r="AD797" s="112">
        <v>44287</v>
      </c>
      <c r="AE797" s="102" t="s">
        <v>6550</v>
      </c>
    </row>
    <row r="798" spans="1:157" ht="27" customHeight="1">
      <c r="A798" s="99">
        <v>1112501703</v>
      </c>
      <c r="B798" s="124" t="s">
        <v>5407</v>
      </c>
      <c r="C798" s="102" t="s">
        <v>8044</v>
      </c>
      <c r="D798" s="102" t="s">
        <v>81</v>
      </c>
      <c r="E798" s="102" t="s">
        <v>6934</v>
      </c>
      <c r="F798" s="125" t="s">
        <v>3093</v>
      </c>
      <c r="G798" s="126" t="s">
        <v>6935</v>
      </c>
      <c r="H798" s="126" t="s">
        <v>6936</v>
      </c>
      <c r="I798" s="127"/>
      <c r="J798" s="128" t="s">
        <v>49</v>
      </c>
      <c r="K798" s="129" t="s">
        <v>49</v>
      </c>
      <c r="L798" s="128" t="s">
        <v>49</v>
      </c>
      <c r="M798" s="128" t="s">
        <v>765</v>
      </c>
      <c r="N798" s="129" t="s">
        <v>6411</v>
      </c>
      <c r="O798" s="130" t="s">
        <v>49</v>
      </c>
      <c r="P798" s="99"/>
      <c r="Q798" s="131"/>
      <c r="R798" s="132"/>
      <c r="S798" s="99"/>
      <c r="T798" s="99"/>
      <c r="U798" s="99"/>
      <c r="V798" s="131"/>
      <c r="W798" s="132"/>
      <c r="X798" s="131">
        <v>20</v>
      </c>
      <c r="Y798" s="132"/>
      <c r="Z798" s="99"/>
      <c r="AA798" s="99"/>
      <c r="AB798" s="99"/>
      <c r="AC798" s="99"/>
      <c r="AD798" s="112">
        <v>44409</v>
      </c>
      <c r="AE798" s="102" t="s">
        <v>6937</v>
      </c>
    </row>
    <row r="799" spans="1:157" ht="27" customHeight="1">
      <c r="A799" s="99">
        <v>1112501703</v>
      </c>
      <c r="B799" s="151" t="s">
        <v>5407</v>
      </c>
      <c r="C799" s="151" t="s">
        <v>8044</v>
      </c>
      <c r="D799" s="102" t="s">
        <v>81</v>
      </c>
      <c r="E799" s="102" t="s">
        <v>6934</v>
      </c>
      <c r="F799" s="259" t="s">
        <v>5148</v>
      </c>
      <c r="G799" s="151" t="s">
        <v>8083</v>
      </c>
      <c r="H799" s="151" t="s">
        <v>8084</v>
      </c>
      <c r="I799" s="154" t="s">
        <v>765</v>
      </c>
      <c r="J799" s="136" t="s">
        <v>765</v>
      </c>
      <c r="K799" s="136" t="s">
        <v>765</v>
      </c>
      <c r="L799" s="136" t="s">
        <v>765</v>
      </c>
      <c r="M799" s="136" t="s">
        <v>765</v>
      </c>
      <c r="N799" s="137" t="s">
        <v>765</v>
      </c>
      <c r="O799" s="132" t="s">
        <v>765</v>
      </c>
      <c r="P799" s="99"/>
      <c r="Q799" s="131"/>
      <c r="R799" s="132"/>
      <c r="S799" s="99"/>
      <c r="T799" s="99"/>
      <c r="U799" s="99"/>
      <c r="V799" s="110"/>
      <c r="W799" s="111"/>
      <c r="X799" s="110"/>
      <c r="Y799" s="132"/>
      <c r="Z799" s="99"/>
      <c r="AA799" s="99"/>
      <c r="AB799" s="112" t="s">
        <v>4597</v>
      </c>
      <c r="AC799" s="320"/>
      <c r="AD799" s="321">
        <v>44958</v>
      </c>
      <c r="AE799" s="151" t="s">
        <v>8085</v>
      </c>
    </row>
    <row r="800" spans="1:157" ht="27" customHeight="1">
      <c r="A800" s="99">
        <v>1112501711</v>
      </c>
      <c r="B800" s="124" t="s">
        <v>6938</v>
      </c>
      <c r="C800" s="102" t="s">
        <v>6939</v>
      </c>
      <c r="D800" s="102" t="s">
        <v>81</v>
      </c>
      <c r="E800" s="102" t="s">
        <v>6940</v>
      </c>
      <c r="F800" s="125" t="s">
        <v>6941</v>
      </c>
      <c r="G800" s="126" t="s">
        <v>6942</v>
      </c>
      <c r="H800" s="126"/>
      <c r="I800" s="127" t="s">
        <v>49</v>
      </c>
      <c r="J800" s="128"/>
      <c r="K800" s="128"/>
      <c r="L800" s="128"/>
      <c r="M800" s="128" t="s">
        <v>765</v>
      </c>
      <c r="N800" s="129" t="s">
        <v>765</v>
      </c>
      <c r="O800" s="130" t="s">
        <v>49</v>
      </c>
      <c r="P800" s="99"/>
      <c r="Q800" s="131"/>
      <c r="R800" s="132"/>
      <c r="S800" s="99"/>
      <c r="T800" s="99"/>
      <c r="U800" s="99"/>
      <c r="V800" s="110"/>
      <c r="W800" s="111"/>
      <c r="X800" s="110"/>
      <c r="Y800" s="132"/>
      <c r="Z800" s="99"/>
      <c r="AA800" s="99">
        <v>20</v>
      </c>
      <c r="AB800" s="99"/>
      <c r="AC800" s="99"/>
      <c r="AD800" s="138">
        <v>44409</v>
      </c>
      <c r="AE800" s="102" t="s">
        <v>6943</v>
      </c>
    </row>
    <row r="801" spans="1:31" ht="27" customHeight="1">
      <c r="A801" s="99">
        <v>1112501752</v>
      </c>
      <c r="B801" s="124" t="s">
        <v>7524</v>
      </c>
      <c r="C801" s="102" t="s">
        <v>7525</v>
      </c>
      <c r="D801" s="102" t="s">
        <v>81</v>
      </c>
      <c r="E801" s="102" t="s">
        <v>7526</v>
      </c>
      <c r="F801" s="125" t="s">
        <v>7825</v>
      </c>
      <c r="G801" s="126" t="s">
        <v>7826</v>
      </c>
      <c r="H801" s="126" t="s">
        <v>7827</v>
      </c>
      <c r="I801" s="127"/>
      <c r="J801" s="128"/>
      <c r="K801" s="128"/>
      <c r="L801" s="128"/>
      <c r="M801" s="128" t="s">
        <v>6435</v>
      </c>
      <c r="N801" s="129" t="s">
        <v>6435</v>
      </c>
      <c r="O801" s="130"/>
      <c r="P801" s="99"/>
      <c r="Q801" s="131"/>
      <c r="R801" s="132"/>
      <c r="S801" s="99"/>
      <c r="T801" s="99"/>
      <c r="U801" s="99"/>
      <c r="V801" s="110"/>
      <c r="W801" s="111"/>
      <c r="X801" s="110"/>
      <c r="Y801" s="132"/>
      <c r="Z801" s="99"/>
      <c r="AA801" s="99">
        <v>20</v>
      </c>
      <c r="AB801" s="99"/>
      <c r="AC801" s="99"/>
      <c r="AD801" s="138">
        <v>44682</v>
      </c>
      <c r="AE801" s="102" t="s">
        <v>7527</v>
      </c>
    </row>
    <row r="802" spans="1:31" ht="27" customHeight="1">
      <c r="A802" s="99">
        <v>1112501729</v>
      </c>
      <c r="B802" s="124" t="s">
        <v>6985</v>
      </c>
      <c r="C802" s="102" t="s">
        <v>7182</v>
      </c>
      <c r="D802" s="102" t="s">
        <v>81</v>
      </c>
      <c r="E802" s="102" t="s">
        <v>7183</v>
      </c>
      <c r="F802" s="125" t="s">
        <v>7184</v>
      </c>
      <c r="G802" s="126" t="s">
        <v>7185</v>
      </c>
      <c r="H802" s="126" t="s">
        <v>7186</v>
      </c>
      <c r="I802" s="127"/>
      <c r="J802" s="128" t="s">
        <v>49</v>
      </c>
      <c r="K802" s="128" t="s">
        <v>49</v>
      </c>
      <c r="L802" s="128" t="s">
        <v>49</v>
      </c>
      <c r="M802" s="128" t="s">
        <v>765</v>
      </c>
      <c r="N802" s="129" t="s">
        <v>765</v>
      </c>
      <c r="O802" s="130" t="s">
        <v>49</v>
      </c>
      <c r="P802" s="99"/>
      <c r="Q802" s="131"/>
      <c r="R802" s="132"/>
      <c r="S802" s="99"/>
      <c r="T802" s="99"/>
      <c r="U802" s="99"/>
      <c r="V802" s="110"/>
      <c r="W802" s="111"/>
      <c r="X802" s="110"/>
      <c r="Y802" s="132"/>
      <c r="Z802" s="99"/>
      <c r="AA802" s="99">
        <v>20</v>
      </c>
      <c r="AB802" s="99"/>
      <c r="AC802" s="99"/>
      <c r="AD802" s="138">
        <v>44562</v>
      </c>
      <c r="AE802" s="102" t="s">
        <v>7187</v>
      </c>
    </row>
    <row r="803" spans="1:31" ht="27" customHeight="1">
      <c r="A803" s="99">
        <v>1112501737</v>
      </c>
      <c r="B803" s="124" t="s">
        <v>7176</v>
      </c>
      <c r="C803" s="102" t="s">
        <v>7177</v>
      </c>
      <c r="D803" s="102" t="s">
        <v>81</v>
      </c>
      <c r="E803" s="102" t="s">
        <v>7178</v>
      </c>
      <c r="F803" s="125" t="s">
        <v>1886</v>
      </c>
      <c r="G803" s="126" t="s">
        <v>7179</v>
      </c>
      <c r="H803" s="126" t="s">
        <v>7180</v>
      </c>
      <c r="I803" s="127"/>
      <c r="J803" s="128" t="s">
        <v>49</v>
      </c>
      <c r="K803" s="128" t="s">
        <v>49</v>
      </c>
      <c r="L803" s="128" t="s">
        <v>49</v>
      </c>
      <c r="M803" s="128" t="s">
        <v>765</v>
      </c>
      <c r="N803" s="129" t="s">
        <v>765</v>
      </c>
      <c r="O803" s="130" t="s">
        <v>49</v>
      </c>
      <c r="P803" s="99"/>
      <c r="Q803" s="131"/>
      <c r="R803" s="132"/>
      <c r="S803" s="99"/>
      <c r="T803" s="99">
        <v>6</v>
      </c>
      <c r="U803" s="99"/>
      <c r="V803" s="110"/>
      <c r="W803" s="111"/>
      <c r="X803" s="110"/>
      <c r="Y803" s="132"/>
      <c r="Z803" s="99"/>
      <c r="AA803" s="99">
        <v>14</v>
      </c>
      <c r="AB803" s="99"/>
      <c r="AC803" s="99"/>
      <c r="AD803" s="138">
        <v>44562</v>
      </c>
      <c r="AE803" s="102" t="s">
        <v>7181</v>
      </c>
    </row>
    <row r="804" spans="1:31" ht="27" customHeight="1">
      <c r="A804" s="99">
        <v>1112501745</v>
      </c>
      <c r="B804" s="124" t="s">
        <v>7318</v>
      </c>
      <c r="C804" s="102" t="s">
        <v>7319</v>
      </c>
      <c r="D804" s="102" t="s">
        <v>81</v>
      </c>
      <c r="E804" s="102" t="s">
        <v>7320</v>
      </c>
      <c r="F804" s="125" t="s">
        <v>2117</v>
      </c>
      <c r="G804" s="126" t="s">
        <v>7321</v>
      </c>
      <c r="H804" s="126" t="s">
        <v>7322</v>
      </c>
      <c r="I804" s="127"/>
      <c r="J804" s="128"/>
      <c r="K804" s="128"/>
      <c r="L804" s="128"/>
      <c r="M804" s="128"/>
      <c r="N804" s="128" t="s">
        <v>765</v>
      </c>
      <c r="O804" s="128"/>
      <c r="P804" s="99"/>
      <c r="Q804" s="131"/>
      <c r="R804" s="132"/>
      <c r="S804" s="99"/>
      <c r="T804" s="99"/>
      <c r="U804" s="99"/>
      <c r="V804" s="110">
        <v>20</v>
      </c>
      <c r="W804" s="111"/>
      <c r="X804" s="110"/>
      <c r="Y804" s="132"/>
      <c r="Z804" s="99"/>
      <c r="AA804" s="99"/>
      <c r="AB804" s="99"/>
      <c r="AC804" s="99"/>
      <c r="AD804" s="138">
        <v>44652</v>
      </c>
      <c r="AE804" s="102" t="s">
        <v>7323</v>
      </c>
    </row>
    <row r="805" spans="1:31" ht="27" customHeight="1">
      <c r="A805" s="99">
        <v>1112501794</v>
      </c>
      <c r="B805" s="124" t="s">
        <v>7819</v>
      </c>
      <c r="C805" s="102" t="s">
        <v>7820</v>
      </c>
      <c r="D805" s="102" t="s">
        <v>7801</v>
      </c>
      <c r="E805" s="102" t="s">
        <v>7821</v>
      </c>
      <c r="F805" s="125" t="s">
        <v>7822</v>
      </c>
      <c r="G805" s="126" t="s">
        <v>7823</v>
      </c>
      <c r="H805" s="126" t="s">
        <v>7823</v>
      </c>
      <c r="I805" s="127"/>
      <c r="J805" s="128"/>
      <c r="K805" s="128"/>
      <c r="L805" s="128"/>
      <c r="M805" s="128" t="s">
        <v>765</v>
      </c>
      <c r="N805" s="129" t="s">
        <v>765</v>
      </c>
      <c r="O805" s="129"/>
      <c r="P805" s="99"/>
      <c r="Q805" s="131"/>
      <c r="R805" s="132"/>
      <c r="S805" s="99"/>
      <c r="T805" s="99"/>
      <c r="U805" s="99"/>
      <c r="V805" s="110"/>
      <c r="W805" s="111"/>
      <c r="X805" s="110"/>
      <c r="Y805" s="132"/>
      <c r="Z805" s="99">
        <v>10</v>
      </c>
      <c r="AA805" s="99"/>
      <c r="AB805" s="99"/>
      <c r="AC805" s="99"/>
      <c r="AD805" s="138">
        <v>44805</v>
      </c>
      <c r="AE805" s="102" t="s">
        <v>7824</v>
      </c>
    </row>
    <row r="806" spans="1:31" s="66" customFormat="1" ht="27" customHeight="1">
      <c r="A806" s="99">
        <v>1112501802</v>
      </c>
      <c r="B806" s="151" t="s">
        <v>8032</v>
      </c>
      <c r="C806" s="151" t="s">
        <v>8033</v>
      </c>
      <c r="D806" s="102" t="s">
        <v>81</v>
      </c>
      <c r="E806" s="102" t="s">
        <v>8034</v>
      </c>
      <c r="F806" s="259" t="s">
        <v>8035</v>
      </c>
      <c r="G806" s="151" t="s">
        <v>8036</v>
      </c>
      <c r="H806" s="151" t="s">
        <v>8036</v>
      </c>
      <c r="I806" s="135"/>
      <c r="J806" s="136"/>
      <c r="K806" s="136"/>
      <c r="L806" s="136"/>
      <c r="M806" s="136" t="s">
        <v>49</v>
      </c>
      <c r="N806" s="137" t="s">
        <v>49</v>
      </c>
      <c r="O806" s="132"/>
      <c r="P806" s="99"/>
      <c r="Q806" s="131"/>
      <c r="R806" s="132"/>
      <c r="S806" s="99"/>
      <c r="T806" s="99"/>
      <c r="U806" s="99"/>
      <c r="V806" s="131"/>
      <c r="W806" s="132"/>
      <c r="X806" s="131"/>
      <c r="Y806" s="132"/>
      <c r="Z806" s="99"/>
      <c r="AA806" s="99">
        <v>20</v>
      </c>
      <c r="AB806" s="99"/>
      <c r="AC806" s="99"/>
      <c r="AD806" s="149">
        <v>44927</v>
      </c>
      <c r="AE806" s="151" t="s">
        <v>8037</v>
      </c>
    </row>
    <row r="807" spans="1:31" ht="27" customHeight="1">
      <c r="A807" s="99">
        <v>1112501828</v>
      </c>
      <c r="B807" s="100" t="s">
        <v>7465</v>
      </c>
      <c r="C807" s="101" t="s">
        <v>8221</v>
      </c>
      <c r="D807" s="102" t="s">
        <v>81</v>
      </c>
      <c r="E807" s="102" t="s">
        <v>8222</v>
      </c>
      <c r="F807" s="133" t="s">
        <v>8223</v>
      </c>
      <c r="G807" s="133" t="s">
        <v>8224</v>
      </c>
      <c r="H807" s="133" t="s">
        <v>8225</v>
      </c>
      <c r="I807" s="322"/>
      <c r="J807" s="136"/>
      <c r="K807" s="136"/>
      <c r="L807" s="136"/>
      <c r="M807" s="136" t="s">
        <v>765</v>
      </c>
      <c r="N807" s="136" t="s">
        <v>765</v>
      </c>
      <c r="O807" s="218"/>
      <c r="P807" s="220"/>
      <c r="Q807" s="219"/>
      <c r="R807" s="132"/>
      <c r="S807" s="220"/>
      <c r="T807" s="220"/>
      <c r="U807" s="220"/>
      <c r="V807" s="219">
        <v>20</v>
      </c>
      <c r="W807" s="132"/>
      <c r="X807" s="219"/>
      <c r="Y807" s="132"/>
      <c r="Z807" s="220"/>
      <c r="AA807" s="220"/>
      <c r="AB807" s="220"/>
      <c r="AC807" s="220"/>
      <c r="AD807" s="112">
        <v>45017</v>
      </c>
      <c r="AE807" s="209" t="s">
        <v>8226</v>
      </c>
    </row>
    <row r="808" spans="1:31" ht="27" customHeight="1">
      <c r="A808" s="99">
        <v>1112501836</v>
      </c>
      <c r="B808" s="100" t="s">
        <v>8410</v>
      </c>
      <c r="C808" s="101" t="s">
        <v>8411</v>
      </c>
      <c r="D808" s="102" t="s">
        <v>81</v>
      </c>
      <c r="E808" s="102" t="s">
        <v>8412</v>
      </c>
      <c r="F808" s="133" t="s">
        <v>8413</v>
      </c>
      <c r="G808" s="134" t="s">
        <v>8414</v>
      </c>
      <c r="H808" s="134" t="s">
        <v>8415</v>
      </c>
      <c r="I808" s="135" t="s">
        <v>765</v>
      </c>
      <c r="J808" s="136" t="s">
        <v>765</v>
      </c>
      <c r="K808" s="136" t="s">
        <v>765</v>
      </c>
      <c r="L808" s="136" t="s">
        <v>765</v>
      </c>
      <c r="M808" s="136" t="s">
        <v>49</v>
      </c>
      <c r="N808" s="136" t="s">
        <v>49</v>
      </c>
      <c r="O808" s="132"/>
      <c r="P808" s="99"/>
      <c r="Q808" s="131"/>
      <c r="R808" s="132"/>
      <c r="S808" s="99"/>
      <c r="T808" s="99">
        <v>20</v>
      </c>
      <c r="U808" s="99"/>
      <c r="V808" s="131"/>
      <c r="W808" s="132"/>
      <c r="X808" s="131"/>
      <c r="Y808" s="132"/>
      <c r="Z808" s="99"/>
      <c r="AA808" s="99"/>
      <c r="AB808" s="99"/>
      <c r="AC808" s="99"/>
      <c r="AD808" s="138">
        <v>45017</v>
      </c>
      <c r="AE808" s="102" t="s">
        <v>8416</v>
      </c>
    </row>
    <row r="809" spans="1:31" ht="27" customHeight="1">
      <c r="A809" s="126">
        <v>1112501844</v>
      </c>
      <c r="B809" s="124" t="s">
        <v>8212</v>
      </c>
      <c r="C809" s="102" t="s">
        <v>8213</v>
      </c>
      <c r="D809" s="102" t="s">
        <v>81</v>
      </c>
      <c r="E809" s="102" t="s">
        <v>8214</v>
      </c>
      <c r="F809" s="133" t="s">
        <v>8215</v>
      </c>
      <c r="G809" s="134" t="s">
        <v>9007</v>
      </c>
      <c r="H809" s="134" t="s">
        <v>43</v>
      </c>
      <c r="I809" s="110"/>
      <c r="J809" s="148"/>
      <c r="K809" s="148"/>
      <c r="L809" s="148"/>
      <c r="M809" s="148" t="s">
        <v>49</v>
      </c>
      <c r="N809" s="137"/>
      <c r="O809" s="132"/>
      <c r="P809" s="99"/>
      <c r="Q809" s="131"/>
      <c r="R809" s="132"/>
      <c r="S809" s="99"/>
      <c r="T809" s="99">
        <v>20</v>
      </c>
      <c r="U809" s="99"/>
      <c r="V809" s="131"/>
      <c r="W809" s="132"/>
      <c r="X809" s="131"/>
      <c r="Y809" s="132"/>
      <c r="Z809" s="99"/>
      <c r="AA809" s="99"/>
      <c r="AB809" s="99"/>
      <c r="AC809" s="99"/>
      <c r="AD809" s="149">
        <v>45017</v>
      </c>
      <c r="AE809" s="102" t="s">
        <v>8216</v>
      </c>
    </row>
    <row r="810" spans="1:31" ht="27" customHeight="1">
      <c r="A810" s="99">
        <v>1112501869</v>
      </c>
      <c r="B810" s="100" t="s">
        <v>8305</v>
      </c>
      <c r="C810" s="101" t="s">
        <v>12130</v>
      </c>
      <c r="D810" s="102" t="s">
        <v>81</v>
      </c>
      <c r="E810" s="102" t="s">
        <v>8306</v>
      </c>
      <c r="F810" s="133" t="s">
        <v>3093</v>
      </c>
      <c r="G810" s="134" t="s">
        <v>8307</v>
      </c>
      <c r="H810" s="134" t="s">
        <v>8308</v>
      </c>
      <c r="I810" s="135"/>
      <c r="J810" s="136"/>
      <c r="K810" s="136"/>
      <c r="L810" s="136"/>
      <c r="M810" s="136" t="s">
        <v>765</v>
      </c>
      <c r="N810" s="137" t="s">
        <v>765</v>
      </c>
      <c r="O810" s="137" t="s">
        <v>765</v>
      </c>
      <c r="P810" s="99"/>
      <c r="Q810" s="131"/>
      <c r="R810" s="132"/>
      <c r="S810" s="99"/>
      <c r="T810" s="99"/>
      <c r="U810" s="99"/>
      <c r="V810" s="110"/>
      <c r="W810" s="111"/>
      <c r="X810" s="131">
        <v>20</v>
      </c>
      <c r="Y810" s="132"/>
      <c r="Z810" s="99"/>
      <c r="AA810" s="99"/>
      <c r="AB810" s="99"/>
      <c r="AC810" s="99"/>
      <c r="AD810" s="138">
        <v>45047</v>
      </c>
      <c r="AE810" s="102" t="s">
        <v>8309</v>
      </c>
    </row>
    <row r="811" spans="1:31" ht="27" customHeight="1">
      <c r="A811" s="99">
        <v>1112501869</v>
      </c>
      <c r="B811" s="100" t="s">
        <v>12129</v>
      </c>
      <c r="C811" s="101" t="s">
        <v>12130</v>
      </c>
      <c r="D811" s="102" t="s">
        <v>81</v>
      </c>
      <c r="E811" s="102" t="s">
        <v>12131</v>
      </c>
      <c r="F811" s="133" t="s">
        <v>12132</v>
      </c>
      <c r="G811" s="134" t="s">
        <v>12135</v>
      </c>
      <c r="H811" s="134" t="s">
        <v>12134</v>
      </c>
      <c r="I811" s="110" t="s">
        <v>765</v>
      </c>
      <c r="J811" s="148" t="s">
        <v>765</v>
      </c>
      <c r="K811" s="148" t="s">
        <v>765</v>
      </c>
      <c r="L811" s="148" t="s">
        <v>765</v>
      </c>
      <c r="M811" s="148" t="s">
        <v>765</v>
      </c>
      <c r="N811" s="137" t="s">
        <v>765</v>
      </c>
      <c r="O811" s="132" t="s">
        <v>765</v>
      </c>
      <c r="P811" s="99"/>
      <c r="Q811" s="131"/>
      <c r="R811" s="132"/>
      <c r="S811" s="99"/>
      <c r="T811" s="99"/>
      <c r="U811" s="99"/>
      <c r="V811" s="131"/>
      <c r="W811" s="132"/>
      <c r="X811" s="131"/>
      <c r="Y811" s="132"/>
      <c r="Z811" s="99"/>
      <c r="AA811" s="99"/>
      <c r="AB811" s="99" t="s">
        <v>10919</v>
      </c>
      <c r="AC811" s="99"/>
      <c r="AD811" s="112">
        <v>46174</v>
      </c>
      <c r="AE811" s="102" t="s">
        <v>12133</v>
      </c>
    </row>
    <row r="812" spans="1:31" s="66" customFormat="1" ht="27" customHeight="1">
      <c r="A812" s="144">
        <v>1112501885</v>
      </c>
      <c r="B812" s="124" t="s">
        <v>872</v>
      </c>
      <c r="C812" s="102" t="s">
        <v>8499</v>
      </c>
      <c r="D812" s="102" t="s">
        <v>890</v>
      </c>
      <c r="E812" s="102" t="s">
        <v>8500</v>
      </c>
      <c r="F812" s="225">
        <v>3590031</v>
      </c>
      <c r="G812" s="126" t="s">
        <v>4933</v>
      </c>
      <c r="H812" s="126" t="s">
        <v>4934</v>
      </c>
      <c r="I812" s="110"/>
      <c r="J812" s="148"/>
      <c r="K812" s="148"/>
      <c r="L812" s="148"/>
      <c r="M812" s="148" t="s">
        <v>49</v>
      </c>
      <c r="N812" s="137"/>
      <c r="O812" s="132"/>
      <c r="P812" s="99">
        <v>40</v>
      </c>
      <c r="Q812" s="131"/>
      <c r="R812" s="132">
        <v>4</v>
      </c>
      <c r="S812" s="99"/>
      <c r="T812" s="99">
        <v>40</v>
      </c>
      <c r="U812" s="99"/>
      <c r="V812" s="110"/>
      <c r="W812" s="111"/>
      <c r="X812" s="110"/>
      <c r="Y812" s="132"/>
      <c r="Z812" s="99"/>
      <c r="AA812" s="99"/>
      <c r="AB812" s="99"/>
      <c r="AC812" s="99"/>
      <c r="AD812" s="112">
        <v>45139</v>
      </c>
      <c r="AE812" s="102" t="s">
        <v>995</v>
      </c>
    </row>
    <row r="813" spans="1:31" s="66" customFormat="1" ht="27" customHeight="1">
      <c r="A813" s="99">
        <v>1112501901</v>
      </c>
      <c r="B813" s="100" t="s">
        <v>8850</v>
      </c>
      <c r="C813" s="101" t="s">
        <v>8851</v>
      </c>
      <c r="D813" s="102" t="s">
        <v>81</v>
      </c>
      <c r="E813" s="102" t="s">
        <v>8852</v>
      </c>
      <c r="F813" s="133" t="s">
        <v>3093</v>
      </c>
      <c r="G813" s="134" t="s">
        <v>8853</v>
      </c>
      <c r="H813" s="126" t="s">
        <v>10400</v>
      </c>
      <c r="I813" s="128" t="s">
        <v>765</v>
      </c>
      <c r="J813" s="128" t="s">
        <v>765</v>
      </c>
      <c r="K813" s="128" t="s">
        <v>765</v>
      </c>
      <c r="L813" s="128" t="s">
        <v>765</v>
      </c>
      <c r="M813" s="129" t="s">
        <v>765</v>
      </c>
      <c r="N813" s="130" t="s">
        <v>765</v>
      </c>
      <c r="O813" s="137" t="s">
        <v>765</v>
      </c>
      <c r="P813" s="99"/>
      <c r="Q813" s="131"/>
      <c r="R813" s="132"/>
      <c r="S813" s="99"/>
      <c r="T813" s="99"/>
      <c r="U813" s="99"/>
      <c r="V813" s="131"/>
      <c r="W813" s="132"/>
      <c r="X813" s="131">
        <v>20</v>
      </c>
      <c r="Y813" s="132"/>
      <c r="Z813" s="99"/>
      <c r="AA813" s="99"/>
      <c r="AB813" s="99" t="s">
        <v>765</v>
      </c>
      <c r="AC813" s="99"/>
      <c r="AD813" s="112">
        <v>45261</v>
      </c>
      <c r="AE813" s="102" t="s">
        <v>8854</v>
      </c>
    </row>
    <row r="814" spans="1:31" s="213" customFormat="1" ht="27" customHeight="1">
      <c r="A814" s="126">
        <v>1112501935</v>
      </c>
      <c r="B814" s="124" t="s">
        <v>8956</v>
      </c>
      <c r="C814" s="102" t="s">
        <v>8957</v>
      </c>
      <c r="D814" s="102" t="s">
        <v>81</v>
      </c>
      <c r="E814" s="102" t="s">
        <v>8958</v>
      </c>
      <c r="F814" s="133" t="s">
        <v>2700</v>
      </c>
      <c r="G814" s="134" t="s">
        <v>8959</v>
      </c>
      <c r="H814" s="134" t="s">
        <v>8960</v>
      </c>
      <c r="I814" s="135"/>
      <c r="J814" s="136"/>
      <c r="K814" s="136"/>
      <c r="L814" s="136"/>
      <c r="M814" s="136" t="s">
        <v>49</v>
      </c>
      <c r="N814" s="137" t="s">
        <v>49</v>
      </c>
      <c r="O814" s="132"/>
      <c r="P814" s="99"/>
      <c r="Q814" s="131"/>
      <c r="R814" s="132"/>
      <c r="S814" s="99"/>
      <c r="T814" s="99"/>
      <c r="U814" s="99"/>
      <c r="V814" s="110"/>
      <c r="W814" s="111"/>
      <c r="X814" s="131"/>
      <c r="Y814" s="132"/>
      <c r="Z814" s="99"/>
      <c r="AA814" s="99">
        <v>20</v>
      </c>
      <c r="AB814" s="99"/>
      <c r="AC814" s="99"/>
      <c r="AD814" s="112">
        <v>45323</v>
      </c>
      <c r="AE814" s="102" t="s">
        <v>8961</v>
      </c>
    </row>
    <row r="815" spans="1:31" s="213" customFormat="1" ht="27" customHeight="1">
      <c r="A815" s="126">
        <v>1112501943</v>
      </c>
      <c r="B815" s="124" t="s">
        <v>9125</v>
      </c>
      <c r="C815" s="102" t="s">
        <v>10524</v>
      </c>
      <c r="D815" s="102" t="s">
        <v>81</v>
      </c>
      <c r="E815" s="102" t="s">
        <v>9126</v>
      </c>
      <c r="F815" s="133" t="s">
        <v>9127</v>
      </c>
      <c r="G815" s="134" t="s">
        <v>9128</v>
      </c>
      <c r="H815" s="134" t="s">
        <v>9129</v>
      </c>
      <c r="I815" s="135"/>
      <c r="J815" s="128" t="s">
        <v>765</v>
      </c>
      <c r="K815" s="128" t="s">
        <v>765</v>
      </c>
      <c r="L815" s="128" t="s">
        <v>765</v>
      </c>
      <c r="M815" s="128" t="s">
        <v>765</v>
      </c>
      <c r="N815" s="129" t="s">
        <v>765</v>
      </c>
      <c r="O815" s="130" t="s">
        <v>765</v>
      </c>
      <c r="P815" s="99"/>
      <c r="Q815" s="146"/>
      <c r="R815" s="132"/>
      <c r="S815" s="99"/>
      <c r="T815" s="99"/>
      <c r="U815" s="99"/>
      <c r="V815" s="131"/>
      <c r="W815" s="132"/>
      <c r="X815" s="131">
        <v>20</v>
      </c>
      <c r="Y815" s="132"/>
      <c r="Z815" s="99"/>
      <c r="AA815" s="99"/>
      <c r="AB815" s="99"/>
      <c r="AC815" s="99"/>
      <c r="AD815" s="149">
        <v>45383</v>
      </c>
      <c r="AE815" s="102" t="s">
        <v>9130</v>
      </c>
    </row>
    <row r="816" spans="1:31" s="66" customFormat="1" ht="27" customHeight="1">
      <c r="A816" s="126">
        <v>1112501943</v>
      </c>
      <c r="B816" s="124" t="s">
        <v>9125</v>
      </c>
      <c r="C816" s="102" t="s">
        <v>10565</v>
      </c>
      <c r="D816" s="102" t="s">
        <v>81</v>
      </c>
      <c r="E816" s="102" t="s">
        <v>9126</v>
      </c>
      <c r="F816" s="133" t="s">
        <v>10566</v>
      </c>
      <c r="G816" s="134" t="s">
        <v>10567</v>
      </c>
      <c r="H816" s="134" t="s">
        <v>10568</v>
      </c>
      <c r="I816" s="135"/>
      <c r="J816" s="128" t="s">
        <v>765</v>
      </c>
      <c r="K816" s="128" t="s">
        <v>765</v>
      </c>
      <c r="L816" s="128" t="s">
        <v>765</v>
      </c>
      <c r="M816" s="128" t="s">
        <v>765</v>
      </c>
      <c r="N816" s="129" t="s">
        <v>765</v>
      </c>
      <c r="O816" s="130" t="s">
        <v>765</v>
      </c>
      <c r="P816" s="99"/>
      <c r="Q816" s="146"/>
      <c r="R816" s="132"/>
      <c r="S816" s="99"/>
      <c r="T816" s="99"/>
      <c r="U816" s="99"/>
      <c r="V816" s="131"/>
      <c r="W816" s="132"/>
      <c r="X816" s="131"/>
      <c r="Y816" s="132"/>
      <c r="Z816" s="99"/>
      <c r="AA816" s="99"/>
      <c r="AB816" s="99" t="s">
        <v>765</v>
      </c>
      <c r="AC816" s="99"/>
      <c r="AD816" s="112">
        <v>45901</v>
      </c>
      <c r="AE816" s="102" t="s">
        <v>9130</v>
      </c>
    </row>
    <row r="817" spans="1:33" ht="27" customHeight="1">
      <c r="A817" s="169">
        <v>1112501968</v>
      </c>
      <c r="B817" s="198" t="s">
        <v>9244</v>
      </c>
      <c r="C817" s="156" t="s">
        <v>9417</v>
      </c>
      <c r="D817" s="156" t="s">
        <v>81</v>
      </c>
      <c r="E817" s="156" t="s">
        <v>9418</v>
      </c>
      <c r="F817" s="263" t="s">
        <v>1794</v>
      </c>
      <c r="G817" s="197" t="s">
        <v>9419</v>
      </c>
      <c r="H817" s="197" t="s">
        <v>9419</v>
      </c>
      <c r="I817" s="127"/>
      <c r="J817" s="128" t="s">
        <v>765</v>
      </c>
      <c r="K817" s="128" t="s">
        <v>765</v>
      </c>
      <c r="L817" s="128" t="s">
        <v>765</v>
      </c>
      <c r="M817" s="128" t="s">
        <v>765</v>
      </c>
      <c r="N817" s="129" t="s">
        <v>765</v>
      </c>
      <c r="O817" s="130" t="s">
        <v>765</v>
      </c>
      <c r="P817" s="169"/>
      <c r="Q817" s="203"/>
      <c r="R817" s="204"/>
      <c r="S817" s="169"/>
      <c r="T817" s="169"/>
      <c r="U817" s="169"/>
      <c r="V817" s="203"/>
      <c r="W817" s="204"/>
      <c r="X817" s="203"/>
      <c r="Y817" s="204"/>
      <c r="Z817" s="169"/>
      <c r="AA817" s="169">
        <v>20</v>
      </c>
      <c r="AB817" s="169"/>
      <c r="AC817" s="169"/>
      <c r="AD817" s="222">
        <v>45505</v>
      </c>
      <c r="AE817" s="156" t="s">
        <v>9420</v>
      </c>
      <c r="AF817" s="66"/>
      <c r="AG817" s="66"/>
    </row>
    <row r="818" spans="1:33" s="66" customFormat="1" ht="27" customHeight="1">
      <c r="A818" s="76">
        <v>1112501984</v>
      </c>
      <c r="B818" s="141" t="s">
        <v>9455</v>
      </c>
      <c r="C818" s="141" t="s">
        <v>9456</v>
      </c>
      <c r="D818" s="160" t="s">
        <v>81</v>
      </c>
      <c r="E818" s="160" t="s">
        <v>9457</v>
      </c>
      <c r="F818" s="323" t="s">
        <v>3093</v>
      </c>
      <c r="G818" s="141" t="s">
        <v>9458</v>
      </c>
      <c r="H818" s="141" t="s">
        <v>9459</v>
      </c>
      <c r="I818" s="127"/>
      <c r="J818" s="128"/>
      <c r="K818" s="128"/>
      <c r="L818" s="128"/>
      <c r="M818" s="128"/>
      <c r="N818" s="129" t="s">
        <v>49</v>
      </c>
      <c r="O818" s="130"/>
      <c r="P818" s="126"/>
      <c r="Q818" s="146"/>
      <c r="R818" s="130"/>
      <c r="S818" s="126"/>
      <c r="T818" s="126"/>
      <c r="U818" s="126"/>
      <c r="V818" s="146">
        <v>20</v>
      </c>
      <c r="W818" s="130"/>
      <c r="X818" s="146"/>
      <c r="Y818" s="130"/>
      <c r="Z818" s="126"/>
      <c r="AA818" s="99"/>
      <c r="AB818" s="99"/>
      <c r="AC818" s="99"/>
      <c r="AD818" s="149">
        <v>45536</v>
      </c>
      <c r="AE818" s="102" t="s">
        <v>9460</v>
      </c>
    </row>
    <row r="819" spans="1:33" s="66" customFormat="1" ht="27" customHeight="1">
      <c r="A819" s="169">
        <v>1112501992</v>
      </c>
      <c r="B819" s="198" t="s">
        <v>9461</v>
      </c>
      <c r="C819" s="156" t="s">
        <v>9462</v>
      </c>
      <c r="D819" s="156" t="s">
        <v>7801</v>
      </c>
      <c r="E819" s="156" t="s">
        <v>9463</v>
      </c>
      <c r="F819" s="263" t="s">
        <v>4867</v>
      </c>
      <c r="G819" s="197" t="s">
        <v>9464</v>
      </c>
      <c r="H819" s="197" t="s">
        <v>9465</v>
      </c>
      <c r="I819" s="127" t="s">
        <v>765</v>
      </c>
      <c r="J819" s="128" t="s">
        <v>765</v>
      </c>
      <c r="K819" s="128" t="s">
        <v>765</v>
      </c>
      <c r="L819" s="128" t="s">
        <v>765</v>
      </c>
      <c r="M819" s="128" t="s">
        <v>765</v>
      </c>
      <c r="N819" s="129" t="s">
        <v>765</v>
      </c>
      <c r="O819" s="130" t="s">
        <v>765</v>
      </c>
      <c r="P819" s="169"/>
      <c r="Q819" s="203"/>
      <c r="R819" s="204"/>
      <c r="S819" s="169"/>
      <c r="T819" s="169"/>
      <c r="U819" s="169"/>
      <c r="V819" s="203"/>
      <c r="W819" s="204"/>
      <c r="X819" s="203"/>
      <c r="Y819" s="204"/>
      <c r="Z819" s="169"/>
      <c r="AA819" s="169">
        <v>20</v>
      </c>
      <c r="AB819" s="169"/>
      <c r="AC819" s="169"/>
      <c r="AD819" s="222">
        <v>45536</v>
      </c>
      <c r="AE819" s="156" t="s">
        <v>9466</v>
      </c>
    </row>
    <row r="820" spans="1:33" ht="27" customHeight="1">
      <c r="A820" s="169">
        <v>1112502008</v>
      </c>
      <c r="B820" s="198" t="s">
        <v>11629</v>
      </c>
      <c r="C820" s="156" t="s">
        <v>9521</v>
      </c>
      <c r="D820" s="156" t="s">
        <v>81</v>
      </c>
      <c r="E820" s="156" t="s">
        <v>9522</v>
      </c>
      <c r="F820" s="263" t="s">
        <v>9523</v>
      </c>
      <c r="G820" s="197" t="s">
        <v>9524</v>
      </c>
      <c r="H820" s="197" t="s">
        <v>9525</v>
      </c>
      <c r="I820" s="127"/>
      <c r="J820" s="128" t="s">
        <v>765</v>
      </c>
      <c r="K820" s="128" t="s">
        <v>765</v>
      </c>
      <c r="L820" s="128" t="s">
        <v>765</v>
      </c>
      <c r="M820" s="128" t="s">
        <v>765</v>
      </c>
      <c r="N820" s="129" t="s">
        <v>765</v>
      </c>
      <c r="O820" s="130" t="s">
        <v>765</v>
      </c>
      <c r="P820" s="169"/>
      <c r="Q820" s="203"/>
      <c r="R820" s="204"/>
      <c r="S820" s="169"/>
      <c r="T820" s="169"/>
      <c r="U820" s="169"/>
      <c r="V820" s="203"/>
      <c r="W820" s="204"/>
      <c r="X820" s="203"/>
      <c r="Y820" s="204"/>
      <c r="Z820" s="169"/>
      <c r="AA820" s="169">
        <v>20</v>
      </c>
      <c r="AB820" s="169"/>
      <c r="AC820" s="169"/>
      <c r="AD820" s="222">
        <v>45566</v>
      </c>
      <c r="AE820" s="156" t="s">
        <v>9526</v>
      </c>
    </row>
    <row r="821" spans="1:33" ht="27" customHeight="1">
      <c r="A821" s="144">
        <v>1112502016</v>
      </c>
      <c r="B821" s="124" t="s">
        <v>11977</v>
      </c>
      <c r="C821" s="102" t="s">
        <v>9515</v>
      </c>
      <c r="D821" s="102" t="s">
        <v>81</v>
      </c>
      <c r="E821" s="102" t="s">
        <v>9516</v>
      </c>
      <c r="F821" s="225" t="s">
        <v>9517</v>
      </c>
      <c r="G821" s="126" t="s">
        <v>9518</v>
      </c>
      <c r="H821" s="126" t="s">
        <v>9519</v>
      </c>
      <c r="I821" s="110"/>
      <c r="J821" s="148"/>
      <c r="K821" s="148"/>
      <c r="L821" s="148"/>
      <c r="M821" s="148" t="s">
        <v>49</v>
      </c>
      <c r="N821" s="137"/>
      <c r="O821" s="132"/>
      <c r="P821" s="99">
        <v>50</v>
      </c>
      <c r="Q821" s="110" t="s">
        <v>765</v>
      </c>
      <c r="R821" s="132">
        <v>10</v>
      </c>
      <c r="S821" s="99"/>
      <c r="T821" s="99">
        <v>50</v>
      </c>
      <c r="U821" s="99"/>
      <c r="V821" s="110"/>
      <c r="W821" s="132"/>
      <c r="X821" s="110"/>
      <c r="Y821" s="132"/>
      <c r="Z821" s="99"/>
      <c r="AA821" s="99"/>
      <c r="AB821" s="99"/>
      <c r="AC821" s="99"/>
      <c r="AD821" s="112">
        <v>45566</v>
      </c>
      <c r="AE821" s="102" t="s">
        <v>9520</v>
      </c>
    </row>
    <row r="822" spans="1:33" s="519" customFormat="1" ht="27.95" customHeight="1">
      <c r="A822" s="544">
        <v>1112502057</v>
      </c>
      <c r="B822" s="545" t="s">
        <v>12012</v>
      </c>
      <c r="C822" s="545" t="s">
        <v>9937</v>
      </c>
      <c r="D822" s="546" t="s">
        <v>81</v>
      </c>
      <c r="E822" s="547" t="s">
        <v>9938</v>
      </c>
      <c r="F822" s="548" t="s">
        <v>2343</v>
      </c>
      <c r="G822" s="549" t="s">
        <v>9939</v>
      </c>
      <c r="H822" s="549" t="s">
        <v>9940</v>
      </c>
      <c r="I822" s="550"/>
      <c r="J822" s="551"/>
      <c r="K822" s="551"/>
      <c r="L822" s="551"/>
      <c r="M822" s="551" t="s">
        <v>49</v>
      </c>
      <c r="N822" s="551" t="s">
        <v>49</v>
      </c>
      <c r="O822" s="551"/>
      <c r="P822" s="544"/>
      <c r="Q822" s="552"/>
      <c r="R822" s="553"/>
      <c r="S822" s="544"/>
      <c r="T822" s="544"/>
      <c r="U822" s="544"/>
      <c r="V822" s="554">
        <v>6</v>
      </c>
      <c r="W822" s="553"/>
      <c r="X822" s="552"/>
      <c r="Y822" s="553"/>
      <c r="Z822" s="544"/>
      <c r="AA822" s="555">
        <v>14</v>
      </c>
      <c r="AB822" s="544"/>
      <c r="AC822" s="544"/>
      <c r="AD822" s="556">
        <v>45717</v>
      </c>
      <c r="AE822" s="546" t="s">
        <v>9941</v>
      </c>
    </row>
    <row r="823" spans="1:33" ht="27" customHeight="1">
      <c r="A823" s="99">
        <v>1112502065</v>
      </c>
      <c r="B823" s="124" t="s">
        <v>10110</v>
      </c>
      <c r="C823" s="102" t="s">
        <v>10111</v>
      </c>
      <c r="D823" s="102" t="s">
        <v>7801</v>
      </c>
      <c r="E823" s="102" t="s">
        <v>10112</v>
      </c>
      <c r="F823" s="125" t="s">
        <v>10113</v>
      </c>
      <c r="G823" s="126" t="s">
        <v>10114</v>
      </c>
      <c r="H823" s="126"/>
      <c r="I823" s="127"/>
      <c r="J823" s="128"/>
      <c r="K823" s="128"/>
      <c r="L823" s="128"/>
      <c r="M823" s="128" t="s">
        <v>765</v>
      </c>
      <c r="N823" s="129" t="s">
        <v>765</v>
      </c>
      <c r="O823" s="129"/>
      <c r="P823" s="99"/>
      <c r="Q823" s="131"/>
      <c r="R823" s="132"/>
      <c r="S823" s="99"/>
      <c r="T823" s="99"/>
      <c r="U823" s="99"/>
      <c r="V823" s="110"/>
      <c r="W823" s="111"/>
      <c r="X823" s="110"/>
      <c r="Y823" s="132"/>
      <c r="Z823" s="99">
        <v>10</v>
      </c>
      <c r="AA823" s="99"/>
      <c r="AB823" s="99"/>
      <c r="AC823" s="99"/>
      <c r="AD823" s="138">
        <v>45748</v>
      </c>
      <c r="AE823" s="102" t="s">
        <v>10115</v>
      </c>
    </row>
    <row r="824" spans="1:33" s="518" customFormat="1" ht="27" customHeight="1">
      <c r="A824" s="557">
        <v>1112502123</v>
      </c>
      <c r="B824" s="558" t="s">
        <v>11169</v>
      </c>
      <c r="C824" s="569" t="s">
        <v>11170</v>
      </c>
      <c r="D824" s="559" t="s">
        <v>81</v>
      </c>
      <c r="E824" s="570" t="s">
        <v>12338</v>
      </c>
      <c r="F824" s="560">
        <v>3590901</v>
      </c>
      <c r="G824" s="571" t="s">
        <v>11171</v>
      </c>
      <c r="H824" s="571" t="s">
        <v>11172</v>
      </c>
      <c r="I824" s="572" t="s">
        <v>49</v>
      </c>
      <c r="J824" s="573" t="s">
        <v>49</v>
      </c>
      <c r="K824" s="573" t="s">
        <v>765</v>
      </c>
      <c r="L824" s="573" t="s">
        <v>765</v>
      </c>
      <c r="M824" s="573" t="s">
        <v>765</v>
      </c>
      <c r="N824" s="574" t="s">
        <v>765</v>
      </c>
      <c r="O824" s="565" t="s">
        <v>49</v>
      </c>
      <c r="P824" s="557"/>
      <c r="Q824" s="564"/>
      <c r="R824" s="565"/>
      <c r="S824" s="557"/>
      <c r="T824" s="557"/>
      <c r="U824" s="557"/>
      <c r="V824" s="564"/>
      <c r="W824" s="565"/>
      <c r="X824" s="564">
        <v>20</v>
      </c>
      <c r="Y824" s="565"/>
      <c r="Z824" s="557"/>
      <c r="AA824" s="557"/>
      <c r="AB824" s="557"/>
      <c r="AC824" s="557"/>
      <c r="AD824" s="567">
        <v>46082</v>
      </c>
      <c r="AE824" s="559" t="s">
        <v>4338</v>
      </c>
    </row>
    <row r="825" spans="1:33" ht="27" customHeight="1">
      <c r="A825" s="99">
        <v>1112502131</v>
      </c>
      <c r="B825" s="124" t="s">
        <v>8875</v>
      </c>
      <c r="C825" s="102" t="s">
        <v>12245</v>
      </c>
      <c r="D825" s="102" t="s">
        <v>81</v>
      </c>
      <c r="E825" s="102" t="s">
        <v>12246</v>
      </c>
      <c r="F825" s="125" t="s">
        <v>12247</v>
      </c>
      <c r="G825" s="126" t="s">
        <v>12248</v>
      </c>
      <c r="H825" s="126" t="s">
        <v>12249</v>
      </c>
      <c r="I825" s="127" t="s">
        <v>765</v>
      </c>
      <c r="J825" s="128" t="s">
        <v>765</v>
      </c>
      <c r="K825" s="128" t="s">
        <v>765</v>
      </c>
      <c r="L825" s="128" t="s">
        <v>765</v>
      </c>
      <c r="M825" s="128" t="s">
        <v>765</v>
      </c>
      <c r="N825" s="129" t="s">
        <v>765</v>
      </c>
      <c r="O825" s="130" t="s">
        <v>765</v>
      </c>
      <c r="P825" s="99"/>
      <c r="Q825" s="131"/>
      <c r="R825" s="132"/>
      <c r="S825" s="99"/>
      <c r="T825" s="99">
        <v>20</v>
      </c>
      <c r="U825" s="99"/>
      <c r="V825" s="131"/>
      <c r="W825" s="132"/>
      <c r="X825" s="131"/>
      <c r="Y825" s="132"/>
      <c r="Z825" s="99"/>
      <c r="AA825" s="99"/>
      <c r="AB825" s="99"/>
      <c r="AC825" s="99"/>
      <c r="AD825" s="112">
        <v>46235</v>
      </c>
      <c r="AE825" s="102" t="s">
        <v>8310</v>
      </c>
    </row>
    <row r="826" spans="1:33" ht="27" customHeight="1">
      <c r="A826" s="126">
        <v>1112600034</v>
      </c>
      <c r="B826" s="124" t="s">
        <v>2023</v>
      </c>
      <c r="C826" s="102" t="s">
        <v>1847</v>
      </c>
      <c r="D826" s="102" t="s">
        <v>82</v>
      </c>
      <c r="E826" s="102" t="s">
        <v>1933</v>
      </c>
      <c r="F826" s="133" t="s">
        <v>1934</v>
      </c>
      <c r="G826" s="134" t="s">
        <v>1935</v>
      </c>
      <c r="H826" s="134" t="s">
        <v>1848</v>
      </c>
      <c r="I826" s="135"/>
      <c r="J826" s="136"/>
      <c r="K826" s="136"/>
      <c r="L826" s="136"/>
      <c r="M826" s="136" t="s">
        <v>1919</v>
      </c>
      <c r="N826" s="137"/>
      <c r="O826" s="132"/>
      <c r="P826" s="99"/>
      <c r="Q826" s="131"/>
      <c r="R826" s="132"/>
      <c r="S826" s="99"/>
      <c r="T826" s="99">
        <v>25</v>
      </c>
      <c r="U826" s="99"/>
      <c r="V826" s="110"/>
      <c r="W826" s="111"/>
      <c r="X826" s="110"/>
      <c r="Y826" s="132"/>
      <c r="Z826" s="99"/>
      <c r="AA826" s="99">
        <v>25</v>
      </c>
      <c r="AB826" s="99"/>
      <c r="AC826" s="99"/>
      <c r="AD826" s="138">
        <v>41000</v>
      </c>
      <c r="AE826" s="102" t="s">
        <v>1936</v>
      </c>
    </row>
    <row r="827" spans="1:33" ht="27" customHeight="1">
      <c r="A827" s="144">
        <v>1112600042</v>
      </c>
      <c r="B827" s="100" t="s">
        <v>427</v>
      </c>
      <c r="C827" s="101" t="s">
        <v>336</v>
      </c>
      <c r="D827" s="151" t="s">
        <v>337</v>
      </c>
      <c r="E827" s="102" t="s">
        <v>244</v>
      </c>
      <c r="F827" s="133">
        <v>3570011</v>
      </c>
      <c r="G827" s="126" t="s">
        <v>338</v>
      </c>
      <c r="H827" s="126" t="s">
        <v>339</v>
      </c>
      <c r="I827" s="127" t="s">
        <v>261</v>
      </c>
      <c r="J827" s="148" t="s">
        <v>261</v>
      </c>
      <c r="K827" s="148" t="s">
        <v>261</v>
      </c>
      <c r="L827" s="148" t="s">
        <v>261</v>
      </c>
      <c r="M827" s="148" t="s">
        <v>261</v>
      </c>
      <c r="N827" s="137"/>
      <c r="O827" s="132"/>
      <c r="P827" s="99">
        <v>50</v>
      </c>
      <c r="Q827" s="131"/>
      <c r="R827" s="132">
        <v>3</v>
      </c>
      <c r="S827" s="144"/>
      <c r="T827" s="144">
        <v>50</v>
      </c>
      <c r="U827" s="99"/>
      <c r="V827" s="110"/>
      <c r="W827" s="111"/>
      <c r="X827" s="110"/>
      <c r="Y827" s="181"/>
      <c r="Z827" s="99"/>
      <c r="AA827" s="99"/>
      <c r="AB827" s="99"/>
      <c r="AC827" s="99"/>
      <c r="AD827" s="138">
        <v>39904</v>
      </c>
      <c r="AE827" s="102" t="s">
        <v>467</v>
      </c>
    </row>
    <row r="828" spans="1:33" s="66" customFormat="1" ht="27" customHeight="1">
      <c r="A828" s="99">
        <v>1112600109</v>
      </c>
      <c r="B828" s="124" t="s">
        <v>780</v>
      </c>
      <c r="C828" s="102" t="s">
        <v>508</v>
      </c>
      <c r="D828" s="102" t="s">
        <v>82</v>
      </c>
      <c r="E828" s="102" t="s">
        <v>151</v>
      </c>
      <c r="F828" s="125">
        <v>3570013</v>
      </c>
      <c r="G828" s="126" t="s">
        <v>654</v>
      </c>
      <c r="H828" s="126" t="s">
        <v>655</v>
      </c>
      <c r="I828" s="110" t="s">
        <v>239</v>
      </c>
      <c r="J828" s="148" t="s">
        <v>239</v>
      </c>
      <c r="K828" s="148" t="s">
        <v>239</v>
      </c>
      <c r="L828" s="148" t="s">
        <v>239</v>
      </c>
      <c r="M828" s="148" t="s">
        <v>239</v>
      </c>
      <c r="N828" s="137" t="s">
        <v>239</v>
      </c>
      <c r="O828" s="132" t="s">
        <v>2169</v>
      </c>
      <c r="P828" s="99"/>
      <c r="Q828" s="131"/>
      <c r="R828" s="132"/>
      <c r="S828" s="99"/>
      <c r="T828" s="99"/>
      <c r="U828" s="99"/>
      <c r="V828" s="110"/>
      <c r="W828" s="111"/>
      <c r="X828" s="110"/>
      <c r="Y828" s="132"/>
      <c r="Z828" s="99"/>
      <c r="AA828" s="99">
        <v>20</v>
      </c>
      <c r="AB828" s="99"/>
      <c r="AC828" s="99"/>
      <c r="AD828" s="112">
        <v>38991</v>
      </c>
      <c r="AE828" s="102" t="s">
        <v>217</v>
      </c>
    </row>
    <row r="829" spans="1:33" ht="27" customHeight="1">
      <c r="A829" s="169">
        <v>1112600117</v>
      </c>
      <c r="B829" s="198" t="s">
        <v>405</v>
      </c>
      <c r="C829" s="156" t="s">
        <v>7188</v>
      </c>
      <c r="D829" s="102" t="s">
        <v>82</v>
      </c>
      <c r="E829" s="102" t="s">
        <v>9945</v>
      </c>
      <c r="F829" s="125">
        <v>3570004</v>
      </c>
      <c r="G829" s="126" t="s">
        <v>340</v>
      </c>
      <c r="H829" s="126" t="s">
        <v>340</v>
      </c>
      <c r="I829" s="127"/>
      <c r="J829" s="128"/>
      <c r="K829" s="128"/>
      <c r="L829" s="128"/>
      <c r="M829" s="128" t="s">
        <v>765</v>
      </c>
      <c r="N829" s="129" t="s">
        <v>49</v>
      </c>
      <c r="O829" s="128" t="s">
        <v>765</v>
      </c>
      <c r="P829" s="99"/>
      <c r="Q829" s="131"/>
      <c r="R829" s="132"/>
      <c r="S829" s="99"/>
      <c r="T829" s="99"/>
      <c r="U829" s="99"/>
      <c r="V829" s="110">
        <v>13</v>
      </c>
      <c r="W829" s="111"/>
      <c r="X829" s="110">
        <v>7</v>
      </c>
      <c r="Y829" s="132"/>
      <c r="Z829" s="99"/>
      <c r="AA829" s="99"/>
      <c r="AB829" s="99"/>
      <c r="AC829" s="99"/>
      <c r="AD829" s="112">
        <v>39173</v>
      </c>
      <c r="AE829" s="102" t="s">
        <v>2112</v>
      </c>
    </row>
    <row r="830" spans="1:33" ht="27" customHeight="1">
      <c r="A830" s="99">
        <v>1112600117</v>
      </c>
      <c r="B830" s="124" t="s">
        <v>405</v>
      </c>
      <c r="C830" s="102" t="s">
        <v>6355</v>
      </c>
      <c r="D830" s="102" t="s">
        <v>82</v>
      </c>
      <c r="E830" s="102" t="s">
        <v>9945</v>
      </c>
      <c r="F830" s="125">
        <v>3570004</v>
      </c>
      <c r="G830" s="126" t="s">
        <v>6356</v>
      </c>
      <c r="H830" s="126" t="s">
        <v>6356</v>
      </c>
      <c r="I830" s="127"/>
      <c r="J830" s="128"/>
      <c r="K830" s="128"/>
      <c r="L830" s="128"/>
      <c r="M830" s="128"/>
      <c r="N830" s="128" t="s">
        <v>765</v>
      </c>
      <c r="O830" s="128"/>
      <c r="P830" s="99"/>
      <c r="Q830" s="131"/>
      <c r="R830" s="132"/>
      <c r="S830" s="99"/>
      <c r="T830" s="99"/>
      <c r="U830" s="99"/>
      <c r="V830" s="131"/>
      <c r="W830" s="132"/>
      <c r="X830" s="131"/>
      <c r="Y830" s="132"/>
      <c r="Z830" s="99"/>
      <c r="AA830" s="99"/>
      <c r="AB830" s="112" t="s">
        <v>4597</v>
      </c>
      <c r="AC830" s="112"/>
      <c r="AD830" s="149">
        <v>44136</v>
      </c>
      <c r="AE830" s="102" t="s">
        <v>2112</v>
      </c>
    </row>
    <row r="831" spans="1:33" ht="27" customHeight="1">
      <c r="A831" s="99">
        <v>1112600216</v>
      </c>
      <c r="B831" s="100" t="s">
        <v>2215</v>
      </c>
      <c r="C831" s="101" t="s">
        <v>5344</v>
      </c>
      <c r="D831" s="102" t="s">
        <v>82</v>
      </c>
      <c r="E831" s="102" t="s">
        <v>4966</v>
      </c>
      <c r="F831" s="133" t="s">
        <v>5345</v>
      </c>
      <c r="G831" s="134" t="s">
        <v>5346</v>
      </c>
      <c r="H831" s="134" t="s">
        <v>5347</v>
      </c>
      <c r="I831" s="135"/>
      <c r="J831" s="136"/>
      <c r="K831" s="136"/>
      <c r="L831" s="136"/>
      <c r="M831" s="136" t="s">
        <v>5341</v>
      </c>
      <c r="N831" s="128" t="s">
        <v>5341</v>
      </c>
      <c r="O831" s="132"/>
      <c r="P831" s="99"/>
      <c r="Q831" s="131"/>
      <c r="R831" s="132"/>
      <c r="S831" s="99"/>
      <c r="T831" s="99"/>
      <c r="U831" s="99"/>
      <c r="V831" s="110"/>
      <c r="W831" s="111"/>
      <c r="X831" s="131"/>
      <c r="Y831" s="132"/>
      <c r="Z831" s="99">
        <v>14</v>
      </c>
      <c r="AA831" s="99">
        <v>26</v>
      </c>
      <c r="AB831" s="99"/>
      <c r="AC831" s="99"/>
      <c r="AD831" s="138">
        <v>41395</v>
      </c>
      <c r="AE831" s="102" t="s">
        <v>2216</v>
      </c>
    </row>
    <row r="832" spans="1:33" ht="27" customHeight="1">
      <c r="A832" s="99">
        <v>1112600224</v>
      </c>
      <c r="B832" s="124" t="s">
        <v>2302</v>
      </c>
      <c r="C832" s="102" t="s">
        <v>2303</v>
      </c>
      <c r="D832" s="102" t="s">
        <v>82</v>
      </c>
      <c r="E832" s="102" t="s">
        <v>2304</v>
      </c>
      <c r="F832" s="125" t="s">
        <v>2305</v>
      </c>
      <c r="G832" s="126" t="s">
        <v>2306</v>
      </c>
      <c r="H832" s="126" t="s">
        <v>2307</v>
      </c>
      <c r="I832" s="127" t="s">
        <v>49</v>
      </c>
      <c r="J832" s="128"/>
      <c r="K832" s="128"/>
      <c r="L832" s="128"/>
      <c r="M832" s="128" t="s">
        <v>49</v>
      </c>
      <c r="N832" s="129"/>
      <c r="O832" s="130"/>
      <c r="P832" s="99"/>
      <c r="Q832" s="131"/>
      <c r="R832" s="132"/>
      <c r="S832" s="99"/>
      <c r="T832" s="99">
        <v>18</v>
      </c>
      <c r="U832" s="99"/>
      <c r="V832" s="131"/>
      <c r="W832" s="132"/>
      <c r="X832" s="131"/>
      <c r="Y832" s="132"/>
      <c r="Z832" s="99"/>
      <c r="AA832" s="99">
        <v>10</v>
      </c>
      <c r="AB832" s="99"/>
      <c r="AC832" s="99"/>
      <c r="AD832" s="149">
        <v>41579</v>
      </c>
      <c r="AE832" s="102" t="s">
        <v>2308</v>
      </c>
    </row>
    <row r="833" spans="1:31" ht="27" customHeight="1">
      <c r="A833" s="126">
        <v>1112600232</v>
      </c>
      <c r="B833" s="124" t="s">
        <v>3071</v>
      </c>
      <c r="C833" s="102" t="s">
        <v>2380</v>
      </c>
      <c r="D833" s="102" t="s">
        <v>82</v>
      </c>
      <c r="E833" s="102" t="s">
        <v>2381</v>
      </c>
      <c r="F833" s="125" t="s">
        <v>2384</v>
      </c>
      <c r="G833" s="126" t="s">
        <v>2382</v>
      </c>
      <c r="H833" s="126" t="s">
        <v>2382</v>
      </c>
      <c r="I833" s="127"/>
      <c r="J833" s="128"/>
      <c r="K833" s="128"/>
      <c r="L833" s="128"/>
      <c r="M833" s="128"/>
      <c r="N833" s="129" t="s">
        <v>2383</v>
      </c>
      <c r="O833" s="130"/>
      <c r="P833" s="99"/>
      <c r="Q833" s="131"/>
      <c r="R833" s="132"/>
      <c r="S833" s="99"/>
      <c r="T833" s="99"/>
      <c r="U833" s="99"/>
      <c r="V833" s="131"/>
      <c r="W833" s="111"/>
      <c r="X833" s="131"/>
      <c r="Y833" s="132"/>
      <c r="Z833" s="99"/>
      <c r="AA833" s="99">
        <v>20</v>
      </c>
      <c r="AB833" s="99"/>
      <c r="AC833" s="99"/>
      <c r="AD833" s="112">
        <v>41730</v>
      </c>
      <c r="AE833" s="102" t="s">
        <v>2386</v>
      </c>
    </row>
    <row r="834" spans="1:31" ht="27" customHeight="1">
      <c r="A834" s="99">
        <v>1112600273</v>
      </c>
      <c r="B834" s="124" t="s">
        <v>405</v>
      </c>
      <c r="C834" s="102" t="s">
        <v>2718</v>
      </c>
      <c r="D834" s="102" t="s">
        <v>82</v>
      </c>
      <c r="E834" s="102" t="s">
        <v>2719</v>
      </c>
      <c r="F834" s="125">
        <v>3570006</v>
      </c>
      <c r="G834" s="126" t="s">
        <v>2720</v>
      </c>
      <c r="H834" s="126" t="s">
        <v>2720</v>
      </c>
      <c r="I834" s="127"/>
      <c r="J834" s="128"/>
      <c r="K834" s="128"/>
      <c r="L834" s="128"/>
      <c r="M834" s="128"/>
      <c r="N834" s="129" t="s">
        <v>49</v>
      </c>
      <c r="O834" s="130"/>
      <c r="P834" s="99"/>
      <c r="Q834" s="131"/>
      <c r="R834" s="132"/>
      <c r="S834" s="99"/>
      <c r="T834" s="99"/>
      <c r="U834" s="99"/>
      <c r="V834" s="110"/>
      <c r="W834" s="111"/>
      <c r="X834" s="110"/>
      <c r="Y834" s="132"/>
      <c r="Z834" s="99"/>
      <c r="AA834" s="99">
        <v>20</v>
      </c>
      <c r="AB834" s="99"/>
      <c r="AC834" s="99"/>
      <c r="AD834" s="112">
        <v>41944</v>
      </c>
      <c r="AE834" s="102" t="s">
        <v>2721</v>
      </c>
    </row>
    <row r="835" spans="1:31" s="66" customFormat="1" ht="27" customHeight="1">
      <c r="A835" s="99">
        <v>1112600398</v>
      </c>
      <c r="B835" s="124" t="s">
        <v>2215</v>
      </c>
      <c r="C835" s="102" t="s">
        <v>3645</v>
      </c>
      <c r="D835" s="102" t="s">
        <v>82</v>
      </c>
      <c r="E835" s="102" t="s">
        <v>3646</v>
      </c>
      <c r="F835" s="125" t="s">
        <v>3647</v>
      </c>
      <c r="G835" s="126" t="s">
        <v>3648</v>
      </c>
      <c r="H835" s="126" t="s">
        <v>2217</v>
      </c>
      <c r="I835" s="127"/>
      <c r="J835" s="128"/>
      <c r="K835" s="128"/>
      <c r="L835" s="128"/>
      <c r="M835" s="128" t="s">
        <v>49</v>
      </c>
      <c r="N835" s="129" t="s">
        <v>49</v>
      </c>
      <c r="O835" s="130"/>
      <c r="P835" s="99"/>
      <c r="Q835" s="131"/>
      <c r="R835" s="132"/>
      <c r="S835" s="99"/>
      <c r="T835" s="99"/>
      <c r="U835" s="99"/>
      <c r="V835" s="110">
        <v>6</v>
      </c>
      <c r="W835" s="111"/>
      <c r="X835" s="110">
        <v>14</v>
      </c>
      <c r="Y835" s="132"/>
      <c r="Z835" s="99"/>
      <c r="AA835" s="99"/>
      <c r="AB835" s="99"/>
      <c r="AC835" s="99"/>
      <c r="AD835" s="112">
        <v>42736</v>
      </c>
      <c r="AE835" s="102" t="s">
        <v>3649</v>
      </c>
    </row>
    <row r="836" spans="1:31" s="66" customFormat="1" ht="27" customHeight="1">
      <c r="A836" s="99">
        <v>1112600398</v>
      </c>
      <c r="B836" s="124" t="s">
        <v>2215</v>
      </c>
      <c r="C836" s="102" t="s">
        <v>4803</v>
      </c>
      <c r="D836" s="102" t="s">
        <v>82</v>
      </c>
      <c r="E836" s="102" t="s">
        <v>3646</v>
      </c>
      <c r="F836" s="125" t="s">
        <v>4804</v>
      </c>
      <c r="G836" s="126" t="s">
        <v>4805</v>
      </c>
      <c r="H836" s="126" t="s">
        <v>2217</v>
      </c>
      <c r="I836" s="128" t="s">
        <v>4806</v>
      </c>
      <c r="J836" s="128" t="s">
        <v>4806</v>
      </c>
      <c r="K836" s="128" t="s">
        <v>4806</v>
      </c>
      <c r="L836" s="128" t="s">
        <v>4806</v>
      </c>
      <c r="M836" s="128" t="s">
        <v>4806</v>
      </c>
      <c r="N836" s="128" t="s">
        <v>4806</v>
      </c>
      <c r="O836" s="128" t="s">
        <v>4806</v>
      </c>
      <c r="P836" s="99"/>
      <c r="Q836" s="131"/>
      <c r="R836" s="132"/>
      <c r="S836" s="99"/>
      <c r="T836" s="99"/>
      <c r="U836" s="99"/>
      <c r="V836" s="110"/>
      <c r="W836" s="111"/>
      <c r="X836" s="110"/>
      <c r="Y836" s="132"/>
      <c r="Z836" s="99"/>
      <c r="AA836" s="99"/>
      <c r="AB836" s="99" t="s">
        <v>4806</v>
      </c>
      <c r="AC836" s="99"/>
      <c r="AD836" s="112">
        <v>43435</v>
      </c>
      <c r="AE836" s="102" t="s">
        <v>3649</v>
      </c>
    </row>
    <row r="837" spans="1:31" s="66" customFormat="1" ht="27" customHeight="1">
      <c r="A837" s="99">
        <v>1112600406</v>
      </c>
      <c r="B837" s="124" t="s">
        <v>3948</v>
      </c>
      <c r="C837" s="102" t="s">
        <v>3949</v>
      </c>
      <c r="D837" s="102" t="s">
        <v>82</v>
      </c>
      <c r="E837" s="102" t="s">
        <v>3950</v>
      </c>
      <c r="F837" s="125" t="s">
        <v>3951</v>
      </c>
      <c r="G837" s="126" t="s">
        <v>3952</v>
      </c>
      <c r="H837" s="126" t="s">
        <v>3953</v>
      </c>
      <c r="I837" s="127" t="s">
        <v>49</v>
      </c>
      <c r="J837" s="128"/>
      <c r="K837" s="128"/>
      <c r="L837" s="128"/>
      <c r="M837" s="128" t="s">
        <v>49</v>
      </c>
      <c r="N837" s="129" t="s">
        <v>49</v>
      </c>
      <c r="O837" s="130"/>
      <c r="P837" s="126"/>
      <c r="Q837" s="146"/>
      <c r="R837" s="130"/>
      <c r="S837" s="126"/>
      <c r="T837" s="126">
        <v>20</v>
      </c>
      <c r="U837" s="126"/>
      <c r="V837" s="146"/>
      <c r="W837" s="130"/>
      <c r="X837" s="146"/>
      <c r="Y837" s="130"/>
      <c r="Z837" s="126"/>
      <c r="AA837" s="99"/>
      <c r="AB837" s="99"/>
      <c r="AC837" s="99"/>
      <c r="AD837" s="112">
        <v>42917</v>
      </c>
      <c r="AE837" s="102" t="s">
        <v>3954</v>
      </c>
    </row>
    <row r="838" spans="1:31" ht="27" customHeight="1">
      <c r="A838" s="99">
        <v>1112600489</v>
      </c>
      <c r="B838" s="124" t="s">
        <v>5544</v>
      </c>
      <c r="C838" s="102" t="s">
        <v>5545</v>
      </c>
      <c r="D838" s="102" t="s">
        <v>82</v>
      </c>
      <c r="E838" s="102" t="s">
        <v>5546</v>
      </c>
      <c r="F838" s="125">
        <v>3530004</v>
      </c>
      <c r="G838" s="126" t="s">
        <v>5547</v>
      </c>
      <c r="H838" s="126" t="s">
        <v>5548</v>
      </c>
      <c r="I838" s="127" t="s">
        <v>765</v>
      </c>
      <c r="J838" s="128" t="s">
        <v>765</v>
      </c>
      <c r="K838" s="128" t="s">
        <v>765</v>
      </c>
      <c r="L838" s="128" t="s">
        <v>765</v>
      </c>
      <c r="M838" s="128" t="s">
        <v>765</v>
      </c>
      <c r="N838" s="129" t="s">
        <v>765</v>
      </c>
      <c r="O838" s="130" t="s">
        <v>765</v>
      </c>
      <c r="P838" s="99"/>
      <c r="Q838" s="131"/>
      <c r="R838" s="132"/>
      <c r="S838" s="99"/>
      <c r="T838" s="99"/>
      <c r="U838" s="99"/>
      <c r="V838" s="131"/>
      <c r="W838" s="132"/>
      <c r="X838" s="131"/>
      <c r="Y838" s="132"/>
      <c r="Z838" s="99"/>
      <c r="AA838" s="99">
        <v>20</v>
      </c>
      <c r="AB838" s="99"/>
      <c r="AC838" s="99"/>
      <c r="AD838" s="149">
        <v>43862</v>
      </c>
      <c r="AE838" s="102" t="s">
        <v>5549</v>
      </c>
    </row>
    <row r="839" spans="1:31" s="213" customFormat="1" ht="24" customHeight="1">
      <c r="A839" s="126">
        <v>1112600539</v>
      </c>
      <c r="B839" s="124" t="s">
        <v>11978</v>
      </c>
      <c r="C839" s="102" t="s">
        <v>10985</v>
      </c>
      <c r="D839" s="102" t="s">
        <v>82</v>
      </c>
      <c r="E839" s="102" t="s">
        <v>10986</v>
      </c>
      <c r="F839" s="259" t="s">
        <v>3647</v>
      </c>
      <c r="G839" s="131" t="s">
        <v>10987</v>
      </c>
      <c r="H839" s="131" t="s">
        <v>10988</v>
      </c>
      <c r="I839" s="135" t="s">
        <v>10919</v>
      </c>
      <c r="J839" s="136"/>
      <c r="K839" s="136"/>
      <c r="L839" s="136"/>
      <c r="M839" s="136" t="s">
        <v>10919</v>
      </c>
      <c r="N839" s="171"/>
      <c r="O839" s="89"/>
      <c r="P839" s="99"/>
      <c r="Q839" s="131"/>
      <c r="R839" s="132"/>
      <c r="S839" s="99"/>
      <c r="T839" s="99">
        <v>20</v>
      </c>
      <c r="U839" s="99"/>
      <c r="V839" s="131"/>
      <c r="W839" s="132"/>
      <c r="X839" s="131"/>
      <c r="Y839" s="132"/>
      <c r="Z839" s="99"/>
      <c r="AA839" s="99"/>
      <c r="AB839" s="99"/>
      <c r="AC839" s="99"/>
      <c r="AD839" s="112">
        <v>46023</v>
      </c>
      <c r="AE839" s="102" t="s">
        <v>10989</v>
      </c>
    </row>
    <row r="840" spans="1:31" ht="27" customHeight="1">
      <c r="A840" s="99">
        <v>1112600570</v>
      </c>
      <c r="B840" s="100" t="s">
        <v>11614</v>
      </c>
      <c r="C840" s="101" t="s">
        <v>9615</v>
      </c>
      <c r="D840" s="102" t="s">
        <v>82</v>
      </c>
      <c r="E840" s="160" t="s">
        <v>9616</v>
      </c>
      <c r="F840" s="249" t="s">
        <v>9617</v>
      </c>
      <c r="G840" s="72" t="s">
        <v>9618</v>
      </c>
      <c r="H840" s="72" t="s">
        <v>9618</v>
      </c>
      <c r="I840" s="122"/>
      <c r="J840" s="251"/>
      <c r="K840" s="251"/>
      <c r="L840" s="251"/>
      <c r="M840" s="251" t="s">
        <v>49</v>
      </c>
      <c r="N840" s="251" t="s">
        <v>49</v>
      </c>
      <c r="O840" s="88"/>
      <c r="P840" s="76"/>
      <c r="Q840" s="70"/>
      <c r="R840" s="89"/>
      <c r="S840" s="76"/>
      <c r="T840" s="76"/>
      <c r="U840" s="76"/>
      <c r="V840" s="70"/>
      <c r="W840" s="89"/>
      <c r="X840" s="70"/>
      <c r="Y840" s="89"/>
      <c r="Z840" s="76"/>
      <c r="AA840" s="76">
        <v>20</v>
      </c>
      <c r="AB840" s="76"/>
      <c r="AC840" s="76"/>
      <c r="AD840" s="140">
        <v>45597</v>
      </c>
      <c r="AE840" s="160" t="s">
        <v>9619</v>
      </c>
    </row>
    <row r="841" spans="1:31" ht="27" customHeight="1">
      <c r="A841" s="99">
        <v>1112600554</v>
      </c>
      <c r="B841" s="151" t="s">
        <v>7966</v>
      </c>
      <c r="C841" s="151" t="s">
        <v>7967</v>
      </c>
      <c r="D841" s="102" t="s">
        <v>82</v>
      </c>
      <c r="E841" s="102" t="s">
        <v>7968</v>
      </c>
      <c r="F841" s="259" t="s">
        <v>7969</v>
      </c>
      <c r="G841" s="151" t="s">
        <v>7970</v>
      </c>
      <c r="H841" s="151" t="s">
        <v>7971</v>
      </c>
      <c r="I841" s="135"/>
      <c r="J841" s="136" t="s">
        <v>765</v>
      </c>
      <c r="K841" s="136" t="s">
        <v>765</v>
      </c>
      <c r="L841" s="136" t="s">
        <v>765</v>
      </c>
      <c r="M841" s="136" t="s">
        <v>49</v>
      </c>
      <c r="N841" s="137" t="s">
        <v>49</v>
      </c>
      <c r="O841" s="132" t="s">
        <v>765</v>
      </c>
      <c r="P841" s="99"/>
      <c r="Q841" s="131"/>
      <c r="R841" s="132"/>
      <c r="S841" s="99"/>
      <c r="T841" s="99"/>
      <c r="U841" s="99"/>
      <c r="V841" s="131"/>
      <c r="W841" s="132"/>
      <c r="X841" s="131">
        <v>6</v>
      </c>
      <c r="Y841" s="132"/>
      <c r="Z841" s="99"/>
      <c r="AA841" s="99">
        <v>14</v>
      </c>
      <c r="AB841" s="99"/>
      <c r="AC841" s="99"/>
      <c r="AD841" s="138">
        <v>44896</v>
      </c>
      <c r="AE841" s="192" t="s">
        <v>7972</v>
      </c>
    </row>
    <row r="842" spans="1:31" s="66" customFormat="1" ht="27" customHeight="1">
      <c r="A842" s="76">
        <v>1112600604</v>
      </c>
      <c r="B842" s="157" t="s">
        <v>11757</v>
      </c>
      <c r="C842" s="158" t="s">
        <v>11362</v>
      </c>
      <c r="D842" s="160" t="s">
        <v>8446</v>
      </c>
      <c r="E842" s="160" t="s">
        <v>11363</v>
      </c>
      <c r="F842" s="161" t="s">
        <v>11364</v>
      </c>
      <c r="G842" s="162" t="s">
        <v>11365</v>
      </c>
      <c r="H842" s="162" t="s">
        <v>11366</v>
      </c>
      <c r="I842" s="172"/>
      <c r="J842" s="164"/>
      <c r="K842" s="164"/>
      <c r="L842" s="164"/>
      <c r="M842" s="164" t="s">
        <v>11193</v>
      </c>
      <c r="N842" s="142" t="s">
        <v>11193</v>
      </c>
      <c r="O842" s="164"/>
      <c r="P842" s="76"/>
      <c r="Q842" s="70"/>
      <c r="R842" s="89"/>
      <c r="S842" s="76"/>
      <c r="T842" s="76"/>
      <c r="U842" s="76"/>
      <c r="V842" s="97"/>
      <c r="W842" s="75"/>
      <c r="X842" s="70"/>
      <c r="Y842" s="89"/>
      <c r="Z842" s="76">
        <v>20</v>
      </c>
      <c r="AA842" s="76"/>
      <c r="AB842" s="76"/>
      <c r="AC842" s="76"/>
      <c r="AD842" s="138">
        <v>46113</v>
      </c>
      <c r="AE842" s="160" t="s">
        <v>11367</v>
      </c>
    </row>
    <row r="843" spans="1:31" s="66" customFormat="1" ht="27" customHeight="1">
      <c r="A843" s="99">
        <v>1112700107</v>
      </c>
      <c r="B843" s="100" t="s">
        <v>1425</v>
      </c>
      <c r="C843" s="101" t="s">
        <v>10109</v>
      </c>
      <c r="D843" s="102" t="s">
        <v>83</v>
      </c>
      <c r="E843" s="102" t="s">
        <v>1312</v>
      </c>
      <c r="F843" s="133">
        <v>3501305</v>
      </c>
      <c r="G843" s="134" t="s">
        <v>1313</v>
      </c>
      <c r="H843" s="134" t="s">
        <v>1314</v>
      </c>
      <c r="I843" s="135"/>
      <c r="J843" s="136"/>
      <c r="K843" s="136"/>
      <c r="L843" s="136"/>
      <c r="M843" s="136" t="s">
        <v>49</v>
      </c>
      <c r="N843" s="137"/>
      <c r="O843" s="132"/>
      <c r="P843" s="99"/>
      <c r="Q843" s="131"/>
      <c r="R843" s="132"/>
      <c r="S843" s="99"/>
      <c r="T843" s="99">
        <v>80</v>
      </c>
      <c r="U843" s="99"/>
      <c r="V843" s="110"/>
      <c r="W843" s="111"/>
      <c r="X843" s="110"/>
      <c r="Y843" s="132"/>
      <c r="Z843" s="99"/>
      <c r="AA843" s="99"/>
      <c r="AB843" s="99"/>
      <c r="AC843" s="99"/>
      <c r="AD843" s="138">
        <v>40634</v>
      </c>
      <c r="AE843" s="102" t="s">
        <v>1315</v>
      </c>
    </row>
    <row r="844" spans="1:31" s="66" customFormat="1" ht="27" customHeight="1">
      <c r="A844" s="144">
        <v>1112700115</v>
      </c>
      <c r="B844" s="100" t="s">
        <v>820</v>
      </c>
      <c r="C844" s="101" t="s">
        <v>3997</v>
      </c>
      <c r="D844" s="151" t="s">
        <v>3998</v>
      </c>
      <c r="E844" s="102" t="s">
        <v>3999</v>
      </c>
      <c r="F844" s="145">
        <v>3501311</v>
      </c>
      <c r="G844" s="126" t="s">
        <v>4000</v>
      </c>
      <c r="H844" s="126" t="s">
        <v>4001</v>
      </c>
      <c r="I844" s="127"/>
      <c r="J844" s="174"/>
      <c r="K844" s="174"/>
      <c r="L844" s="174"/>
      <c r="M844" s="148" t="s">
        <v>49</v>
      </c>
      <c r="N844" s="137"/>
      <c r="O844" s="132"/>
      <c r="P844" s="99">
        <v>30</v>
      </c>
      <c r="Q844" s="131" t="s">
        <v>49</v>
      </c>
      <c r="R844" s="132">
        <v>4</v>
      </c>
      <c r="S844" s="144"/>
      <c r="T844" s="144">
        <v>30</v>
      </c>
      <c r="U844" s="99"/>
      <c r="V844" s="110"/>
      <c r="W844" s="111"/>
      <c r="X844" s="110"/>
      <c r="Y844" s="181"/>
      <c r="Z844" s="99"/>
      <c r="AA844" s="99">
        <v>10</v>
      </c>
      <c r="AB844" s="99"/>
      <c r="AC844" s="99"/>
      <c r="AD844" s="138">
        <v>39904</v>
      </c>
      <c r="AE844" s="102" t="s">
        <v>218</v>
      </c>
    </row>
    <row r="845" spans="1:31" s="66" customFormat="1" ht="27" customHeight="1">
      <c r="A845" s="99">
        <v>1112700123</v>
      </c>
      <c r="B845" s="124" t="s">
        <v>781</v>
      </c>
      <c r="C845" s="102" t="s">
        <v>516</v>
      </c>
      <c r="D845" s="102" t="s">
        <v>83</v>
      </c>
      <c r="E845" s="102" t="s">
        <v>152</v>
      </c>
      <c r="F845" s="125">
        <v>3501314</v>
      </c>
      <c r="G845" s="126" t="s">
        <v>656</v>
      </c>
      <c r="H845" s="126" t="s">
        <v>657</v>
      </c>
      <c r="I845" s="127"/>
      <c r="J845" s="128"/>
      <c r="K845" s="128"/>
      <c r="L845" s="128"/>
      <c r="M845" s="128" t="s">
        <v>4884</v>
      </c>
      <c r="N845" s="129"/>
      <c r="O845" s="130"/>
      <c r="P845" s="99">
        <v>52</v>
      </c>
      <c r="Q845" s="131" t="s">
        <v>4884</v>
      </c>
      <c r="R845" s="132">
        <v>6</v>
      </c>
      <c r="S845" s="99"/>
      <c r="T845" s="99">
        <v>53</v>
      </c>
      <c r="U845" s="99"/>
      <c r="V845" s="131"/>
      <c r="W845" s="132"/>
      <c r="X845" s="131"/>
      <c r="Y845" s="132"/>
      <c r="Z845" s="99"/>
      <c r="AA845" s="99"/>
      <c r="AB845" s="99"/>
      <c r="AC845" s="99"/>
      <c r="AD845" s="112">
        <v>39022</v>
      </c>
      <c r="AE845" s="102" t="s">
        <v>1575</v>
      </c>
    </row>
    <row r="846" spans="1:31" ht="27" customHeight="1">
      <c r="A846" s="99">
        <v>1112700131</v>
      </c>
      <c r="B846" s="124" t="s">
        <v>781</v>
      </c>
      <c r="C846" s="102" t="s">
        <v>512</v>
      </c>
      <c r="D846" s="102" t="s">
        <v>83</v>
      </c>
      <c r="E846" s="102" t="s">
        <v>153</v>
      </c>
      <c r="F846" s="125">
        <v>3501334</v>
      </c>
      <c r="G846" s="126" t="s">
        <v>658</v>
      </c>
      <c r="H846" s="126" t="s">
        <v>659</v>
      </c>
      <c r="I846" s="127"/>
      <c r="J846" s="128"/>
      <c r="K846" s="128"/>
      <c r="L846" s="128"/>
      <c r="M846" s="128" t="s">
        <v>242</v>
      </c>
      <c r="N846" s="129"/>
      <c r="O846" s="130"/>
      <c r="P846" s="99"/>
      <c r="Q846" s="131"/>
      <c r="R846" s="132"/>
      <c r="S846" s="99"/>
      <c r="T846" s="99"/>
      <c r="U846" s="99"/>
      <c r="V846" s="131"/>
      <c r="W846" s="132"/>
      <c r="X846" s="131"/>
      <c r="Y846" s="132"/>
      <c r="Z846" s="99"/>
      <c r="AA846" s="99">
        <v>37</v>
      </c>
      <c r="AB846" s="99"/>
      <c r="AC846" s="99"/>
      <c r="AD846" s="112">
        <v>39022</v>
      </c>
      <c r="AE846" s="102" t="s">
        <v>341</v>
      </c>
    </row>
    <row r="847" spans="1:31" ht="27" customHeight="1">
      <c r="A847" s="99">
        <v>1112700149</v>
      </c>
      <c r="B847" s="124" t="s">
        <v>781</v>
      </c>
      <c r="C847" s="102" t="s">
        <v>515</v>
      </c>
      <c r="D847" s="102" t="s">
        <v>83</v>
      </c>
      <c r="E847" s="102" t="s">
        <v>154</v>
      </c>
      <c r="F847" s="125">
        <v>3501334</v>
      </c>
      <c r="G847" s="126" t="s">
        <v>660</v>
      </c>
      <c r="H847" s="126" t="s">
        <v>661</v>
      </c>
      <c r="I847" s="127" t="s">
        <v>49</v>
      </c>
      <c r="J847" s="128" t="s">
        <v>49</v>
      </c>
      <c r="K847" s="128" t="s">
        <v>49</v>
      </c>
      <c r="L847" s="128" t="s">
        <v>49</v>
      </c>
      <c r="M847" s="128" t="s">
        <v>49</v>
      </c>
      <c r="N847" s="129"/>
      <c r="O847" s="130"/>
      <c r="P847" s="99">
        <v>55</v>
      </c>
      <c r="Q847" s="131" t="s">
        <v>49</v>
      </c>
      <c r="R847" s="132">
        <v>5</v>
      </c>
      <c r="S847" s="99"/>
      <c r="T847" s="99">
        <v>59</v>
      </c>
      <c r="U847" s="99"/>
      <c r="V847" s="131"/>
      <c r="W847" s="132"/>
      <c r="X847" s="131"/>
      <c r="Y847" s="132"/>
      <c r="Z847" s="99"/>
      <c r="AA847" s="99"/>
      <c r="AB847" s="99"/>
      <c r="AC847" s="99"/>
      <c r="AD847" s="112">
        <v>39022</v>
      </c>
      <c r="AE847" s="102" t="s">
        <v>1576</v>
      </c>
    </row>
    <row r="848" spans="1:31" ht="27" customHeight="1">
      <c r="A848" s="99">
        <v>1112700305</v>
      </c>
      <c r="B848" s="100" t="s">
        <v>1424</v>
      </c>
      <c r="C848" s="101" t="s">
        <v>1225</v>
      </c>
      <c r="D848" s="102" t="s">
        <v>83</v>
      </c>
      <c r="E848" s="102" t="s">
        <v>1224</v>
      </c>
      <c r="F848" s="133">
        <v>3501327</v>
      </c>
      <c r="G848" s="134" t="s">
        <v>1223</v>
      </c>
      <c r="H848" s="134" t="s">
        <v>6716</v>
      </c>
      <c r="I848" s="135" t="s">
        <v>49</v>
      </c>
      <c r="J848" s="136"/>
      <c r="K848" s="136"/>
      <c r="L848" s="136" t="s">
        <v>49</v>
      </c>
      <c r="M848" s="136" t="s">
        <v>49</v>
      </c>
      <c r="N848" s="137" t="s">
        <v>765</v>
      </c>
      <c r="O848" s="132"/>
      <c r="P848" s="99"/>
      <c r="Q848" s="131"/>
      <c r="R848" s="132"/>
      <c r="S848" s="99"/>
      <c r="T848" s="99"/>
      <c r="U848" s="99"/>
      <c r="V848" s="110"/>
      <c r="W848" s="111"/>
      <c r="X848" s="110"/>
      <c r="Y848" s="132"/>
      <c r="Z848" s="99"/>
      <c r="AA848" s="99">
        <v>37</v>
      </c>
      <c r="AB848" s="99"/>
      <c r="AC848" s="99"/>
      <c r="AD848" s="138">
        <v>40634</v>
      </c>
      <c r="AE848" s="102" t="s">
        <v>1222</v>
      </c>
    </row>
    <row r="849" spans="1:34" ht="27" customHeight="1">
      <c r="A849" s="99">
        <v>1112700313</v>
      </c>
      <c r="B849" s="100" t="s">
        <v>1425</v>
      </c>
      <c r="C849" s="101" t="s">
        <v>10544</v>
      </c>
      <c r="D849" s="102" t="s">
        <v>83</v>
      </c>
      <c r="E849" s="102" t="s">
        <v>10541</v>
      </c>
      <c r="F849" s="133">
        <v>3501305</v>
      </c>
      <c r="G849" s="134" t="s">
        <v>10542</v>
      </c>
      <c r="H849" s="134" t="s">
        <v>10543</v>
      </c>
      <c r="I849" s="135"/>
      <c r="J849" s="136"/>
      <c r="K849" s="136"/>
      <c r="L849" s="136"/>
      <c r="M849" s="136" t="s">
        <v>49</v>
      </c>
      <c r="N849" s="137"/>
      <c r="O849" s="132"/>
      <c r="P849" s="99"/>
      <c r="Q849" s="131"/>
      <c r="R849" s="132"/>
      <c r="S849" s="99"/>
      <c r="T849" s="99"/>
      <c r="U849" s="99"/>
      <c r="V849" s="110"/>
      <c r="W849" s="111"/>
      <c r="X849" s="110">
        <v>12</v>
      </c>
      <c r="Y849" s="132"/>
      <c r="Z849" s="99"/>
      <c r="AA849" s="99">
        <v>28</v>
      </c>
      <c r="AB849" s="99"/>
      <c r="AC849" s="99"/>
      <c r="AD849" s="138">
        <v>40634</v>
      </c>
      <c r="AE849" s="102" t="s">
        <v>1311</v>
      </c>
    </row>
    <row r="850" spans="1:34" ht="27" customHeight="1">
      <c r="A850" s="99">
        <v>1112700313</v>
      </c>
      <c r="B850" s="100" t="s">
        <v>1425</v>
      </c>
      <c r="C850" s="101" t="s">
        <v>10540</v>
      </c>
      <c r="D850" s="102" t="s">
        <v>83</v>
      </c>
      <c r="E850" s="102" t="s">
        <v>10541</v>
      </c>
      <c r="F850" s="133">
        <v>3501305</v>
      </c>
      <c r="G850" s="134" t="s">
        <v>10542</v>
      </c>
      <c r="H850" s="134" t="s">
        <v>10543</v>
      </c>
      <c r="I850" s="135" t="s">
        <v>49</v>
      </c>
      <c r="J850" s="136" t="s">
        <v>49</v>
      </c>
      <c r="K850" s="136" t="s">
        <v>49</v>
      </c>
      <c r="L850" s="136" t="s">
        <v>49</v>
      </c>
      <c r="M850" s="136" t="s">
        <v>49</v>
      </c>
      <c r="N850" s="137" t="s">
        <v>49</v>
      </c>
      <c r="O850" s="132" t="s">
        <v>49</v>
      </c>
      <c r="P850" s="99"/>
      <c r="Q850" s="131"/>
      <c r="R850" s="132"/>
      <c r="S850" s="99"/>
      <c r="T850" s="99"/>
      <c r="U850" s="99"/>
      <c r="V850" s="110"/>
      <c r="W850" s="111"/>
      <c r="X850" s="110"/>
      <c r="Y850" s="132"/>
      <c r="Z850" s="99"/>
      <c r="AA850" s="99"/>
      <c r="AB850" s="99" t="s">
        <v>49</v>
      </c>
      <c r="AC850" s="99"/>
      <c r="AD850" s="138">
        <v>43374</v>
      </c>
      <c r="AE850" s="102" t="s">
        <v>1311</v>
      </c>
    </row>
    <row r="851" spans="1:34" ht="27" customHeight="1">
      <c r="A851" s="99">
        <v>1112700321</v>
      </c>
      <c r="B851" s="100" t="s">
        <v>1602</v>
      </c>
      <c r="C851" s="101" t="s">
        <v>1603</v>
      </c>
      <c r="D851" s="102" t="s">
        <v>83</v>
      </c>
      <c r="E851" s="102" t="s">
        <v>1604</v>
      </c>
      <c r="F851" s="133">
        <v>3501323</v>
      </c>
      <c r="G851" s="134" t="s">
        <v>1605</v>
      </c>
      <c r="H851" s="134" t="s">
        <v>1606</v>
      </c>
      <c r="I851" s="135"/>
      <c r="J851" s="136"/>
      <c r="K851" s="136"/>
      <c r="L851" s="136"/>
      <c r="M851" s="136"/>
      <c r="N851" s="137" t="s">
        <v>1607</v>
      </c>
      <c r="O851" s="132"/>
      <c r="P851" s="99"/>
      <c r="Q851" s="131"/>
      <c r="R851" s="132"/>
      <c r="S851" s="99"/>
      <c r="T851" s="99"/>
      <c r="U851" s="99"/>
      <c r="V851" s="131"/>
      <c r="W851" s="132"/>
      <c r="X851" s="131"/>
      <c r="Y851" s="132"/>
      <c r="Z851" s="99"/>
      <c r="AA851" s="99">
        <v>20</v>
      </c>
      <c r="AB851" s="99"/>
      <c r="AC851" s="99"/>
      <c r="AD851" s="138">
        <v>40909</v>
      </c>
      <c r="AE851" s="102" t="s">
        <v>1608</v>
      </c>
    </row>
    <row r="852" spans="1:34" s="66" customFormat="1" ht="27" customHeight="1">
      <c r="A852" s="99">
        <v>1112700354</v>
      </c>
      <c r="B852" s="100" t="s">
        <v>2049</v>
      </c>
      <c r="C852" s="101" t="s">
        <v>2050</v>
      </c>
      <c r="D852" s="102" t="s">
        <v>83</v>
      </c>
      <c r="E852" s="102" t="s">
        <v>2051</v>
      </c>
      <c r="F852" s="133" t="s">
        <v>2052</v>
      </c>
      <c r="G852" s="134" t="s">
        <v>2053</v>
      </c>
      <c r="H852" s="134" t="s">
        <v>2054</v>
      </c>
      <c r="I852" s="135"/>
      <c r="J852" s="136"/>
      <c r="K852" s="136"/>
      <c r="L852" s="136"/>
      <c r="M852" s="136" t="s">
        <v>49</v>
      </c>
      <c r="N852" s="137"/>
      <c r="O852" s="132"/>
      <c r="P852" s="99"/>
      <c r="Q852" s="131"/>
      <c r="R852" s="132"/>
      <c r="S852" s="99"/>
      <c r="T852" s="99"/>
      <c r="U852" s="99"/>
      <c r="V852" s="131"/>
      <c r="W852" s="132"/>
      <c r="X852" s="131"/>
      <c r="Y852" s="132"/>
      <c r="Z852" s="99"/>
      <c r="AA852" s="99">
        <v>40</v>
      </c>
      <c r="AB852" s="99"/>
      <c r="AC852" s="99"/>
      <c r="AD852" s="138">
        <v>41030</v>
      </c>
      <c r="AE852" s="102" t="s">
        <v>2055</v>
      </c>
      <c r="AF852" s="67"/>
      <c r="AG852" s="67"/>
      <c r="AH852" s="67"/>
    </row>
    <row r="853" spans="1:34" ht="27" customHeight="1">
      <c r="A853" s="126">
        <v>1112700529</v>
      </c>
      <c r="B853" s="124" t="s">
        <v>3983</v>
      </c>
      <c r="C853" s="102" t="s">
        <v>4426</v>
      </c>
      <c r="D853" s="102" t="s">
        <v>83</v>
      </c>
      <c r="E853" s="102" t="s">
        <v>4427</v>
      </c>
      <c r="F853" s="133" t="s">
        <v>4428</v>
      </c>
      <c r="G853" s="134" t="s">
        <v>4429</v>
      </c>
      <c r="H853" s="134" t="s">
        <v>4430</v>
      </c>
      <c r="I853" s="135"/>
      <c r="J853" s="136" t="s">
        <v>765</v>
      </c>
      <c r="K853" s="136" t="s">
        <v>49</v>
      </c>
      <c r="L853" s="136" t="s">
        <v>49</v>
      </c>
      <c r="M853" s="136" t="s">
        <v>49</v>
      </c>
      <c r="N853" s="137" t="s">
        <v>49</v>
      </c>
      <c r="O853" s="132" t="s">
        <v>49</v>
      </c>
      <c r="P853" s="99"/>
      <c r="Q853" s="131"/>
      <c r="R853" s="132"/>
      <c r="S853" s="99"/>
      <c r="T853" s="99"/>
      <c r="U853" s="99"/>
      <c r="V853" s="131"/>
      <c r="W853" s="132"/>
      <c r="X853" s="131"/>
      <c r="Y853" s="132"/>
      <c r="Z853" s="99"/>
      <c r="AA853" s="99">
        <v>20</v>
      </c>
      <c r="AB853" s="99"/>
      <c r="AC853" s="99"/>
      <c r="AD853" s="138">
        <v>43221</v>
      </c>
      <c r="AE853" s="102" t="s">
        <v>4431</v>
      </c>
    </row>
    <row r="854" spans="1:34" ht="27" customHeight="1">
      <c r="A854" s="99">
        <v>1112700594</v>
      </c>
      <c r="B854" s="124" t="s">
        <v>1602</v>
      </c>
      <c r="C854" s="102" t="s">
        <v>5683</v>
      </c>
      <c r="D854" s="102" t="s">
        <v>83</v>
      </c>
      <c r="E854" s="102" t="s">
        <v>5684</v>
      </c>
      <c r="F854" s="125">
        <v>3501305</v>
      </c>
      <c r="G854" s="126" t="s">
        <v>5685</v>
      </c>
      <c r="H854" s="126" t="s">
        <v>5686</v>
      </c>
      <c r="I854" s="127" t="s">
        <v>765</v>
      </c>
      <c r="J854" s="128" t="s">
        <v>765</v>
      </c>
      <c r="K854" s="128" t="s">
        <v>765</v>
      </c>
      <c r="L854" s="128" t="s">
        <v>765</v>
      </c>
      <c r="M854" s="128" t="s">
        <v>765</v>
      </c>
      <c r="N854" s="129" t="s">
        <v>765</v>
      </c>
      <c r="O854" s="130" t="s">
        <v>765</v>
      </c>
      <c r="P854" s="99"/>
      <c r="Q854" s="131"/>
      <c r="R854" s="132"/>
      <c r="S854" s="99"/>
      <c r="T854" s="99"/>
      <c r="U854" s="99"/>
      <c r="V854" s="131"/>
      <c r="W854" s="132"/>
      <c r="X854" s="131"/>
      <c r="Y854" s="132"/>
      <c r="Z854" s="99"/>
      <c r="AA854" s="99">
        <v>30</v>
      </c>
      <c r="AB854" s="99"/>
      <c r="AC854" s="99"/>
      <c r="AD854" s="149">
        <v>43922</v>
      </c>
      <c r="AE854" s="102" t="s">
        <v>5687</v>
      </c>
    </row>
    <row r="855" spans="1:34" s="307" customFormat="1" ht="27" customHeight="1">
      <c r="A855" s="99">
        <v>1112700628</v>
      </c>
      <c r="B855" s="124" t="s">
        <v>6342</v>
      </c>
      <c r="C855" s="124" t="s">
        <v>6343</v>
      </c>
      <c r="D855" s="102" t="s">
        <v>83</v>
      </c>
      <c r="E855" s="276" t="s">
        <v>6344</v>
      </c>
      <c r="F855" s="126" t="s">
        <v>6345</v>
      </c>
      <c r="G855" s="133" t="s">
        <v>6346</v>
      </c>
      <c r="H855" s="133" t="s">
        <v>6347</v>
      </c>
      <c r="I855" s="135" t="s">
        <v>765</v>
      </c>
      <c r="J855" s="136" t="s">
        <v>765</v>
      </c>
      <c r="K855" s="136" t="s">
        <v>765</v>
      </c>
      <c r="L855" s="136" t="s">
        <v>765</v>
      </c>
      <c r="M855" s="136" t="s">
        <v>765</v>
      </c>
      <c r="N855" s="136" t="s">
        <v>765</v>
      </c>
      <c r="O855" s="136" t="s">
        <v>765</v>
      </c>
      <c r="P855" s="99"/>
      <c r="Q855" s="131"/>
      <c r="R855" s="132">
        <v>6</v>
      </c>
      <c r="S855" s="99"/>
      <c r="T855" s="99">
        <v>35</v>
      </c>
      <c r="U855" s="99"/>
      <c r="V855" s="131"/>
      <c r="W855" s="132"/>
      <c r="X855" s="131"/>
      <c r="Y855" s="132"/>
      <c r="Z855" s="99"/>
      <c r="AA855" s="99"/>
      <c r="AB855" s="99"/>
      <c r="AC855" s="99"/>
      <c r="AD855" s="149">
        <v>44136</v>
      </c>
      <c r="AE855" s="102" t="s">
        <v>6348</v>
      </c>
    </row>
    <row r="856" spans="1:34" ht="27" customHeight="1">
      <c r="A856" s="317">
        <v>1112700636</v>
      </c>
      <c r="B856" s="309" t="s">
        <v>5695</v>
      </c>
      <c r="C856" s="310" t="s">
        <v>6362</v>
      </c>
      <c r="D856" s="310" t="s">
        <v>83</v>
      </c>
      <c r="E856" s="310" t="s">
        <v>6363</v>
      </c>
      <c r="F856" s="325" t="s">
        <v>6364</v>
      </c>
      <c r="G856" s="317" t="s">
        <v>6365</v>
      </c>
      <c r="H856" s="317" t="s">
        <v>6366</v>
      </c>
      <c r="I856" s="326"/>
      <c r="J856" s="327" t="s">
        <v>49</v>
      </c>
      <c r="K856" s="327" t="s">
        <v>49</v>
      </c>
      <c r="L856" s="327" t="s">
        <v>49</v>
      </c>
      <c r="M856" s="327" t="s">
        <v>49</v>
      </c>
      <c r="N856" s="328" t="s">
        <v>49</v>
      </c>
      <c r="O856" s="329" t="s">
        <v>765</v>
      </c>
      <c r="P856" s="317"/>
      <c r="Q856" s="330"/>
      <c r="R856" s="316"/>
      <c r="S856" s="308"/>
      <c r="T856" s="317"/>
      <c r="U856" s="308"/>
      <c r="V856" s="326"/>
      <c r="W856" s="331"/>
      <c r="X856" s="326"/>
      <c r="Y856" s="329"/>
      <c r="Z856" s="308"/>
      <c r="AA856" s="308">
        <v>20</v>
      </c>
      <c r="AB856" s="308"/>
      <c r="AC856" s="308"/>
      <c r="AD856" s="332">
        <v>44166</v>
      </c>
      <c r="AE856" s="310" t="s">
        <v>6367</v>
      </c>
    </row>
    <row r="857" spans="1:34" s="66" customFormat="1" ht="27" customHeight="1">
      <c r="A857" s="99">
        <v>1112700677</v>
      </c>
      <c r="B857" s="151" t="s">
        <v>11631</v>
      </c>
      <c r="C857" s="151" t="s">
        <v>7875</v>
      </c>
      <c r="D857" s="102" t="s">
        <v>83</v>
      </c>
      <c r="E857" s="102" t="s">
        <v>7992</v>
      </c>
      <c r="F857" s="259" t="s">
        <v>7876</v>
      </c>
      <c r="G857" s="151" t="s">
        <v>7877</v>
      </c>
      <c r="H857" s="151" t="s">
        <v>7877</v>
      </c>
      <c r="I857" s="135"/>
      <c r="J857" s="136"/>
      <c r="K857" s="136"/>
      <c r="L857" s="136"/>
      <c r="M857" s="136" t="s">
        <v>49</v>
      </c>
      <c r="N857" s="137" t="s">
        <v>49</v>
      </c>
      <c r="O857" s="132"/>
      <c r="P857" s="99"/>
      <c r="Q857" s="131"/>
      <c r="R857" s="132"/>
      <c r="S857" s="99"/>
      <c r="T857" s="99"/>
      <c r="U857" s="99"/>
      <c r="V857" s="131"/>
      <c r="W857" s="132"/>
      <c r="X857" s="131"/>
      <c r="Y857" s="132"/>
      <c r="Z857" s="99"/>
      <c r="AA857" s="99">
        <v>20</v>
      </c>
      <c r="AB857" s="99"/>
      <c r="AC857" s="99"/>
      <c r="AD857" s="149">
        <v>44835</v>
      </c>
      <c r="AE857" s="151" t="s">
        <v>7878</v>
      </c>
    </row>
    <row r="858" spans="1:34" s="66" customFormat="1" ht="27" customHeight="1">
      <c r="A858" s="99">
        <v>1112700669</v>
      </c>
      <c r="B858" s="124" t="s">
        <v>7305</v>
      </c>
      <c r="C858" s="102" t="s">
        <v>7306</v>
      </c>
      <c r="D858" s="102" t="s">
        <v>83</v>
      </c>
      <c r="E858" s="102" t="s">
        <v>7307</v>
      </c>
      <c r="F858" s="125" t="s">
        <v>7308</v>
      </c>
      <c r="G858" s="126" t="s">
        <v>7309</v>
      </c>
      <c r="H858" s="126"/>
      <c r="I858" s="127"/>
      <c r="J858" s="128"/>
      <c r="K858" s="128"/>
      <c r="L858" s="128"/>
      <c r="M858" s="128" t="s">
        <v>765</v>
      </c>
      <c r="N858" s="128" t="s">
        <v>765</v>
      </c>
      <c r="O858" s="128"/>
      <c r="P858" s="99"/>
      <c r="Q858" s="131"/>
      <c r="R858" s="132"/>
      <c r="S858" s="99"/>
      <c r="T858" s="99"/>
      <c r="U858" s="99"/>
      <c r="V858" s="110"/>
      <c r="W858" s="111"/>
      <c r="X858" s="110"/>
      <c r="Y858" s="132"/>
      <c r="Z858" s="99"/>
      <c r="AA858" s="99">
        <v>20</v>
      </c>
      <c r="AB858" s="99"/>
      <c r="AC858" s="99"/>
      <c r="AD858" s="138">
        <v>44652</v>
      </c>
      <c r="AE858" s="102" t="s">
        <v>7310</v>
      </c>
    </row>
    <row r="859" spans="1:34" s="66" customFormat="1" ht="27" customHeight="1">
      <c r="A859" s="99">
        <v>1112700693</v>
      </c>
      <c r="B859" s="100" t="s">
        <v>11614</v>
      </c>
      <c r="C859" s="101" t="s">
        <v>8488</v>
      </c>
      <c r="D859" s="102" t="s">
        <v>83</v>
      </c>
      <c r="E859" s="102" t="s">
        <v>8489</v>
      </c>
      <c r="F859" s="125" t="s">
        <v>6364</v>
      </c>
      <c r="G859" s="126" t="s">
        <v>8490</v>
      </c>
      <c r="H859" s="126" t="s">
        <v>8490</v>
      </c>
      <c r="I859" s="127"/>
      <c r="J859" s="128"/>
      <c r="K859" s="128"/>
      <c r="L859" s="128"/>
      <c r="M859" s="128" t="s">
        <v>49</v>
      </c>
      <c r="N859" s="128" t="s">
        <v>49</v>
      </c>
      <c r="O859" s="130"/>
      <c r="P859" s="99"/>
      <c r="Q859" s="131"/>
      <c r="R859" s="132"/>
      <c r="S859" s="99"/>
      <c r="T859" s="99"/>
      <c r="U859" s="99"/>
      <c r="V859" s="131"/>
      <c r="W859" s="132"/>
      <c r="X859" s="131"/>
      <c r="Y859" s="132"/>
      <c r="Z859" s="99"/>
      <c r="AA859" s="99">
        <v>20</v>
      </c>
      <c r="AB859" s="99"/>
      <c r="AC859" s="99"/>
      <c r="AD859" s="149">
        <v>45139</v>
      </c>
      <c r="AE859" s="102" t="s">
        <v>8491</v>
      </c>
    </row>
    <row r="860" spans="1:34" ht="27" customHeight="1">
      <c r="A860" s="126">
        <v>1112700727</v>
      </c>
      <c r="B860" s="124" t="s">
        <v>3983</v>
      </c>
      <c r="C860" s="102" t="s">
        <v>8946</v>
      </c>
      <c r="D860" s="102" t="s">
        <v>83</v>
      </c>
      <c r="E860" s="102" t="s">
        <v>8947</v>
      </c>
      <c r="F860" s="133" t="s">
        <v>6364</v>
      </c>
      <c r="G860" s="134" t="s">
        <v>8948</v>
      </c>
      <c r="H860" s="134" t="s">
        <v>8949</v>
      </c>
      <c r="I860" s="135"/>
      <c r="J860" s="136" t="s">
        <v>765</v>
      </c>
      <c r="K860" s="136" t="s">
        <v>49</v>
      </c>
      <c r="L860" s="136" t="s">
        <v>49</v>
      </c>
      <c r="M860" s="136" t="s">
        <v>49</v>
      </c>
      <c r="N860" s="137" t="s">
        <v>49</v>
      </c>
      <c r="O860" s="132" t="s">
        <v>49</v>
      </c>
      <c r="P860" s="99"/>
      <c r="Q860" s="131"/>
      <c r="R860" s="132"/>
      <c r="S860" s="99"/>
      <c r="T860" s="99"/>
      <c r="U860" s="99"/>
      <c r="V860" s="131"/>
      <c r="W860" s="132"/>
      <c r="X860" s="131">
        <v>6</v>
      </c>
      <c r="Y860" s="132"/>
      <c r="Z860" s="99"/>
      <c r="AA860" s="99">
        <v>14</v>
      </c>
      <c r="AB860" s="99"/>
      <c r="AC860" s="99"/>
      <c r="AD860" s="138">
        <v>45323</v>
      </c>
      <c r="AE860" s="102" t="s">
        <v>8950</v>
      </c>
    </row>
    <row r="861" spans="1:34" ht="27" customHeight="1">
      <c r="A861" s="82">
        <v>1112700735</v>
      </c>
      <c r="B861" s="291" t="s">
        <v>9250</v>
      </c>
      <c r="C861" s="291" t="s">
        <v>9251</v>
      </c>
      <c r="D861" s="84" t="s">
        <v>83</v>
      </c>
      <c r="E861" s="292" t="s">
        <v>9252</v>
      </c>
      <c r="F861" s="77" t="s">
        <v>3203</v>
      </c>
      <c r="G861" s="293" t="s">
        <v>9253</v>
      </c>
      <c r="H861" s="293" t="s">
        <v>9254</v>
      </c>
      <c r="I861" s="294"/>
      <c r="J861" s="295"/>
      <c r="K861" s="295"/>
      <c r="L861" s="295"/>
      <c r="M861" s="295" t="s">
        <v>49</v>
      </c>
      <c r="N861" s="295" t="s">
        <v>49</v>
      </c>
      <c r="O861" s="295"/>
      <c r="P861" s="82"/>
      <c r="Q861" s="215"/>
      <c r="R861" s="87"/>
      <c r="S861" s="82"/>
      <c r="T861" s="82"/>
      <c r="U861" s="82"/>
      <c r="V861" s="215"/>
      <c r="W861" s="87"/>
      <c r="X861" s="215">
        <v>6</v>
      </c>
      <c r="Y861" s="87"/>
      <c r="Z861" s="82">
        <v>14</v>
      </c>
      <c r="AA861" s="82"/>
      <c r="AB861" s="82"/>
      <c r="AC861" s="82"/>
      <c r="AD861" s="296">
        <v>45444</v>
      </c>
      <c r="AE861" s="84" t="s">
        <v>9255</v>
      </c>
    </row>
    <row r="862" spans="1:34" ht="27" customHeight="1">
      <c r="A862" s="99">
        <v>1112700743</v>
      </c>
      <c r="B862" s="100" t="s">
        <v>3207</v>
      </c>
      <c r="C862" s="101" t="s">
        <v>3208</v>
      </c>
      <c r="D862" s="102" t="s">
        <v>3201</v>
      </c>
      <c r="E862" s="102" t="s">
        <v>3209</v>
      </c>
      <c r="F862" s="133" t="s">
        <v>3210</v>
      </c>
      <c r="G862" s="134" t="s">
        <v>3211</v>
      </c>
      <c r="H862" s="134" t="s">
        <v>3212</v>
      </c>
      <c r="I862" s="135" t="s">
        <v>765</v>
      </c>
      <c r="J862" s="136"/>
      <c r="K862" s="136" t="s">
        <v>765</v>
      </c>
      <c r="L862" s="136" t="s">
        <v>765</v>
      </c>
      <c r="M862" s="136" t="s">
        <v>765</v>
      </c>
      <c r="N862" s="137" t="s">
        <v>765</v>
      </c>
      <c r="O862" s="132"/>
      <c r="P862" s="99"/>
      <c r="Q862" s="131"/>
      <c r="R862" s="132"/>
      <c r="S862" s="99"/>
      <c r="T862" s="99"/>
      <c r="U862" s="99"/>
      <c r="V862" s="131"/>
      <c r="W862" s="132"/>
      <c r="X862" s="131"/>
      <c r="Y862" s="132"/>
      <c r="Z862" s="99"/>
      <c r="AA862" s="99">
        <v>20</v>
      </c>
      <c r="AB862" s="99"/>
      <c r="AC862" s="99"/>
      <c r="AD862" s="138">
        <v>45474</v>
      </c>
      <c r="AE862" s="102" t="s">
        <v>3213</v>
      </c>
    </row>
    <row r="863" spans="1:34" ht="27" customHeight="1">
      <c r="A863" s="99">
        <v>1112700784</v>
      </c>
      <c r="B863" s="100" t="s">
        <v>3207</v>
      </c>
      <c r="C863" s="101" t="s">
        <v>3405</v>
      </c>
      <c r="D863" s="102" t="s">
        <v>3201</v>
      </c>
      <c r="E863" s="102" t="s">
        <v>10116</v>
      </c>
      <c r="F863" s="133" t="s">
        <v>10191</v>
      </c>
      <c r="G863" s="134" t="s">
        <v>10192</v>
      </c>
      <c r="H863" s="134" t="s">
        <v>10193</v>
      </c>
      <c r="I863" s="135" t="s">
        <v>765</v>
      </c>
      <c r="J863" s="136"/>
      <c r="K863" s="136" t="s">
        <v>765</v>
      </c>
      <c r="L863" s="136" t="s">
        <v>765</v>
      </c>
      <c r="M863" s="136" t="s">
        <v>765</v>
      </c>
      <c r="N863" s="137" t="s">
        <v>765</v>
      </c>
      <c r="O863" s="132"/>
      <c r="P863" s="99"/>
      <c r="Q863" s="131"/>
      <c r="R863" s="132"/>
      <c r="S863" s="99"/>
      <c r="T863" s="99"/>
      <c r="U863" s="99"/>
      <c r="V863" s="131"/>
      <c r="W863" s="132"/>
      <c r="X863" s="131"/>
      <c r="Y863" s="132"/>
      <c r="Z863" s="99"/>
      <c r="AA863" s="99">
        <v>20</v>
      </c>
      <c r="AB863" s="99"/>
      <c r="AC863" s="99"/>
      <c r="AD863" s="138">
        <v>45748</v>
      </c>
      <c r="AE863" s="102" t="s">
        <v>3406</v>
      </c>
    </row>
    <row r="864" spans="1:34" s="66" customFormat="1" ht="27" customHeight="1">
      <c r="A864" s="99">
        <v>1112700792</v>
      </c>
      <c r="B864" s="275" t="s">
        <v>11758</v>
      </c>
      <c r="C864" s="124" t="s">
        <v>10518</v>
      </c>
      <c r="D864" s="102" t="s">
        <v>83</v>
      </c>
      <c r="E864" s="276" t="s">
        <v>10519</v>
      </c>
      <c r="F864" s="126" t="s">
        <v>6338</v>
      </c>
      <c r="G864" s="133" t="s">
        <v>10520</v>
      </c>
      <c r="H864" s="133"/>
      <c r="I864" s="135"/>
      <c r="J864" s="136"/>
      <c r="K864" s="136"/>
      <c r="L864" s="136"/>
      <c r="M864" s="136" t="s">
        <v>765</v>
      </c>
      <c r="N864" s="136" t="s">
        <v>765</v>
      </c>
      <c r="O864" s="136"/>
      <c r="P864" s="99"/>
      <c r="Q864" s="131"/>
      <c r="R864" s="132"/>
      <c r="S864" s="99"/>
      <c r="T864" s="99"/>
      <c r="U864" s="99"/>
      <c r="V864" s="131"/>
      <c r="W864" s="132"/>
      <c r="X864" s="131"/>
      <c r="Y864" s="132"/>
      <c r="Z864" s="99">
        <v>10</v>
      </c>
      <c r="AA864" s="99">
        <v>10</v>
      </c>
      <c r="AB864" s="99"/>
      <c r="AC864" s="99"/>
      <c r="AD864" s="138">
        <v>45870</v>
      </c>
      <c r="AE864" s="102" t="s">
        <v>10521</v>
      </c>
    </row>
    <row r="865" spans="1:31" s="66" customFormat="1" ht="27" customHeight="1">
      <c r="A865" s="99">
        <v>1112700750</v>
      </c>
      <c r="B865" s="124" t="s">
        <v>11759</v>
      </c>
      <c r="C865" s="102" t="s">
        <v>9449</v>
      </c>
      <c r="D865" s="102" t="s">
        <v>83</v>
      </c>
      <c r="E865" s="102" t="s">
        <v>9450</v>
      </c>
      <c r="F865" s="125" t="s">
        <v>9451</v>
      </c>
      <c r="G865" s="126" t="s">
        <v>9452</v>
      </c>
      <c r="H865" s="126" t="s">
        <v>9453</v>
      </c>
      <c r="I865" s="127" t="s">
        <v>765</v>
      </c>
      <c r="J865" s="128" t="s">
        <v>765</v>
      </c>
      <c r="K865" s="128" t="s">
        <v>765</v>
      </c>
      <c r="L865" s="128" t="s">
        <v>765</v>
      </c>
      <c r="M865" s="128" t="s">
        <v>765</v>
      </c>
      <c r="N865" s="129" t="s">
        <v>765</v>
      </c>
      <c r="O865" s="130" t="s">
        <v>765</v>
      </c>
      <c r="P865" s="99"/>
      <c r="Q865" s="131"/>
      <c r="R865" s="132"/>
      <c r="S865" s="99"/>
      <c r="T865" s="99">
        <v>20</v>
      </c>
      <c r="U865" s="99"/>
      <c r="V865" s="110"/>
      <c r="W865" s="111"/>
      <c r="X865" s="110"/>
      <c r="Y865" s="132"/>
      <c r="Z865" s="99"/>
      <c r="AA865" s="99"/>
      <c r="AB865" s="99"/>
      <c r="AC865" s="99"/>
      <c r="AD865" s="112">
        <v>45536</v>
      </c>
      <c r="AE865" s="102" t="s">
        <v>9454</v>
      </c>
    </row>
    <row r="866" spans="1:31" s="66" customFormat="1" ht="27" customHeight="1">
      <c r="A866" s="99">
        <v>1112800022</v>
      </c>
      <c r="B866" s="100" t="s">
        <v>1426</v>
      </c>
      <c r="C866" s="101" t="s">
        <v>1230</v>
      </c>
      <c r="D866" s="102" t="s">
        <v>84</v>
      </c>
      <c r="E866" s="102" t="s">
        <v>1229</v>
      </c>
      <c r="F866" s="133">
        <v>3580026</v>
      </c>
      <c r="G866" s="134" t="s">
        <v>1228</v>
      </c>
      <c r="H866" s="134" t="s">
        <v>1227</v>
      </c>
      <c r="I866" s="135" t="s">
        <v>1213</v>
      </c>
      <c r="J866" s="136" t="s">
        <v>1213</v>
      </c>
      <c r="K866" s="136" t="s">
        <v>1213</v>
      </c>
      <c r="L866" s="136" t="s">
        <v>1213</v>
      </c>
      <c r="M866" s="136" t="s">
        <v>1213</v>
      </c>
      <c r="N866" s="137" t="s">
        <v>1213</v>
      </c>
      <c r="O866" s="132" t="s">
        <v>2169</v>
      </c>
      <c r="P866" s="99"/>
      <c r="Q866" s="131"/>
      <c r="R866" s="132"/>
      <c r="S866" s="99"/>
      <c r="T866" s="99"/>
      <c r="U866" s="99"/>
      <c r="V866" s="131"/>
      <c r="W866" s="132"/>
      <c r="X866" s="131"/>
      <c r="Y866" s="132"/>
      <c r="Z866" s="99"/>
      <c r="AA866" s="99">
        <v>60</v>
      </c>
      <c r="AB866" s="99"/>
      <c r="AC866" s="99"/>
      <c r="AD866" s="138">
        <v>40634</v>
      </c>
      <c r="AE866" s="102" t="s">
        <v>1226</v>
      </c>
    </row>
    <row r="867" spans="1:31" ht="27" customHeight="1">
      <c r="A867" s="99">
        <v>1112800022</v>
      </c>
      <c r="B867" s="100" t="s">
        <v>1426</v>
      </c>
      <c r="C867" s="102" t="s">
        <v>8855</v>
      </c>
      <c r="D867" s="102" t="s">
        <v>8856</v>
      </c>
      <c r="E867" s="102" t="s">
        <v>8857</v>
      </c>
      <c r="F867" s="125" t="s">
        <v>8858</v>
      </c>
      <c r="G867" s="126" t="s">
        <v>1228</v>
      </c>
      <c r="H867" s="126" t="s">
        <v>1227</v>
      </c>
      <c r="I867" s="128" t="s">
        <v>49</v>
      </c>
      <c r="J867" s="128" t="s">
        <v>49</v>
      </c>
      <c r="K867" s="128" t="s">
        <v>49</v>
      </c>
      <c r="L867" s="128" t="s">
        <v>49</v>
      </c>
      <c r="M867" s="128" t="s">
        <v>49</v>
      </c>
      <c r="N867" s="128" t="s">
        <v>49</v>
      </c>
      <c r="O867" s="128" t="s">
        <v>49</v>
      </c>
      <c r="P867" s="126"/>
      <c r="Q867" s="146"/>
      <c r="R867" s="130"/>
      <c r="S867" s="126"/>
      <c r="T867" s="99"/>
      <c r="U867" s="126"/>
      <c r="V867" s="146"/>
      <c r="W867" s="130"/>
      <c r="X867" s="131"/>
      <c r="Y867" s="130"/>
      <c r="Z867" s="126"/>
      <c r="AA867" s="99"/>
      <c r="AB867" s="99" t="s">
        <v>49</v>
      </c>
      <c r="AC867" s="99"/>
      <c r="AD867" s="112">
        <v>45078</v>
      </c>
      <c r="AE867" s="102" t="s">
        <v>1226</v>
      </c>
    </row>
    <row r="868" spans="1:31" ht="27" customHeight="1">
      <c r="A868" s="99">
        <v>1112800063</v>
      </c>
      <c r="B868" s="124" t="s">
        <v>781</v>
      </c>
      <c r="C868" s="102" t="s">
        <v>513</v>
      </c>
      <c r="D868" s="102" t="s">
        <v>84</v>
      </c>
      <c r="E868" s="102" t="s">
        <v>155</v>
      </c>
      <c r="F868" s="125">
        <v>3580021</v>
      </c>
      <c r="G868" s="126" t="s">
        <v>662</v>
      </c>
      <c r="H868" s="126" t="s">
        <v>663</v>
      </c>
      <c r="I868" s="127" t="s">
        <v>49</v>
      </c>
      <c r="J868" s="128" t="s">
        <v>49</v>
      </c>
      <c r="K868" s="128" t="s">
        <v>49</v>
      </c>
      <c r="L868" s="128" t="s">
        <v>49</v>
      </c>
      <c r="M868" s="128"/>
      <c r="N868" s="129"/>
      <c r="O868" s="130"/>
      <c r="P868" s="99">
        <v>54</v>
      </c>
      <c r="Q868" s="146" t="s">
        <v>2608</v>
      </c>
      <c r="R868" s="132">
        <v>4</v>
      </c>
      <c r="S868" s="99"/>
      <c r="T868" s="99">
        <v>69</v>
      </c>
      <c r="U868" s="99"/>
      <c r="V868" s="131"/>
      <c r="W868" s="132"/>
      <c r="X868" s="131"/>
      <c r="Y868" s="132"/>
      <c r="Z868" s="99"/>
      <c r="AA868" s="99"/>
      <c r="AB868" s="99"/>
      <c r="AC868" s="99"/>
      <c r="AD868" s="112">
        <v>39022</v>
      </c>
      <c r="AE868" s="102" t="s">
        <v>2673</v>
      </c>
    </row>
    <row r="869" spans="1:31" ht="27" customHeight="1">
      <c r="A869" s="99">
        <v>1112800071</v>
      </c>
      <c r="B869" s="124" t="s">
        <v>781</v>
      </c>
      <c r="C869" s="102" t="s">
        <v>514</v>
      </c>
      <c r="D869" s="102" t="s">
        <v>84</v>
      </c>
      <c r="E869" s="102" t="s">
        <v>155</v>
      </c>
      <c r="F869" s="125">
        <v>3580021</v>
      </c>
      <c r="G869" s="126" t="s">
        <v>664</v>
      </c>
      <c r="H869" s="126" t="s">
        <v>665</v>
      </c>
      <c r="I869" s="127"/>
      <c r="J869" s="128"/>
      <c r="K869" s="128"/>
      <c r="L869" s="128"/>
      <c r="M869" s="128" t="s">
        <v>234</v>
      </c>
      <c r="N869" s="129"/>
      <c r="O869" s="130"/>
      <c r="P869" s="99">
        <v>50</v>
      </c>
      <c r="Q869" s="146" t="s">
        <v>2608</v>
      </c>
      <c r="R869" s="132">
        <v>6</v>
      </c>
      <c r="S869" s="99"/>
      <c r="T869" s="99">
        <v>65</v>
      </c>
      <c r="U869" s="99"/>
      <c r="V869" s="110"/>
      <c r="W869" s="111"/>
      <c r="X869" s="110"/>
      <c r="Y869" s="132"/>
      <c r="Z869" s="99"/>
      <c r="AA869" s="99"/>
      <c r="AB869" s="99"/>
      <c r="AC869" s="99"/>
      <c r="AD869" s="112">
        <v>39022</v>
      </c>
      <c r="AE869" s="102" t="s">
        <v>2673</v>
      </c>
    </row>
    <row r="870" spans="1:31" ht="27" customHeight="1">
      <c r="A870" s="99">
        <v>1112800089</v>
      </c>
      <c r="B870" s="124" t="s">
        <v>781</v>
      </c>
      <c r="C870" s="102" t="s">
        <v>511</v>
      </c>
      <c r="D870" s="102" t="s">
        <v>84</v>
      </c>
      <c r="E870" s="102" t="s">
        <v>156</v>
      </c>
      <c r="F870" s="125">
        <v>3580027</v>
      </c>
      <c r="G870" s="126" t="s">
        <v>666</v>
      </c>
      <c r="H870" s="126" t="s">
        <v>667</v>
      </c>
      <c r="I870" s="127"/>
      <c r="J870" s="128"/>
      <c r="K870" s="128"/>
      <c r="L870" s="128"/>
      <c r="M870" s="128" t="s">
        <v>269</v>
      </c>
      <c r="N870" s="129"/>
      <c r="O870" s="130"/>
      <c r="P870" s="99"/>
      <c r="Q870" s="131"/>
      <c r="R870" s="132"/>
      <c r="S870" s="99"/>
      <c r="T870" s="99"/>
      <c r="U870" s="99"/>
      <c r="V870" s="110"/>
      <c r="W870" s="111"/>
      <c r="X870" s="110"/>
      <c r="Y870" s="132"/>
      <c r="Z870" s="99"/>
      <c r="AA870" s="99">
        <v>40</v>
      </c>
      <c r="AB870" s="99"/>
      <c r="AC870" s="99"/>
      <c r="AD870" s="112">
        <v>39022</v>
      </c>
      <c r="AE870" s="102" t="s">
        <v>343</v>
      </c>
    </row>
    <row r="871" spans="1:31" ht="27" customHeight="1">
      <c r="A871" s="99">
        <v>1112800097</v>
      </c>
      <c r="B871" s="124" t="s">
        <v>781</v>
      </c>
      <c r="C871" s="102" t="s">
        <v>510</v>
      </c>
      <c r="D871" s="102" t="s">
        <v>84</v>
      </c>
      <c r="E871" s="102" t="s">
        <v>157</v>
      </c>
      <c r="F871" s="125">
        <v>3580031</v>
      </c>
      <c r="G871" s="126" t="s">
        <v>668</v>
      </c>
      <c r="H871" s="126" t="s">
        <v>669</v>
      </c>
      <c r="I871" s="127" t="s">
        <v>239</v>
      </c>
      <c r="J871" s="128" t="s">
        <v>239</v>
      </c>
      <c r="K871" s="128" t="s">
        <v>239</v>
      </c>
      <c r="L871" s="128" t="s">
        <v>239</v>
      </c>
      <c r="M871" s="128" t="s">
        <v>239</v>
      </c>
      <c r="N871" s="129"/>
      <c r="O871" s="130"/>
      <c r="P871" s="99"/>
      <c r="Q871" s="131"/>
      <c r="R871" s="132"/>
      <c r="S871" s="99"/>
      <c r="T871" s="99"/>
      <c r="U871" s="99"/>
      <c r="V871" s="110"/>
      <c r="W871" s="111"/>
      <c r="X871" s="110"/>
      <c r="Y871" s="132"/>
      <c r="Z871" s="99"/>
      <c r="AA871" s="99">
        <v>80</v>
      </c>
      <c r="AB871" s="99"/>
      <c r="AC871" s="99"/>
      <c r="AD871" s="112">
        <v>39022</v>
      </c>
      <c r="AE871" s="102" t="s">
        <v>344</v>
      </c>
    </row>
    <row r="872" spans="1:31" s="66" customFormat="1" ht="27" customHeight="1">
      <c r="A872" s="99">
        <v>1112800212</v>
      </c>
      <c r="B872" s="124" t="s">
        <v>782</v>
      </c>
      <c r="C872" s="124" t="s">
        <v>537</v>
      </c>
      <c r="D872" s="102" t="s">
        <v>84</v>
      </c>
      <c r="E872" s="124" t="s">
        <v>501</v>
      </c>
      <c r="F872" s="125">
        <v>3580024</v>
      </c>
      <c r="G872" s="126" t="s">
        <v>670</v>
      </c>
      <c r="H872" s="126" t="s">
        <v>670</v>
      </c>
      <c r="I872" s="127"/>
      <c r="J872" s="128"/>
      <c r="K872" s="128"/>
      <c r="L872" s="128"/>
      <c r="M872" s="128"/>
      <c r="N872" s="129" t="s">
        <v>49</v>
      </c>
      <c r="O872" s="130"/>
      <c r="P872" s="99"/>
      <c r="Q872" s="131"/>
      <c r="R872" s="132"/>
      <c r="S872" s="99"/>
      <c r="T872" s="99"/>
      <c r="U872" s="99"/>
      <c r="V872" s="110"/>
      <c r="W872" s="111"/>
      <c r="X872" s="110"/>
      <c r="Y872" s="132"/>
      <c r="Z872" s="99"/>
      <c r="AA872" s="99">
        <v>20</v>
      </c>
      <c r="AB872" s="99"/>
      <c r="AC872" s="99"/>
      <c r="AD872" s="112">
        <v>39173</v>
      </c>
      <c r="AE872" s="102" t="s">
        <v>223</v>
      </c>
    </row>
    <row r="873" spans="1:31" ht="27" customHeight="1">
      <c r="A873" s="99">
        <v>1112800212</v>
      </c>
      <c r="B873" s="124" t="s">
        <v>782</v>
      </c>
      <c r="C873" s="124" t="s">
        <v>537</v>
      </c>
      <c r="D873" s="102" t="s">
        <v>84</v>
      </c>
      <c r="E873" s="124" t="s">
        <v>501</v>
      </c>
      <c r="F873" s="125">
        <v>3580024</v>
      </c>
      <c r="G873" s="126" t="s">
        <v>670</v>
      </c>
      <c r="H873" s="126" t="s">
        <v>670</v>
      </c>
      <c r="I873" s="127"/>
      <c r="J873" s="128"/>
      <c r="K873" s="128"/>
      <c r="L873" s="128"/>
      <c r="M873" s="128"/>
      <c r="N873" s="129" t="s">
        <v>4777</v>
      </c>
      <c r="O873" s="130"/>
      <c r="P873" s="99"/>
      <c r="Q873" s="131"/>
      <c r="R873" s="132"/>
      <c r="S873" s="99"/>
      <c r="T873" s="99"/>
      <c r="U873" s="99"/>
      <c r="V873" s="110"/>
      <c r="W873" s="111"/>
      <c r="X873" s="110"/>
      <c r="Y873" s="132"/>
      <c r="Z873" s="99"/>
      <c r="AA873" s="99"/>
      <c r="AB873" s="99" t="s">
        <v>4777</v>
      </c>
      <c r="AC873" s="99"/>
      <c r="AD873" s="138">
        <v>43405</v>
      </c>
      <c r="AE873" s="102" t="s">
        <v>223</v>
      </c>
    </row>
    <row r="874" spans="1:31" ht="27" customHeight="1">
      <c r="A874" s="99">
        <v>1112800329</v>
      </c>
      <c r="B874" s="124" t="s">
        <v>1031</v>
      </c>
      <c r="C874" s="124" t="s">
        <v>1363</v>
      </c>
      <c r="D874" s="102" t="s">
        <v>84</v>
      </c>
      <c r="E874" s="124" t="s">
        <v>1364</v>
      </c>
      <c r="F874" s="125">
        <v>3580013</v>
      </c>
      <c r="G874" s="126" t="s">
        <v>1365</v>
      </c>
      <c r="H874" s="126" t="s">
        <v>1366</v>
      </c>
      <c r="I874" s="127"/>
      <c r="J874" s="128"/>
      <c r="K874" s="128"/>
      <c r="L874" s="128"/>
      <c r="M874" s="128" t="s">
        <v>49</v>
      </c>
      <c r="N874" s="129"/>
      <c r="O874" s="130"/>
      <c r="P874" s="99"/>
      <c r="Q874" s="131"/>
      <c r="R874" s="132"/>
      <c r="S874" s="99"/>
      <c r="T874" s="99"/>
      <c r="U874" s="99"/>
      <c r="V874" s="131"/>
      <c r="W874" s="132"/>
      <c r="X874" s="131"/>
      <c r="Y874" s="132"/>
      <c r="Z874" s="99">
        <v>40</v>
      </c>
      <c r="AA874" s="99"/>
      <c r="AB874" s="99"/>
      <c r="AC874" s="99"/>
      <c r="AD874" s="112">
        <v>40634</v>
      </c>
      <c r="AE874" s="102" t="s">
        <v>1390</v>
      </c>
    </row>
    <row r="875" spans="1:31" ht="26.45" customHeight="1">
      <c r="A875" s="99">
        <v>1112800493</v>
      </c>
      <c r="B875" s="100" t="s">
        <v>3280</v>
      </c>
      <c r="C875" s="101" t="s">
        <v>3281</v>
      </c>
      <c r="D875" s="102" t="s">
        <v>84</v>
      </c>
      <c r="E875" s="102" t="s">
        <v>3282</v>
      </c>
      <c r="F875" s="133" t="s">
        <v>3283</v>
      </c>
      <c r="G875" s="134" t="s">
        <v>3284</v>
      </c>
      <c r="H875" s="134" t="s">
        <v>3285</v>
      </c>
      <c r="I875" s="135"/>
      <c r="J875" s="136"/>
      <c r="K875" s="136"/>
      <c r="L875" s="136"/>
      <c r="M875" s="136" t="s">
        <v>49</v>
      </c>
      <c r="N875" s="137"/>
      <c r="O875" s="132"/>
      <c r="P875" s="99"/>
      <c r="Q875" s="131"/>
      <c r="R875" s="132"/>
      <c r="S875" s="99"/>
      <c r="T875" s="99"/>
      <c r="U875" s="99"/>
      <c r="V875" s="131"/>
      <c r="W875" s="132"/>
      <c r="X875" s="131"/>
      <c r="Y875" s="132"/>
      <c r="Z875" s="99"/>
      <c r="AA875" s="99">
        <v>20</v>
      </c>
      <c r="AB875" s="99"/>
      <c r="AC875" s="99"/>
      <c r="AD875" s="138">
        <v>42430</v>
      </c>
      <c r="AE875" s="102" t="s">
        <v>3286</v>
      </c>
    </row>
    <row r="876" spans="1:31" ht="27" customHeight="1">
      <c r="A876" s="99">
        <v>1112800527</v>
      </c>
      <c r="B876" s="124" t="s">
        <v>3889</v>
      </c>
      <c r="C876" s="102" t="s">
        <v>3890</v>
      </c>
      <c r="D876" s="102" t="s">
        <v>84</v>
      </c>
      <c r="E876" s="102" t="s">
        <v>3891</v>
      </c>
      <c r="F876" s="125">
        <v>3580026</v>
      </c>
      <c r="G876" s="126" t="s">
        <v>3892</v>
      </c>
      <c r="H876" s="126" t="s">
        <v>3893</v>
      </c>
      <c r="I876" s="127" t="s">
        <v>3894</v>
      </c>
      <c r="J876" s="128" t="s">
        <v>3894</v>
      </c>
      <c r="K876" s="128" t="s">
        <v>3894</v>
      </c>
      <c r="L876" s="128" t="s">
        <v>3894</v>
      </c>
      <c r="M876" s="128" t="s">
        <v>3894</v>
      </c>
      <c r="N876" s="129" t="s">
        <v>3894</v>
      </c>
      <c r="O876" s="130"/>
      <c r="P876" s="126"/>
      <c r="Q876" s="146"/>
      <c r="R876" s="130"/>
      <c r="S876" s="126"/>
      <c r="T876" s="99">
        <v>30</v>
      </c>
      <c r="U876" s="126"/>
      <c r="V876" s="146"/>
      <c r="W876" s="130"/>
      <c r="X876" s="146"/>
      <c r="Y876" s="130"/>
      <c r="Z876" s="126"/>
      <c r="AA876" s="126"/>
      <c r="AB876" s="126"/>
      <c r="AC876" s="126"/>
      <c r="AD876" s="149">
        <v>42887</v>
      </c>
      <c r="AE876" s="102" t="s">
        <v>3895</v>
      </c>
    </row>
    <row r="877" spans="1:31" s="66" customFormat="1" ht="27" customHeight="1">
      <c r="A877" s="99">
        <v>1112800543</v>
      </c>
      <c r="B877" s="100" t="s">
        <v>4331</v>
      </c>
      <c r="C877" s="101" t="s">
        <v>4332</v>
      </c>
      <c r="D877" s="102" t="s">
        <v>84</v>
      </c>
      <c r="E877" s="102" t="s">
        <v>4333</v>
      </c>
      <c r="F877" s="133" t="s">
        <v>4334</v>
      </c>
      <c r="G877" s="134" t="s">
        <v>4335</v>
      </c>
      <c r="H877" s="134" t="s">
        <v>4336</v>
      </c>
      <c r="I877" s="135"/>
      <c r="J877" s="136"/>
      <c r="K877" s="136"/>
      <c r="L877" s="136"/>
      <c r="M877" s="136" t="s">
        <v>49</v>
      </c>
      <c r="N877" s="137" t="s">
        <v>49</v>
      </c>
      <c r="O877" s="132"/>
      <c r="P877" s="99"/>
      <c r="Q877" s="131"/>
      <c r="R877" s="132"/>
      <c r="S877" s="99"/>
      <c r="T877" s="99">
        <v>20</v>
      </c>
      <c r="U877" s="99"/>
      <c r="V877" s="110"/>
      <c r="W877" s="111"/>
      <c r="X877" s="110"/>
      <c r="Y877" s="132"/>
      <c r="Z877" s="99"/>
      <c r="AA877" s="99"/>
      <c r="AB877" s="99"/>
      <c r="AC877" s="99"/>
      <c r="AD877" s="138">
        <v>43191</v>
      </c>
      <c r="AE877" s="102" t="s">
        <v>4337</v>
      </c>
    </row>
    <row r="878" spans="1:31" s="66" customFormat="1" ht="27" customHeight="1">
      <c r="A878" s="99">
        <v>1112800618</v>
      </c>
      <c r="B878" s="100" t="s">
        <v>5466</v>
      </c>
      <c r="C878" s="101" t="s">
        <v>5467</v>
      </c>
      <c r="D878" s="102" t="s">
        <v>84</v>
      </c>
      <c r="E878" s="102" t="s">
        <v>5468</v>
      </c>
      <c r="F878" s="133">
        <v>3580002</v>
      </c>
      <c r="G878" s="134" t="s">
        <v>5469</v>
      </c>
      <c r="H878" s="134" t="s">
        <v>5469</v>
      </c>
      <c r="I878" s="177"/>
      <c r="J878" s="128"/>
      <c r="K878" s="128"/>
      <c r="L878" s="128"/>
      <c r="M878" s="136"/>
      <c r="N878" s="137" t="s">
        <v>765</v>
      </c>
      <c r="O878" s="132"/>
      <c r="P878" s="99"/>
      <c r="Q878" s="131"/>
      <c r="R878" s="132"/>
      <c r="S878" s="99"/>
      <c r="T878" s="99"/>
      <c r="U878" s="99"/>
      <c r="V878" s="131"/>
      <c r="W878" s="111"/>
      <c r="X878" s="131"/>
      <c r="Y878" s="132"/>
      <c r="Z878" s="99"/>
      <c r="AA878" s="99">
        <v>20</v>
      </c>
      <c r="AB878" s="99"/>
      <c r="AC878" s="99"/>
      <c r="AD878" s="138">
        <v>43800</v>
      </c>
      <c r="AE878" s="102" t="s">
        <v>5470</v>
      </c>
    </row>
    <row r="879" spans="1:31" ht="27" customHeight="1">
      <c r="A879" s="99">
        <v>1112800626</v>
      </c>
      <c r="B879" s="124" t="s">
        <v>5677</v>
      </c>
      <c r="C879" s="102" t="s">
        <v>5678</v>
      </c>
      <c r="D879" s="102" t="s">
        <v>84</v>
      </c>
      <c r="E879" s="102" t="s">
        <v>5679</v>
      </c>
      <c r="F879" s="125">
        <v>3580021</v>
      </c>
      <c r="G879" s="126" t="s">
        <v>5680</v>
      </c>
      <c r="H879" s="126" t="s">
        <v>5681</v>
      </c>
      <c r="I879" s="127"/>
      <c r="J879" s="128"/>
      <c r="K879" s="128"/>
      <c r="L879" s="128"/>
      <c r="M879" s="128" t="s">
        <v>765</v>
      </c>
      <c r="N879" s="129"/>
      <c r="O879" s="130"/>
      <c r="P879" s="99"/>
      <c r="Q879" s="131"/>
      <c r="R879" s="132"/>
      <c r="S879" s="99"/>
      <c r="T879" s="99"/>
      <c r="U879" s="99"/>
      <c r="V879" s="131"/>
      <c r="W879" s="132"/>
      <c r="X879" s="131"/>
      <c r="Y879" s="132"/>
      <c r="Z879" s="99"/>
      <c r="AA879" s="99">
        <v>20</v>
      </c>
      <c r="AB879" s="99"/>
      <c r="AC879" s="99"/>
      <c r="AD879" s="149">
        <v>43922</v>
      </c>
      <c r="AE879" s="102" t="s">
        <v>5682</v>
      </c>
    </row>
    <row r="880" spans="1:31" ht="27" customHeight="1">
      <c r="A880" s="99">
        <v>1112800634</v>
      </c>
      <c r="B880" s="124" t="s">
        <v>5695</v>
      </c>
      <c r="C880" s="102" t="s">
        <v>5696</v>
      </c>
      <c r="D880" s="102" t="s">
        <v>84</v>
      </c>
      <c r="E880" s="102" t="s">
        <v>7231</v>
      </c>
      <c r="F880" s="259" t="s">
        <v>5697</v>
      </c>
      <c r="G880" s="99" t="s">
        <v>5698</v>
      </c>
      <c r="H880" s="99" t="s">
        <v>5699</v>
      </c>
      <c r="I880" s="127" t="s">
        <v>49</v>
      </c>
      <c r="J880" s="128" t="s">
        <v>49</v>
      </c>
      <c r="K880" s="128" t="s">
        <v>49</v>
      </c>
      <c r="L880" s="128" t="s">
        <v>49</v>
      </c>
      <c r="M880" s="128" t="s">
        <v>49</v>
      </c>
      <c r="N880" s="129" t="s">
        <v>49</v>
      </c>
      <c r="O880" s="130" t="s">
        <v>765</v>
      </c>
      <c r="P880" s="99"/>
      <c r="Q880" s="146"/>
      <c r="R880" s="132"/>
      <c r="S880" s="126"/>
      <c r="T880" s="99"/>
      <c r="U880" s="126"/>
      <c r="V880" s="127"/>
      <c r="W880" s="237"/>
      <c r="X880" s="127">
        <v>6</v>
      </c>
      <c r="Y880" s="130"/>
      <c r="Z880" s="126"/>
      <c r="AA880" s="126">
        <v>14</v>
      </c>
      <c r="AB880" s="126"/>
      <c r="AC880" s="126"/>
      <c r="AD880" s="112">
        <v>43922</v>
      </c>
      <c r="AE880" s="102" t="s">
        <v>5700</v>
      </c>
    </row>
    <row r="881" spans="1:31" ht="27" customHeight="1">
      <c r="A881" s="99">
        <v>1112800642</v>
      </c>
      <c r="B881" s="124" t="s">
        <v>6799</v>
      </c>
      <c r="C881" s="101" t="s">
        <v>5701</v>
      </c>
      <c r="D881" s="102" t="s">
        <v>84</v>
      </c>
      <c r="E881" s="102" t="s">
        <v>5702</v>
      </c>
      <c r="F881" s="133" t="s">
        <v>3723</v>
      </c>
      <c r="G881" s="134" t="s">
        <v>5703</v>
      </c>
      <c r="H881" s="134" t="s">
        <v>5704</v>
      </c>
      <c r="I881" s="135"/>
      <c r="J881" s="136"/>
      <c r="K881" s="136"/>
      <c r="L881" s="136"/>
      <c r="M881" s="136" t="s">
        <v>765</v>
      </c>
      <c r="N881" s="137" t="s">
        <v>765</v>
      </c>
      <c r="O881" s="132"/>
      <c r="P881" s="99"/>
      <c r="Q881" s="131"/>
      <c r="R881" s="132"/>
      <c r="S881" s="99"/>
      <c r="T881" s="99"/>
      <c r="U881" s="99"/>
      <c r="V881" s="110"/>
      <c r="W881" s="111"/>
      <c r="X881" s="131">
        <v>20</v>
      </c>
      <c r="Y881" s="132"/>
      <c r="Z881" s="99"/>
      <c r="AA881" s="99"/>
      <c r="AB881" s="99"/>
      <c r="AC881" s="99"/>
      <c r="AD881" s="138">
        <v>43922</v>
      </c>
      <c r="AE881" s="102" t="s">
        <v>5705</v>
      </c>
    </row>
    <row r="882" spans="1:31" ht="27" customHeight="1">
      <c r="A882" s="99">
        <v>1112800691</v>
      </c>
      <c r="B882" s="100" t="s">
        <v>6555</v>
      </c>
      <c r="C882" s="101" t="s">
        <v>6556</v>
      </c>
      <c r="D882" s="102" t="s">
        <v>84</v>
      </c>
      <c r="E882" s="102" t="s">
        <v>6557</v>
      </c>
      <c r="F882" s="133" t="s">
        <v>6558</v>
      </c>
      <c r="G882" s="134" t="s">
        <v>6559</v>
      </c>
      <c r="H882" s="134" t="s">
        <v>6560</v>
      </c>
      <c r="I882" s="135" t="s">
        <v>49</v>
      </c>
      <c r="J882" s="136" t="s">
        <v>49</v>
      </c>
      <c r="K882" s="136" t="s">
        <v>49</v>
      </c>
      <c r="L882" s="136" t="s">
        <v>49</v>
      </c>
      <c r="M882" s="136" t="s">
        <v>49</v>
      </c>
      <c r="N882" s="137" t="s">
        <v>49</v>
      </c>
      <c r="O882" s="132" t="s">
        <v>49</v>
      </c>
      <c r="P882" s="99"/>
      <c r="Q882" s="131"/>
      <c r="R882" s="132"/>
      <c r="S882" s="99"/>
      <c r="T882" s="99">
        <v>20</v>
      </c>
      <c r="U882" s="99"/>
      <c r="V882" s="131"/>
      <c r="W882" s="132"/>
      <c r="X882" s="146"/>
      <c r="Y882" s="132"/>
      <c r="Z882" s="99"/>
      <c r="AA882" s="99"/>
      <c r="AB882" s="99"/>
      <c r="AC882" s="99"/>
      <c r="AD882" s="138">
        <v>44287</v>
      </c>
      <c r="AE882" s="102" t="s">
        <v>6561</v>
      </c>
    </row>
    <row r="883" spans="1:31" ht="27" customHeight="1">
      <c r="A883" s="99">
        <v>1112800097</v>
      </c>
      <c r="B883" s="124" t="s">
        <v>781</v>
      </c>
      <c r="C883" s="102" t="s">
        <v>510</v>
      </c>
      <c r="D883" s="102" t="s">
        <v>84</v>
      </c>
      <c r="E883" s="102" t="s">
        <v>157</v>
      </c>
      <c r="F883" s="125">
        <v>3580031</v>
      </c>
      <c r="G883" s="126" t="s">
        <v>668</v>
      </c>
      <c r="H883" s="126" t="s">
        <v>669</v>
      </c>
      <c r="I883" s="127" t="s">
        <v>49</v>
      </c>
      <c r="J883" s="128" t="s">
        <v>49</v>
      </c>
      <c r="K883" s="128" t="s">
        <v>49</v>
      </c>
      <c r="L883" s="128" t="s">
        <v>49</v>
      </c>
      <c r="M883" s="128" t="s">
        <v>49</v>
      </c>
      <c r="N883" s="129"/>
      <c r="O883" s="130"/>
      <c r="P883" s="99"/>
      <c r="Q883" s="131"/>
      <c r="R883" s="132"/>
      <c r="S883" s="99"/>
      <c r="T883" s="99"/>
      <c r="U883" s="99"/>
      <c r="V883" s="110"/>
      <c r="W883" s="111"/>
      <c r="X883" s="110"/>
      <c r="Y883" s="132"/>
      <c r="Z883" s="99"/>
      <c r="AA883" s="99">
        <v>55</v>
      </c>
      <c r="AB883" s="99"/>
      <c r="AC883" s="99"/>
      <c r="AD883" s="112">
        <v>39022</v>
      </c>
      <c r="AE883" s="102" t="s">
        <v>344</v>
      </c>
    </row>
    <row r="884" spans="1:31" ht="27" customHeight="1">
      <c r="A884" s="99">
        <v>1112800709</v>
      </c>
      <c r="B884" s="124" t="s">
        <v>12332</v>
      </c>
      <c r="C884" s="102" t="s">
        <v>12333</v>
      </c>
      <c r="D884" s="102" t="s">
        <v>84</v>
      </c>
      <c r="E884" s="102" t="s">
        <v>12334</v>
      </c>
      <c r="F884" s="125" t="s">
        <v>12336</v>
      </c>
      <c r="G884" s="126" t="s">
        <v>12337</v>
      </c>
      <c r="H884" s="126" t="s">
        <v>12335</v>
      </c>
      <c r="I884" s="127" t="s">
        <v>765</v>
      </c>
      <c r="J884" s="128" t="s">
        <v>765</v>
      </c>
      <c r="K884" s="128" t="s">
        <v>765</v>
      </c>
      <c r="L884" s="128" t="s">
        <v>765</v>
      </c>
      <c r="M884" s="128" t="s">
        <v>765</v>
      </c>
      <c r="N884" s="129" t="s">
        <v>765</v>
      </c>
      <c r="O884" s="130" t="s">
        <v>765</v>
      </c>
      <c r="P884" s="99"/>
      <c r="Q884" s="131"/>
      <c r="R884" s="132"/>
      <c r="S884" s="99"/>
      <c r="T884" s="99"/>
      <c r="U884" s="99"/>
      <c r="V884" s="131"/>
      <c r="W884" s="111"/>
      <c r="X884" s="131">
        <v>20</v>
      </c>
      <c r="Y884" s="132"/>
      <c r="Z884" s="99"/>
      <c r="AA884" s="99"/>
      <c r="AB884" s="99"/>
      <c r="AC884" s="99"/>
      <c r="AD884" s="112">
        <v>44287</v>
      </c>
      <c r="AE884" s="102" t="s">
        <v>6566</v>
      </c>
    </row>
    <row r="885" spans="1:31" ht="27" customHeight="1">
      <c r="A885" s="99">
        <v>1112800717</v>
      </c>
      <c r="B885" s="124" t="s">
        <v>781</v>
      </c>
      <c r="C885" s="102" t="s">
        <v>6562</v>
      </c>
      <c r="D885" s="102" t="s">
        <v>84</v>
      </c>
      <c r="E885" s="102" t="s">
        <v>6563</v>
      </c>
      <c r="F885" s="125">
        <v>3580021</v>
      </c>
      <c r="G885" s="126" t="s">
        <v>6564</v>
      </c>
      <c r="H885" s="126" t="s">
        <v>6565</v>
      </c>
      <c r="I885" s="127"/>
      <c r="J885" s="128"/>
      <c r="K885" s="128"/>
      <c r="L885" s="128"/>
      <c r="M885" s="128" t="s">
        <v>49</v>
      </c>
      <c r="N885" s="129"/>
      <c r="O885" s="130"/>
      <c r="P885" s="99">
        <v>50</v>
      </c>
      <c r="Q885" s="131" t="s">
        <v>49</v>
      </c>
      <c r="R885" s="132">
        <v>10</v>
      </c>
      <c r="S885" s="99"/>
      <c r="T885" s="99">
        <v>50</v>
      </c>
      <c r="U885" s="99"/>
      <c r="V885" s="131"/>
      <c r="W885" s="132"/>
      <c r="X885" s="131"/>
      <c r="Y885" s="132"/>
      <c r="Z885" s="99"/>
      <c r="AA885" s="99"/>
      <c r="AB885" s="99"/>
      <c r="AC885" s="99"/>
      <c r="AD885" s="112">
        <v>44287</v>
      </c>
      <c r="AE885" s="102" t="s">
        <v>6566</v>
      </c>
    </row>
    <row r="886" spans="1:31" s="66" customFormat="1" ht="27" customHeight="1">
      <c r="A886" s="99">
        <v>1112800741</v>
      </c>
      <c r="B886" s="124" t="s">
        <v>6985</v>
      </c>
      <c r="C886" s="102" t="s">
        <v>6986</v>
      </c>
      <c r="D886" s="102" t="s">
        <v>84</v>
      </c>
      <c r="E886" s="102" t="s">
        <v>6987</v>
      </c>
      <c r="F886" s="125" t="s">
        <v>3723</v>
      </c>
      <c r="G886" s="126" t="s">
        <v>6988</v>
      </c>
      <c r="H886" s="126" t="s">
        <v>6989</v>
      </c>
      <c r="I886" s="127"/>
      <c r="J886" s="128" t="s">
        <v>49</v>
      </c>
      <c r="K886" s="128" t="s">
        <v>49</v>
      </c>
      <c r="L886" s="128" t="s">
        <v>49</v>
      </c>
      <c r="M886" s="128" t="s">
        <v>765</v>
      </c>
      <c r="N886" s="129" t="s">
        <v>765</v>
      </c>
      <c r="O886" s="130" t="s">
        <v>49</v>
      </c>
      <c r="P886" s="99"/>
      <c r="Q886" s="131"/>
      <c r="R886" s="132"/>
      <c r="S886" s="99"/>
      <c r="T886" s="99"/>
      <c r="U886" s="99"/>
      <c r="V886" s="110"/>
      <c r="W886" s="111"/>
      <c r="X886" s="110"/>
      <c r="Y886" s="132"/>
      <c r="Z886" s="99"/>
      <c r="AA886" s="99">
        <v>20</v>
      </c>
      <c r="AB886" s="99"/>
      <c r="AC886" s="99"/>
      <c r="AD886" s="138">
        <v>44440</v>
      </c>
      <c r="AE886" s="102" t="s">
        <v>6990</v>
      </c>
    </row>
    <row r="887" spans="1:31" ht="27.95" customHeight="1">
      <c r="A887" s="99">
        <v>1112800816</v>
      </c>
      <c r="B887" s="100" t="s">
        <v>3207</v>
      </c>
      <c r="C887" s="101" t="s">
        <v>10118</v>
      </c>
      <c r="D887" s="102" t="s">
        <v>84</v>
      </c>
      <c r="E887" s="102" t="s">
        <v>10119</v>
      </c>
      <c r="F887" s="133" t="s">
        <v>10194</v>
      </c>
      <c r="G887" s="134" t="s">
        <v>10195</v>
      </c>
      <c r="H887" s="134" t="s">
        <v>10196</v>
      </c>
      <c r="I887" s="135"/>
      <c r="J887" s="136"/>
      <c r="K887" s="136" t="s">
        <v>765</v>
      </c>
      <c r="L887" s="136" t="s">
        <v>765</v>
      </c>
      <c r="M887" s="136" t="s">
        <v>765</v>
      </c>
      <c r="N887" s="137" t="s">
        <v>765</v>
      </c>
      <c r="O887" s="132"/>
      <c r="P887" s="99"/>
      <c r="Q887" s="131"/>
      <c r="R887" s="132"/>
      <c r="S887" s="99"/>
      <c r="T887" s="99"/>
      <c r="U887" s="99"/>
      <c r="V887" s="131"/>
      <c r="W887" s="132"/>
      <c r="X887" s="131"/>
      <c r="Y887" s="132"/>
      <c r="Z887" s="99"/>
      <c r="AA887" s="99">
        <v>20</v>
      </c>
      <c r="AB887" s="99"/>
      <c r="AC887" s="99"/>
      <c r="AD887" s="138">
        <v>45748</v>
      </c>
      <c r="AE887" s="102" t="s">
        <v>3724</v>
      </c>
    </row>
    <row r="888" spans="1:31" s="66" customFormat="1" ht="27" customHeight="1">
      <c r="A888" s="99">
        <v>1112800832</v>
      </c>
      <c r="B888" s="124" t="s">
        <v>11614</v>
      </c>
      <c r="C888" s="102" t="s">
        <v>10555</v>
      </c>
      <c r="D888" s="102" t="s">
        <v>84</v>
      </c>
      <c r="E888" s="102" t="s">
        <v>10556</v>
      </c>
      <c r="F888" s="125" t="s">
        <v>6510</v>
      </c>
      <c r="G888" s="126" t="s">
        <v>10557</v>
      </c>
      <c r="H888" s="126" t="s">
        <v>10557</v>
      </c>
      <c r="I888" s="127"/>
      <c r="J888" s="128"/>
      <c r="K888" s="128"/>
      <c r="L888" s="128"/>
      <c r="M888" s="128" t="s">
        <v>765</v>
      </c>
      <c r="N888" s="129" t="s">
        <v>765</v>
      </c>
      <c r="O888" s="130"/>
      <c r="P888" s="99"/>
      <c r="Q888" s="131"/>
      <c r="R888" s="132"/>
      <c r="S888" s="99"/>
      <c r="T888" s="99"/>
      <c r="U888" s="99"/>
      <c r="V888" s="110"/>
      <c r="W888" s="111"/>
      <c r="X888" s="110"/>
      <c r="Y888" s="132"/>
      <c r="Z888" s="99"/>
      <c r="AA888" s="99">
        <v>20</v>
      </c>
      <c r="AB888" s="99"/>
      <c r="AC888" s="99"/>
      <c r="AD888" s="112">
        <v>45901</v>
      </c>
      <c r="AE888" s="102" t="s">
        <v>10558</v>
      </c>
    </row>
    <row r="889" spans="1:31" s="66" customFormat="1" ht="27" customHeight="1">
      <c r="A889" s="169">
        <v>1112800840</v>
      </c>
      <c r="B889" s="156" t="s">
        <v>11760</v>
      </c>
      <c r="C889" s="156" t="s">
        <v>10843</v>
      </c>
      <c r="D889" s="156" t="s">
        <v>84</v>
      </c>
      <c r="E889" s="156" t="s">
        <v>10844</v>
      </c>
      <c r="F889" s="304" t="s">
        <v>3723</v>
      </c>
      <c r="G889" s="169" t="s">
        <v>10845</v>
      </c>
      <c r="H889" s="169" t="s">
        <v>10846</v>
      </c>
      <c r="I889" s="216"/>
      <c r="J889" s="217" t="s">
        <v>765</v>
      </c>
      <c r="K889" s="217" t="s">
        <v>765</v>
      </c>
      <c r="L889" s="217"/>
      <c r="M889" s="217" t="s">
        <v>765</v>
      </c>
      <c r="N889" s="202" t="s">
        <v>765</v>
      </c>
      <c r="O889" s="204"/>
      <c r="P889" s="169"/>
      <c r="Q889" s="203"/>
      <c r="R889" s="204"/>
      <c r="S889" s="169"/>
      <c r="T889" s="169"/>
      <c r="U889" s="169"/>
      <c r="V889" s="203"/>
      <c r="W889" s="204"/>
      <c r="X889" s="203"/>
      <c r="Y889" s="204"/>
      <c r="Z889" s="169"/>
      <c r="AA889" s="169">
        <v>20</v>
      </c>
      <c r="AB889" s="169"/>
      <c r="AC889" s="169"/>
      <c r="AD889" s="205">
        <v>45962</v>
      </c>
      <c r="AE889" s="303" t="s">
        <v>10847</v>
      </c>
    </row>
    <row r="890" spans="1:31" s="213" customFormat="1" ht="24" customHeight="1">
      <c r="A890" s="126">
        <v>1112800857</v>
      </c>
      <c r="B890" s="124" t="s">
        <v>11761</v>
      </c>
      <c r="C890" s="102" t="s">
        <v>10990</v>
      </c>
      <c r="D890" s="102" t="s">
        <v>84</v>
      </c>
      <c r="E890" s="102" t="s">
        <v>10991</v>
      </c>
      <c r="F890" s="259" t="s">
        <v>10992</v>
      </c>
      <c r="G890" s="131" t="s">
        <v>10993</v>
      </c>
      <c r="H890" s="131" t="s">
        <v>10994</v>
      </c>
      <c r="I890" s="135" t="s">
        <v>391</v>
      </c>
      <c r="J890" s="136" t="s">
        <v>392</v>
      </c>
      <c r="K890" s="136" t="s">
        <v>393</v>
      </c>
      <c r="L890" s="136" t="s">
        <v>394</v>
      </c>
      <c r="M890" s="136" t="s">
        <v>395</v>
      </c>
      <c r="N890" s="171" t="s">
        <v>396</v>
      </c>
      <c r="O890" s="89" t="s">
        <v>2177</v>
      </c>
      <c r="P890" s="99"/>
      <c r="Q890" s="131"/>
      <c r="R890" s="132"/>
      <c r="S890" s="99"/>
      <c r="T890" s="99"/>
      <c r="U890" s="99"/>
      <c r="V890" s="131"/>
      <c r="W890" s="132"/>
      <c r="X890" s="131"/>
      <c r="Y890" s="132"/>
      <c r="Z890" s="99"/>
      <c r="AA890" s="99">
        <v>20</v>
      </c>
      <c r="AB890" s="99"/>
      <c r="AC890" s="99"/>
      <c r="AD890" s="112">
        <v>46023</v>
      </c>
      <c r="AE890" s="102" t="s">
        <v>10995</v>
      </c>
    </row>
    <row r="891" spans="1:31" s="528" customFormat="1" ht="24" customHeight="1">
      <c r="A891" s="126">
        <v>1112800865</v>
      </c>
      <c r="B891" s="124" t="s">
        <v>11762</v>
      </c>
      <c r="C891" s="102" t="s">
        <v>10982</v>
      </c>
      <c r="D891" s="102" t="s">
        <v>84</v>
      </c>
      <c r="E891" s="102" t="s">
        <v>10983</v>
      </c>
      <c r="F891" s="259" t="s">
        <v>4334</v>
      </c>
      <c r="G891" s="131" t="s">
        <v>12243</v>
      </c>
      <c r="H891" s="131" t="s">
        <v>12244</v>
      </c>
      <c r="I891" s="135"/>
      <c r="J891" s="136"/>
      <c r="K891" s="136"/>
      <c r="L891" s="136"/>
      <c r="M891" s="136" t="s">
        <v>10919</v>
      </c>
      <c r="N891" s="171" t="s">
        <v>10919</v>
      </c>
      <c r="O891" s="89"/>
      <c r="P891" s="99"/>
      <c r="Q891" s="131"/>
      <c r="R891" s="132"/>
      <c r="S891" s="99"/>
      <c r="T891" s="99">
        <v>20</v>
      </c>
      <c r="U891" s="99"/>
      <c r="V891" s="131"/>
      <c r="W891" s="132"/>
      <c r="X891" s="131"/>
      <c r="Y891" s="132"/>
      <c r="Z891" s="99"/>
      <c r="AA891" s="99"/>
      <c r="AB891" s="99"/>
      <c r="AC891" s="99"/>
      <c r="AD891" s="112">
        <v>46023</v>
      </c>
      <c r="AE891" s="102" t="s">
        <v>10984</v>
      </c>
    </row>
    <row r="892" spans="1:31" s="213" customFormat="1" ht="24" customHeight="1">
      <c r="A892" s="126">
        <v>1112800873</v>
      </c>
      <c r="B892" s="124" t="s">
        <v>11763</v>
      </c>
      <c r="C892" s="102" t="s">
        <v>10996</v>
      </c>
      <c r="D892" s="102" t="s">
        <v>84</v>
      </c>
      <c r="E892" s="102" t="s">
        <v>10997</v>
      </c>
      <c r="F892" s="259" t="s">
        <v>3283</v>
      </c>
      <c r="G892" s="131" t="s">
        <v>10998</v>
      </c>
      <c r="H892" s="131" t="s">
        <v>10998</v>
      </c>
      <c r="I892" s="135"/>
      <c r="J892" s="136" t="s">
        <v>392</v>
      </c>
      <c r="K892" s="136" t="s">
        <v>393</v>
      </c>
      <c r="L892" s="136" t="s">
        <v>394</v>
      </c>
      <c r="M892" s="136" t="s">
        <v>395</v>
      </c>
      <c r="N892" s="171" t="s">
        <v>396</v>
      </c>
      <c r="O892" s="89" t="s">
        <v>2177</v>
      </c>
      <c r="P892" s="99"/>
      <c r="Q892" s="131"/>
      <c r="R892" s="132"/>
      <c r="S892" s="99"/>
      <c r="T892" s="99"/>
      <c r="U892" s="99"/>
      <c r="V892" s="131"/>
      <c r="W892" s="132"/>
      <c r="X892" s="131"/>
      <c r="Y892" s="132"/>
      <c r="Z892" s="99"/>
      <c r="AA892" s="99">
        <v>20</v>
      </c>
      <c r="AB892" s="99"/>
      <c r="AC892" s="99"/>
      <c r="AD892" s="112">
        <v>46023</v>
      </c>
      <c r="AE892" s="102" t="s">
        <v>10999</v>
      </c>
    </row>
    <row r="893" spans="1:31" s="66" customFormat="1" ht="27" customHeight="1">
      <c r="A893" s="99">
        <v>1112900053</v>
      </c>
      <c r="B893" s="124" t="s">
        <v>783</v>
      </c>
      <c r="C893" s="102" t="s">
        <v>531</v>
      </c>
      <c r="D893" s="102" t="s">
        <v>85</v>
      </c>
      <c r="E893" s="102" t="s">
        <v>158</v>
      </c>
      <c r="F893" s="125">
        <v>3540007</v>
      </c>
      <c r="G893" s="126" t="s">
        <v>671</v>
      </c>
      <c r="H893" s="126" t="s">
        <v>672</v>
      </c>
      <c r="I893" s="127" t="s">
        <v>4493</v>
      </c>
      <c r="J893" s="128"/>
      <c r="K893" s="128"/>
      <c r="L893" s="128"/>
      <c r="M893" s="128" t="s">
        <v>4493</v>
      </c>
      <c r="N893" s="129"/>
      <c r="O893" s="130"/>
      <c r="P893" s="99">
        <v>30</v>
      </c>
      <c r="Q893" s="131" t="s">
        <v>4493</v>
      </c>
      <c r="R893" s="132">
        <v>3</v>
      </c>
      <c r="S893" s="99"/>
      <c r="T893" s="99">
        <v>30</v>
      </c>
      <c r="U893" s="99"/>
      <c r="V893" s="131"/>
      <c r="W893" s="132"/>
      <c r="X893" s="131"/>
      <c r="Y893" s="132"/>
      <c r="Z893" s="99"/>
      <c r="AA893" s="99"/>
      <c r="AB893" s="99"/>
      <c r="AC893" s="99"/>
      <c r="AD893" s="112">
        <v>39173</v>
      </c>
      <c r="AE893" s="102" t="s">
        <v>1577</v>
      </c>
    </row>
    <row r="894" spans="1:31" s="66" customFormat="1" ht="27" customHeight="1">
      <c r="A894" s="99">
        <v>1112900061</v>
      </c>
      <c r="B894" s="124" t="s">
        <v>775</v>
      </c>
      <c r="C894" s="102" t="s">
        <v>582</v>
      </c>
      <c r="D894" s="102" t="s">
        <v>85</v>
      </c>
      <c r="E894" s="102" t="s">
        <v>159</v>
      </c>
      <c r="F894" s="125">
        <v>3540002</v>
      </c>
      <c r="G894" s="126" t="s">
        <v>673</v>
      </c>
      <c r="H894" s="126" t="s">
        <v>674</v>
      </c>
      <c r="I894" s="127"/>
      <c r="J894" s="128"/>
      <c r="K894" s="128"/>
      <c r="L894" s="128"/>
      <c r="M894" s="128" t="s">
        <v>49</v>
      </c>
      <c r="N894" s="129"/>
      <c r="O894" s="130"/>
      <c r="P894" s="126"/>
      <c r="Q894" s="146"/>
      <c r="R894" s="130"/>
      <c r="S894" s="126"/>
      <c r="T894" s="126">
        <v>20</v>
      </c>
      <c r="U894" s="126"/>
      <c r="V894" s="146"/>
      <c r="W894" s="130"/>
      <c r="X894" s="131">
        <v>6</v>
      </c>
      <c r="Y894" s="130"/>
      <c r="Z894" s="126"/>
      <c r="AA894" s="99">
        <v>34</v>
      </c>
      <c r="AB894" s="99"/>
      <c r="AC894" s="99"/>
      <c r="AD894" s="149">
        <v>39539</v>
      </c>
      <c r="AE894" s="102" t="s">
        <v>449</v>
      </c>
    </row>
    <row r="895" spans="1:31" s="66" customFormat="1" ht="27" customHeight="1">
      <c r="A895" s="99">
        <v>1112900061</v>
      </c>
      <c r="B895" s="124" t="s">
        <v>11979</v>
      </c>
      <c r="C895" s="102" t="s">
        <v>10763</v>
      </c>
      <c r="D895" s="102" t="s">
        <v>85</v>
      </c>
      <c r="E895" s="102" t="s">
        <v>10764</v>
      </c>
      <c r="F895" s="125" t="s">
        <v>10765</v>
      </c>
      <c r="G895" s="126" t="s">
        <v>10766</v>
      </c>
      <c r="H895" s="126" t="s">
        <v>10767</v>
      </c>
      <c r="I895" s="127"/>
      <c r="J895" s="128"/>
      <c r="K895" s="128"/>
      <c r="L895" s="128"/>
      <c r="M895" s="128" t="s">
        <v>765</v>
      </c>
      <c r="N895" s="129"/>
      <c r="O895" s="130"/>
      <c r="P895" s="99"/>
      <c r="Q895" s="131"/>
      <c r="R895" s="132"/>
      <c r="S895" s="99"/>
      <c r="T895" s="99"/>
      <c r="U895" s="99"/>
      <c r="V895" s="131"/>
      <c r="W895" s="132"/>
      <c r="X895" s="131"/>
      <c r="Y895" s="132"/>
      <c r="Z895" s="99"/>
      <c r="AA895" s="99"/>
      <c r="AB895" s="99"/>
      <c r="AC895" s="99">
        <v>10</v>
      </c>
      <c r="AD895" s="112">
        <v>45931</v>
      </c>
      <c r="AE895" s="212" t="s">
        <v>10768</v>
      </c>
    </row>
    <row r="896" spans="1:31" ht="27" customHeight="1">
      <c r="A896" s="99">
        <v>1112900079</v>
      </c>
      <c r="B896" s="124" t="s">
        <v>775</v>
      </c>
      <c r="C896" s="102" t="s">
        <v>581</v>
      </c>
      <c r="D896" s="102" t="s">
        <v>85</v>
      </c>
      <c r="E896" s="102" t="s">
        <v>160</v>
      </c>
      <c r="F896" s="125">
        <v>3540001</v>
      </c>
      <c r="G896" s="126" t="s">
        <v>675</v>
      </c>
      <c r="H896" s="126" t="s">
        <v>675</v>
      </c>
      <c r="I896" s="127"/>
      <c r="J896" s="128"/>
      <c r="K896" s="128"/>
      <c r="L896" s="128"/>
      <c r="M896" s="128" t="s">
        <v>66</v>
      </c>
      <c r="N896" s="129"/>
      <c r="O896" s="130"/>
      <c r="P896" s="126"/>
      <c r="Q896" s="146"/>
      <c r="R896" s="130"/>
      <c r="S896" s="126"/>
      <c r="T896" s="99">
        <v>20</v>
      </c>
      <c r="U896" s="126"/>
      <c r="V896" s="146"/>
      <c r="W896" s="130"/>
      <c r="X896" s="146"/>
      <c r="Y896" s="130"/>
      <c r="Z896" s="126"/>
      <c r="AA896" s="126"/>
      <c r="AB896" s="126"/>
      <c r="AC896" s="126"/>
      <c r="AD896" s="149">
        <v>39539</v>
      </c>
      <c r="AE896" s="102" t="s">
        <v>448</v>
      </c>
    </row>
    <row r="897" spans="1:157" s="66" customFormat="1" ht="27" customHeight="1">
      <c r="A897" s="99">
        <v>1112900210</v>
      </c>
      <c r="B897" s="124" t="s">
        <v>1467</v>
      </c>
      <c r="C897" s="102" t="s">
        <v>4779</v>
      </c>
      <c r="D897" s="102" t="s">
        <v>85</v>
      </c>
      <c r="E897" s="102" t="s">
        <v>1468</v>
      </c>
      <c r="F897" s="125">
        <v>3540021</v>
      </c>
      <c r="G897" s="126" t="s">
        <v>4780</v>
      </c>
      <c r="H897" s="126" t="s">
        <v>4781</v>
      </c>
      <c r="I897" s="127"/>
      <c r="J897" s="128"/>
      <c r="K897" s="128"/>
      <c r="L897" s="128"/>
      <c r="M897" s="128"/>
      <c r="N897" s="129" t="s">
        <v>4778</v>
      </c>
      <c r="O897" s="130"/>
      <c r="P897" s="126"/>
      <c r="Q897" s="146"/>
      <c r="R897" s="130"/>
      <c r="S897" s="126"/>
      <c r="T897" s="99"/>
      <c r="U897" s="126"/>
      <c r="V897" s="146">
        <v>10</v>
      </c>
      <c r="W897" s="130"/>
      <c r="X897" s="146"/>
      <c r="Y897" s="130"/>
      <c r="Z897" s="126"/>
      <c r="AA897" s="126">
        <v>20</v>
      </c>
      <c r="AB897" s="126"/>
      <c r="AC897" s="126"/>
      <c r="AD897" s="149">
        <v>40756</v>
      </c>
      <c r="AE897" s="102" t="s">
        <v>1469</v>
      </c>
    </row>
    <row r="898" spans="1:157" s="66" customFormat="1" ht="27" customHeight="1">
      <c r="A898" s="99">
        <v>1112900210</v>
      </c>
      <c r="B898" s="124" t="s">
        <v>1467</v>
      </c>
      <c r="C898" s="102" t="s">
        <v>4687</v>
      </c>
      <c r="D898" s="102" t="s">
        <v>85</v>
      </c>
      <c r="E898" s="102" t="s">
        <v>1468</v>
      </c>
      <c r="F898" s="125">
        <v>3540021</v>
      </c>
      <c r="G898" s="126" t="s">
        <v>4688</v>
      </c>
      <c r="H898" s="126" t="s">
        <v>4689</v>
      </c>
      <c r="I898" s="127"/>
      <c r="J898" s="128"/>
      <c r="K898" s="128"/>
      <c r="L898" s="128"/>
      <c r="M898" s="128"/>
      <c r="N898" s="129" t="s">
        <v>4669</v>
      </c>
      <c r="O898" s="130"/>
      <c r="P898" s="126"/>
      <c r="Q898" s="146"/>
      <c r="R898" s="130"/>
      <c r="S898" s="126"/>
      <c r="T898" s="99"/>
      <c r="U898" s="126"/>
      <c r="V898" s="146"/>
      <c r="W898" s="130"/>
      <c r="X898" s="146"/>
      <c r="Y898" s="130"/>
      <c r="Z898" s="126"/>
      <c r="AA898" s="126"/>
      <c r="AB898" s="99" t="s">
        <v>4669</v>
      </c>
      <c r="AC898" s="99"/>
      <c r="AD898" s="112">
        <v>43374</v>
      </c>
      <c r="AE898" s="102" t="s">
        <v>1469</v>
      </c>
    </row>
    <row r="899" spans="1:157" s="66" customFormat="1" ht="27" customHeight="1">
      <c r="A899" s="99">
        <v>1112900228</v>
      </c>
      <c r="B899" s="124" t="s">
        <v>6182</v>
      </c>
      <c r="C899" s="102" t="s">
        <v>4238</v>
      </c>
      <c r="D899" s="102" t="s">
        <v>85</v>
      </c>
      <c r="E899" s="102" t="s">
        <v>2209</v>
      </c>
      <c r="F899" s="125" t="s">
        <v>4239</v>
      </c>
      <c r="G899" s="126" t="s">
        <v>4240</v>
      </c>
      <c r="H899" s="126" t="s">
        <v>4241</v>
      </c>
      <c r="I899" s="127"/>
      <c r="J899" s="128"/>
      <c r="K899" s="128"/>
      <c r="L899" s="128" t="s">
        <v>49</v>
      </c>
      <c r="M899" s="128" t="s">
        <v>49</v>
      </c>
      <c r="N899" s="129" t="s">
        <v>49</v>
      </c>
      <c r="O899" s="130"/>
      <c r="P899" s="126"/>
      <c r="Q899" s="146"/>
      <c r="R899" s="130"/>
      <c r="S899" s="126"/>
      <c r="T899" s="99"/>
      <c r="U899" s="126"/>
      <c r="V899" s="146"/>
      <c r="W899" s="130"/>
      <c r="X899" s="146"/>
      <c r="Y899" s="130"/>
      <c r="Z899" s="126"/>
      <c r="AA899" s="126">
        <v>20</v>
      </c>
      <c r="AB899" s="126"/>
      <c r="AC899" s="126"/>
      <c r="AD899" s="149">
        <v>41365</v>
      </c>
      <c r="AE899" s="102" t="s">
        <v>2210</v>
      </c>
    </row>
    <row r="900" spans="1:157" s="66" customFormat="1" ht="27" customHeight="1">
      <c r="A900" s="99">
        <v>1112900285</v>
      </c>
      <c r="B900" s="124" t="s">
        <v>2809</v>
      </c>
      <c r="C900" s="102" t="s">
        <v>4280</v>
      </c>
      <c r="D900" s="102" t="s">
        <v>85</v>
      </c>
      <c r="E900" s="102" t="s">
        <v>2810</v>
      </c>
      <c r="F900" s="125" t="s">
        <v>4281</v>
      </c>
      <c r="G900" s="126" t="s">
        <v>4282</v>
      </c>
      <c r="H900" s="126" t="s">
        <v>4283</v>
      </c>
      <c r="I900" s="127" t="s">
        <v>49</v>
      </c>
      <c r="J900" s="128"/>
      <c r="K900" s="128"/>
      <c r="L900" s="128"/>
      <c r="M900" s="128"/>
      <c r="N900" s="129"/>
      <c r="O900" s="130"/>
      <c r="P900" s="126"/>
      <c r="Q900" s="146"/>
      <c r="R900" s="130"/>
      <c r="S900" s="126"/>
      <c r="T900" s="99">
        <v>13</v>
      </c>
      <c r="U900" s="126"/>
      <c r="V900" s="146"/>
      <c r="W900" s="130"/>
      <c r="X900" s="146"/>
      <c r="Y900" s="130"/>
      <c r="Z900" s="126"/>
      <c r="AA900" s="126"/>
      <c r="AB900" s="126"/>
      <c r="AC900" s="126"/>
      <c r="AD900" s="149">
        <v>42095</v>
      </c>
      <c r="AE900" s="102" t="s">
        <v>4284</v>
      </c>
    </row>
    <row r="901" spans="1:157" s="66" customFormat="1" ht="27" customHeight="1">
      <c r="A901" s="144">
        <v>1112900418</v>
      </c>
      <c r="B901" s="124" t="s">
        <v>4486</v>
      </c>
      <c r="C901" s="101" t="s">
        <v>4487</v>
      </c>
      <c r="D901" s="102" t="s">
        <v>85</v>
      </c>
      <c r="E901" s="102" t="s">
        <v>4488</v>
      </c>
      <c r="F901" s="133" t="s">
        <v>4489</v>
      </c>
      <c r="G901" s="146" t="s">
        <v>4490</v>
      </c>
      <c r="H901" s="126" t="s">
        <v>4491</v>
      </c>
      <c r="I901" s="135" t="s">
        <v>49</v>
      </c>
      <c r="J901" s="148"/>
      <c r="K901" s="148"/>
      <c r="L901" s="148"/>
      <c r="M901" s="136" t="s">
        <v>49</v>
      </c>
      <c r="N901" s="129"/>
      <c r="O901" s="132"/>
      <c r="P901" s="99"/>
      <c r="Q901" s="131"/>
      <c r="R901" s="132"/>
      <c r="S901" s="99"/>
      <c r="T901" s="99">
        <v>10</v>
      </c>
      <c r="U901" s="99"/>
      <c r="V901" s="131"/>
      <c r="W901" s="132"/>
      <c r="X901" s="131"/>
      <c r="Y901" s="132"/>
      <c r="Z901" s="99"/>
      <c r="AA901" s="99">
        <v>10</v>
      </c>
      <c r="AB901" s="99"/>
      <c r="AC901" s="99"/>
      <c r="AD901" s="138">
        <v>43252</v>
      </c>
      <c r="AE901" s="102" t="s">
        <v>4492</v>
      </c>
    </row>
    <row r="902" spans="1:157" s="66" customFormat="1" ht="27" customHeight="1">
      <c r="A902" s="144">
        <v>1112900467</v>
      </c>
      <c r="B902" s="124" t="s">
        <v>5478</v>
      </c>
      <c r="C902" s="101" t="s">
        <v>5479</v>
      </c>
      <c r="D902" s="102" t="s">
        <v>85</v>
      </c>
      <c r="E902" s="102" t="s">
        <v>5480</v>
      </c>
      <c r="F902" s="133" t="s">
        <v>5481</v>
      </c>
      <c r="G902" s="146" t="s">
        <v>5482</v>
      </c>
      <c r="H902" s="126" t="s">
        <v>5483</v>
      </c>
      <c r="I902" s="135" t="s">
        <v>765</v>
      </c>
      <c r="J902" s="148" t="s">
        <v>765</v>
      </c>
      <c r="K902" s="148" t="s">
        <v>765</v>
      </c>
      <c r="L902" s="148" t="s">
        <v>765</v>
      </c>
      <c r="M902" s="136" t="s">
        <v>765</v>
      </c>
      <c r="N902" s="129" t="s">
        <v>765</v>
      </c>
      <c r="O902" s="132" t="s">
        <v>765</v>
      </c>
      <c r="P902" s="99"/>
      <c r="Q902" s="131"/>
      <c r="R902" s="132"/>
      <c r="S902" s="99"/>
      <c r="T902" s="99"/>
      <c r="U902" s="99"/>
      <c r="V902" s="131"/>
      <c r="W902" s="132"/>
      <c r="X902" s="131"/>
      <c r="Y902" s="132"/>
      <c r="Z902" s="99">
        <v>20</v>
      </c>
      <c r="AA902" s="99"/>
      <c r="AB902" s="99"/>
      <c r="AC902" s="99"/>
      <c r="AD902" s="138">
        <v>43800</v>
      </c>
      <c r="AE902" s="102" t="s">
        <v>5484</v>
      </c>
      <c r="AU902" s="224"/>
      <c r="AV902" s="224"/>
      <c r="AW902" s="224"/>
      <c r="AX902" s="224"/>
      <c r="AY902" s="224"/>
      <c r="AZ902" s="224"/>
      <c r="BA902" s="224"/>
      <c r="BB902" s="224"/>
      <c r="BC902" s="224"/>
      <c r="BD902" s="224"/>
      <c r="BE902" s="224"/>
      <c r="BF902" s="224"/>
      <c r="BG902" s="224"/>
      <c r="BH902" s="224"/>
      <c r="BI902" s="224"/>
      <c r="BJ902" s="224"/>
      <c r="BK902" s="224"/>
      <c r="BL902" s="224"/>
      <c r="BM902" s="224"/>
      <c r="BN902" s="224"/>
      <c r="BO902" s="224"/>
      <c r="BP902" s="224"/>
      <c r="BQ902" s="224"/>
      <c r="BR902" s="224"/>
      <c r="BS902" s="224"/>
      <c r="BT902" s="224"/>
      <c r="BU902" s="224"/>
      <c r="BV902" s="224"/>
      <c r="BW902" s="224"/>
      <c r="BX902" s="224"/>
      <c r="BY902" s="224"/>
      <c r="BZ902" s="224"/>
      <c r="CA902" s="224"/>
      <c r="CB902" s="224"/>
      <c r="CC902" s="224"/>
      <c r="CD902" s="224"/>
      <c r="CE902" s="224"/>
      <c r="CF902" s="224"/>
      <c r="CG902" s="224"/>
      <c r="CH902" s="224"/>
      <c r="CI902" s="224"/>
      <c r="CJ902" s="224"/>
      <c r="CK902" s="224"/>
      <c r="CL902" s="224"/>
      <c r="CM902" s="224"/>
      <c r="CN902" s="224"/>
      <c r="CO902" s="224"/>
      <c r="CP902" s="224"/>
      <c r="CQ902" s="224"/>
      <c r="CR902" s="224"/>
      <c r="CS902" s="224"/>
      <c r="CT902" s="224"/>
      <c r="CU902" s="224"/>
      <c r="CV902" s="224"/>
      <c r="CW902" s="224"/>
      <c r="CX902" s="224"/>
      <c r="CY902" s="224"/>
      <c r="CZ902" s="224"/>
      <c r="DA902" s="224"/>
      <c r="DB902" s="224"/>
      <c r="DC902" s="224"/>
      <c r="DD902" s="224"/>
      <c r="DE902" s="224"/>
      <c r="DF902" s="224"/>
      <c r="DG902" s="224"/>
      <c r="DH902" s="224"/>
      <c r="DI902" s="224"/>
      <c r="DJ902" s="224"/>
      <c r="DK902" s="224"/>
      <c r="DL902" s="224"/>
      <c r="DM902" s="224"/>
      <c r="DN902" s="224"/>
      <c r="DO902" s="224"/>
      <c r="DP902" s="224"/>
      <c r="DQ902" s="224"/>
      <c r="DR902" s="224"/>
      <c r="DS902" s="224"/>
      <c r="DT902" s="224"/>
      <c r="DU902" s="224"/>
      <c r="DV902" s="224"/>
      <c r="DW902" s="224"/>
      <c r="DX902" s="224"/>
      <c r="DY902" s="224"/>
      <c r="DZ902" s="224"/>
      <c r="EA902" s="224"/>
      <c r="EB902" s="224"/>
      <c r="EC902" s="224"/>
      <c r="ED902" s="224"/>
      <c r="EE902" s="224"/>
      <c r="EF902" s="224"/>
      <c r="EG902" s="224"/>
      <c r="EH902" s="224"/>
      <c r="EI902" s="224"/>
      <c r="EJ902" s="224"/>
      <c r="EK902" s="224"/>
      <c r="EL902" s="224"/>
      <c r="EM902" s="224"/>
      <c r="EN902" s="224"/>
      <c r="EO902" s="224"/>
      <c r="EP902" s="224"/>
      <c r="EQ902" s="224"/>
      <c r="ER902" s="224"/>
      <c r="ES902" s="224"/>
      <c r="ET902" s="224"/>
      <c r="EU902" s="224"/>
      <c r="EV902" s="224"/>
      <c r="EW902" s="224"/>
      <c r="EX902" s="224"/>
      <c r="EY902" s="224"/>
      <c r="EZ902" s="224"/>
      <c r="FA902" s="224"/>
    </row>
    <row r="903" spans="1:157" s="66" customFormat="1" ht="27" customHeight="1">
      <c r="A903" s="99">
        <v>1112900483</v>
      </c>
      <c r="B903" s="124" t="s">
        <v>5537</v>
      </c>
      <c r="C903" s="102" t="s">
        <v>5538</v>
      </c>
      <c r="D903" s="102" t="s">
        <v>85</v>
      </c>
      <c r="E903" s="102" t="s">
        <v>5539</v>
      </c>
      <c r="F903" s="125" t="s">
        <v>5540</v>
      </c>
      <c r="G903" s="126" t="s">
        <v>5541</v>
      </c>
      <c r="H903" s="126" t="s">
        <v>5542</v>
      </c>
      <c r="I903" s="127" t="s">
        <v>765</v>
      </c>
      <c r="J903" s="128" t="s">
        <v>765</v>
      </c>
      <c r="K903" s="129" t="s">
        <v>765</v>
      </c>
      <c r="L903" s="128" t="s">
        <v>765</v>
      </c>
      <c r="M903" s="128" t="s">
        <v>765</v>
      </c>
      <c r="N903" s="129" t="s">
        <v>765</v>
      </c>
      <c r="O903" s="130" t="s">
        <v>765</v>
      </c>
      <c r="P903" s="126"/>
      <c r="Q903" s="146"/>
      <c r="R903" s="130"/>
      <c r="S903" s="126"/>
      <c r="T903" s="99">
        <v>5</v>
      </c>
      <c r="U903" s="126"/>
      <c r="V903" s="146"/>
      <c r="W903" s="130"/>
      <c r="X903" s="146"/>
      <c r="Y903" s="130"/>
      <c r="Z903" s="126"/>
      <c r="AA903" s="126"/>
      <c r="AB903" s="126"/>
      <c r="AC903" s="126"/>
      <c r="AD903" s="149">
        <v>43862</v>
      </c>
      <c r="AE903" s="102" t="s">
        <v>5543</v>
      </c>
    </row>
    <row r="904" spans="1:157" s="518" customFormat="1" ht="27" customHeight="1">
      <c r="A904" s="557">
        <v>1112900491</v>
      </c>
      <c r="B904" s="558" t="s">
        <v>5666</v>
      </c>
      <c r="C904" s="559" t="s">
        <v>5667</v>
      </c>
      <c r="D904" s="559" t="s">
        <v>85</v>
      </c>
      <c r="E904" s="559" t="s">
        <v>5668</v>
      </c>
      <c r="F904" s="560" t="s">
        <v>3105</v>
      </c>
      <c r="G904" s="561" t="s">
        <v>3106</v>
      </c>
      <c r="H904" s="561" t="s">
        <v>5669</v>
      </c>
      <c r="I904" s="562" t="s">
        <v>49</v>
      </c>
      <c r="J904" s="563"/>
      <c r="K904" s="563"/>
      <c r="L904" s="563"/>
      <c r="M904" s="563" t="s">
        <v>49</v>
      </c>
      <c r="N904" s="563"/>
      <c r="O904" s="563"/>
      <c r="P904" s="557"/>
      <c r="Q904" s="564"/>
      <c r="R904" s="565"/>
      <c r="S904" s="557"/>
      <c r="T904" s="566">
        <v>30</v>
      </c>
      <c r="U904" s="557"/>
      <c r="V904" s="564"/>
      <c r="W904" s="565"/>
      <c r="X904" s="564"/>
      <c r="Y904" s="565"/>
      <c r="Z904" s="557"/>
      <c r="AA904" s="557"/>
      <c r="AB904" s="557"/>
      <c r="AC904" s="557"/>
      <c r="AD904" s="567">
        <v>43922</v>
      </c>
      <c r="AE904" s="559" t="s">
        <v>5670</v>
      </c>
      <c r="AU904" s="568"/>
      <c r="AV904" s="568"/>
      <c r="AW904" s="568"/>
      <c r="AX904" s="568"/>
      <c r="AY904" s="568"/>
      <c r="AZ904" s="568"/>
      <c r="BA904" s="568"/>
      <c r="BB904" s="568"/>
      <c r="BC904" s="568"/>
      <c r="BD904" s="568"/>
      <c r="BE904" s="568"/>
      <c r="BF904" s="568"/>
      <c r="BG904" s="568"/>
      <c r="BH904" s="568"/>
      <c r="BI904" s="568"/>
      <c r="BJ904" s="568"/>
      <c r="BK904" s="568"/>
      <c r="BL904" s="568"/>
      <c r="BM904" s="568"/>
      <c r="BN904" s="568"/>
      <c r="BO904" s="568"/>
      <c r="BP904" s="568"/>
      <c r="BQ904" s="568"/>
      <c r="BR904" s="568"/>
      <c r="BS904" s="568"/>
      <c r="BT904" s="568"/>
      <c r="BU904" s="568"/>
      <c r="BV904" s="568"/>
      <c r="BW904" s="568"/>
      <c r="BX904" s="568"/>
      <c r="BY904" s="568"/>
      <c r="BZ904" s="568"/>
      <c r="CA904" s="568"/>
      <c r="CB904" s="568"/>
      <c r="CC904" s="568"/>
      <c r="CD904" s="568"/>
      <c r="CE904" s="568"/>
      <c r="CF904" s="568"/>
      <c r="CG904" s="568"/>
      <c r="CH904" s="568"/>
      <c r="CI904" s="568"/>
      <c r="CJ904" s="568"/>
      <c r="CK904" s="568"/>
      <c r="CL904" s="568"/>
      <c r="CM904" s="568"/>
      <c r="CN904" s="568"/>
      <c r="CO904" s="568"/>
      <c r="CP904" s="568"/>
      <c r="CQ904" s="568"/>
      <c r="CR904" s="568"/>
      <c r="CS904" s="568"/>
      <c r="CT904" s="568"/>
      <c r="CU904" s="568"/>
      <c r="CV904" s="568"/>
      <c r="CW904" s="568"/>
      <c r="CX904" s="568"/>
      <c r="CY904" s="568"/>
      <c r="CZ904" s="568"/>
      <c r="DA904" s="568"/>
      <c r="DB904" s="568"/>
      <c r="DC904" s="568"/>
      <c r="DD904" s="568"/>
      <c r="DE904" s="568"/>
      <c r="DF904" s="568"/>
      <c r="DG904" s="568"/>
      <c r="DH904" s="568"/>
      <c r="DI904" s="568"/>
      <c r="DJ904" s="568"/>
      <c r="DK904" s="568"/>
      <c r="DL904" s="568"/>
      <c r="DM904" s="568"/>
      <c r="DN904" s="568"/>
      <c r="DO904" s="568"/>
      <c r="DP904" s="568"/>
      <c r="DQ904" s="568"/>
      <c r="DR904" s="568"/>
      <c r="DS904" s="568"/>
      <c r="DT904" s="568"/>
      <c r="DU904" s="568"/>
      <c r="DV904" s="568"/>
      <c r="DW904" s="568"/>
      <c r="DX904" s="568"/>
      <c r="DY904" s="568"/>
      <c r="DZ904" s="568"/>
      <c r="EA904" s="568"/>
      <c r="EB904" s="568"/>
      <c r="EC904" s="568"/>
      <c r="ED904" s="568"/>
      <c r="EE904" s="568"/>
      <c r="EF904" s="568"/>
      <c r="EG904" s="568"/>
      <c r="EH904" s="568"/>
      <c r="EI904" s="568"/>
      <c r="EJ904" s="568"/>
      <c r="EK904" s="568"/>
      <c r="EL904" s="568"/>
      <c r="EM904" s="568"/>
      <c r="EN904" s="568"/>
      <c r="EO904" s="568"/>
      <c r="EP904" s="568"/>
      <c r="EQ904" s="568"/>
      <c r="ER904" s="568"/>
      <c r="ES904" s="568"/>
      <c r="ET904" s="568"/>
      <c r="EU904" s="568"/>
      <c r="EV904" s="568"/>
      <c r="EW904" s="568"/>
      <c r="EX904" s="568"/>
      <c r="EY904" s="568"/>
      <c r="EZ904" s="568"/>
      <c r="FA904" s="568"/>
    </row>
    <row r="905" spans="1:157" s="66" customFormat="1" ht="27" customHeight="1">
      <c r="A905" s="99">
        <v>1112900509</v>
      </c>
      <c r="B905" s="124" t="s">
        <v>6220</v>
      </c>
      <c r="C905" s="102" t="s">
        <v>6221</v>
      </c>
      <c r="D905" s="102" t="s">
        <v>85</v>
      </c>
      <c r="E905" s="102" t="s">
        <v>6222</v>
      </c>
      <c r="F905" s="125">
        <v>3540025</v>
      </c>
      <c r="G905" s="126" t="s">
        <v>6223</v>
      </c>
      <c r="H905" s="126"/>
      <c r="I905" s="110"/>
      <c r="J905" s="148"/>
      <c r="K905" s="148"/>
      <c r="L905" s="148"/>
      <c r="M905" s="148" t="s">
        <v>49</v>
      </c>
      <c r="N905" s="148" t="s">
        <v>49</v>
      </c>
      <c r="O905" s="132"/>
      <c r="P905" s="99"/>
      <c r="Q905" s="131"/>
      <c r="R905" s="132"/>
      <c r="S905" s="99"/>
      <c r="T905" s="99"/>
      <c r="U905" s="99"/>
      <c r="V905" s="131"/>
      <c r="W905" s="132"/>
      <c r="X905" s="131"/>
      <c r="Y905" s="132"/>
      <c r="Z905" s="99"/>
      <c r="AA905" s="99">
        <v>20</v>
      </c>
      <c r="AB905" s="99"/>
      <c r="AC905" s="99"/>
      <c r="AD905" s="149">
        <v>44075</v>
      </c>
      <c r="AE905" s="102" t="s">
        <v>6224</v>
      </c>
    </row>
    <row r="906" spans="1:157" s="66" customFormat="1" ht="27" customHeight="1">
      <c r="A906" s="99">
        <v>1112900525</v>
      </c>
      <c r="B906" s="124" t="s">
        <v>6368</v>
      </c>
      <c r="C906" s="102" t="s">
        <v>6369</v>
      </c>
      <c r="D906" s="102" t="s">
        <v>85</v>
      </c>
      <c r="E906" s="102" t="s">
        <v>6370</v>
      </c>
      <c r="F906" s="125" t="s">
        <v>6226</v>
      </c>
      <c r="G906" s="126" t="s">
        <v>6371</v>
      </c>
      <c r="H906" s="126" t="s">
        <v>6372</v>
      </c>
      <c r="I906" s="127"/>
      <c r="J906" s="128"/>
      <c r="K906" s="128"/>
      <c r="L906" s="128"/>
      <c r="M906" s="128" t="s">
        <v>49</v>
      </c>
      <c r="N906" s="128" t="s">
        <v>765</v>
      </c>
      <c r="O906" s="128"/>
      <c r="P906" s="99"/>
      <c r="Q906" s="131"/>
      <c r="R906" s="132"/>
      <c r="S906" s="99"/>
      <c r="T906" s="99">
        <v>20</v>
      </c>
      <c r="U906" s="99"/>
      <c r="V906" s="131"/>
      <c r="W906" s="132"/>
      <c r="X906" s="131"/>
      <c r="Y906" s="132"/>
      <c r="Z906" s="99"/>
      <c r="AA906" s="99"/>
      <c r="AB906" s="99"/>
      <c r="AC906" s="99"/>
      <c r="AD906" s="112">
        <v>44166</v>
      </c>
      <c r="AE906" s="102" t="s">
        <v>6373</v>
      </c>
    </row>
    <row r="907" spans="1:157" s="66" customFormat="1" ht="27" customHeight="1">
      <c r="A907" s="99">
        <v>1112900590</v>
      </c>
      <c r="B907" s="100" t="s">
        <v>9014</v>
      </c>
      <c r="C907" s="101" t="s">
        <v>9015</v>
      </c>
      <c r="D907" s="102" t="s">
        <v>85</v>
      </c>
      <c r="E907" s="102" t="s">
        <v>9016</v>
      </c>
      <c r="F907" s="133" t="s">
        <v>7618</v>
      </c>
      <c r="G907" s="134" t="s">
        <v>9131</v>
      </c>
      <c r="H907" s="134" t="s">
        <v>9675</v>
      </c>
      <c r="I907" s="154"/>
      <c r="J907" s="136"/>
      <c r="K907" s="136"/>
      <c r="L907" s="136" t="s">
        <v>765</v>
      </c>
      <c r="M907" s="136" t="s">
        <v>765</v>
      </c>
      <c r="N907" s="137" t="s">
        <v>765</v>
      </c>
      <c r="O907" s="132" t="s">
        <v>49</v>
      </c>
      <c r="P907" s="99"/>
      <c r="Q907" s="131"/>
      <c r="R907" s="132"/>
      <c r="S907" s="99"/>
      <c r="T907" s="99"/>
      <c r="U907" s="99"/>
      <c r="V907" s="131"/>
      <c r="W907" s="132"/>
      <c r="X907" s="131"/>
      <c r="Y907" s="132"/>
      <c r="Z907" s="132">
        <v>20</v>
      </c>
      <c r="AA907" s="99"/>
      <c r="AB907" s="99"/>
      <c r="AC907" s="99"/>
      <c r="AD907" s="149">
        <v>45352</v>
      </c>
      <c r="AE907" s="102" t="s">
        <v>9017</v>
      </c>
    </row>
    <row r="908" spans="1:157" ht="27" customHeight="1">
      <c r="A908" s="144">
        <v>1112900657</v>
      </c>
      <c r="B908" s="100" t="s">
        <v>12013</v>
      </c>
      <c r="C908" s="101" t="s">
        <v>11185</v>
      </c>
      <c r="D908" s="102" t="s">
        <v>85</v>
      </c>
      <c r="E908" s="102" t="s">
        <v>11186</v>
      </c>
      <c r="F908" s="133">
        <v>3540018</v>
      </c>
      <c r="G908" s="126" t="s">
        <v>11187</v>
      </c>
      <c r="H908" s="126" t="s">
        <v>11188</v>
      </c>
      <c r="I908" s="127"/>
      <c r="J908" s="128"/>
      <c r="K908" s="128"/>
      <c r="L908" s="128"/>
      <c r="M908" s="128" t="s">
        <v>10919</v>
      </c>
      <c r="N908" s="129" t="s">
        <v>10919</v>
      </c>
      <c r="O908" s="130"/>
      <c r="P908" s="99"/>
      <c r="Q908" s="146"/>
      <c r="R908" s="132"/>
      <c r="S908" s="99"/>
      <c r="T908" s="99"/>
      <c r="U908" s="99"/>
      <c r="V908" s="131"/>
      <c r="W908" s="132"/>
      <c r="X908" s="131"/>
      <c r="Y908" s="132"/>
      <c r="Z908" s="99"/>
      <c r="AA908" s="99">
        <v>20</v>
      </c>
      <c r="AB908" s="99"/>
      <c r="AC908" s="99"/>
      <c r="AD908" s="138">
        <v>46082</v>
      </c>
      <c r="AE908" s="102" t="s">
        <v>11189</v>
      </c>
    </row>
    <row r="909" spans="1:157" ht="27" customHeight="1">
      <c r="A909" s="99">
        <v>1112900665</v>
      </c>
      <c r="B909" s="124" t="s">
        <v>12250</v>
      </c>
      <c r="C909" s="102" t="s">
        <v>12251</v>
      </c>
      <c r="D909" s="102" t="s">
        <v>85</v>
      </c>
      <c r="E909" s="541" t="s">
        <v>12252</v>
      </c>
      <c r="F909" s="125" t="s">
        <v>12253</v>
      </c>
      <c r="G909" s="126" t="s">
        <v>12254</v>
      </c>
      <c r="H909" s="126" t="s">
        <v>12255</v>
      </c>
      <c r="I909" s="127"/>
      <c r="J909" s="128"/>
      <c r="K909" s="128"/>
      <c r="L909" s="128"/>
      <c r="M909" s="128" t="s">
        <v>765</v>
      </c>
      <c r="N909" s="129" t="s">
        <v>765</v>
      </c>
      <c r="O909" s="130"/>
      <c r="P909" s="99"/>
      <c r="Q909" s="131"/>
      <c r="R909" s="132"/>
      <c r="S909" s="99"/>
      <c r="T909" s="99"/>
      <c r="U909" s="99"/>
      <c r="V909" s="131"/>
      <c r="W909" s="132"/>
      <c r="X909" s="131"/>
      <c r="Y909" s="132"/>
      <c r="Z909" s="99"/>
      <c r="AA909" s="99">
        <v>20</v>
      </c>
      <c r="AB909" s="99"/>
      <c r="AC909" s="99"/>
      <c r="AD909" s="112">
        <v>46235</v>
      </c>
      <c r="AE909" s="102" t="s">
        <v>12256</v>
      </c>
    </row>
    <row r="910" spans="1:157" s="66" customFormat="1" ht="27" customHeight="1">
      <c r="A910" s="99">
        <v>1113000051</v>
      </c>
      <c r="B910" s="124" t="s">
        <v>775</v>
      </c>
      <c r="C910" s="102" t="s">
        <v>580</v>
      </c>
      <c r="D910" s="102" t="s">
        <v>86</v>
      </c>
      <c r="E910" s="102" t="s">
        <v>161</v>
      </c>
      <c r="F910" s="125">
        <v>3560054</v>
      </c>
      <c r="G910" s="126" t="s">
        <v>676</v>
      </c>
      <c r="H910" s="126" t="s">
        <v>677</v>
      </c>
      <c r="I910" s="127"/>
      <c r="J910" s="128"/>
      <c r="K910" s="128"/>
      <c r="L910" s="128"/>
      <c r="M910" s="128" t="s">
        <v>49</v>
      </c>
      <c r="N910" s="129"/>
      <c r="O910" s="130"/>
      <c r="P910" s="126"/>
      <c r="Q910" s="146"/>
      <c r="R910" s="130"/>
      <c r="S910" s="126"/>
      <c r="T910" s="99">
        <v>12</v>
      </c>
      <c r="U910" s="126"/>
      <c r="V910" s="146"/>
      <c r="W910" s="130"/>
      <c r="X910" s="146"/>
      <c r="Y910" s="130"/>
      <c r="Z910" s="126"/>
      <c r="AA910" s="99">
        <v>15</v>
      </c>
      <c r="AB910" s="99"/>
      <c r="AC910" s="99"/>
      <c r="AD910" s="149">
        <v>39539</v>
      </c>
      <c r="AE910" s="102" t="s">
        <v>346</v>
      </c>
    </row>
    <row r="911" spans="1:157" s="66" customFormat="1" ht="27" customHeight="1">
      <c r="A911" s="99">
        <v>1113000119</v>
      </c>
      <c r="B911" s="124" t="s">
        <v>775</v>
      </c>
      <c r="C911" s="102" t="s">
        <v>578</v>
      </c>
      <c r="D911" s="102" t="s">
        <v>86</v>
      </c>
      <c r="E911" s="102" t="s">
        <v>162</v>
      </c>
      <c r="F911" s="125">
        <v>3560028</v>
      </c>
      <c r="G911" s="126" t="s">
        <v>678</v>
      </c>
      <c r="H911" s="126" t="s">
        <v>5858</v>
      </c>
      <c r="I911" s="127"/>
      <c r="J911" s="128"/>
      <c r="K911" s="128"/>
      <c r="L911" s="128"/>
      <c r="M911" s="128" t="s">
        <v>49</v>
      </c>
      <c r="N911" s="129"/>
      <c r="O911" s="130"/>
      <c r="P911" s="126"/>
      <c r="Q911" s="146"/>
      <c r="R911" s="130"/>
      <c r="S911" s="126"/>
      <c r="T911" s="126">
        <v>10</v>
      </c>
      <c r="U911" s="126"/>
      <c r="V911" s="146"/>
      <c r="W911" s="130"/>
      <c r="X911" s="146"/>
      <c r="Y911" s="130"/>
      <c r="Z911" s="126"/>
      <c r="AA911" s="99">
        <v>10</v>
      </c>
      <c r="AB911" s="99"/>
      <c r="AC911" s="99"/>
      <c r="AD911" s="149">
        <v>39539</v>
      </c>
      <c r="AE911" s="102" t="s">
        <v>476</v>
      </c>
    </row>
    <row r="912" spans="1:157" s="66" customFormat="1" ht="27" customHeight="1">
      <c r="A912" s="99">
        <v>1113000168</v>
      </c>
      <c r="B912" s="124" t="s">
        <v>1427</v>
      </c>
      <c r="C912" s="102" t="s">
        <v>1380</v>
      </c>
      <c r="D912" s="102" t="s">
        <v>86</v>
      </c>
      <c r="E912" s="102" t="s">
        <v>1381</v>
      </c>
      <c r="F912" s="125">
        <v>3560054</v>
      </c>
      <c r="G912" s="126" t="s">
        <v>1382</v>
      </c>
      <c r="H912" s="126" t="s">
        <v>1383</v>
      </c>
      <c r="I912" s="127" t="s">
        <v>49</v>
      </c>
      <c r="J912" s="128"/>
      <c r="K912" s="128"/>
      <c r="L912" s="128" t="s">
        <v>49</v>
      </c>
      <c r="M912" s="128" t="s">
        <v>49</v>
      </c>
      <c r="N912" s="129" t="s">
        <v>49</v>
      </c>
      <c r="O912" s="130" t="s">
        <v>49</v>
      </c>
      <c r="P912" s="126"/>
      <c r="Q912" s="146"/>
      <c r="R912" s="130"/>
      <c r="S912" s="126"/>
      <c r="T912" s="126">
        <v>10</v>
      </c>
      <c r="U912" s="126"/>
      <c r="V912" s="146"/>
      <c r="W912" s="130"/>
      <c r="X912" s="146"/>
      <c r="Y912" s="130"/>
      <c r="Z912" s="126"/>
      <c r="AA912" s="99">
        <v>28</v>
      </c>
      <c r="AB912" s="99"/>
      <c r="AC912" s="99"/>
      <c r="AD912" s="149">
        <v>40634</v>
      </c>
      <c r="AE912" s="102" t="s">
        <v>1396</v>
      </c>
    </row>
    <row r="913" spans="1:31" ht="27" customHeight="1">
      <c r="A913" s="99">
        <v>1113000168</v>
      </c>
      <c r="B913" s="124" t="s">
        <v>1427</v>
      </c>
      <c r="C913" s="102" t="s">
        <v>1380</v>
      </c>
      <c r="D913" s="102" t="s">
        <v>86</v>
      </c>
      <c r="E913" s="102" t="s">
        <v>1381</v>
      </c>
      <c r="F913" s="125">
        <v>3560054</v>
      </c>
      <c r="G913" s="126" t="s">
        <v>4775</v>
      </c>
      <c r="H913" s="126" t="s">
        <v>4776</v>
      </c>
      <c r="I913" s="127" t="s">
        <v>4777</v>
      </c>
      <c r="J913" s="128"/>
      <c r="K913" s="128"/>
      <c r="L913" s="128" t="s">
        <v>4777</v>
      </c>
      <c r="M913" s="128" t="s">
        <v>4777</v>
      </c>
      <c r="N913" s="129" t="s">
        <v>4777</v>
      </c>
      <c r="O913" s="130" t="s">
        <v>4777</v>
      </c>
      <c r="P913" s="126"/>
      <c r="Q913" s="146"/>
      <c r="R913" s="130"/>
      <c r="S913" s="126"/>
      <c r="T913" s="126"/>
      <c r="U913" s="126"/>
      <c r="V913" s="146"/>
      <c r="W913" s="130"/>
      <c r="X913" s="146"/>
      <c r="Y913" s="130"/>
      <c r="Z913" s="126"/>
      <c r="AA913" s="99"/>
      <c r="AB913" s="99" t="s">
        <v>4777</v>
      </c>
      <c r="AC913" s="99"/>
      <c r="AD913" s="138">
        <v>43405</v>
      </c>
      <c r="AE913" s="102" t="s">
        <v>1396</v>
      </c>
    </row>
    <row r="914" spans="1:31" ht="27" customHeight="1">
      <c r="A914" s="99">
        <v>1113000184</v>
      </c>
      <c r="B914" s="124" t="s">
        <v>1785</v>
      </c>
      <c r="C914" s="102" t="s">
        <v>1786</v>
      </c>
      <c r="D914" s="102" t="s">
        <v>86</v>
      </c>
      <c r="E914" s="102" t="s">
        <v>1787</v>
      </c>
      <c r="F914" s="125">
        <v>3560058</v>
      </c>
      <c r="G914" s="126" t="s">
        <v>1788</v>
      </c>
      <c r="H914" s="126" t="s">
        <v>1789</v>
      </c>
      <c r="I914" s="127"/>
      <c r="J914" s="128"/>
      <c r="K914" s="128"/>
      <c r="L914" s="128"/>
      <c r="M914" s="128" t="s">
        <v>49</v>
      </c>
      <c r="N914" s="129"/>
      <c r="O914" s="130"/>
      <c r="P914" s="126"/>
      <c r="Q914" s="146"/>
      <c r="R914" s="130"/>
      <c r="S914" s="126"/>
      <c r="T914" s="126">
        <v>20</v>
      </c>
      <c r="U914" s="126"/>
      <c r="V914" s="146"/>
      <c r="W914" s="130"/>
      <c r="X914" s="146"/>
      <c r="Y914" s="130"/>
      <c r="Z914" s="126"/>
      <c r="AA914" s="99"/>
      <c r="AB914" s="99"/>
      <c r="AC914" s="99"/>
      <c r="AD914" s="149">
        <v>41000</v>
      </c>
      <c r="AE914" s="102" t="s">
        <v>1790</v>
      </c>
    </row>
    <row r="915" spans="1:31" ht="27" customHeight="1">
      <c r="A915" s="99">
        <v>1113000317</v>
      </c>
      <c r="B915" s="124" t="s">
        <v>2764</v>
      </c>
      <c r="C915" s="102" t="s">
        <v>2765</v>
      </c>
      <c r="D915" s="102" t="s">
        <v>86</v>
      </c>
      <c r="E915" s="102" t="s">
        <v>2766</v>
      </c>
      <c r="F915" s="125" t="s">
        <v>4417</v>
      </c>
      <c r="G915" s="126" t="s">
        <v>4418</v>
      </c>
      <c r="H915" s="126" t="s">
        <v>4418</v>
      </c>
      <c r="I915" s="127" t="s">
        <v>49</v>
      </c>
      <c r="J915" s="128"/>
      <c r="K915" s="128"/>
      <c r="L915" s="128"/>
      <c r="M915" s="128" t="s">
        <v>49</v>
      </c>
      <c r="N915" s="129"/>
      <c r="O915" s="130"/>
      <c r="P915" s="99"/>
      <c r="Q915" s="131"/>
      <c r="R915" s="132"/>
      <c r="S915" s="99"/>
      <c r="T915" s="99"/>
      <c r="U915" s="99"/>
      <c r="V915" s="110"/>
      <c r="W915" s="111"/>
      <c r="X915" s="131"/>
      <c r="Y915" s="132"/>
      <c r="Z915" s="99"/>
      <c r="AA915" s="99">
        <v>20</v>
      </c>
      <c r="AB915" s="99"/>
      <c r="AC915" s="99"/>
      <c r="AD915" s="112">
        <v>42005</v>
      </c>
      <c r="AE915" s="102" t="s">
        <v>2767</v>
      </c>
    </row>
    <row r="916" spans="1:31" s="66" customFormat="1" ht="27" customHeight="1">
      <c r="A916" s="99">
        <v>1113000374</v>
      </c>
      <c r="B916" s="124" t="s">
        <v>3650</v>
      </c>
      <c r="C916" s="102" t="s">
        <v>3651</v>
      </c>
      <c r="D916" s="102" t="s">
        <v>86</v>
      </c>
      <c r="E916" s="102" t="s">
        <v>3652</v>
      </c>
      <c r="F916" s="125" t="s">
        <v>3653</v>
      </c>
      <c r="G916" s="126" t="s">
        <v>3654</v>
      </c>
      <c r="H916" s="126" t="s">
        <v>3655</v>
      </c>
      <c r="I916" s="127"/>
      <c r="J916" s="128"/>
      <c r="K916" s="128"/>
      <c r="L916" s="128"/>
      <c r="M916" s="128"/>
      <c r="N916" s="129" t="s">
        <v>49</v>
      </c>
      <c r="O916" s="130"/>
      <c r="P916" s="99"/>
      <c r="Q916" s="131"/>
      <c r="R916" s="132"/>
      <c r="S916" s="99"/>
      <c r="T916" s="99"/>
      <c r="U916" s="99"/>
      <c r="V916" s="110"/>
      <c r="W916" s="111"/>
      <c r="X916" s="131"/>
      <c r="Y916" s="132"/>
      <c r="Z916" s="99"/>
      <c r="AA916" s="99">
        <v>30</v>
      </c>
      <c r="AB916" s="99"/>
      <c r="AC916" s="99"/>
      <c r="AD916" s="112">
        <v>42736</v>
      </c>
      <c r="AE916" s="102" t="s">
        <v>3661</v>
      </c>
    </row>
    <row r="917" spans="1:31" s="66" customFormat="1" ht="27" customHeight="1">
      <c r="A917" s="99">
        <v>1113000408</v>
      </c>
      <c r="B917" s="124" t="s">
        <v>4267</v>
      </c>
      <c r="C917" s="101" t="s">
        <v>4268</v>
      </c>
      <c r="D917" s="102" t="s">
        <v>86</v>
      </c>
      <c r="E917" s="102" t="s">
        <v>4269</v>
      </c>
      <c r="F917" s="133" t="s">
        <v>4270</v>
      </c>
      <c r="G917" s="134" t="s">
        <v>4271</v>
      </c>
      <c r="H917" s="134" t="s">
        <v>4271</v>
      </c>
      <c r="I917" s="135"/>
      <c r="J917" s="136"/>
      <c r="K917" s="136"/>
      <c r="L917" s="136"/>
      <c r="M917" s="136" t="s">
        <v>4266</v>
      </c>
      <c r="N917" s="137" t="s">
        <v>4266</v>
      </c>
      <c r="O917" s="132"/>
      <c r="P917" s="99"/>
      <c r="Q917" s="131"/>
      <c r="R917" s="132"/>
      <c r="S917" s="99"/>
      <c r="T917" s="99"/>
      <c r="U917" s="99"/>
      <c r="V917" s="131"/>
      <c r="W917" s="132"/>
      <c r="X917" s="131"/>
      <c r="Y917" s="132"/>
      <c r="Z917" s="99"/>
      <c r="AA917" s="99">
        <v>14</v>
      </c>
      <c r="AB917" s="99"/>
      <c r="AC917" s="99"/>
      <c r="AD917" s="138">
        <v>43191</v>
      </c>
      <c r="AE917" s="102" t="s">
        <v>4272</v>
      </c>
    </row>
    <row r="918" spans="1:31" s="66" customFormat="1" ht="27" customHeight="1">
      <c r="A918" s="99">
        <v>1113000416</v>
      </c>
      <c r="B918" s="124" t="s">
        <v>4823</v>
      </c>
      <c r="C918" s="102" t="s">
        <v>4824</v>
      </c>
      <c r="D918" s="102" t="s">
        <v>86</v>
      </c>
      <c r="E918" s="102" t="s">
        <v>4825</v>
      </c>
      <c r="F918" s="125" t="s">
        <v>4826</v>
      </c>
      <c r="G918" s="126" t="s">
        <v>4827</v>
      </c>
      <c r="H918" s="126" t="s">
        <v>4828</v>
      </c>
      <c r="I918" s="127"/>
      <c r="J918" s="128" t="s">
        <v>4829</v>
      </c>
      <c r="K918" s="128" t="s">
        <v>4829</v>
      </c>
      <c r="L918" s="128" t="s">
        <v>4829</v>
      </c>
      <c r="M918" s="128" t="s">
        <v>4829</v>
      </c>
      <c r="N918" s="128" t="s">
        <v>4829</v>
      </c>
      <c r="O918" s="128" t="s">
        <v>4829</v>
      </c>
      <c r="P918" s="99"/>
      <c r="Q918" s="131"/>
      <c r="R918" s="132"/>
      <c r="S918" s="99"/>
      <c r="T918" s="99"/>
      <c r="U918" s="99"/>
      <c r="V918" s="131"/>
      <c r="W918" s="132"/>
      <c r="X918" s="131">
        <v>20</v>
      </c>
      <c r="Y918" s="132"/>
      <c r="Z918" s="99"/>
      <c r="AA918" s="99"/>
      <c r="AB918" s="99"/>
      <c r="AC918" s="99"/>
      <c r="AD918" s="112">
        <v>43466</v>
      </c>
      <c r="AE918" s="102" t="s">
        <v>4830</v>
      </c>
    </row>
    <row r="919" spans="1:31" s="66" customFormat="1" ht="27" customHeight="1">
      <c r="A919" s="99">
        <v>1113000416</v>
      </c>
      <c r="B919" s="124" t="s">
        <v>4823</v>
      </c>
      <c r="C919" s="102" t="s">
        <v>4824</v>
      </c>
      <c r="D919" s="102" t="s">
        <v>86</v>
      </c>
      <c r="E919" s="102" t="s">
        <v>4825</v>
      </c>
      <c r="F919" s="125" t="s">
        <v>4417</v>
      </c>
      <c r="G919" s="126" t="s">
        <v>4827</v>
      </c>
      <c r="H919" s="126" t="s">
        <v>4828</v>
      </c>
      <c r="I919" s="127" t="s">
        <v>765</v>
      </c>
      <c r="J919" s="128"/>
      <c r="K919" s="128" t="s">
        <v>49</v>
      </c>
      <c r="L919" s="128" t="s">
        <v>49</v>
      </c>
      <c r="M919" s="128" t="s">
        <v>49</v>
      </c>
      <c r="N919" s="128" t="s">
        <v>49</v>
      </c>
      <c r="O919" s="128" t="s">
        <v>49</v>
      </c>
      <c r="P919" s="99"/>
      <c r="Q919" s="131"/>
      <c r="R919" s="132"/>
      <c r="S919" s="99"/>
      <c r="T919" s="99"/>
      <c r="U919" s="99"/>
      <c r="V919" s="131"/>
      <c r="W919" s="132"/>
      <c r="X919" s="131"/>
      <c r="Y919" s="132"/>
      <c r="Z919" s="99"/>
      <c r="AA919" s="99"/>
      <c r="AB919" s="99" t="s">
        <v>49</v>
      </c>
      <c r="AC919" s="99"/>
      <c r="AD919" s="126" t="s">
        <v>10331</v>
      </c>
      <c r="AE919" s="102" t="s">
        <v>4830</v>
      </c>
    </row>
    <row r="920" spans="1:31" ht="27" customHeight="1">
      <c r="A920" s="144">
        <v>1113000440</v>
      </c>
      <c r="B920" s="124" t="s">
        <v>12232</v>
      </c>
      <c r="C920" s="101" t="s">
        <v>5388</v>
      </c>
      <c r="D920" s="102" t="s">
        <v>86</v>
      </c>
      <c r="E920" s="102" t="s">
        <v>5389</v>
      </c>
      <c r="F920" s="133" t="s">
        <v>5390</v>
      </c>
      <c r="G920" s="146" t="s">
        <v>5391</v>
      </c>
      <c r="H920" s="126" t="s">
        <v>5392</v>
      </c>
      <c r="I920" s="154"/>
      <c r="J920" s="136"/>
      <c r="K920" s="136"/>
      <c r="L920" s="136"/>
      <c r="M920" s="136" t="s">
        <v>49</v>
      </c>
      <c r="N920" s="136" t="s">
        <v>49</v>
      </c>
      <c r="O920" s="148"/>
      <c r="P920" s="99"/>
      <c r="Q920" s="131"/>
      <c r="R920" s="132"/>
      <c r="S920" s="99"/>
      <c r="T920" s="99"/>
      <c r="U920" s="99"/>
      <c r="V920" s="131"/>
      <c r="W920" s="132"/>
      <c r="X920" s="131"/>
      <c r="Y920" s="132"/>
      <c r="Z920" s="99"/>
      <c r="AA920" s="99">
        <v>20</v>
      </c>
      <c r="AB920" s="99"/>
      <c r="AC920" s="99"/>
      <c r="AD920" s="138">
        <v>43770</v>
      </c>
      <c r="AE920" s="102" t="s">
        <v>5394</v>
      </c>
    </row>
    <row r="921" spans="1:31" s="66" customFormat="1" ht="27" customHeight="1">
      <c r="A921" s="126">
        <v>1113000481</v>
      </c>
      <c r="B921" s="124" t="s">
        <v>7740</v>
      </c>
      <c r="C921" s="102" t="s">
        <v>5659</v>
      </c>
      <c r="D921" s="102" t="s">
        <v>5660</v>
      </c>
      <c r="E921" s="102" t="s">
        <v>5661</v>
      </c>
      <c r="F921" s="125" t="s">
        <v>5662</v>
      </c>
      <c r="G921" s="126" t="s">
        <v>5663</v>
      </c>
      <c r="H921" s="126" t="s">
        <v>5664</v>
      </c>
      <c r="I921" s="127"/>
      <c r="J921" s="128"/>
      <c r="K921" s="128"/>
      <c r="L921" s="128"/>
      <c r="M921" s="128" t="s">
        <v>49</v>
      </c>
      <c r="N921" s="129" t="s">
        <v>49</v>
      </c>
      <c r="O921" s="130" t="s">
        <v>765</v>
      </c>
      <c r="P921" s="99"/>
      <c r="Q921" s="146"/>
      <c r="R921" s="132"/>
      <c r="S921" s="126"/>
      <c r="T921" s="99"/>
      <c r="U921" s="126"/>
      <c r="V921" s="131">
        <v>20</v>
      </c>
      <c r="W921" s="132"/>
      <c r="X921" s="146"/>
      <c r="Y921" s="130"/>
      <c r="Z921" s="126"/>
      <c r="AA921" s="126"/>
      <c r="AB921" s="126"/>
      <c r="AC921" s="126"/>
      <c r="AD921" s="112">
        <v>43922</v>
      </c>
      <c r="AE921" s="102" t="s">
        <v>5665</v>
      </c>
    </row>
    <row r="922" spans="1:31" ht="27" customHeight="1">
      <c r="A922" s="99">
        <v>1113000523</v>
      </c>
      <c r="B922" s="124" t="s">
        <v>7299</v>
      </c>
      <c r="C922" s="102" t="s">
        <v>7300</v>
      </c>
      <c r="D922" s="102" t="s">
        <v>5660</v>
      </c>
      <c r="E922" s="102" t="s">
        <v>7301</v>
      </c>
      <c r="F922" s="125" t="s">
        <v>7302</v>
      </c>
      <c r="G922" s="126" t="s">
        <v>7303</v>
      </c>
      <c r="H922" s="126"/>
      <c r="I922" s="127" t="s">
        <v>49</v>
      </c>
      <c r="J922" s="128" t="s">
        <v>765</v>
      </c>
      <c r="K922" s="128" t="s">
        <v>765</v>
      </c>
      <c r="L922" s="128" t="s">
        <v>765</v>
      </c>
      <c r="M922" s="128" t="s">
        <v>765</v>
      </c>
      <c r="N922" s="128" t="s">
        <v>765</v>
      </c>
      <c r="O922" s="128" t="s">
        <v>765</v>
      </c>
      <c r="P922" s="99"/>
      <c r="Q922" s="131"/>
      <c r="R922" s="132"/>
      <c r="S922" s="99"/>
      <c r="T922" s="99"/>
      <c r="U922" s="99"/>
      <c r="V922" s="110"/>
      <c r="W922" s="111"/>
      <c r="X922" s="110"/>
      <c r="Y922" s="132"/>
      <c r="Z922" s="99"/>
      <c r="AA922" s="99">
        <v>20</v>
      </c>
      <c r="AB922" s="99"/>
      <c r="AC922" s="99"/>
      <c r="AD922" s="138">
        <v>44652</v>
      </c>
      <c r="AE922" s="102" t="s">
        <v>7304</v>
      </c>
    </row>
    <row r="923" spans="1:31" s="66" customFormat="1" ht="27" customHeight="1">
      <c r="A923" s="99">
        <v>1113000564</v>
      </c>
      <c r="B923" s="151" t="s">
        <v>8501</v>
      </c>
      <c r="C923" s="151" t="s">
        <v>8502</v>
      </c>
      <c r="D923" s="102" t="s">
        <v>86</v>
      </c>
      <c r="E923" s="102" t="s">
        <v>8503</v>
      </c>
      <c r="F923" s="259" t="s">
        <v>8504</v>
      </c>
      <c r="G923" s="102" t="s">
        <v>8505</v>
      </c>
      <c r="H923" s="151" t="s">
        <v>8506</v>
      </c>
      <c r="I923" s="154"/>
      <c r="J923" s="136"/>
      <c r="K923" s="136"/>
      <c r="L923" s="136"/>
      <c r="M923" s="136" t="s">
        <v>765</v>
      </c>
      <c r="N923" s="137" t="s">
        <v>765</v>
      </c>
      <c r="O923" s="132"/>
      <c r="P923" s="99"/>
      <c r="Q923" s="110"/>
      <c r="R923" s="111"/>
      <c r="S923" s="99"/>
      <c r="T923" s="99"/>
      <c r="U923" s="99"/>
      <c r="V923" s="131"/>
      <c r="W923" s="132"/>
      <c r="X923" s="110"/>
      <c r="Y923" s="111"/>
      <c r="Z923" s="99">
        <v>15</v>
      </c>
      <c r="AA923" s="99"/>
      <c r="AB923" s="99"/>
      <c r="AC923" s="99"/>
      <c r="AD923" s="138">
        <v>45139</v>
      </c>
      <c r="AE923" s="151" t="s">
        <v>8507</v>
      </c>
    </row>
    <row r="924" spans="1:31" ht="27" customHeight="1">
      <c r="A924" s="99">
        <v>1113000614</v>
      </c>
      <c r="B924" s="124" t="s">
        <v>6368</v>
      </c>
      <c r="C924" s="102" t="s">
        <v>10154</v>
      </c>
      <c r="D924" s="102" t="s">
        <v>86</v>
      </c>
      <c r="E924" s="102" t="s">
        <v>10155</v>
      </c>
      <c r="F924" s="125" t="s">
        <v>10156</v>
      </c>
      <c r="G924" s="126" t="s">
        <v>10157</v>
      </c>
      <c r="H924" s="126" t="s">
        <v>10158</v>
      </c>
      <c r="I924" s="127"/>
      <c r="J924" s="128"/>
      <c r="K924" s="128"/>
      <c r="L924" s="128"/>
      <c r="M924" s="128" t="s">
        <v>49</v>
      </c>
      <c r="N924" s="128" t="s">
        <v>765</v>
      </c>
      <c r="O924" s="128"/>
      <c r="P924" s="99"/>
      <c r="Q924" s="131"/>
      <c r="R924" s="132"/>
      <c r="S924" s="99"/>
      <c r="T924" s="99">
        <v>20</v>
      </c>
      <c r="U924" s="99"/>
      <c r="V924" s="131"/>
      <c r="W924" s="132"/>
      <c r="X924" s="131"/>
      <c r="Y924" s="132"/>
      <c r="Z924" s="99"/>
      <c r="AA924" s="99"/>
      <c r="AB924" s="99"/>
      <c r="AC924" s="99"/>
      <c r="AD924" s="112">
        <v>45778</v>
      </c>
      <c r="AE924" s="102" t="s">
        <v>10159</v>
      </c>
    </row>
    <row r="925" spans="1:31" s="66" customFormat="1" ht="27" customHeight="1">
      <c r="A925" s="99">
        <v>1113000630</v>
      </c>
      <c r="B925" s="124" t="s">
        <v>11914</v>
      </c>
      <c r="C925" s="102" t="s">
        <v>10290</v>
      </c>
      <c r="D925" s="102" t="s">
        <v>86</v>
      </c>
      <c r="E925" s="102" t="s">
        <v>10291</v>
      </c>
      <c r="F925" s="125" t="s">
        <v>4417</v>
      </c>
      <c r="G925" s="126" t="s">
        <v>10292</v>
      </c>
      <c r="H925" s="126"/>
      <c r="I925" s="127"/>
      <c r="J925" s="128"/>
      <c r="K925" s="128"/>
      <c r="L925" s="128"/>
      <c r="M925" s="128" t="s">
        <v>765</v>
      </c>
      <c r="N925" s="129" t="s">
        <v>49</v>
      </c>
      <c r="O925" s="129" t="s">
        <v>49</v>
      </c>
      <c r="P925" s="99"/>
      <c r="Q925" s="131"/>
      <c r="R925" s="132"/>
      <c r="S925" s="99"/>
      <c r="T925" s="99"/>
      <c r="U925" s="99"/>
      <c r="V925" s="110"/>
      <c r="W925" s="111"/>
      <c r="X925" s="110"/>
      <c r="Y925" s="132"/>
      <c r="Z925" s="99"/>
      <c r="AA925" s="99">
        <v>20</v>
      </c>
      <c r="AB925" s="99"/>
      <c r="AC925" s="99"/>
      <c r="AD925" s="112">
        <v>45809</v>
      </c>
      <c r="AE925" s="102" t="s">
        <v>10293</v>
      </c>
    </row>
    <row r="926" spans="1:31" s="66" customFormat="1" ht="27" customHeight="1">
      <c r="A926" s="169">
        <v>1113000648</v>
      </c>
      <c r="B926" s="156" t="s">
        <v>774</v>
      </c>
      <c r="C926" s="156" t="s">
        <v>10848</v>
      </c>
      <c r="D926" s="156" t="s">
        <v>5660</v>
      </c>
      <c r="E926" s="156" t="s">
        <v>10849</v>
      </c>
      <c r="F926" s="304" t="s">
        <v>10850</v>
      </c>
      <c r="G926" s="169" t="s">
        <v>10851</v>
      </c>
      <c r="H926" s="169" t="s">
        <v>10852</v>
      </c>
      <c r="I926" s="216" t="s">
        <v>765</v>
      </c>
      <c r="J926" s="217" t="s">
        <v>765</v>
      </c>
      <c r="K926" s="217" t="s">
        <v>765</v>
      </c>
      <c r="L926" s="217" t="s">
        <v>765</v>
      </c>
      <c r="M926" s="217" t="s">
        <v>765</v>
      </c>
      <c r="N926" s="202" t="s">
        <v>765</v>
      </c>
      <c r="O926" s="204"/>
      <c r="P926" s="169"/>
      <c r="Q926" s="203"/>
      <c r="R926" s="204"/>
      <c r="S926" s="169"/>
      <c r="T926" s="169">
        <v>20</v>
      </c>
      <c r="U926" s="169"/>
      <c r="V926" s="203"/>
      <c r="W926" s="204"/>
      <c r="X926" s="203"/>
      <c r="Y926" s="204"/>
      <c r="Z926" s="169"/>
      <c r="AA926" s="169"/>
      <c r="AB926" s="169"/>
      <c r="AC926" s="169"/>
      <c r="AD926" s="205">
        <v>45962</v>
      </c>
      <c r="AE926" s="303" t="s">
        <v>10853</v>
      </c>
    </row>
    <row r="927" spans="1:31" s="66" customFormat="1" ht="27" customHeight="1">
      <c r="A927" s="99">
        <v>1113000663</v>
      </c>
      <c r="B927" s="100" t="s">
        <v>11764</v>
      </c>
      <c r="C927" s="101" t="s">
        <v>11190</v>
      </c>
      <c r="D927" s="102" t="s">
        <v>5660</v>
      </c>
      <c r="E927" s="102" t="s">
        <v>11191</v>
      </c>
      <c r="F927" s="133" t="s">
        <v>11192</v>
      </c>
      <c r="G927" s="134" t="s">
        <v>11353</v>
      </c>
      <c r="H927" s="134" t="s">
        <v>11354</v>
      </c>
      <c r="I927" s="135"/>
      <c r="J927" s="136"/>
      <c r="K927" s="136"/>
      <c r="L927" s="136"/>
      <c r="M927" s="136" t="s">
        <v>10919</v>
      </c>
      <c r="N927" s="137" t="s">
        <v>11193</v>
      </c>
      <c r="O927" s="132"/>
      <c r="P927" s="99"/>
      <c r="Q927" s="131"/>
      <c r="R927" s="132"/>
      <c r="S927" s="99"/>
      <c r="T927" s="99"/>
      <c r="U927" s="99"/>
      <c r="V927" s="131"/>
      <c r="W927" s="132"/>
      <c r="X927" s="131"/>
      <c r="Y927" s="132"/>
      <c r="Z927" s="99">
        <v>20</v>
      </c>
      <c r="AA927" s="99"/>
      <c r="AB927" s="99"/>
      <c r="AC927" s="99"/>
      <c r="AD927" s="138">
        <v>46082</v>
      </c>
      <c r="AE927" s="102" t="s">
        <v>11194</v>
      </c>
    </row>
    <row r="928" spans="1:31" ht="27" customHeight="1">
      <c r="A928" s="99">
        <v>1113000671</v>
      </c>
      <c r="B928" s="124" t="s">
        <v>11340</v>
      </c>
      <c r="C928" s="102" t="s">
        <v>11341</v>
      </c>
      <c r="D928" s="102" t="s">
        <v>5660</v>
      </c>
      <c r="E928" s="102" t="s">
        <v>11342</v>
      </c>
      <c r="F928" s="125" t="s">
        <v>11343</v>
      </c>
      <c r="G928" s="126" t="s">
        <v>11344</v>
      </c>
      <c r="H928" s="126" t="s">
        <v>11345</v>
      </c>
      <c r="I928" s="127" t="s">
        <v>765</v>
      </c>
      <c r="J928" s="128" t="s">
        <v>765</v>
      </c>
      <c r="K928" s="128" t="s">
        <v>765</v>
      </c>
      <c r="L928" s="128" t="s">
        <v>765</v>
      </c>
      <c r="M928" s="128" t="s">
        <v>765</v>
      </c>
      <c r="N928" s="129" t="s">
        <v>765</v>
      </c>
      <c r="O928" s="130" t="s">
        <v>765</v>
      </c>
      <c r="P928" s="99"/>
      <c r="Q928" s="131"/>
      <c r="R928" s="132"/>
      <c r="S928" s="99"/>
      <c r="T928" s="99">
        <v>20</v>
      </c>
      <c r="U928" s="99"/>
      <c r="V928" s="131"/>
      <c r="W928" s="132"/>
      <c r="X928" s="264"/>
      <c r="Y928" s="132"/>
      <c r="Z928" s="99"/>
      <c r="AA928" s="99"/>
      <c r="AB928" s="99"/>
      <c r="AC928" s="99"/>
      <c r="AD928" s="112">
        <v>46113</v>
      </c>
      <c r="AE928" s="102" t="s">
        <v>11346</v>
      </c>
    </row>
    <row r="929" spans="1:31" s="66" customFormat="1" ht="27" customHeight="1">
      <c r="A929" s="99">
        <v>1113100125</v>
      </c>
      <c r="B929" s="124" t="s">
        <v>1105</v>
      </c>
      <c r="C929" s="101" t="s">
        <v>1104</v>
      </c>
      <c r="D929" s="102" t="s">
        <v>1106</v>
      </c>
      <c r="E929" s="102" t="s">
        <v>1108</v>
      </c>
      <c r="F929" s="145">
        <v>3600125</v>
      </c>
      <c r="G929" s="126" t="s">
        <v>1109</v>
      </c>
      <c r="H929" s="126" t="s">
        <v>1110</v>
      </c>
      <c r="I929" s="127"/>
      <c r="J929" s="128"/>
      <c r="K929" s="128"/>
      <c r="L929" s="128"/>
      <c r="M929" s="128" t="s">
        <v>49</v>
      </c>
      <c r="N929" s="129"/>
      <c r="O929" s="130"/>
      <c r="P929" s="126">
        <v>40</v>
      </c>
      <c r="Q929" s="131" t="s">
        <v>49</v>
      </c>
      <c r="R929" s="132">
        <v>3</v>
      </c>
      <c r="S929" s="126"/>
      <c r="T929" s="126">
        <v>50</v>
      </c>
      <c r="U929" s="126"/>
      <c r="V929" s="146"/>
      <c r="W929" s="130"/>
      <c r="X929" s="146"/>
      <c r="Y929" s="130"/>
      <c r="Z929" s="126"/>
      <c r="AA929" s="99"/>
      <c r="AB929" s="99"/>
      <c r="AC929" s="99"/>
      <c r="AD929" s="112">
        <v>40575</v>
      </c>
      <c r="AE929" s="102" t="s">
        <v>1107</v>
      </c>
    </row>
    <row r="930" spans="1:31" s="66" customFormat="1" ht="27" customHeight="1">
      <c r="A930" s="99">
        <v>1113100133</v>
      </c>
      <c r="B930" s="100" t="s">
        <v>1428</v>
      </c>
      <c r="C930" s="101" t="s">
        <v>1233</v>
      </c>
      <c r="D930" s="102" t="s">
        <v>87</v>
      </c>
      <c r="E930" s="102" t="s">
        <v>2337</v>
      </c>
      <c r="F930" s="133">
        <v>3600211</v>
      </c>
      <c r="G930" s="134" t="s">
        <v>1232</v>
      </c>
      <c r="H930" s="134" t="s">
        <v>1231</v>
      </c>
      <c r="I930" s="135"/>
      <c r="J930" s="136"/>
      <c r="K930" s="136"/>
      <c r="L930" s="136"/>
      <c r="M930" s="136" t="s">
        <v>1213</v>
      </c>
      <c r="N930" s="137"/>
      <c r="O930" s="132"/>
      <c r="P930" s="99"/>
      <c r="Q930" s="131"/>
      <c r="R930" s="132"/>
      <c r="S930" s="99"/>
      <c r="T930" s="99"/>
      <c r="U930" s="99"/>
      <c r="V930" s="131"/>
      <c r="W930" s="132"/>
      <c r="X930" s="131"/>
      <c r="Y930" s="132"/>
      <c r="Z930" s="99"/>
      <c r="AA930" s="99">
        <v>40</v>
      </c>
      <c r="AB930" s="99"/>
      <c r="AC930" s="99"/>
      <c r="AD930" s="138">
        <v>40634</v>
      </c>
      <c r="AE930" s="102" t="s">
        <v>2338</v>
      </c>
    </row>
    <row r="931" spans="1:31" s="66" customFormat="1" ht="27" customHeight="1">
      <c r="A931" s="99">
        <v>1113100158</v>
      </c>
      <c r="B931" s="100" t="s">
        <v>1429</v>
      </c>
      <c r="C931" s="101" t="s">
        <v>1238</v>
      </c>
      <c r="D931" s="102" t="s">
        <v>87</v>
      </c>
      <c r="E931" s="102" t="s">
        <v>1237</v>
      </c>
      <c r="F931" s="133">
        <v>3600802</v>
      </c>
      <c r="G931" s="134" t="s">
        <v>1236</v>
      </c>
      <c r="H931" s="134" t="s">
        <v>1235</v>
      </c>
      <c r="I931" s="135"/>
      <c r="J931" s="136"/>
      <c r="K931" s="136"/>
      <c r="L931" s="136"/>
      <c r="M931" s="136" t="s">
        <v>49</v>
      </c>
      <c r="N931" s="137"/>
      <c r="O931" s="132"/>
      <c r="P931" s="99"/>
      <c r="Q931" s="131"/>
      <c r="R931" s="132"/>
      <c r="S931" s="99"/>
      <c r="T931" s="99"/>
      <c r="U931" s="99"/>
      <c r="V931" s="131"/>
      <c r="W931" s="132"/>
      <c r="X931" s="131"/>
      <c r="Y931" s="132"/>
      <c r="Z931" s="99"/>
      <c r="AA931" s="99">
        <v>36</v>
      </c>
      <c r="AB931" s="99"/>
      <c r="AC931" s="99"/>
      <c r="AD931" s="138">
        <v>40634</v>
      </c>
      <c r="AE931" s="102" t="s">
        <v>1234</v>
      </c>
    </row>
    <row r="932" spans="1:31" s="66" customFormat="1" ht="27" customHeight="1">
      <c r="A932" s="144">
        <v>1113100182</v>
      </c>
      <c r="B932" s="100" t="s">
        <v>867</v>
      </c>
      <c r="C932" s="102" t="s">
        <v>881</v>
      </c>
      <c r="D932" s="102" t="s">
        <v>882</v>
      </c>
      <c r="E932" s="102" t="s">
        <v>897</v>
      </c>
      <c r="F932" s="150">
        <v>3600832</v>
      </c>
      <c r="G932" s="126" t="s">
        <v>898</v>
      </c>
      <c r="H932" s="126" t="s">
        <v>899</v>
      </c>
      <c r="I932" s="110" t="s">
        <v>950</v>
      </c>
      <c r="J932" s="148"/>
      <c r="K932" s="148"/>
      <c r="L932" s="148"/>
      <c r="M932" s="148"/>
      <c r="N932" s="137"/>
      <c r="O932" s="132"/>
      <c r="P932" s="99">
        <v>100</v>
      </c>
      <c r="Q932" s="131" t="s">
        <v>49</v>
      </c>
      <c r="R932" s="132">
        <v>14</v>
      </c>
      <c r="S932" s="99"/>
      <c r="T932" s="99">
        <v>120</v>
      </c>
      <c r="U932" s="99"/>
      <c r="V932" s="131"/>
      <c r="W932" s="132"/>
      <c r="X932" s="131"/>
      <c r="Y932" s="132"/>
      <c r="Z932" s="99"/>
      <c r="AA932" s="99"/>
      <c r="AB932" s="99"/>
      <c r="AC932" s="99"/>
      <c r="AD932" s="112">
        <v>40269</v>
      </c>
      <c r="AE932" s="102" t="s">
        <v>994</v>
      </c>
    </row>
    <row r="933" spans="1:31" s="66" customFormat="1" ht="27" customHeight="1">
      <c r="A933" s="144">
        <v>1113100208</v>
      </c>
      <c r="B933" s="100" t="s">
        <v>1985</v>
      </c>
      <c r="C933" s="102" t="s">
        <v>1986</v>
      </c>
      <c r="D933" s="102" t="s">
        <v>87</v>
      </c>
      <c r="E933" s="102" t="s">
        <v>1987</v>
      </c>
      <c r="F933" s="150" t="s">
        <v>1988</v>
      </c>
      <c r="G933" s="126" t="s">
        <v>1989</v>
      </c>
      <c r="H933" s="126" t="s">
        <v>1990</v>
      </c>
      <c r="I933" s="110" t="s">
        <v>1991</v>
      </c>
      <c r="J933" s="148" t="s">
        <v>1991</v>
      </c>
      <c r="K933" s="148" t="s">
        <v>1991</v>
      </c>
      <c r="L933" s="148" t="s">
        <v>1991</v>
      </c>
      <c r="M933" s="148" t="s">
        <v>1991</v>
      </c>
      <c r="N933" s="137" t="s">
        <v>1991</v>
      </c>
      <c r="O933" s="132" t="s">
        <v>2169</v>
      </c>
      <c r="P933" s="99"/>
      <c r="Q933" s="131" t="s">
        <v>456</v>
      </c>
      <c r="R933" s="132">
        <v>5</v>
      </c>
      <c r="S933" s="99">
        <v>70</v>
      </c>
      <c r="T933" s="99">
        <v>15</v>
      </c>
      <c r="U933" s="99"/>
      <c r="V933" s="131"/>
      <c r="W933" s="132"/>
      <c r="X933" s="131"/>
      <c r="Y933" s="132"/>
      <c r="Z933" s="99"/>
      <c r="AA933" s="99"/>
      <c r="AB933" s="99"/>
      <c r="AC933" s="99"/>
      <c r="AD933" s="112">
        <v>41000</v>
      </c>
      <c r="AE933" s="102" t="s">
        <v>6121</v>
      </c>
    </row>
    <row r="934" spans="1:31" ht="27" customHeight="1">
      <c r="A934" s="99">
        <v>1113100216</v>
      </c>
      <c r="B934" s="124" t="s">
        <v>784</v>
      </c>
      <c r="C934" s="102" t="s">
        <v>546</v>
      </c>
      <c r="D934" s="102" t="s">
        <v>87</v>
      </c>
      <c r="E934" s="102" t="s">
        <v>163</v>
      </c>
      <c r="F934" s="125">
        <v>3600006</v>
      </c>
      <c r="G934" s="126" t="s">
        <v>679</v>
      </c>
      <c r="H934" s="126" t="s">
        <v>680</v>
      </c>
      <c r="I934" s="127"/>
      <c r="J934" s="128"/>
      <c r="K934" s="128"/>
      <c r="L934" s="128"/>
      <c r="M934" s="128" t="s">
        <v>251</v>
      </c>
      <c r="N934" s="129"/>
      <c r="O934" s="130"/>
      <c r="P934" s="99">
        <v>40</v>
      </c>
      <c r="Q934" s="131" t="s">
        <v>2679</v>
      </c>
      <c r="R934" s="130"/>
      <c r="S934" s="99"/>
      <c r="T934" s="99">
        <v>40</v>
      </c>
      <c r="U934" s="99"/>
      <c r="V934" s="131"/>
      <c r="W934" s="132"/>
      <c r="X934" s="131"/>
      <c r="Y934" s="132"/>
      <c r="Z934" s="99"/>
      <c r="AA934" s="99"/>
      <c r="AB934" s="99"/>
      <c r="AC934" s="99"/>
      <c r="AD934" s="112">
        <v>39387</v>
      </c>
      <c r="AE934" s="102" t="s">
        <v>347</v>
      </c>
    </row>
    <row r="935" spans="1:31" ht="27" customHeight="1">
      <c r="A935" s="99">
        <v>1113100224</v>
      </c>
      <c r="B935" s="124" t="s">
        <v>784</v>
      </c>
      <c r="C935" s="102" t="s">
        <v>545</v>
      </c>
      <c r="D935" s="102" t="s">
        <v>87</v>
      </c>
      <c r="E935" s="102" t="s">
        <v>164</v>
      </c>
      <c r="F935" s="125">
        <v>3600801</v>
      </c>
      <c r="G935" s="146" t="s">
        <v>681</v>
      </c>
      <c r="H935" s="126" t="s">
        <v>682</v>
      </c>
      <c r="I935" s="177"/>
      <c r="J935" s="128"/>
      <c r="K935" s="128"/>
      <c r="L935" s="128"/>
      <c r="M935" s="128" t="s">
        <v>49</v>
      </c>
      <c r="N935" s="129"/>
      <c r="O935" s="130"/>
      <c r="P935" s="99"/>
      <c r="Q935" s="110"/>
      <c r="R935" s="132"/>
      <c r="S935" s="99"/>
      <c r="T935" s="99">
        <v>40</v>
      </c>
      <c r="U935" s="99"/>
      <c r="V935" s="131"/>
      <c r="W935" s="132"/>
      <c r="X935" s="131"/>
      <c r="Y935" s="132"/>
      <c r="Z935" s="99"/>
      <c r="AA935" s="99"/>
      <c r="AB935" s="99"/>
      <c r="AC935" s="99"/>
      <c r="AD935" s="112">
        <v>39387</v>
      </c>
      <c r="AE935" s="102" t="s">
        <v>470</v>
      </c>
    </row>
    <row r="936" spans="1:31" ht="27" customHeight="1">
      <c r="A936" s="99">
        <v>1113100273</v>
      </c>
      <c r="B936" s="100" t="s">
        <v>1189</v>
      </c>
      <c r="C936" s="101" t="s">
        <v>1190</v>
      </c>
      <c r="D936" s="102" t="s">
        <v>87</v>
      </c>
      <c r="E936" s="102" t="s">
        <v>1191</v>
      </c>
      <c r="F936" s="133">
        <v>3600816</v>
      </c>
      <c r="G936" s="134" t="s">
        <v>1192</v>
      </c>
      <c r="H936" s="134" t="s">
        <v>1193</v>
      </c>
      <c r="I936" s="127"/>
      <c r="J936" s="128"/>
      <c r="K936" s="128"/>
      <c r="L936" s="128"/>
      <c r="M936" s="128"/>
      <c r="N936" s="137" t="s">
        <v>49</v>
      </c>
      <c r="O936" s="132"/>
      <c r="P936" s="99"/>
      <c r="Q936" s="131"/>
      <c r="R936" s="132"/>
      <c r="S936" s="99"/>
      <c r="T936" s="99"/>
      <c r="U936" s="99"/>
      <c r="V936" s="110">
        <v>20</v>
      </c>
      <c r="W936" s="111">
        <v>16</v>
      </c>
      <c r="X936" s="110"/>
      <c r="Y936" s="132"/>
      <c r="Z936" s="99"/>
      <c r="AA936" s="99"/>
      <c r="AB936" s="99"/>
      <c r="AC936" s="99"/>
      <c r="AD936" s="112">
        <v>40634</v>
      </c>
      <c r="AE936" s="102" t="s">
        <v>1194</v>
      </c>
    </row>
    <row r="937" spans="1:31" ht="27" customHeight="1">
      <c r="A937" s="99">
        <v>1113100380</v>
      </c>
      <c r="B937" s="124" t="s">
        <v>784</v>
      </c>
      <c r="C937" s="102" t="s">
        <v>348</v>
      </c>
      <c r="D937" s="102" t="s">
        <v>87</v>
      </c>
      <c r="E937" s="102" t="s">
        <v>165</v>
      </c>
      <c r="F937" s="125">
        <v>3600023</v>
      </c>
      <c r="G937" s="126" t="s">
        <v>683</v>
      </c>
      <c r="H937" s="126" t="s">
        <v>349</v>
      </c>
      <c r="I937" s="127"/>
      <c r="J937" s="128"/>
      <c r="K937" s="128"/>
      <c r="L937" s="128"/>
      <c r="M937" s="128" t="s">
        <v>242</v>
      </c>
      <c r="N937" s="129"/>
      <c r="O937" s="130"/>
      <c r="P937" s="99"/>
      <c r="Q937" s="131"/>
      <c r="R937" s="132"/>
      <c r="S937" s="99"/>
      <c r="T937" s="99">
        <v>20</v>
      </c>
      <c r="U937" s="99"/>
      <c r="V937" s="110"/>
      <c r="W937" s="111"/>
      <c r="X937" s="110"/>
      <c r="Y937" s="132"/>
      <c r="Z937" s="99"/>
      <c r="AA937" s="99"/>
      <c r="AB937" s="99"/>
      <c r="AC937" s="99"/>
      <c r="AD937" s="112">
        <v>39387</v>
      </c>
      <c r="AE937" s="102" t="s">
        <v>356</v>
      </c>
    </row>
    <row r="938" spans="1:31" s="66" customFormat="1" ht="27" customHeight="1">
      <c r="A938" s="99">
        <v>1113100414</v>
      </c>
      <c r="B938" s="124" t="s">
        <v>785</v>
      </c>
      <c r="C938" s="102" t="s">
        <v>7324</v>
      </c>
      <c r="D938" s="102" t="s">
        <v>87</v>
      </c>
      <c r="E938" s="102" t="s">
        <v>7325</v>
      </c>
      <c r="F938" s="125">
        <v>3600813</v>
      </c>
      <c r="G938" s="126" t="s">
        <v>7326</v>
      </c>
      <c r="H938" s="126" t="s">
        <v>7326</v>
      </c>
      <c r="I938" s="110" t="s">
        <v>49</v>
      </c>
      <c r="J938" s="148" t="s">
        <v>49</v>
      </c>
      <c r="K938" s="148" t="s">
        <v>49</v>
      </c>
      <c r="L938" s="148" t="s">
        <v>49</v>
      </c>
      <c r="M938" s="148" t="s">
        <v>49</v>
      </c>
      <c r="N938" s="137" t="s">
        <v>49</v>
      </c>
      <c r="O938" s="132" t="s">
        <v>49</v>
      </c>
      <c r="P938" s="99"/>
      <c r="Q938" s="110"/>
      <c r="R938" s="132"/>
      <c r="S938" s="99"/>
      <c r="T938" s="99">
        <v>12</v>
      </c>
      <c r="U938" s="99"/>
      <c r="V938" s="110"/>
      <c r="W938" s="132"/>
      <c r="X938" s="110"/>
      <c r="Y938" s="132"/>
      <c r="Z938" s="99"/>
      <c r="AA938" s="99">
        <v>28</v>
      </c>
      <c r="AB938" s="99"/>
      <c r="AC938" s="99"/>
      <c r="AD938" s="112">
        <v>39508</v>
      </c>
      <c r="AE938" s="102" t="s">
        <v>7327</v>
      </c>
    </row>
    <row r="939" spans="1:31" s="66" customFormat="1" ht="27" customHeight="1">
      <c r="A939" s="99">
        <v>1113100430</v>
      </c>
      <c r="B939" s="124" t="s">
        <v>786</v>
      </c>
      <c r="C939" s="102" t="s">
        <v>8743</v>
      </c>
      <c r="D939" s="102" t="s">
        <v>87</v>
      </c>
      <c r="E939" s="102" t="s">
        <v>1384</v>
      </c>
      <c r="F939" s="125">
        <v>3600231</v>
      </c>
      <c r="G939" s="126" t="s">
        <v>8230</v>
      </c>
      <c r="H939" s="126" t="s">
        <v>8231</v>
      </c>
      <c r="I939" s="127" t="s">
        <v>765</v>
      </c>
      <c r="J939" s="129"/>
      <c r="K939" s="128" t="s">
        <v>765</v>
      </c>
      <c r="L939" s="128"/>
      <c r="M939" s="128" t="s">
        <v>765</v>
      </c>
      <c r="N939" s="129"/>
      <c r="O939" s="130"/>
      <c r="P939" s="126"/>
      <c r="Q939" s="146"/>
      <c r="R939" s="130"/>
      <c r="S939" s="126"/>
      <c r="T939" s="126">
        <v>20</v>
      </c>
      <c r="U939" s="126"/>
      <c r="V939" s="146"/>
      <c r="W939" s="130"/>
      <c r="X939" s="146"/>
      <c r="Y939" s="130"/>
      <c r="Z939" s="126"/>
      <c r="AA939" s="99">
        <v>30</v>
      </c>
      <c r="AB939" s="99"/>
      <c r="AC939" s="99"/>
      <c r="AD939" s="149">
        <v>39539</v>
      </c>
      <c r="AE939" s="102" t="s">
        <v>1398</v>
      </c>
    </row>
    <row r="940" spans="1:31" s="66" customFormat="1" ht="27" customHeight="1">
      <c r="A940" s="99">
        <v>1113100463</v>
      </c>
      <c r="B940" s="124" t="s">
        <v>787</v>
      </c>
      <c r="C940" s="102" t="s">
        <v>599</v>
      </c>
      <c r="D940" s="102" t="s">
        <v>87</v>
      </c>
      <c r="E940" s="102" t="s">
        <v>168</v>
      </c>
      <c r="F940" s="125">
        <v>3600812</v>
      </c>
      <c r="G940" s="126" t="s">
        <v>685</v>
      </c>
      <c r="H940" s="126" t="s">
        <v>685</v>
      </c>
      <c r="I940" s="177"/>
      <c r="J940" s="128"/>
      <c r="K940" s="128"/>
      <c r="L940" s="128"/>
      <c r="M940" s="128"/>
      <c r="N940" s="129" t="s">
        <v>284</v>
      </c>
      <c r="O940" s="130"/>
      <c r="P940" s="126"/>
      <c r="Q940" s="146"/>
      <c r="R940" s="130"/>
      <c r="S940" s="126"/>
      <c r="T940" s="126"/>
      <c r="U940" s="126"/>
      <c r="V940" s="146"/>
      <c r="W940" s="130"/>
      <c r="X940" s="146"/>
      <c r="Y940" s="130"/>
      <c r="Z940" s="126"/>
      <c r="AA940" s="99">
        <v>30</v>
      </c>
      <c r="AB940" s="99"/>
      <c r="AC940" s="99"/>
      <c r="AD940" s="149">
        <v>39569</v>
      </c>
      <c r="AE940" s="102" t="s">
        <v>794</v>
      </c>
    </row>
    <row r="941" spans="1:31" s="66" customFormat="1" ht="27" customHeight="1">
      <c r="A941" s="99">
        <v>1113100513</v>
      </c>
      <c r="B941" s="124" t="s">
        <v>12231</v>
      </c>
      <c r="C941" s="102" t="s">
        <v>225</v>
      </c>
      <c r="D941" s="102" t="s">
        <v>87</v>
      </c>
      <c r="E941" s="102" t="s">
        <v>795</v>
      </c>
      <c r="F941" s="333">
        <v>3600815</v>
      </c>
      <c r="G941" s="126" t="s">
        <v>796</v>
      </c>
      <c r="H941" s="126" t="s">
        <v>796</v>
      </c>
      <c r="I941" s="127"/>
      <c r="J941" s="128"/>
      <c r="K941" s="128"/>
      <c r="L941" s="128"/>
      <c r="M941" s="128"/>
      <c r="N941" s="129" t="s">
        <v>49</v>
      </c>
      <c r="O941" s="130"/>
      <c r="P941" s="126"/>
      <c r="Q941" s="146"/>
      <c r="R941" s="130"/>
      <c r="S941" s="126"/>
      <c r="T941" s="126"/>
      <c r="U941" s="126"/>
      <c r="V941" s="146"/>
      <c r="W941" s="130"/>
      <c r="X941" s="146"/>
      <c r="Y941" s="130"/>
      <c r="Z941" s="126"/>
      <c r="AA941" s="99">
        <v>24</v>
      </c>
      <c r="AB941" s="99"/>
      <c r="AC941" s="99"/>
      <c r="AD941" s="149">
        <v>39814</v>
      </c>
      <c r="AE941" s="102" t="s">
        <v>360</v>
      </c>
    </row>
    <row r="942" spans="1:31" s="66" customFormat="1" ht="27" customHeight="1">
      <c r="A942" s="169">
        <v>1113100539</v>
      </c>
      <c r="B942" s="155" t="s">
        <v>7599</v>
      </c>
      <c r="C942" s="258" t="s">
        <v>7600</v>
      </c>
      <c r="D942" s="156" t="s">
        <v>87</v>
      </c>
      <c r="E942" s="156" t="s">
        <v>6155</v>
      </c>
      <c r="F942" s="199">
        <v>3600005</v>
      </c>
      <c r="G942" s="200" t="s">
        <v>7601</v>
      </c>
      <c r="H942" s="200" t="s">
        <v>7601</v>
      </c>
      <c r="I942" s="135" t="s">
        <v>765</v>
      </c>
      <c r="J942" s="136" t="s">
        <v>765</v>
      </c>
      <c r="K942" s="136"/>
      <c r="L942" s="136" t="s">
        <v>765</v>
      </c>
      <c r="M942" s="136" t="s">
        <v>765</v>
      </c>
      <c r="N942" s="137" t="s">
        <v>765</v>
      </c>
      <c r="O942" s="132"/>
      <c r="P942" s="99"/>
      <c r="Q942" s="131"/>
      <c r="R942" s="132"/>
      <c r="S942" s="99"/>
      <c r="T942" s="99">
        <v>8</v>
      </c>
      <c r="U942" s="99"/>
      <c r="V942" s="131"/>
      <c r="W942" s="132"/>
      <c r="X942" s="131"/>
      <c r="Y942" s="132"/>
      <c r="Z942" s="99"/>
      <c r="AA942" s="99">
        <v>12</v>
      </c>
      <c r="AB942" s="99"/>
      <c r="AC942" s="99"/>
      <c r="AD942" s="138">
        <v>39903</v>
      </c>
      <c r="AE942" s="102" t="s">
        <v>6156</v>
      </c>
    </row>
    <row r="943" spans="1:31" s="213" customFormat="1" ht="28.5" customHeight="1">
      <c r="A943" s="99">
        <v>1113100547</v>
      </c>
      <c r="B943" s="124" t="s">
        <v>406</v>
      </c>
      <c r="C943" s="102" t="s">
        <v>5288</v>
      </c>
      <c r="D943" s="102" t="s">
        <v>87</v>
      </c>
      <c r="E943" s="102" t="s">
        <v>797</v>
      </c>
      <c r="F943" s="125">
        <v>3600245</v>
      </c>
      <c r="G943" s="126" t="s">
        <v>5289</v>
      </c>
      <c r="H943" s="126" t="s">
        <v>5290</v>
      </c>
      <c r="I943" s="127"/>
      <c r="J943" s="128"/>
      <c r="K943" s="128"/>
      <c r="L943" s="128"/>
      <c r="M943" s="128" t="s">
        <v>5265</v>
      </c>
      <c r="N943" s="129"/>
      <c r="O943" s="130"/>
      <c r="P943" s="99"/>
      <c r="Q943" s="131"/>
      <c r="R943" s="132"/>
      <c r="S943" s="99"/>
      <c r="T943" s="99"/>
      <c r="U943" s="99"/>
      <c r="V943" s="131"/>
      <c r="W943" s="132"/>
      <c r="X943" s="131"/>
      <c r="Y943" s="132"/>
      <c r="Z943" s="99"/>
      <c r="AA943" s="99">
        <v>20</v>
      </c>
      <c r="AB943" s="99"/>
      <c r="AC943" s="99"/>
      <c r="AD943" s="138">
        <v>39965</v>
      </c>
      <c r="AE943" s="102" t="s">
        <v>798</v>
      </c>
    </row>
    <row r="944" spans="1:31" s="66" customFormat="1" ht="27" customHeight="1">
      <c r="A944" s="126">
        <v>1113101560</v>
      </c>
      <c r="B944" s="124" t="s">
        <v>10298</v>
      </c>
      <c r="C944" s="102" t="s">
        <v>10299</v>
      </c>
      <c r="D944" s="102" t="s">
        <v>87</v>
      </c>
      <c r="E944" s="102" t="s">
        <v>10300</v>
      </c>
      <c r="F944" s="259" t="s">
        <v>3031</v>
      </c>
      <c r="G944" s="131" t="s">
        <v>10301</v>
      </c>
      <c r="H944" s="131" t="s">
        <v>10301</v>
      </c>
      <c r="I944" s="135"/>
      <c r="J944" s="136" t="s">
        <v>6435</v>
      </c>
      <c r="K944" s="136" t="s">
        <v>6435</v>
      </c>
      <c r="L944" s="136" t="s">
        <v>6435</v>
      </c>
      <c r="M944" s="136" t="s">
        <v>6411</v>
      </c>
      <c r="N944" s="137" t="s">
        <v>6411</v>
      </c>
      <c r="O944" s="89" t="s">
        <v>6435</v>
      </c>
      <c r="P944" s="99"/>
      <c r="Q944" s="131"/>
      <c r="R944" s="132"/>
      <c r="S944" s="99"/>
      <c r="T944" s="99"/>
      <c r="U944" s="99"/>
      <c r="V944" s="131"/>
      <c r="W944" s="132"/>
      <c r="X944" s="131"/>
      <c r="Y944" s="132"/>
      <c r="Z944" s="99"/>
      <c r="AA944" s="99">
        <v>20</v>
      </c>
      <c r="AB944" s="99"/>
      <c r="AC944" s="99"/>
      <c r="AD944" s="112">
        <v>45809</v>
      </c>
      <c r="AE944" s="102" t="s">
        <v>10302</v>
      </c>
    </row>
    <row r="945" spans="1:31" s="66" customFormat="1" ht="27" customHeight="1">
      <c r="A945" s="99">
        <v>1113100570</v>
      </c>
      <c r="B945" s="124" t="s">
        <v>952</v>
      </c>
      <c r="C945" s="102" t="s">
        <v>953</v>
      </c>
      <c r="D945" s="102" t="s">
        <v>96</v>
      </c>
      <c r="E945" s="102" t="s">
        <v>1969</v>
      </c>
      <c r="F945" s="125" t="s">
        <v>1970</v>
      </c>
      <c r="G945" s="126" t="s">
        <v>1968</v>
      </c>
      <c r="H945" s="126" t="s">
        <v>1968</v>
      </c>
      <c r="I945" s="127"/>
      <c r="J945" s="148"/>
      <c r="K945" s="128"/>
      <c r="L945" s="128"/>
      <c r="M945" s="128" t="s">
        <v>951</v>
      </c>
      <c r="N945" s="129" t="s">
        <v>951</v>
      </c>
      <c r="O945" s="130"/>
      <c r="P945" s="99"/>
      <c r="Q945" s="131"/>
      <c r="R945" s="132"/>
      <c r="S945" s="99"/>
      <c r="T945" s="99"/>
      <c r="U945" s="99"/>
      <c r="V945" s="131"/>
      <c r="W945" s="132"/>
      <c r="X945" s="131"/>
      <c r="Y945" s="132"/>
      <c r="Z945" s="99"/>
      <c r="AA945" s="99">
        <v>40</v>
      </c>
      <c r="AB945" s="99"/>
      <c r="AC945" s="99"/>
      <c r="AD945" s="112">
        <v>40268</v>
      </c>
      <c r="AE945" s="102" t="s">
        <v>1971</v>
      </c>
    </row>
    <row r="946" spans="1:31" ht="27" customHeight="1">
      <c r="A946" s="99">
        <v>1113100588</v>
      </c>
      <c r="B946" s="124" t="s">
        <v>435</v>
      </c>
      <c r="C946" s="102" t="s">
        <v>942</v>
      </c>
      <c r="D946" s="102" t="s">
        <v>87</v>
      </c>
      <c r="E946" s="102" t="s">
        <v>8232</v>
      </c>
      <c r="F946" s="125">
        <v>3600203</v>
      </c>
      <c r="G946" s="126" t="s">
        <v>975</v>
      </c>
      <c r="H946" s="126" t="s">
        <v>6714</v>
      </c>
      <c r="I946" s="127"/>
      <c r="J946" s="128"/>
      <c r="K946" s="128"/>
      <c r="L946" s="128"/>
      <c r="M946" s="128" t="s">
        <v>49</v>
      </c>
      <c r="N946" s="129"/>
      <c r="O946" s="130"/>
      <c r="P946" s="99"/>
      <c r="Q946" s="131"/>
      <c r="R946" s="132"/>
      <c r="S946" s="99"/>
      <c r="T946" s="99">
        <v>20</v>
      </c>
      <c r="U946" s="99"/>
      <c r="V946" s="131"/>
      <c r="W946" s="132"/>
      <c r="X946" s="146"/>
      <c r="Y946" s="132"/>
      <c r="Z946" s="99"/>
      <c r="AA946" s="99"/>
      <c r="AB946" s="99"/>
      <c r="AC946" s="99"/>
      <c r="AD946" s="112">
        <v>40269</v>
      </c>
      <c r="AE946" s="102" t="s">
        <v>944</v>
      </c>
    </row>
    <row r="947" spans="1:31" s="66" customFormat="1" ht="27" customHeight="1">
      <c r="A947" s="99">
        <v>1113100596</v>
      </c>
      <c r="B947" s="124" t="s">
        <v>784</v>
      </c>
      <c r="C947" s="102" t="s">
        <v>954</v>
      </c>
      <c r="D947" s="102" t="s">
        <v>87</v>
      </c>
      <c r="E947" s="102" t="s">
        <v>955</v>
      </c>
      <c r="F947" s="125">
        <v>3600005</v>
      </c>
      <c r="G947" s="126" t="s">
        <v>956</v>
      </c>
      <c r="H947" s="126" t="s">
        <v>957</v>
      </c>
      <c r="I947" s="127"/>
      <c r="J947" s="128"/>
      <c r="K947" s="128"/>
      <c r="L947" s="128"/>
      <c r="M947" s="128" t="s">
        <v>49</v>
      </c>
      <c r="N947" s="129"/>
      <c r="O947" s="130"/>
      <c r="P947" s="99"/>
      <c r="Q947" s="131"/>
      <c r="R947" s="132"/>
      <c r="S947" s="99"/>
      <c r="T947" s="99"/>
      <c r="U947" s="99"/>
      <c r="V947" s="131"/>
      <c r="W947" s="132"/>
      <c r="X947" s="131"/>
      <c r="Y947" s="132"/>
      <c r="Z947" s="99"/>
      <c r="AA947" s="99">
        <v>20</v>
      </c>
      <c r="AB947" s="99"/>
      <c r="AC947" s="99"/>
      <c r="AD947" s="112">
        <v>40269</v>
      </c>
      <c r="AE947" s="102" t="s">
        <v>997</v>
      </c>
    </row>
    <row r="948" spans="1:31" s="66" customFormat="1" ht="27" customHeight="1">
      <c r="A948" s="99">
        <v>1113100604</v>
      </c>
      <c r="B948" s="124" t="s">
        <v>1059</v>
      </c>
      <c r="C948" s="102" t="s">
        <v>1060</v>
      </c>
      <c r="D948" s="102" t="s">
        <v>87</v>
      </c>
      <c r="E948" s="102" t="s">
        <v>1061</v>
      </c>
      <c r="F948" s="125">
        <v>3600805</v>
      </c>
      <c r="G948" s="126" t="s">
        <v>1062</v>
      </c>
      <c r="H948" s="126" t="s">
        <v>1063</v>
      </c>
      <c r="I948" s="127"/>
      <c r="J948" s="128"/>
      <c r="K948" s="128"/>
      <c r="L948" s="128"/>
      <c r="M948" s="128"/>
      <c r="N948" s="129" t="s">
        <v>49</v>
      </c>
      <c r="O948" s="130"/>
      <c r="P948" s="99"/>
      <c r="Q948" s="131" t="s">
        <v>765</v>
      </c>
      <c r="R948" s="132"/>
      <c r="S948" s="99"/>
      <c r="T948" s="99"/>
      <c r="U948" s="99"/>
      <c r="V948" s="110">
        <v>20</v>
      </c>
      <c r="W948" s="111">
        <v>19</v>
      </c>
      <c r="X948" s="110"/>
      <c r="Y948" s="132"/>
      <c r="Z948" s="99"/>
      <c r="AA948" s="99"/>
      <c r="AB948" s="99"/>
      <c r="AC948" s="99"/>
      <c r="AD948" s="112">
        <v>40452</v>
      </c>
      <c r="AE948" s="102" t="s">
        <v>1065</v>
      </c>
    </row>
    <row r="949" spans="1:31" ht="27" customHeight="1">
      <c r="A949" s="99">
        <v>1113100653</v>
      </c>
      <c r="B949" s="100" t="s">
        <v>1430</v>
      </c>
      <c r="C949" s="101" t="s">
        <v>1241</v>
      </c>
      <c r="D949" s="102" t="s">
        <v>87</v>
      </c>
      <c r="E949" s="102" t="s">
        <v>1240</v>
      </c>
      <c r="F949" s="133">
        <v>3600855</v>
      </c>
      <c r="G949" s="134" t="s">
        <v>1239</v>
      </c>
      <c r="H949" s="134" t="s">
        <v>1239</v>
      </c>
      <c r="I949" s="135"/>
      <c r="J949" s="136"/>
      <c r="K949" s="136"/>
      <c r="L949" s="136"/>
      <c r="M949" s="136" t="s">
        <v>1213</v>
      </c>
      <c r="N949" s="137"/>
      <c r="O949" s="132"/>
      <c r="P949" s="99"/>
      <c r="Q949" s="131"/>
      <c r="R949" s="132"/>
      <c r="S949" s="99"/>
      <c r="T949" s="99"/>
      <c r="U949" s="99"/>
      <c r="V949" s="131"/>
      <c r="W949" s="132"/>
      <c r="X949" s="131"/>
      <c r="Y949" s="132"/>
      <c r="Z949" s="99"/>
      <c r="AA949" s="99">
        <v>20</v>
      </c>
      <c r="AB949" s="99"/>
      <c r="AC949" s="99"/>
      <c r="AD949" s="138">
        <v>40634</v>
      </c>
      <c r="AE949" s="102" t="s">
        <v>1092</v>
      </c>
    </row>
    <row r="950" spans="1:31" s="66" customFormat="1" ht="27" customHeight="1">
      <c r="A950" s="99">
        <v>1113100802</v>
      </c>
      <c r="B950" s="100" t="s">
        <v>2186</v>
      </c>
      <c r="C950" s="101" t="s">
        <v>2149</v>
      </c>
      <c r="D950" s="102" t="s">
        <v>87</v>
      </c>
      <c r="E950" s="102" t="s">
        <v>2187</v>
      </c>
      <c r="F950" s="133" t="s">
        <v>2188</v>
      </c>
      <c r="G950" s="134" t="s">
        <v>2189</v>
      </c>
      <c r="H950" s="134" t="s">
        <v>2150</v>
      </c>
      <c r="I950" s="135" t="s">
        <v>2190</v>
      </c>
      <c r="J950" s="136"/>
      <c r="K950" s="136" t="s">
        <v>2190</v>
      </c>
      <c r="L950" s="136" t="s">
        <v>2190</v>
      </c>
      <c r="M950" s="136" t="s">
        <v>2190</v>
      </c>
      <c r="N950" s="137"/>
      <c r="O950" s="132"/>
      <c r="P950" s="99"/>
      <c r="Q950" s="131"/>
      <c r="R950" s="132"/>
      <c r="S950" s="99"/>
      <c r="T950" s="99"/>
      <c r="U950" s="99"/>
      <c r="V950" s="131"/>
      <c r="W950" s="132"/>
      <c r="X950" s="131"/>
      <c r="Y950" s="132"/>
      <c r="Z950" s="99"/>
      <c r="AA950" s="99">
        <v>20</v>
      </c>
      <c r="AB950" s="99"/>
      <c r="AC950" s="99"/>
      <c r="AD950" s="138">
        <v>41365</v>
      </c>
      <c r="AE950" s="102" t="s">
        <v>2191</v>
      </c>
    </row>
    <row r="951" spans="1:31" ht="27" customHeight="1">
      <c r="A951" s="144">
        <v>1113100869</v>
      </c>
      <c r="B951" s="100" t="s">
        <v>2564</v>
      </c>
      <c r="C951" s="101" t="s">
        <v>2493</v>
      </c>
      <c r="D951" s="151" t="s">
        <v>87</v>
      </c>
      <c r="E951" s="102" t="s">
        <v>11468</v>
      </c>
      <c r="F951" s="133" t="s">
        <v>2494</v>
      </c>
      <c r="G951" s="126" t="s">
        <v>2495</v>
      </c>
      <c r="H951" s="126" t="s">
        <v>3163</v>
      </c>
      <c r="I951" s="127" t="s">
        <v>49</v>
      </c>
      <c r="J951" s="174"/>
      <c r="K951" s="148" t="s">
        <v>49</v>
      </c>
      <c r="L951" s="148" t="s">
        <v>49</v>
      </c>
      <c r="M951" s="148" t="s">
        <v>49</v>
      </c>
      <c r="N951" s="137" t="s">
        <v>49</v>
      </c>
      <c r="O951" s="132" t="s">
        <v>49</v>
      </c>
      <c r="P951" s="99"/>
      <c r="Q951" s="131"/>
      <c r="R951" s="132"/>
      <c r="S951" s="144"/>
      <c r="T951" s="99">
        <v>20</v>
      </c>
      <c r="U951" s="99"/>
      <c r="V951" s="131"/>
      <c r="W951" s="132"/>
      <c r="X951" s="131"/>
      <c r="Y951" s="132"/>
      <c r="Z951" s="99"/>
      <c r="AA951" s="99"/>
      <c r="AB951" s="99"/>
      <c r="AC951" s="99"/>
      <c r="AD951" s="138">
        <v>41791</v>
      </c>
      <c r="AE951" s="102" t="s">
        <v>11469</v>
      </c>
    </row>
    <row r="952" spans="1:31" ht="27" customHeight="1">
      <c r="A952" s="99">
        <v>1113100984</v>
      </c>
      <c r="B952" s="100" t="s">
        <v>2344</v>
      </c>
      <c r="C952" s="101" t="s">
        <v>3030</v>
      </c>
      <c r="D952" s="102" t="s">
        <v>87</v>
      </c>
      <c r="E952" s="102" t="s">
        <v>5426</v>
      </c>
      <c r="F952" s="133" t="s">
        <v>3031</v>
      </c>
      <c r="G952" s="134" t="s">
        <v>3032</v>
      </c>
      <c r="H952" s="134" t="s">
        <v>3033</v>
      </c>
      <c r="I952" s="135" t="s">
        <v>3034</v>
      </c>
      <c r="J952" s="136" t="s">
        <v>3034</v>
      </c>
      <c r="K952" s="136" t="s">
        <v>3034</v>
      </c>
      <c r="L952" s="136" t="s">
        <v>3034</v>
      </c>
      <c r="M952" s="136" t="s">
        <v>3034</v>
      </c>
      <c r="N952" s="137" t="s">
        <v>3034</v>
      </c>
      <c r="O952" s="132" t="s">
        <v>3034</v>
      </c>
      <c r="P952" s="99"/>
      <c r="Q952" s="131"/>
      <c r="R952" s="132"/>
      <c r="S952" s="99"/>
      <c r="T952" s="99"/>
      <c r="U952" s="99"/>
      <c r="V952" s="131"/>
      <c r="W952" s="132"/>
      <c r="X952" s="131">
        <v>20</v>
      </c>
      <c r="Y952" s="132"/>
      <c r="Z952" s="99"/>
      <c r="AA952" s="99"/>
      <c r="AB952" s="99"/>
      <c r="AC952" s="99"/>
      <c r="AD952" s="138">
        <v>42186</v>
      </c>
      <c r="AE952" s="102" t="s">
        <v>2770</v>
      </c>
    </row>
    <row r="953" spans="1:31" ht="27" customHeight="1">
      <c r="A953" s="99">
        <v>1113100984</v>
      </c>
      <c r="B953" s="100" t="s">
        <v>2344</v>
      </c>
      <c r="C953" s="101" t="s">
        <v>3030</v>
      </c>
      <c r="D953" s="102" t="s">
        <v>87</v>
      </c>
      <c r="E953" s="102" t="s">
        <v>5426</v>
      </c>
      <c r="F953" s="133" t="s">
        <v>4734</v>
      </c>
      <c r="G953" s="134" t="s">
        <v>4735</v>
      </c>
      <c r="H953" s="134" t="s">
        <v>4736</v>
      </c>
      <c r="I953" s="135" t="s">
        <v>4737</v>
      </c>
      <c r="J953" s="136" t="s">
        <v>4737</v>
      </c>
      <c r="K953" s="136" t="s">
        <v>4737</v>
      </c>
      <c r="L953" s="136" t="s">
        <v>4737</v>
      </c>
      <c r="M953" s="136" t="s">
        <v>4737</v>
      </c>
      <c r="N953" s="137" t="s">
        <v>4737</v>
      </c>
      <c r="O953" s="132" t="s">
        <v>4737</v>
      </c>
      <c r="P953" s="99"/>
      <c r="Q953" s="131"/>
      <c r="R953" s="132"/>
      <c r="S953" s="99"/>
      <c r="T953" s="99"/>
      <c r="U953" s="99"/>
      <c r="V953" s="131"/>
      <c r="W953" s="132"/>
      <c r="X953" s="131"/>
      <c r="Y953" s="132"/>
      <c r="Z953" s="99"/>
      <c r="AA953" s="99"/>
      <c r="AB953" s="99" t="s">
        <v>4737</v>
      </c>
      <c r="AC953" s="99"/>
      <c r="AD953" s="138">
        <v>43374</v>
      </c>
      <c r="AE953" s="102" t="s">
        <v>2770</v>
      </c>
    </row>
    <row r="954" spans="1:31" ht="27" customHeight="1">
      <c r="A954" s="99">
        <v>1113100992</v>
      </c>
      <c r="B954" s="100" t="s">
        <v>3229</v>
      </c>
      <c r="C954" s="101" t="s">
        <v>3134</v>
      </c>
      <c r="D954" s="102" t="s">
        <v>87</v>
      </c>
      <c r="E954" s="102" t="s">
        <v>3135</v>
      </c>
      <c r="F954" s="133" t="s">
        <v>3137</v>
      </c>
      <c r="G954" s="134" t="s">
        <v>3161</v>
      </c>
      <c r="H954" s="134" t="s">
        <v>3162</v>
      </c>
      <c r="I954" s="135" t="s">
        <v>49</v>
      </c>
      <c r="J954" s="136" t="s">
        <v>49</v>
      </c>
      <c r="K954" s="136" t="s">
        <v>49</v>
      </c>
      <c r="L954" s="136" t="s">
        <v>49</v>
      </c>
      <c r="M954" s="136" t="s">
        <v>49</v>
      </c>
      <c r="N954" s="137" t="s">
        <v>49</v>
      </c>
      <c r="O954" s="132" t="s">
        <v>49</v>
      </c>
      <c r="P954" s="99"/>
      <c r="Q954" s="131"/>
      <c r="R954" s="132"/>
      <c r="S954" s="99"/>
      <c r="T954" s="99"/>
      <c r="U954" s="99"/>
      <c r="V954" s="131"/>
      <c r="W954" s="132"/>
      <c r="X954" s="131"/>
      <c r="Y954" s="132"/>
      <c r="Z954" s="99">
        <v>10</v>
      </c>
      <c r="AA954" s="99">
        <v>10</v>
      </c>
      <c r="AB954" s="99"/>
      <c r="AC954" s="99"/>
      <c r="AD954" s="138">
        <v>42248</v>
      </c>
      <c r="AE954" s="102" t="s">
        <v>3136</v>
      </c>
    </row>
    <row r="955" spans="1:31" ht="27" customHeight="1">
      <c r="A955" s="126">
        <v>1113101016</v>
      </c>
      <c r="B955" s="100" t="s">
        <v>3171</v>
      </c>
      <c r="C955" s="101" t="s">
        <v>3172</v>
      </c>
      <c r="D955" s="102" t="s">
        <v>87</v>
      </c>
      <c r="E955" s="102" t="s">
        <v>10794</v>
      </c>
      <c r="F955" s="133" t="s">
        <v>3173</v>
      </c>
      <c r="G955" s="134" t="s">
        <v>3174</v>
      </c>
      <c r="H955" s="134" t="s">
        <v>3175</v>
      </c>
      <c r="I955" s="135"/>
      <c r="J955" s="136"/>
      <c r="K955" s="136"/>
      <c r="L955" s="136"/>
      <c r="M955" s="136" t="s">
        <v>49</v>
      </c>
      <c r="N955" s="137"/>
      <c r="O955" s="132"/>
      <c r="P955" s="99"/>
      <c r="Q955" s="131"/>
      <c r="R955" s="132"/>
      <c r="S955" s="99"/>
      <c r="T955" s="99">
        <v>20</v>
      </c>
      <c r="U955" s="99"/>
      <c r="V955" s="131"/>
      <c r="W955" s="132"/>
      <c r="X955" s="131"/>
      <c r="Y955" s="132"/>
      <c r="Z955" s="99"/>
      <c r="AA955" s="99"/>
      <c r="AB955" s="99"/>
      <c r="AC955" s="99"/>
      <c r="AD955" s="138">
        <v>42309</v>
      </c>
      <c r="AE955" s="102" t="s">
        <v>3176</v>
      </c>
    </row>
    <row r="956" spans="1:31" s="66" customFormat="1" ht="27" customHeight="1">
      <c r="A956" s="126">
        <v>1113101057</v>
      </c>
      <c r="B956" s="124" t="s">
        <v>12232</v>
      </c>
      <c r="C956" s="101" t="s">
        <v>3424</v>
      </c>
      <c r="D956" s="102" t="s">
        <v>87</v>
      </c>
      <c r="E956" s="102" t="s">
        <v>3434</v>
      </c>
      <c r="F956" s="133" t="s">
        <v>3031</v>
      </c>
      <c r="G956" s="134" t="s">
        <v>3425</v>
      </c>
      <c r="H956" s="134" t="s">
        <v>3426</v>
      </c>
      <c r="I956" s="135"/>
      <c r="J956" s="136"/>
      <c r="K956" s="136"/>
      <c r="L956" s="136"/>
      <c r="M956" s="136"/>
      <c r="N956" s="137" t="s">
        <v>49</v>
      </c>
      <c r="O956" s="132"/>
      <c r="P956" s="99"/>
      <c r="Q956" s="131"/>
      <c r="R956" s="132"/>
      <c r="S956" s="99"/>
      <c r="T956" s="99"/>
      <c r="U956" s="99"/>
      <c r="V956" s="131"/>
      <c r="W956" s="132"/>
      <c r="X956" s="131">
        <v>20</v>
      </c>
      <c r="Y956" s="132"/>
      <c r="Z956" s="99"/>
      <c r="AA956" s="99"/>
      <c r="AB956" s="99"/>
      <c r="AC956" s="99"/>
      <c r="AD956" s="138">
        <v>42522</v>
      </c>
      <c r="AE956" s="102" t="s">
        <v>3433</v>
      </c>
    </row>
    <row r="957" spans="1:31" s="66" customFormat="1" ht="27" customHeight="1">
      <c r="A957" s="99">
        <v>1113101065</v>
      </c>
      <c r="B957" s="100" t="s">
        <v>3569</v>
      </c>
      <c r="C957" s="101" t="s">
        <v>3570</v>
      </c>
      <c r="D957" s="102" t="s">
        <v>87</v>
      </c>
      <c r="E957" s="102" t="s">
        <v>3571</v>
      </c>
      <c r="F957" s="133">
        <v>3600105</v>
      </c>
      <c r="G957" s="134" t="s">
        <v>3572</v>
      </c>
      <c r="H957" s="134" t="s">
        <v>3573</v>
      </c>
      <c r="I957" s="135" t="s">
        <v>3574</v>
      </c>
      <c r="J957" s="136" t="s">
        <v>3574</v>
      </c>
      <c r="K957" s="136" t="s">
        <v>3574</v>
      </c>
      <c r="L957" s="136" t="s">
        <v>3574</v>
      </c>
      <c r="M957" s="136" t="s">
        <v>3574</v>
      </c>
      <c r="N957" s="137" t="s">
        <v>3574</v>
      </c>
      <c r="O957" s="132" t="s">
        <v>3574</v>
      </c>
      <c r="P957" s="99"/>
      <c r="Q957" s="131"/>
      <c r="R957" s="132"/>
      <c r="S957" s="99"/>
      <c r="T957" s="99"/>
      <c r="U957" s="99"/>
      <c r="V957" s="131"/>
      <c r="W957" s="132"/>
      <c r="X957" s="146"/>
      <c r="Y957" s="132"/>
      <c r="Z957" s="99"/>
      <c r="AA957" s="99">
        <v>20</v>
      </c>
      <c r="AB957" s="99"/>
      <c r="AC957" s="99"/>
      <c r="AD957" s="138">
        <v>42644</v>
      </c>
      <c r="AE957" s="102" t="s">
        <v>3641</v>
      </c>
    </row>
    <row r="958" spans="1:31" ht="27" customHeight="1">
      <c r="A958" s="99">
        <v>1113101073</v>
      </c>
      <c r="B958" s="100" t="s">
        <v>7521</v>
      </c>
      <c r="C958" s="101" t="s">
        <v>7522</v>
      </c>
      <c r="D958" s="102" t="s">
        <v>87</v>
      </c>
      <c r="E958" s="102" t="s">
        <v>3631</v>
      </c>
      <c r="F958" s="133" t="s">
        <v>3632</v>
      </c>
      <c r="G958" s="134" t="s">
        <v>3633</v>
      </c>
      <c r="H958" s="134" t="s">
        <v>3634</v>
      </c>
      <c r="I958" s="135"/>
      <c r="J958" s="136"/>
      <c r="K958" s="136"/>
      <c r="L958" s="136"/>
      <c r="M958" s="136" t="s">
        <v>3635</v>
      </c>
      <c r="N958" s="137" t="s">
        <v>3635</v>
      </c>
      <c r="O958" s="132" t="s">
        <v>3635</v>
      </c>
      <c r="P958" s="99"/>
      <c r="Q958" s="131"/>
      <c r="R958" s="132"/>
      <c r="S958" s="99"/>
      <c r="T958" s="99"/>
      <c r="U958" s="99"/>
      <c r="V958" s="131"/>
      <c r="W958" s="132"/>
      <c r="X958" s="131"/>
      <c r="Y958" s="132"/>
      <c r="Z958" s="99">
        <v>20</v>
      </c>
      <c r="AA958" s="99"/>
      <c r="AB958" s="99"/>
      <c r="AC958" s="99"/>
      <c r="AD958" s="112">
        <v>42705</v>
      </c>
      <c r="AE958" s="102" t="s">
        <v>3640</v>
      </c>
    </row>
    <row r="959" spans="1:31" ht="27" customHeight="1">
      <c r="A959" s="99">
        <v>1113101222</v>
      </c>
      <c r="B959" s="124" t="s">
        <v>5291</v>
      </c>
      <c r="C959" s="102" t="s">
        <v>9392</v>
      </c>
      <c r="D959" s="102" t="s">
        <v>87</v>
      </c>
      <c r="E959" s="102" t="s">
        <v>9393</v>
      </c>
      <c r="F959" s="125">
        <v>3600241</v>
      </c>
      <c r="G959" s="126" t="s">
        <v>9394</v>
      </c>
      <c r="H959" s="126" t="s">
        <v>9395</v>
      </c>
      <c r="I959" s="127"/>
      <c r="J959" s="148"/>
      <c r="K959" s="128"/>
      <c r="L959" s="128"/>
      <c r="M959" s="128" t="s">
        <v>765</v>
      </c>
      <c r="N959" s="129" t="s">
        <v>765</v>
      </c>
      <c r="O959" s="130"/>
      <c r="P959" s="99"/>
      <c r="Q959" s="131"/>
      <c r="R959" s="132"/>
      <c r="S959" s="99"/>
      <c r="T959" s="99">
        <v>10</v>
      </c>
      <c r="U959" s="99"/>
      <c r="V959" s="131"/>
      <c r="W959" s="132"/>
      <c r="X959" s="131"/>
      <c r="Y959" s="132"/>
      <c r="Z959" s="99"/>
      <c r="AA959" s="99">
        <v>10</v>
      </c>
      <c r="AB959" s="99"/>
      <c r="AC959" s="99"/>
      <c r="AD959" s="112">
        <v>43709</v>
      </c>
      <c r="AE959" s="160" t="s">
        <v>5292</v>
      </c>
    </row>
    <row r="960" spans="1:31" s="66" customFormat="1" ht="27" customHeight="1">
      <c r="A960" s="99">
        <v>1113101248</v>
      </c>
      <c r="B960" s="100" t="s">
        <v>5371</v>
      </c>
      <c r="C960" s="101" t="s">
        <v>5372</v>
      </c>
      <c r="D960" s="102" t="s">
        <v>87</v>
      </c>
      <c r="E960" s="102" t="s">
        <v>5373</v>
      </c>
      <c r="F960" s="133" t="s">
        <v>5374</v>
      </c>
      <c r="G960" s="134" t="s">
        <v>5375</v>
      </c>
      <c r="H960" s="134" t="s">
        <v>5376</v>
      </c>
      <c r="I960" s="135"/>
      <c r="J960" s="136"/>
      <c r="K960" s="136"/>
      <c r="L960" s="136"/>
      <c r="M960" s="136" t="s">
        <v>765</v>
      </c>
      <c r="N960" s="137" t="s">
        <v>765</v>
      </c>
      <c r="O960" s="132" t="s">
        <v>5377</v>
      </c>
      <c r="P960" s="99"/>
      <c r="Q960" s="131"/>
      <c r="R960" s="132"/>
      <c r="S960" s="99"/>
      <c r="T960" s="99"/>
      <c r="U960" s="99"/>
      <c r="V960" s="110"/>
      <c r="W960" s="111"/>
      <c r="X960" s="131">
        <v>20</v>
      </c>
      <c r="Y960" s="132"/>
      <c r="Z960" s="99"/>
      <c r="AA960" s="99"/>
      <c r="AB960" s="99"/>
      <c r="AC960" s="99"/>
      <c r="AD960" s="138">
        <v>43770</v>
      </c>
      <c r="AE960" s="102" t="s">
        <v>5378</v>
      </c>
    </row>
    <row r="961" spans="1:207" s="66" customFormat="1" ht="27" customHeight="1">
      <c r="A961" s="99">
        <v>1113101248</v>
      </c>
      <c r="B961" s="100" t="s">
        <v>5371</v>
      </c>
      <c r="C961" s="101" t="s">
        <v>5372</v>
      </c>
      <c r="D961" s="102" t="s">
        <v>87</v>
      </c>
      <c r="E961" s="102" t="s">
        <v>5373</v>
      </c>
      <c r="F961" s="133" t="s">
        <v>5374</v>
      </c>
      <c r="G961" s="134" t="s">
        <v>5375</v>
      </c>
      <c r="H961" s="134" t="s">
        <v>5376</v>
      </c>
      <c r="I961" s="135"/>
      <c r="J961" s="136"/>
      <c r="K961" s="136"/>
      <c r="L961" s="136"/>
      <c r="M961" s="136" t="s">
        <v>765</v>
      </c>
      <c r="N961" s="137" t="s">
        <v>765</v>
      </c>
      <c r="O961" s="132" t="s">
        <v>49</v>
      </c>
      <c r="P961" s="99"/>
      <c r="Q961" s="131"/>
      <c r="R961" s="132"/>
      <c r="S961" s="99"/>
      <c r="T961" s="99"/>
      <c r="U961" s="99"/>
      <c r="V961" s="110"/>
      <c r="W961" s="111"/>
      <c r="X961" s="131"/>
      <c r="Y961" s="132"/>
      <c r="Z961" s="99"/>
      <c r="AA961" s="99"/>
      <c r="AB961" s="99" t="s">
        <v>49</v>
      </c>
      <c r="AC961" s="99"/>
      <c r="AD961" s="138">
        <v>44317</v>
      </c>
      <c r="AE961" s="102" t="s">
        <v>5378</v>
      </c>
    </row>
    <row r="962" spans="1:207" s="66" customFormat="1" ht="27" customHeight="1">
      <c r="A962" s="126">
        <v>1113101263</v>
      </c>
      <c r="B962" s="124" t="s">
        <v>5939</v>
      </c>
      <c r="C962" s="102" t="s">
        <v>5940</v>
      </c>
      <c r="D962" s="102" t="s">
        <v>87</v>
      </c>
      <c r="E962" s="102" t="s">
        <v>5941</v>
      </c>
      <c r="F962" s="125">
        <v>3600164</v>
      </c>
      <c r="G962" s="126" t="s">
        <v>5942</v>
      </c>
      <c r="H962" s="126" t="s">
        <v>5943</v>
      </c>
      <c r="I962" s="110"/>
      <c r="J962" s="148"/>
      <c r="K962" s="148"/>
      <c r="L962" s="148"/>
      <c r="M962" s="148" t="s">
        <v>49</v>
      </c>
      <c r="N962" s="137" t="s">
        <v>49</v>
      </c>
      <c r="O962" s="132"/>
      <c r="P962" s="99"/>
      <c r="Q962" s="131"/>
      <c r="R962" s="132"/>
      <c r="S962" s="99"/>
      <c r="T962" s="99">
        <v>20</v>
      </c>
      <c r="U962" s="99"/>
      <c r="V962" s="131"/>
      <c r="W962" s="132"/>
      <c r="X962" s="131"/>
      <c r="Y962" s="132"/>
      <c r="Z962" s="99"/>
      <c r="AA962" s="99"/>
      <c r="AB962" s="99"/>
      <c r="AC962" s="99"/>
      <c r="AD962" s="112">
        <v>43983</v>
      </c>
      <c r="AE962" s="102" t="s">
        <v>5944</v>
      </c>
    </row>
    <row r="963" spans="1:207" ht="27" customHeight="1">
      <c r="A963" s="99">
        <v>1113101289</v>
      </c>
      <c r="B963" s="124" t="s">
        <v>6497</v>
      </c>
      <c r="C963" s="102" t="s">
        <v>6498</v>
      </c>
      <c r="D963" s="102" t="s">
        <v>87</v>
      </c>
      <c r="E963" s="102" t="s">
        <v>6499</v>
      </c>
      <c r="F963" s="125" t="s">
        <v>6500</v>
      </c>
      <c r="G963" s="126" t="s">
        <v>6501</v>
      </c>
      <c r="H963" s="126" t="s">
        <v>6501</v>
      </c>
      <c r="I963" s="127"/>
      <c r="J963" s="128"/>
      <c r="K963" s="129"/>
      <c r="L963" s="128"/>
      <c r="M963" s="128" t="s">
        <v>49</v>
      </c>
      <c r="N963" s="129" t="s">
        <v>49</v>
      </c>
      <c r="O963" s="130"/>
      <c r="P963" s="99"/>
      <c r="Q963" s="131"/>
      <c r="R963" s="132"/>
      <c r="S963" s="99"/>
      <c r="T963" s="99"/>
      <c r="U963" s="99"/>
      <c r="V963" s="131"/>
      <c r="W963" s="132"/>
      <c r="X963" s="131"/>
      <c r="Y963" s="132"/>
      <c r="Z963" s="99">
        <v>20</v>
      </c>
      <c r="AA963" s="99"/>
      <c r="AB963" s="99"/>
      <c r="AC963" s="99"/>
      <c r="AD963" s="112">
        <v>44228</v>
      </c>
      <c r="AE963" s="102" t="s">
        <v>6502</v>
      </c>
    </row>
    <row r="964" spans="1:207" s="66" customFormat="1" ht="27" customHeight="1">
      <c r="A964" s="99">
        <v>1113101321</v>
      </c>
      <c r="B964" s="124" t="s">
        <v>7038</v>
      </c>
      <c r="C964" s="102" t="s">
        <v>7039</v>
      </c>
      <c r="D964" s="102" t="s">
        <v>87</v>
      </c>
      <c r="E964" s="102" t="s">
        <v>7040</v>
      </c>
      <c r="F964" s="125" t="s">
        <v>7041</v>
      </c>
      <c r="G964" s="126" t="s">
        <v>7042</v>
      </c>
      <c r="H964" s="126"/>
      <c r="I964" s="127"/>
      <c r="J964" s="128"/>
      <c r="K964" s="128"/>
      <c r="L964" s="128" t="s">
        <v>765</v>
      </c>
      <c r="M964" s="128" t="s">
        <v>49</v>
      </c>
      <c r="N964" s="129" t="s">
        <v>49</v>
      </c>
      <c r="O964" s="130" t="s">
        <v>49</v>
      </c>
      <c r="P964" s="99"/>
      <c r="Q964" s="131"/>
      <c r="R964" s="132"/>
      <c r="S964" s="99"/>
      <c r="T964" s="99"/>
      <c r="U964" s="99"/>
      <c r="V964" s="131"/>
      <c r="W964" s="132"/>
      <c r="X964" s="131">
        <v>20</v>
      </c>
      <c r="Y964" s="132"/>
      <c r="Z964" s="99"/>
      <c r="AA964" s="99"/>
      <c r="AB964" s="99"/>
      <c r="AC964" s="99"/>
      <c r="AD964" s="138">
        <v>44470</v>
      </c>
      <c r="AE964" s="212" t="s">
        <v>7043</v>
      </c>
    </row>
    <row r="965" spans="1:207" ht="27" customHeight="1">
      <c r="A965" s="99">
        <v>1113101339</v>
      </c>
      <c r="B965" s="124" t="s">
        <v>6790</v>
      </c>
      <c r="C965" s="102" t="s">
        <v>7107</v>
      </c>
      <c r="D965" s="102" t="s">
        <v>87</v>
      </c>
      <c r="E965" s="102" t="s">
        <v>7108</v>
      </c>
      <c r="F965" s="125" t="s">
        <v>3031</v>
      </c>
      <c r="G965" s="126" t="s">
        <v>7109</v>
      </c>
      <c r="H965" s="126" t="s">
        <v>7110</v>
      </c>
      <c r="I965" s="127"/>
      <c r="J965" s="128"/>
      <c r="K965" s="128"/>
      <c r="L965" s="128"/>
      <c r="M965" s="128" t="s">
        <v>765</v>
      </c>
      <c r="N965" s="129" t="s">
        <v>765</v>
      </c>
      <c r="O965" s="130"/>
      <c r="P965" s="99"/>
      <c r="Q965" s="131"/>
      <c r="R965" s="132"/>
      <c r="S965" s="99"/>
      <c r="T965" s="99"/>
      <c r="U965" s="99"/>
      <c r="V965" s="110"/>
      <c r="W965" s="111"/>
      <c r="X965" s="110"/>
      <c r="Y965" s="132"/>
      <c r="Z965" s="99"/>
      <c r="AA965" s="99">
        <v>20</v>
      </c>
      <c r="AB965" s="99"/>
      <c r="AC965" s="99"/>
      <c r="AD965" s="138">
        <v>44531</v>
      </c>
      <c r="AE965" s="102" t="s">
        <v>7111</v>
      </c>
    </row>
    <row r="966" spans="1:207" ht="27" customHeight="1">
      <c r="A966" s="99">
        <v>1113101388</v>
      </c>
      <c r="B966" s="151" t="s">
        <v>11604</v>
      </c>
      <c r="C966" s="151" t="s">
        <v>8508</v>
      </c>
      <c r="D966" s="102" t="s">
        <v>8509</v>
      </c>
      <c r="E966" s="102" t="s">
        <v>8510</v>
      </c>
      <c r="F966" s="259" t="s">
        <v>8511</v>
      </c>
      <c r="G966" s="102" t="s">
        <v>8512</v>
      </c>
      <c r="H966" s="151" t="s">
        <v>8513</v>
      </c>
      <c r="I966" s="154" t="s">
        <v>49</v>
      </c>
      <c r="J966" s="136"/>
      <c r="K966" s="136"/>
      <c r="L966" s="136"/>
      <c r="M966" s="136"/>
      <c r="N966" s="137"/>
      <c r="O966" s="132" t="s">
        <v>49</v>
      </c>
      <c r="P966" s="99"/>
      <c r="Q966" s="110"/>
      <c r="R966" s="111"/>
      <c r="S966" s="99"/>
      <c r="T966" s="99">
        <v>30</v>
      </c>
      <c r="U966" s="99"/>
      <c r="V966" s="131"/>
      <c r="W966" s="132"/>
      <c r="X966" s="110"/>
      <c r="Y966" s="111"/>
      <c r="Z966" s="99"/>
      <c r="AA966" s="99"/>
      <c r="AB966" s="99"/>
      <c r="AC966" s="99"/>
      <c r="AD966" s="138">
        <v>45139</v>
      </c>
      <c r="AE966" s="151" t="s">
        <v>8514</v>
      </c>
    </row>
    <row r="967" spans="1:207" s="66" customFormat="1" ht="27" customHeight="1">
      <c r="A967" s="99">
        <v>1113101396</v>
      </c>
      <c r="B967" s="208" t="s">
        <v>8594</v>
      </c>
      <c r="C967" s="209" t="s">
        <v>8595</v>
      </c>
      <c r="D967" s="102" t="s">
        <v>87</v>
      </c>
      <c r="E967" s="102" t="s">
        <v>8596</v>
      </c>
      <c r="F967" s="125" t="s">
        <v>8597</v>
      </c>
      <c r="G967" s="146" t="s">
        <v>684</v>
      </c>
      <c r="H967" s="126" t="s">
        <v>684</v>
      </c>
      <c r="I967" s="177"/>
      <c r="J967" s="128"/>
      <c r="K967" s="128"/>
      <c r="L967" s="128"/>
      <c r="M967" s="128" t="s">
        <v>765</v>
      </c>
      <c r="N967" s="129"/>
      <c r="O967" s="130"/>
      <c r="P967" s="99"/>
      <c r="Q967" s="131"/>
      <c r="R967" s="132"/>
      <c r="S967" s="99"/>
      <c r="T967" s="99">
        <v>20</v>
      </c>
      <c r="U967" s="99"/>
      <c r="V967" s="110"/>
      <c r="W967" s="111"/>
      <c r="X967" s="131"/>
      <c r="Y967" s="132"/>
      <c r="Z967" s="99"/>
      <c r="AA967" s="99"/>
      <c r="AB967" s="99"/>
      <c r="AC967" s="99"/>
      <c r="AD967" s="138">
        <v>45170</v>
      </c>
      <c r="AE967" s="102" t="s">
        <v>8598</v>
      </c>
    </row>
    <row r="968" spans="1:207" s="66" customFormat="1" ht="27" customHeight="1">
      <c r="A968" s="169">
        <v>1113101461</v>
      </c>
      <c r="B968" s="198" t="s">
        <v>11607</v>
      </c>
      <c r="C968" s="156" t="s">
        <v>9319</v>
      </c>
      <c r="D968" s="156" t="s">
        <v>87</v>
      </c>
      <c r="E968" s="156" t="s">
        <v>9320</v>
      </c>
      <c r="F968" s="263" t="s">
        <v>9321</v>
      </c>
      <c r="G968" s="197" t="s">
        <v>10525</v>
      </c>
      <c r="H968" s="197" t="s">
        <v>9322</v>
      </c>
      <c r="I968" s="127"/>
      <c r="J968" s="128"/>
      <c r="K968" s="128"/>
      <c r="L968" s="128"/>
      <c r="M968" s="128" t="s">
        <v>765</v>
      </c>
      <c r="N968" s="129" t="s">
        <v>765</v>
      </c>
      <c r="O968" s="130"/>
      <c r="P968" s="169"/>
      <c r="Q968" s="203"/>
      <c r="R968" s="204"/>
      <c r="S968" s="169"/>
      <c r="T968" s="169"/>
      <c r="U968" s="169"/>
      <c r="V968" s="203"/>
      <c r="W968" s="204"/>
      <c r="X968" s="203">
        <v>15</v>
      </c>
      <c r="Y968" s="204"/>
      <c r="Z968" s="169"/>
      <c r="AA968" s="169"/>
      <c r="AB968" s="169"/>
      <c r="AC968" s="169"/>
      <c r="AD968" s="222">
        <v>45901</v>
      </c>
      <c r="AE968" s="156" t="s">
        <v>9323</v>
      </c>
    </row>
    <row r="969" spans="1:207" s="66" customFormat="1" ht="27" customHeight="1">
      <c r="A969" s="76">
        <v>1113101487</v>
      </c>
      <c r="B969" s="157" t="s">
        <v>11605</v>
      </c>
      <c r="C969" s="158" t="s">
        <v>9513</v>
      </c>
      <c r="D969" s="160" t="s">
        <v>87</v>
      </c>
      <c r="E969" s="160" t="s">
        <v>4002</v>
      </c>
      <c r="F969" s="161">
        <v>3600834</v>
      </c>
      <c r="G969" s="162" t="s">
        <v>4003</v>
      </c>
      <c r="H969" s="162" t="s">
        <v>9514</v>
      </c>
      <c r="I969" s="172"/>
      <c r="J969" s="164"/>
      <c r="K969" s="164"/>
      <c r="L969" s="164"/>
      <c r="M969" s="164" t="s">
        <v>49</v>
      </c>
      <c r="N969" s="142" t="s">
        <v>765</v>
      </c>
      <c r="O969" s="89"/>
      <c r="P969" s="76"/>
      <c r="Q969" s="70"/>
      <c r="R969" s="89"/>
      <c r="S969" s="76"/>
      <c r="T969" s="76">
        <v>20</v>
      </c>
      <c r="U969" s="76"/>
      <c r="V969" s="70"/>
      <c r="W969" s="89"/>
      <c r="X969" s="70"/>
      <c r="Y969" s="89"/>
      <c r="Z969" s="76"/>
      <c r="AA969" s="76"/>
      <c r="AB969" s="76"/>
      <c r="AC969" s="76"/>
      <c r="AD969" s="139">
        <v>45566</v>
      </c>
      <c r="AE969" s="160" t="s">
        <v>1754</v>
      </c>
    </row>
    <row r="970" spans="1:207" s="66" customFormat="1" ht="27" customHeight="1">
      <c r="A970" s="99">
        <v>1113101495</v>
      </c>
      <c r="B970" s="124" t="s">
        <v>9461</v>
      </c>
      <c r="C970" s="102" t="s">
        <v>9597</v>
      </c>
      <c r="D970" s="102" t="s">
        <v>87</v>
      </c>
      <c r="E970" s="102" t="s">
        <v>9598</v>
      </c>
      <c r="F970" s="125" t="s">
        <v>9599</v>
      </c>
      <c r="G970" s="126" t="s">
        <v>9600</v>
      </c>
      <c r="H970" s="126" t="s">
        <v>9601</v>
      </c>
      <c r="I970" s="127" t="s">
        <v>765</v>
      </c>
      <c r="J970" s="128" t="s">
        <v>765</v>
      </c>
      <c r="K970" s="128" t="s">
        <v>765</v>
      </c>
      <c r="L970" s="128" t="s">
        <v>765</v>
      </c>
      <c r="M970" s="128" t="s">
        <v>765</v>
      </c>
      <c r="N970" s="129" t="s">
        <v>765</v>
      </c>
      <c r="O970" s="130" t="s">
        <v>765</v>
      </c>
      <c r="P970" s="99"/>
      <c r="Q970" s="131"/>
      <c r="R970" s="132"/>
      <c r="S970" s="99"/>
      <c r="T970" s="99"/>
      <c r="U970" s="99"/>
      <c r="V970" s="131"/>
      <c r="W970" s="132"/>
      <c r="X970" s="131"/>
      <c r="Y970" s="132"/>
      <c r="Z970" s="99"/>
      <c r="AA970" s="99">
        <v>20</v>
      </c>
      <c r="AB970" s="99"/>
      <c r="AC970" s="99"/>
      <c r="AD970" s="138">
        <v>45597</v>
      </c>
      <c r="AE970" s="102" t="s">
        <v>9602</v>
      </c>
    </row>
    <row r="971" spans="1:207" s="213" customFormat="1" ht="26.1" customHeight="1">
      <c r="A971" s="99">
        <v>1113101552</v>
      </c>
      <c r="B971" s="124" t="s">
        <v>9860</v>
      </c>
      <c r="C971" s="102" t="s">
        <v>2774</v>
      </c>
      <c r="D971" s="102" t="s">
        <v>87</v>
      </c>
      <c r="E971" s="102" t="s">
        <v>2775</v>
      </c>
      <c r="F971" s="125" t="s">
        <v>9857</v>
      </c>
      <c r="G971" s="126" t="s">
        <v>9858</v>
      </c>
      <c r="H971" s="126" t="s">
        <v>9859</v>
      </c>
      <c r="I971" s="127" t="s">
        <v>765</v>
      </c>
      <c r="J971" s="128" t="s">
        <v>765</v>
      </c>
      <c r="K971" s="128" t="s">
        <v>765</v>
      </c>
      <c r="L971" s="128" t="s">
        <v>765</v>
      </c>
      <c r="M971" s="128"/>
      <c r="N971" s="129"/>
      <c r="O971" s="130" t="s">
        <v>765</v>
      </c>
      <c r="P971" s="99"/>
      <c r="Q971" s="131"/>
      <c r="R971" s="132"/>
      <c r="S971" s="99"/>
      <c r="T971" s="99">
        <v>5</v>
      </c>
      <c r="U971" s="99"/>
      <c r="V971" s="131"/>
      <c r="W971" s="132"/>
      <c r="X971" s="131"/>
      <c r="Y971" s="132"/>
      <c r="Z971" s="99"/>
      <c r="AA971" s="99"/>
      <c r="AB971" s="99"/>
      <c r="AC971" s="99"/>
      <c r="AD971" s="112">
        <v>45689</v>
      </c>
      <c r="AE971" s="102" t="s">
        <v>2777</v>
      </c>
      <c r="AF971" s="67"/>
      <c r="AG971" s="67"/>
      <c r="AH971" s="67"/>
      <c r="AI971" s="67"/>
      <c r="AJ971" s="67"/>
      <c r="AK971" s="67"/>
      <c r="AL971" s="67"/>
      <c r="AM971" s="67"/>
      <c r="AN971" s="67"/>
      <c r="AO971" s="261"/>
      <c r="AP971" s="334"/>
      <c r="AQ971" s="335"/>
      <c r="AR971" s="335"/>
      <c r="AS971" s="335"/>
      <c r="AT971" s="336"/>
      <c r="AU971" s="337"/>
      <c r="AV971" s="337"/>
      <c r="AW971" s="337"/>
      <c r="AX971" s="337"/>
      <c r="AY971" s="337"/>
      <c r="AZ971" s="337"/>
      <c r="BA971" s="337"/>
      <c r="BB971" s="337"/>
      <c r="BC971" s="337"/>
      <c r="BD971" s="261"/>
      <c r="BE971" s="261"/>
      <c r="BF971" s="261"/>
      <c r="BG971" s="261"/>
      <c r="BH971" s="261"/>
      <c r="BI971" s="261"/>
      <c r="BJ971" s="261"/>
      <c r="BK971" s="261"/>
      <c r="BL971" s="261"/>
      <c r="BM971" s="261"/>
      <c r="BN971" s="261"/>
      <c r="BO971" s="261"/>
      <c r="BP971" s="261"/>
      <c r="BQ971" s="320"/>
      <c r="BR971" s="335"/>
      <c r="BS971" s="271"/>
      <c r="BT971" s="271"/>
      <c r="BU971" s="271"/>
      <c r="BV971" s="271"/>
      <c r="BW971" s="338"/>
      <c r="BX971" s="339"/>
      <c r="BY971" s="68"/>
      <c r="BZ971" s="143"/>
      <c r="CA971" s="143"/>
      <c r="CB971" s="143"/>
      <c r="CC971" s="143"/>
      <c r="CD971" s="143"/>
      <c r="CE971" s="143"/>
      <c r="CF971" s="143"/>
      <c r="CG971" s="143"/>
      <c r="CH971" s="143"/>
      <c r="CI971" s="143"/>
      <c r="CJ971" s="143"/>
      <c r="CK971" s="143"/>
      <c r="CL971" s="143"/>
      <c r="CM971" s="66"/>
      <c r="CN971" s="143"/>
      <c r="CO971" s="66"/>
      <c r="CP971" s="66"/>
      <c r="CQ971" s="66"/>
      <c r="CR971" s="66"/>
      <c r="CS971" s="66"/>
      <c r="CT971" s="66"/>
      <c r="CU971" s="66"/>
      <c r="CV971" s="66"/>
      <c r="CW971" s="66"/>
      <c r="CX971" s="66"/>
      <c r="CY971" s="66"/>
      <c r="CZ971" s="66"/>
      <c r="DA971" s="143"/>
      <c r="DB971" s="143"/>
      <c r="DC971" s="143"/>
      <c r="DD971" s="143"/>
      <c r="DE971" s="143"/>
      <c r="DF971" s="340"/>
      <c r="DG971" s="66"/>
      <c r="DH971" s="66"/>
      <c r="DI971" s="66"/>
      <c r="DJ971" s="66"/>
      <c r="DK971" s="66"/>
      <c r="DL971" s="83"/>
      <c r="DM971" s="67"/>
      <c r="DN971" s="66"/>
      <c r="DO971" s="67"/>
      <c r="DP971" s="67"/>
      <c r="DQ971" s="67"/>
      <c r="DR971" s="67"/>
      <c r="DS971" s="67"/>
      <c r="DT971" s="67"/>
      <c r="DU971" s="67"/>
      <c r="DV971" s="67"/>
      <c r="DW971" s="67"/>
      <c r="DX971" s="67"/>
      <c r="DY971" s="67"/>
      <c r="DZ971" s="261"/>
      <c r="EA971" s="334"/>
      <c r="EB971" s="335"/>
      <c r="EC971" s="335"/>
      <c r="ED971" s="335"/>
      <c r="EE971" s="336"/>
      <c r="EF971" s="337"/>
      <c r="EG971" s="337"/>
      <c r="EH971" s="337"/>
      <c r="EI971" s="337"/>
      <c r="EJ971" s="337"/>
      <c r="EK971" s="337"/>
      <c r="EL971" s="337"/>
      <c r="EM971" s="337"/>
      <c r="EN971" s="337"/>
      <c r="EO971" s="261"/>
      <c r="EP971" s="261"/>
      <c r="EQ971" s="261"/>
      <c r="ER971" s="261"/>
      <c r="ES971" s="261"/>
      <c r="ET971" s="261"/>
      <c r="EU971" s="261"/>
      <c r="EV971" s="261"/>
      <c r="EW971" s="261"/>
      <c r="EX971" s="261"/>
      <c r="EY971" s="261"/>
      <c r="EZ971" s="261"/>
      <c r="FA971" s="261"/>
      <c r="FB971" s="320"/>
      <c r="FC971" s="335"/>
      <c r="FD971" s="271"/>
      <c r="FE971" s="271"/>
      <c r="FF971" s="271"/>
      <c r="FG971" s="271"/>
      <c r="FH971" s="338"/>
      <c r="FI971" s="339"/>
      <c r="FJ971" s="68"/>
      <c r="FK971" s="143"/>
      <c r="FL971" s="143"/>
      <c r="FM971" s="143"/>
      <c r="FN971" s="143"/>
      <c r="FO971" s="143"/>
      <c r="FP971" s="143"/>
      <c r="FQ971" s="143"/>
      <c r="FR971" s="143"/>
      <c r="FS971" s="143"/>
      <c r="FT971" s="143"/>
      <c r="FU971" s="143"/>
      <c r="FV971" s="143"/>
      <c r="FW971" s="143"/>
      <c r="FX971" s="66"/>
      <c r="FY971" s="143"/>
      <c r="FZ971" s="66"/>
      <c r="GA971" s="66"/>
      <c r="GB971" s="66"/>
      <c r="GC971" s="66"/>
      <c r="GD971" s="66"/>
      <c r="GE971" s="66"/>
      <c r="GF971" s="66"/>
      <c r="GG971" s="66"/>
      <c r="GH971" s="66"/>
      <c r="GI971" s="66"/>
      <c r="GJ971" s="66"/>
      <c r="GK971" s="66"/>
      <c r="GL971" s="143"/>
      <c r="GM971" s="143"/>
      <c r="GN971" s="143"/>
      <c r="GO971" s="143"/>
      <c r="GP971" s="143"/>
      <c r="GQ971" s="340"/>
      <c r="GR971" s="66"/>
      <c r="GS971" s="66"/>
      <c r="GT971" s="66"/>
      <c r="GU971" s="66"/>
      <c r="GV971" s="66"/>
      <c r="GW971" s="83"/>
      <c r="GX971" s="67"/>
      <c r="GY971" s="66"/>
    </row>
    <row r="972" spans="1:207" s="66" customFormat="1" ht="27" customHeight="1">
      <c r="A972" s="126">
        <v>1113101578</v>
      </c>
      <c r="B972" s="102" t="s">
        <v>10401</v>
      </c>
      <c r="C972" s="102" t="s">
        <v>10402</v>
      </c>
      <c r="D972" s="102" t="s">
        <v>87</v>
      </c>
      <c r="E972" s="341" t="s">
        <v>10403</v>
      </c>
      <c r="F972" s="126" t="s">
        <v>10404</v>
      </c>
      <c r="G972" s="126" t="s">
        <v>10405</v>
      </c>
      <c r="H972" s="126" t="s">
        <v>10406</v>
      </c>
      <c r="I972" s="128"/>
      <c r="J972" s="128"/>
      <c r="K972" s="128"/>
      <c r="L972" s="128"/>
      <c r="M972" s="129"/>
      <c r="N972" s="129" t="s">
        <v>765</v>
      </c>
      <c r="O972" s="132"/>
      <c r="P972" s="131"/>
      <c r="Q972" s="110"/>
      <c r="R972" s="111"/>
      <c r="S972" s="99"/>
      <c r="T972" s="99"/>
      <c r="U972" s="131"/>
      <c r="V972" s="110"/>
      <c r="W972" s="342"/>
      <c r="X972" s="110"/>
      <c r="Y972" s="111"/>
      <c r="Z972" s="99"/>
      <c r="AA972" s="99">
        <v>20</v>
      </c>
      <c r="AB972" s="112"/>
      <c r="AC972" s="112"/>
      <c r="AD972" s="126" t="s">
        <v>10331</v>
      </c>
      <c r="AE972" s="80" t="s">
        <v>10407</v>
      </c>
    </row>
    <row r="973" spans="1:207" s="66" customFormat="1" ht="27" customHeight="1">
      <c r="A973" s="99">
        <v>1113101610</v>
      </c>
      <c r="B973" s="100" t="s">
        <v>11606</v>
      </c>
      <c r="C973" s="101" t="s">
        <v>11317</v>
      </c>
      <c r="D973" s="102" t="s">
        <v>87</v>
      </c>
      <c r="E973" s="102" t="s">
        <v>11318</v>
      </c>
      <c r="F973" s="133" t="s">
        <v>11319</v>
      </c>
      <c r="G973" s="134" t="s">
        <v>11320</v>
      </c>
      <c r="H973" s="134" t="s">
        <v>11321</v>
      </c>
      <c r="I973" s="135" t="s">
        <v>765</v>
      </c>
      <c r="J973" s="136" t="s">
        <v>765</v>
      </c>
      <c r="K973" s="136" t="s">
        <v>765</v>
      </c>
      <c r="L973" s="136" t="s">
        <v>765</v>
      </c>
      <c r="M973" s="136" t="s">
        <v>765</v>
      </c>
      <c r="N973" s="137" t="s">
        <v>765</v>
      </c>
      <c r="O973" s="132" t="s">
        <v>765</v>
      </c>
      <c r="P973" s="99"/>
      <c r="Q973" s="131"/>
      <c r="R973" s="132"/>
      <c r="S973" s="99"/>
      <c r="T973" s="99">
        <v>20</v>
      </c>
      <c r="U973" s="99"/>
      <c r="V973" s="131"/>
      <c r="W973" s="132"/>
      <c r="X973" s="131"/>
      <c r="Y973" s="132"/>
      <c r="Z973" s="99"/>
      <c r="AA973" s="99"/>
      <c r="AB973" s="99"/>
      <c r="AC973" s="99"/>
      <c r="AD973" s="138">
        <v>46113</v>
      </c>
      <c r="AE973" s="102" t="s">
        <v>11322</v>
      </c>
    </row>
    <row r="974" spans="1:207" ht="27" customHeight="1">
      <c r="A974" s="99">
        <v>1113101628</v>
      </c>
      <c r="B974" s="100" t="s">
        <v>5407</v>
      </c>
      <c r="C974" s="101" t="s">
        <v>11462</v>
      </c>
      <c r="D974" s="102" t="s">
        <v>87</v>
      </c>
      <c r="E974" s="102" t="s">
        <v>11463</v>
      </c>
      <c r="F974" s="133" t="s">
        <v>11464</v>
      </c>
      <c r="G974" s="134" t="s">
        <v>11465</v>
      </c>
      <c r="H974" s="134" t="s">
        <v>11466</v>
      </c>
      <c r="I974" s="135"/>
      <c r="J974" s="136" t="s">
        <v>6435</v>
      </c>
      <c r="K974" s="136" t="s">
        <v>6435</v>
      </c>
      <c r="L974" s="136" t="s">
        <v>6435</v>
      </c>
      <c r="M974" s="128" t="s">
        <v>6435</v>
      </c>
      <c r="N974" s="128" t="s">
        <v>6435</v>
      </c>
      <c r="O974" s="132" t="s">
        <v>6435</v>
      </c>
      <c r="P974" s="99"/>
      <c r="Q974" s="131"/>
      <c r="R974" s="132"/>
      <c r="S974" s="99"/>
      <c r="T974" s="99"/>
      <c r="U974" s="99"/>
      <c r="V974" s="131"/>
      <c r="W974" s="132"/>
      <c r="X974" s="131">
        <v>12</v>
      </c>
      <c r="Y974" s="132"/>
      <c r="Z974" s="99"/>
      <c r="AA974" s="99"/>
      <c r="AB974" s="99"/>
      <c r="AC974" s="99"/>
      <c r="AD974" s="149">
        <v>46143</v>
      </c>
      <c r="AE974" s="102" t="s">
        <v>11467</v>
      </c>
    </row>
    <row r="975" spans="1:207" s="521" customFormat="1" ht="27" customHeight="1">
      <c r="A975" s="585">
        <v>1113101669</v>
      </c>
      <c r="B975" s="582" t="s">
        <v>12356</v>
      </c>
      <c r="C975" s="570" t="s">
        <v>12357</v>
      </c>
      <c r="D975" s="570" t="s">
        <v>87</v>
      </c>
      <c r="E975" s="570" t="s">
        <v>12358</v>
      </c>
      <c r="F975" s="583">
        <v>3600036</v>
      </c>
      <c r="G975" s="599" t="s">
        <v>12359</v>
      </c>
      <c r="H975" s="599"/>
      <c r="I975" s="600"/>
      <c r="J975" s="601"/>
      <c r="K975" s="601"/>
      <c r="L975" s="601"/>
      <c r="M975" s="601"/>
      <c r="N975" s="602" t="s">
        <v>49</v>
      </c>
      <c r="O975" s="589"/>
      <c r="P975" s="566"/>
      <c r="Q975" s="590"/>
      <c r="R975" s="589"/>
      <c r="S975" s="566"/>
      <c r="T975" s="566"/>
      <c r="U975" s="566"/>
      <c r="V975" s="603"/>
      <c r="W975" s="604"/>
      <c r="X975" s="590">
        <v>20</v>
      </c>
      <c r="Y975" s="589"/>
      <c r="Z975" s="566"/>
      <c r="AA975" s="566"/>
      <c r="AB975" s="566"/>
      <c r="AC975" s="566"/>
      <c r="AD975" s="598">
        <v>46266</v>
      </c>
      <c r="AE975" s="570" t="s">
        <v>12360</v>
      </c>
    </row>
    <row r="976" spans="1:207" s="522" customFormat="1" ht="27" customHeight="1">
      <c r="A976" s="566">
        <v>1113101677</v>
      </c>
      <c r="B976" s="582" t="s">
        <v>12351</v>
      </c>
      <c r="C976" s="570" t="s">
        <v>12352</v>
      </c>
      <c r="D976" s="570" t="s">
        <v>87</v>
      </c>
      <c r="E976" s="570" t="s">
        <v>12353</v>
      </c>
      <c r="F976" s="595">
        <v>3600045</v>
      </c>
      <c r="G976" s="585" t="s">
        <v>12354</v>
      </c>
      <c r="H976" s="585"/>
      <c r="I976" s="586"/>
      <c r="J976" s="588"/>
      <c r="K976" s="588"/>
      <c r="L976" s="588"/>
      <c r="M976" s="588" t="s">
        <v>765</v>
      </c>
      <c r="N976" s="596" t="s">
        <v>765</v>
      </c>
      <c r="O976" s="597" t="s">
        <v>10919</v>
      </c>
      <c r="P976" s="566"/>
      <c r="Q976" s="590"/>
      <c r="R976" s="589"/>
      <c r="S976" s="566"/>
      <c r="T976" s="566"/>
      <c r="U976" s="566"/>
      <c r="V976" s="590"/>
      <c r="W976" s="589"/>
      <c r="X976" s="590"/>
      <c r="Y976" s="589"/>
      <c r="Z976" s="566"/>
      <c r="AA976" s="566">
        <v>20</v>
      </c>
      <c r="AB976" s="566"/>
      <c r="AC976" s="566"/>
      <c r="AD976" s="598">
        <v>46266</v>
      </c>
      <c r="AE976" s="570" t="s">
        <v>12355</v>
      </c>
    </row>
    <row r="977" spans="1:31" s="66" customFormat="1" ht="27" customHeight="1">
      <c r="A977" s="99">
        <v>1113200016</v>
      </c>
      <c r="B977" s="100" t="s">
        <v>1856</v>
      </c>
      <c r="C977" s="101" t="s">
        <v>1857</v>
      </c>
      <c r="D977" s="102" t="s">
        <v>1858</v>
      </c>
      <c r="E977" s="102" t="s">
        <v>1859</v>
      </c>
      <c r="F977" s="133">
        <v>3550807</v>
      </c>
      <c r="G977" s="134" t="s">
        <v>1860</v>
      </c>
      <c r="H977" s="134" t="s">
        <v>1861</v>
      </c>
      <c r="I977" s="135" t="s">
        <v>1905</v>
      </c>
      <c r="J977" s="136"/>
      <c r="K977" s="136"/>
      <c r="L977" s="136"/>
      <c r="M977" s="136"/>
      <c r="N977" s="137"/>
      <c r="O977" s="132"/>
      <c r="P977" s="99">
        <v>40</v>
      </c>
      <c r="Q977" s="131"/>
      <c r="R977" s="132">
        <v>4</v>
      </c>
      <c r="S977" s="99"/>
      <c r="T977" s="99">
        <v>40</v>
      </c>
      <c r="U977" s="99"/>
      <c r="V977" s="131"/>
      <c r="W977" s="132"/>
      <c r="X977" s="131"/>
      <c r="Y977" s="132"/>
      <c r="Z977" s="99"/>
      <c r="AA977" s="99"/>
      <c r="AB977" s="99"/>
      <c r="AC977" s="99"/>
      <c r="AD977" s="138">
        <v>41000</v>
      </c>
      <c r="AE977" s="102" t="s">
        <v>1906</v>
      </c>
    </row>
    <row r="978" spans="1:31" s="66" customFormat="1" ht="27" customHeight="1">
      <c r="A978" s="99">
        <v>1113200024</v>
      </c>
      <c r="B978" s="100" t="s">
        <v>1610</v>
      </c>
      <c r="C978" s="101" t="s">
        <v>1611</v>
      </c>
      <c r="D978" s="102" t="s">
        <v>178</v>
      </c>
      <c r="E978" s="102" t="s">
        <v>1612</v>
      </c>
      <c r="F978" s="133">
        <v>3550811</v>
      </c>
      <c r="G978" s="134" t="s">
        <v>1613</v>
      </c>
      <c r="H978" s="134" t="s">
        <v>1614</v>
      </c>
      <c r="I978" s="135"/>
      <c r="J978" s="136"/>
      <c r="K978" s="136"/>
      <c r="L978" s="136"/>
      <c r="M978" s="136" t="s">
        <v>765</v>
      </c>
      <c r="N978" s="137"/>
      <c r="O978" s="132"/>
      <c r="P978" s="99">
        <v>56</v>
      </c>
      <c r="Q978" s="131" t="s">
        <v>765</v>
      </c>
      <c r="R978" s="132">
        <v>2</v>
      </c>
      <c r="S978" s="99"/>
      <c r="T978" s="99">
        <v>56</v>
      </c>
      <c r="U978" s="99"/>
      <c r="V978" s="131"/>
      <c r="W978" s="132"/>
      <c r="X978" s="131"/>
      <c r="Y978" s="132"/>
      <c r="Z978" s="99"/>
      <c r="AA978" s="99"/>
      <c r="AB978" s="99"/>
      <c r="AC978" s="99"/>
      <c r="AD978" s="138">
        <v>40940</v>
      </c>
      <c r="AE978" s="102" t="s">
        <v>1615</v>
      </c>
    </row>
    <row r="979" spans="1:31" ht="27" customHeight="1">
      <c r="A979" s="99">
        <v>1113214322</v>
      </c>
      <c r="B979" s="100" t="s">
        <v>428</v>
      </c>
      <c r="C979" s="101" t="s">
        <v>532</v>
      </c>
      <c r="D979" s="102" t="s">
        <v>88</v>
      </c>
      <c r="E979" s="102" t="s">
        <v>169</v>
      </c>
      <c r="F979" s="133">
        <v>3550201</v>
      </c>
      <c r="G979" s="134" t="s">
        <v>686</v>
      </c>
      <c r="H979" s="134" t="s">
        <v>687</v>
      </c>
      <c r="I979" s="135"/>
      <c r="J979" s="136"/>
      <c r="K979" s="136"/>
      <c r="L979" s="136"/>
      <c r="M979" s="136" t="s">
        <v>302</v>
      </c>
      <c r="N979" s="137"/>
      <c r="O979" s="132"/>
      <c r="P979" s="99">
        <v>329</v>
      </c>
      <c r="Q979" s="131" t="s">
        <v>2679</v>
      </c>
      <c r="R979" s="132">
        <v>28</v>
      </c>
      <c r="S979" s="99"/>
      <c r="T979" s="99">
        <v>329</v>
      </c>
      <c r="U979" s="99"/>
      <c r="V979" s="131"/>
      <c r="W979" s="132"/>
      <c r="X979" s="131"/>
      <c r="Y979" s="132"/>
      <c r="Z979" s="99"/>
      <c r="AA979" s="99"/>
      <c r="AB979" s="99"/>
      <c r="AC979" s="99"/>
      <c r="AD979" s="138">
        <v>39173</v>
      </c>
      <c r="AE979" s="102" t="s">
        <v>6122</v>
      </c>
    </row>
    <row r="980" spans="1:31" ht="27" customHeight="1">
      <c r="A980" s="99">
        <v>1113214322</v>
      </c>
      <c r="B980" s="100" t="s">
        <v>428</v>
      </c>
      <c r="C980" s="101" t="s">
        <v>532</v>
      </c>
      <c r="D980" s="102" t="s">
        <v>88</v>
      </c>
      <c r="E980" s="102" t="s">
        <v>169</v>
      </c>
      <c r="F980" s="133">
        <v>3550201</v>
      </c>
      <c r="G980" s="134" t="s">
        <v>686</v>
      </c>
      <c r="H980" s="134" t="s">
        <v>687</v>
      </c>
      <c r="I980" s="135"/>
      <c r="J980" s="136"/>
      <c r="K980" s="136"/>
      <c r="L980" s="136"/>
      <c r="M980" s="136" t="s">
        <v>49</v>
      </c>
      <c r="N980" s="137"/>
      <c r="O980" s="132"/>
      <c r="P980" s="99"/>
      <c r="Q980" s="146" t="s">
        <v>2608</v>
      </c>
      <c r="R980" s="132">
        <v>5</v>
      </c>
      <c r="S980" s="99">
        <v>60</v>
      </c>
      <c r="T980" s="99"/>
      <c r="U980" s="99"/>
      <c r="V980" s="131"/>
      <c r="W980" s="132"/>
      <c r="X980" s="131"/>
      <c r="Y980" s="132"/>
      <c r="Z980" s="99"/>
      <c r="AA980" s="99"/>
      <c r="AB980" s="99"/>
      <c r="AC980" s="99"/>
      <c r="AD980" s="138">
        <v>41000</v>
      </c>
      <c r="AE980" s="102" t="s">
        <v>6123</v>
      </c>
    </row>
    <row r="981" spans="1:31" ht="27" customHeight="1">
      <c r="A981" s="144">
        <v>1113214363</v>
      </c>
      <c r="B981" s="100" t="s">
        <v>429</v>
      </c>
      <c r="C981" s="176" t="s">
        <v>8109</v>
      </c>
      <c r="D981" s="102" t="s">
        <v>799</v>
      </c>
      <c r="E981" s="102" t="s">
        <v>800</v>
      </c>
      <c r="F981" s="145">
        <v>3550225</v>
      </c>
      <c r="G981" s="126" t="s">
        <v>801</v>
      </c>
      <c r="H981" s="126" t="s">
        <v>802</v>
      </c>
      <c r="I981" s="127"/>
      <c r="J981" s="128"/>
      <c r="K981" s="128"/>
      <c r="L981" s="128"/>
      <c r="M981" s="128" t="s">
        <v>49</v>
      </c>
      <c r="N981" s="129"/>
      <c r="O981" s="130"/>
      <c r="P981" s="99">
        <v>40</v>
      </c>
      <c r="Q981" s="146" t="s">
        <v>456</v>
      </c>
      <c r="R981" s="132">
        <v>3</v>
      </c>
      <c r="S981" s="99"/>
      <c r="T981" s="99">
        <v>40</v>
      </c>
      <c r="U981" s="99"/>
      <c r="V981" s="110"/>
      <c r="W981" s="111"/>
      <c r="X981" s="110"/>
      <c r="Y981" s="132"/>
      <c r="Z981" s="99"/>
      <c r="AA981" s="99"/>
      <c r="AB981" s="99"/>
      <c r="AC981" s="99"/>
      <c r="AD981" s="112">
        <v>39722</v>
      </c>
      <c r="AE981" s="102" t="s">
        <v>2672</v>
      </c>
    </row>
    <row r="982" spans="1:31" ht="27" customHeight="1">
      <c r="A982" s="99">
        <v>1113214389</v>
      </c>
      <c r="B982" s="124" t="s">
        <v>788</v>
      </c>
      <c r="C982" s="102" t="s">
        <v>803</v>
      </c>
      <c r="D982" s="102" t="s">
        <v>88</v>
      </c>
      <c r="E982" s="102" t="s">
        <v>170</v>
      </c>
      <c r="F982" s="125">
        <v>3550225</v>
      </c>
      <c r="G982" s="126" t="s">
        <v>688</v>
      </c>
      <c r="H982" s="126" t="s">
        <v>689</v>
      </c>
      <c r="I982" s="110" t="s">
        <v>2099</v>
      </c>
      <c r="J982" s="148" t="s">
        <v>2099</v>
      </c>
      <c r="K982" s="148" t="s">
        <v>2099</v>
      </c>
      <c r="L982" s="148" t="s">
        <v>2099</v>
      </c>
      <c r="M982" s="128" t="s">
        <v>269</v>
      </c>
      <c r="N982" s="137" t="s">
        <v>2099</v>
      </c>
      <c r="O982" s="132" t="s">
        <v>2169</v>
      </c>
      <c r="P982" s="99"/>
      <c r="Q982" s="131"/>
      <c r="R982" s="132"/>
      <c r="S982" s="99"/>
      <c r="T982" s="99">
        <v>30</v>
      </c>
      <c r="U982" s="99"/>
      <c r="V982" s="110"/>
      <c r="W982" s="111"/>
      <c r="X982" s="110"/>
      <c r="Y982" s="132"/>
      <c r="Z982" s="99"/>
      <c r="AA982" s="99">
        <v>10</v>
      </c>
      <c r="AB982" s="99"/>
      <c r="AC982" s="99"/>
      <c r="AD982" s="112">
        <v>39173</v>
      </c>
      <c r="AE982" s="102" t="s">
        <v>804</v>
      </c>
    </row>
    <row r="983" spans="1:31" ht="27" customHeight="1">
      <c r="A983" s="99">
        <v>1113228629</v>
      </c>
      <c r="B983" s="124" t="s">
        <v>1066</v>
      </c>
      <c r="C983" s="102" t="s">
        <v>1067</v>
      </c>
      <c r="D983" s="102" t="s">
        <v>571</v>
      </c>
      <c r="E983" s="102" t="s">
        <v>1068</v>
      </c>
      <c r="F983" s="125">
        <v>3550327</v>
      </c>
      <c r="G983" s="126" t="s">
        <v>1069</v>
      </c>
      <c r="H983" s="126" t="s">
        <v>3419</v>
      </c>
      <c r="I983" s="110"/>
      <c r="J983" s="148"/>
      <c r="K983" s="148"/>
      <c r="L983" s="148"/>
      <c r="M983" s="128" t="s">
        <v>49</v>
      </c>
      <c r="N983" s="137"/>
      <c r="O983" s="132"/>
      <c r="P983" s="99"/>
      <c r="Q983" s="131"/>
      <c r="R983" s="132"/>
      <c r="S983" s="99"/>
      <c r="T983" s="99">
        <v>35</v>
      </c>
      <c r="U983" s="99"/>
      <c r="V983" s="265"/>
      <c r="W983" s="266"/>
      <c r="X983" s="131"/>
      <c r="Y983" s="132"/>
      <c r="Z983" s="99"/>
      <c r="AA983" s="99"/>
      <c r="AB983" s="99"/>
      <c r="AC983" s="99"/>
      <c r="AD983" s="112">
        <v>40452</v>
      </c>
      <c r="AE983" s="102" t="s">
        <v>1070</v>
      </c>
    </row>
    <row r="984" spans="1:31" s="66" customFormat="1" ht="27" customHeight="1">
      <c r="A984" s="144">
        <v>1113242927</v>
      </c>
      <c r="B984" s="100" t="s">
        <v>431</v>
      </c>
      <c r="C984" s="101" t="s">
        <v>805</v>
      </c>
      <c r="D984" s="102" t="s">
        <v>806</v>
      </c>
      <c r="E984" s="102" t="s">
        <v>807</v>
      </c>
      <c r="F984" s="145">
        <v>3500122</v>
      </c>
      <c r="G984" s="126" t="s">
        <v>808</v>
      </c>
      <c r="H984" s="126" t="s">
        <v>809</v>
      </c>
      <c r="I984" s="127"/>
      <c r="J984" s="148"/>
      <c r="K984" s="148"/>
      <c r="L984" s="148"/>
      <c r="M984" s="148" t="s">
        <v>66</v>
      </c>
      <c r="N984" s="137" t="s">
        <v>856</v>
      </c>
      <c r="O984" s="132"/>
      <c r="P984" s="144"/>
      <c r="Q984" s="131"/>
      <c r="R984" s="132"/>
      <c r="S984" s="144"/>
      <c r="T984" s="144">
        <v>30</v>
      </c>
      <c r="U984" s="99"/>
      <c r="V984" s="131"/>
      <c r="W984" s="132"/>
      <c r="X984" s="131"/>
      <c r="Y984" s="132"/>
      <c r="Z984" s="99"/>
      <c r="AA984" s="99">
        <v>10</v>
      </c>
      <c r="AB984" s="99"/>
      <c r="AC984" s="99"/>
      <c r="AD984" s="138">
        <v>39904</v>
      </c>
      <c r="AE984" s="102" t="s">
        <v>534</v>
      </c>
    </row>
    <row r="985" spans="1:31" s="66" customFormat="1" ht="27" customHeight="1">
      <c r="A985" s="144">
        <v>1113257537</v>
      </c>
      <c r="B985" s="100" t="s">
        <v>1616</v>
      </c>
      <c r="C985" s="101" t="s">
        <v>8233</v>
      </c>
      <c r="D985" s="102" t="s">
        <v>464</v>
      </c>
      <c r="E985" s="102" t="s">
        <v>1617</v>
      </c>
      <c r="F985" s="145">
        <v>3550167</v>
      </c>
      <c r="G985" s="146" t="s">
        <v>1618</v>
      </c>
      <c r="H985" s="126" t="s">
        <v>1619</v>
      </c>
      <c r="I985" s="177"/>
      <c r="J985" s="148"/>
      <c r="K985" s="148"/>
      <c r="L985" s="148"/>
      <c r="M985" s="148" t="s">
        <v>765</v>
      </c>
      <c r="N985" s="137"/>
      <c r="O985" s="132"/>
      <c r="P985" s="144">
        <v>60</v>
      </c>
      <c r="Q985" s="131" t="s">
        <v>49</v>
      </c>
      <c r="R985" s="132">
        <v>2</v>
      </c>
      <c r="S985" s="144"/>
      <c r="T985" s="144">
        <v>60</v>
      </c>
      <c r="U985" s="99"/>
      <c r="V985" s="131"/>
      <c r="W985" s="132"/>
      <c r="X985" s="131"/>
      <c r="Y985" s="132"/>
      <c r="Z985" s="99"/>
      <c r="AA985" s="343"/>
      <c r="AB985" s="99"/>
      <c r="AC985" s="99"/>
      <c r="AD985" s="138">
        <v>40940</v>
      </c>
      <c r="AE985" s="102" t="s">
        <v>11338</v>
      </c>
    </row>
    <row r="986" spans="1:31" ht="27" customHeight="1">
      <c r="A986" s="272">
        <v>1113257545</v>
      </c>
      <c r="B986" s="273" t="s">
        <v>1547</v>
      </c>
      <c r="C986" s="238" t="s">
        <v>1548</v>
      </c>
      <c r="D986" s="238" t="s">
        <v>464</v>
      </c>
      <c r="E986" s="102" t="s">
        <v>1549</v>
      </c>
      <c r="F986" s="133">
        <v>3550167</v>
      </c>
      <c r="G986" s="272" t="s">
        <v>5067</v>
      </c>
      <c r="H986" s="272" t="s">
        <v>5068</v>
      </c>
      <c r="I986" s="240"/>
      <c r="J986" s="241"/>
      <c r="K986" s="241"/>
      <c r="L986" s="241"/>
      <c r="M986" s="128" t="s">
        <v>49</v>
      </c>
      <c r="N986" s="274"/>
      <c r="O986" s="242"/>
      <c r="P986" s="126">
        <v>60</v>
      </c>
      <c r="Q986" s="146" t="s">
        <v>49</v>
      </c>
      <c r="R986" s="130">
        <v>5</v>
      </c>
      <c r="S986" s="126"/>
      <c r="T986" s="126">
        <v>60</v>
      </c>
      <c r="U986" s="126"/>
      <c r="V986" s="146"/>
      <c r="W986" s="130"/>
      <c r="X986" s="146"/>
      <c r="Y986" s="130"/>
      <c r="Z986" s="272"/>
      <c r="AA986" s="130"/>
      <c r="AB986" s="126"/>
      <c r="AC986" s="126"/>
      <c r="AD986" s="245">
        <v>40878</v>
      </c>
      <c r="AE986" s="102" t="s">
        <v>1550</v>
      </c>
    </row>
    <row r="987" spans="1:31" ht="27" customHeight="1">
      <c r="A987" s="144">
        <v>1113271520</v>
      </c>
      <c r="B987" s="124" t="s">
        <v>873</v>
      </c>
      <c r="C987" s="102" t="s">
        <v>891</v>
      </c>
      <c r="D987" s="102" t="s">
        <v>892</v>
      </c>
      <c r="E987" s="102" t="s">
        <v>915</v>
      </c>
      <c r="F987" s="225">
        <v>3500302</v>
      </c>
      <c r="G987" s="126" t="s">
        <v>916</v>
      </c>
      <c r="H987" s="126" t="s">
        <v>917</v>
      </c>
      <c r="I987" s="110"/>
      <c r="J987" s="148"/>
      <c r="K987" s="148"/>
      <c r="L987" s="148"/>
      <c r="M987" s="148" t="s">
        <v>950</v>
      </c>
      <c r="N987" s="137"/>
      <c r="O987" s="132"/>
      <c r="P987" s="99">
        <v>57</v>
      </c>
      <c r="Q987" s="131" t="s">
        <v>2679</v>
      </c>
      <c r="R987" s="132">
        <v>2</v>
      </c>
      <c r="S987" s="99"/>
      <c r="T987" s="99">
        <v>60</v>
      </c>
      <c r="U987" s="99"/>
      <c r="V987" s="110"/>
      <c r="W987" s="111"/>
      <c r="X987" s="110"/>
      <c r="Y987" s="132"/>
      <c r="Z987" s="99"/>
      <c r="AA987" s="99"/>
      <c r="AB987" s="99"/>
      <c r="AC987" s="99"/>
      <c r="AD987" s="112">
        <v>40269</v>
      </c>
      <c r="AE987" s="102" t="s">
        <v>996</v>
      </c>
    </row>
    <row r="988" spans="1:31" ht="27" customHeight="1">
      <c r="A988" s="99">
        <v>1113285819</v>
      </c>
      <c r="B988" s="124" t="s">
        <v>1552</v>
      </c>
      <c r="C988" s="102" t="s">
        <v>1553</v>
      </c>
      <c r="D988" s="102" t="s">
        <v>1554</v>
      </c>
      <c r="E988" s="102" t="s">
        <v>1557</v>
      </c>
      <c r="F988" s="125">
        <v>3550342</v>
      </c>
      <c r="G988" s="126" t="s">
        <v>1555</v>
      </c>
      <c r="H988" s="126" t="s">
        <v>2972</v>
      </c>
      <c r="I988" s="127"/>
      <c r="J988" s="128"/>
      <c r="K988" s="128"/>
      <c r="L988" s="128"/>
      <c r="M988" s="128" t="s">
        <v>49</v>
      </c>
      <c r="N988" s="129"/>
      <c r="O988" s="130"/>
      <c r="P988" s="99"/>
      <c r="Q988" s="131"/>
      <c r="R988" s="132"/>
      <c r="S988" s="99"/>
      <c r="T988" s="99">
        <v>18</v>
      </c>
      <c r="U988" s="99"/>
      <c r="V988" s="110"/>
      <c r="W988" s="111"/>
      <c r="X988" s="127"/>
      <c r="Y988" s="132"/>
      <c r="Z988" s="99"/>
      <c r="AA988" s="126">
        <v>22</v>
      </c>
      <c r="AB988" s="126"/>
      <c r="AC988" s="126"/>
      <c r="AD988" s="112">
        <v>40878</v>
      </c>
      <c r="AE988" s="102" t="s">
        <v>1556</v>
      </c>
    </row>
    <row r="989" spans="1:31" ht="27" customHeight="1">
      <c r="A989" s="99">
        <v>1113285900</v>
      </c>
      <c r="B989" s="124" t="s">
        <v>407</v>
      </c>
      <c r="C989" s="102" t="s">
        <v>463</v>
      </c>
      <c r="D989" s="102" t="s">
        <v>464</v>
      </c>
      <c r="E989" s="102" t="s">
        <v>2132</v>
      </c>
      <c r="F989" s="133">
        <v>3550137</v>
      </c>
      <c r="G989" s="126" t="s">
        <v>2133</v>
      </c>
      <c r="H989" s="126" t="s">
        <v>2134</v>
      </c>
      <c r="I989" s="127" t="s">
        <v>2135</v>
      </c>
      <c r="J989" s="128" t="s">
        <v>2135</v>
      </c>
      <c r="K989" s="128" t="s">
        <v>2135</v>
      </c>
      <c r="L989" s="128" t="s">
        <v>2135</v>
      </c>
      <c r="M989" s="128" t="s">
        <v>2135</v>
      </c>
      <c r="N989" s="129" t="s">
        <v>2135</v>
      </c>
      <c r="O989" s="130"/>
      <c r="P989" s="99"/>
      <c r="Q989" s="131"/>
      <c r="R989" s="132"/>
      <c r="S989" s="99"/>
      <c r="T989" s="99"/>
      <c r="U989" s="99"/>
      <c r="V989" s="110"/>
      <c r="W989" s="111"/>
      <c r="X989" s="127"/>
      <c r="Y989" s="132"/>
      <c r="Z989" s="99"/>
      <c r="AA989" s="126">
        <v>30</v>
      </c>
      <c r="AB989" s="126"/>
      <c r="AC989" s="126"/>
      <c r="AD989" s="112">
        <v>39600</v>
      </c>
      <c r="AE989" s="102" t="s">
        <v>2136</v>
      </c>
    </row>
    <row r="990" spans="1:31" ht="27" customHeight="1">
      <c r="A990" s="99">
        <v>1113285926</v>
      </c>
      <c r="B990" s="124" t="s">
        <v>176</v>
      </c>
      <c r="C990" s="102" t="s">
        <v>177</v>
      </c>
      <c r="D990" s="102" t="s">
        <v>178</v>
      </c>
      <c r="E990" s="102" t="s">
        <v>179</v>
      </c>
      <c r="F990" s="125">
        <v>3550811</v>
      </c>
      <c r="G990" s="146" t="s">
        <v>180</v>
      </c>
      <c r="H990" s="126" t="s">
        <v>181</v>
      </c>
      <c r="I990" s="177"/>
      <c r="J990" s="128"/>
      <c r="K990" s="128"/>
      <c r="L990" s="128"/>
      <c r="M990" s="128" t="s">
        <v>133</v>
      </c>
      <c r="N990" s="129" t="s">
        <v>133</v>
      </c>
      <c r="O990" s="130"/>
      <c r="P990" s="99"/>
      <c r="Q990" s="110"/>
      <c r="R990" s="132"/>
      <c r="S990" s="99"/>
      <c r="T990" s="99"/>
      <c r="U990" s="99"/>
      <c r="V990" s="110"/>
      <c r="W990" s="111"/>
      <c r="X990" s="127"/>
      <c r="Y990" s="132"/>
      <c r="Z990" s="99"/>
      <c r="AA990" s="126">
        <v>20</v>
      </c>
      <c r="AB990" s="126"/>
      <c r="AC990" s="126"/>
      <c r="AD990" s="112">
        <v>40057</v>
      </c>
      <c r="AE990" s="102" t="s">
        <v>310</v>
      </c>
    </row>
    <row r="991" spans="1:31" s="92" customFormat="1" ht="27" customHeight="1">
      <c r="A991" s="99">
        <v>1113285926</v>
      </c>
      <c r="B991" s="102" t="s">
        <v>10834</v>
      </c>
      <c r="C991" s="102" t="s">
        <v>10835</v>
      </c>
      <c r="D991" s="102" t="s">
        <v>178</v>
      </c>
      <c r="E991" s="102" t="s">
        <v>10836</v>
      </c>
      <c r="F991" s="259" t="s">
        <v>6553</v>
      </c>
      <c r="G991" s="99" t="s">
        <v>10837</v>
      </c>
      <c r="H991" s="99" t="s">
        <v>10838</v>
      </c>
      <c r="I991" s="135"/>
      <c r="J991" s="136"/>
      <c r="K991" s="136"/>
      <c r="L991" s="136"/>
      <c r="M991" s="136" t="s">
        <v>395</v>
      </c>
      <c r="N991" s="137" t="s">
        <v>396</v>
      </c>
      <c r="O991" s="132"/>
      <c r="P991" s="99"/>
      <c r="Q991" s="131"/>
      <c r="R991" s="132"/>
      <c r="S991" s="99"/>
      <c r="T991" s="99"/>
      <c r="U991" s="99"/>
      <c r="V991" s="131"/>
      <c r="W991" s="132"/>
      <c r="X991" s="131"/>
      <c r="Y991" s="132"/>
      <c r="Z991" s="99"/>
      <c r="AA991" s="99"/>
      <c r="AB991" s="99"/>
      <c r="AC991" s="99">
        <v>10</v>
      </c>
      <c r="AD991" s="149">
        <v>45962</v>
      </c>
      <c r="AE991" s="151" t="s">
        <v>10839</v>
      </c>
    </row>
    <row r="992" spans="1:31" ht="27" customHeight="1">
      <c r="A992" s="99">
        <v>1113285942</v>
      </c>
      <c r="B992" s="100" t="s">
        <v>569</v>
      </c>
      <c r="C992" s="101" t="s">
        <v>570</v>
      </c>
      <c r="D992" s="102" t="s">
        <v>571</v>
      </c>
      <c r="E992" s="102" t="s">
        <v>572</v>
      </c>
      <c r="F992" s="133">
        <v>3550334</v>
      </c>
      <c r="G992" s="134" t="s">
        <v>573</v>
      </c>
      <c r="H992" s="134" t="s">
        <v>573</v>
      </c>
      <c r="I992" s="135"/>
      <c r="J992" s="136"/>
      <c r="K992" s="136"/>
      <c r="L992" s="136"/>
      <c r="M992" s="136" t="s">
        <v>133</v>
      </c>
      <c r="N992" s="137"/>
      <c r="O992" s="132"/>
      <c r="P992" s="99"/>
      <c r="Q992" s="110"/>
      <c r="R992" s="132"/>
      <c r="S992" s="99"/>
      <c r="T992" s="99"/>
      <c r="U992" s="99"/>
      <c r="V992" s="110"/>
      <c r="W992" s="132"/>
      <c r="X992" s="127"/>
      <c r="Y992" s="132"/>
      <c r="Z992" s="99"/>
      <c r="AA992" s="99">
        <v>20</v>
      </c>
      <c r="AB992" s="99"/>
      <c r="AC992" s="99"/>
      <c r="AD992" s="138">
        <v>40118</v>
      </c>
      <c r="AE992" s="102" t="s">
        <v>574</v>
      </c>
    </row>
    <row r="993" spans="1:32" ht="27" customHeight="1">
      <c r="A993" s="99">
        <v>1113285983</v>
      </c>
      <c r="B993" s="100" t="s">
        <v>1538</v>
      </c>
      <c r="C993" s="101" t="s">
        <v>1539</v>
      </c>
      <c r="D993" s="102" t="s">
        <v>1540</v>
      </c>
      <c r="E993" s="102" t="s">
        <v>1541</v>
      </c>
      <c r="F993" s="133">
        <v>3500313</v>
      </c>
      <c r="G993" s="134" t="s">
        <v>1542</v>
      </c>
      <c r="H993" s="134" t="s">
        <v>1542</v>
      </c>
      <c r="I993" s="135" t="s">
        <v>49</v>
      </c>
      <c r="J993" s="136" t="s">
        <v>49</v>
      </c>
      <c r="K993" s="136" t="s">
        <v>49</v>
      </c>
      <c r="L993" s="136" t="s">
        <v>49</v>
      </c>
      <c r="M993" s="136" t="s">
        <v>49</v>
      </c>
      <c r="N993" s="137" t="s">
        <v>49</v>
      </c>
      <c r="O993" s="132" t="s">
        <v>765</v>
      </c>
      <c r="P993" s="99"/>
      <c r="Q993" s="131"/>
      <c r="R993" s="132"/>
      <c r="S993" s="99"/>
      <c r="T993" s="99"/>
      <c r="U993" s="99"/>
      <c r="V993" s="131"/>
      <c r="W993" s="132"/>
      <c r="X993" s="146"/>
      <c r="Y993" s="132"/>
      <c r="Z993" s="99"/>
      <c r="AA993" s="99">
        <v>20</v>
      </c>
      <c r="AB993" s="99"/>
      <c r="AC993" s="99"/>
      <c r="AD993" s="138">
        <v>40848</v>
      </c>
      <c r="AE993" s="102" t="s">
        <v>1543</v>
      </c>
    </row>
    <row r="994" spans="1:32" ht="27" customHeight="1">
      <c r="A994" s="99">
        <v>1113286007</v>
      </c>
      <c r="B994" s="100" t="s">
        <v>1582</v>
      </c>
      <c r="C994" s="101" t="s">
        <v>1583</v>
      </c>
      <c r="D994" s="102" t="s">
        <v>1584</v>
      </c>
      <c r="E994" s="102" t="s">
        <v>1627</v>
      </c>
      <c r="F994" s="133">
        <v>3550813</v>
      </c>
      <c r="G994" s="134" t="s">
        <v>1585</v>
      </c>
      <c r="H994" s="134" t="s">
        <v>1586</v>
      </c>
      <c r="I994" s="135"/>
      <c r="J994" s="136"/>
      <c r="K994" s="136"/>
      <c r="L994" s="136"/>
      <c r="M994" s="136" t="s">
        <v>49</v>
      </c>
      <c r="N994" s="137"/>
      <c r="O994" s="132"/>
      <c r="P994" s="99"/>
      <c r="Q994" s="131"/>
      <c r="R994" s="132"/>
      <c r="S994" s="99"/>
      <c r="T994" s="99"/>
      <c r="U994" s="99"/>
      <c r="V994" s="110"/>
      <c r="W994" s="111"/>
      <c r="X994" s="146"/>
      <c r="Y994" s="132"/>
      <c r="Z994" s="99"/>
      <c r="AA994" s="110">
        <v>30</v>
      </c>
      <c r="AB994" s="131"/>
      <c r="AC994" s="131"/>
      <c r="AD994" s="138">
        <v>40909</v>
      </c>
      <c r="AE994" s="102" t="s">
        <v>1587</v>
      </c>
    </row>
    <row r="995" spans="1:32" ht="27" customHeight="1">
      <c r="A995" s="99">
        <v>1113286015</v>
      </c>
      <c r="B995" s="100" t="s">
        <v>1625</v>
      </c>
      <c r="C995" s="101" t="s">
        <v>1626</v>
      </c>
      <c r="D995" s="102" t="s">
        <v>88</v>
      </c>
      <c r="E995" s="102" t="s">
        <v>1628</v>
      </c>
      <c r="F995" s="133">
        <v>3550201</v>
      </c>
      <c r="G995" s="134" t="s">
        <v>1630</v>
      </c>
      <c r="H995" s="134" t="s">
        <v>1630</v>
      </c>
      <c r="I995" s="135"/>
      <c r="J995" s="136"/>
      <c r="K995" s="136"/>
      <c r="L995" s="136"/>
      <c r="M995" s="136" t="s">
        <v>49</v>
      </c>
      <c r="N995" s="137" t="s">
        <v>1623</v>
      </c>
      <c r="O995" s="132" t="s">
        <v>765</v>
      </c>
      <c r="P995" s="99"/>
      <c r="Q995" s="131"/>
      <c r="R995" s="132"/>
      <c r="S995" s="99"/>
      <c r="T995" s="99"/>
      <c r="U995" s="99"/>
      <c r="V995" s="110"/>
      <c r="W995" s="111"/>
      <c r="X995" s="146"/>
      <c r="Y995" s="132"/>
      <c r="Z995" s="99"/>
      <c r="AA995" s="110">
        <v>20</v>
      </c>
      <c r="AB995" s="131"/>
      <c r="AC995" s="131"/>
      <c r="AD995" s="138">
        <v>40940</v>
      </c>
      <c r="AE995" s="102" t="s">
        <v>1629</v>
      </c>
    </row>
    <row r="996" spans="1:32" s="66" customFormat="1" ht="27" customHeight="1">
      <c r="A996" s="99">
        <v>1113286049</v>
      </c>
      <c r="B996" s="124" t="s">
        <v>1805</v>
      </c>
      <c r="C996" s="102" t="s">
        <v>1799</v>
      </c>
      <c r="D996" s="102" t="s">
        <v>88</v>
      </c>
      <c r="E996" s="102" t="s">
        <v>1800</v>
      </c>
      <c r="F996" s="133" t="s">
        <v>1803</v>
      </c>
      <c r="G996" s="134" t="s">
        <v>1801</v>
      </c>
      <c r="H996" s="134" t="s">
        <v>1802</v>
      </c>
      <c r="I996" s="135" t="s">
        <v>49</v>
      </c>
      <c r="J996" s="136" t="s">
        <v>49</v>
      </c>
      <c r="K996" s="136" t="s">
        <v>49</v>
      </c>
      <c r="L996" s="136" t="s">
        <v>49</v>
      </c>
      <c r="M996" s="136" t="s">
        <v>49</v>
      </c>
      <c r="N996" s="137" t="s">
        <v>49</v>
      </c>
      <c r="O996" s="132" t="s">
        <v>49</v>
      </c>
      <c r="P996" s="99"/>
      <c r="Q996" s="131"/>
      <c r="R996" s="132"/>
      <c r="S996" s="99"/>
      <c r="T996" s="99"/>
      <c r="U996" s="99"/>
      <c r="V996" s="110"/>
      <c r="W996" s="111"/>
      <c r="X996" s="146"/>
      <c r="Y996" s="132"/>
      <c r="Z996" s="99"/>
      <c r="AA996" s="110">
        <v>40</v>
      </c>
      <c r="AB996" s="131"/>
      <c r="AC996" s="131"/>
      <c r="AD996" s="138">
        <v>41000</v>
      </c>
      <c r="AE996" s="102" t="s">
        <v>1804</v>
      </c>
    </row>
    <row r="997" spans="1:32" ht="27" customHeight="1">
      <c r="A997" s="99">
        <v>1113286130</v>
      </c>
      <c r="B997" s="124" t="s">
        <v>2137</v>
      </c>
      <c r="C997" s="102" t="s">
        <v>2138</v>
      </c>
      <c r="D997" s="102" t="s">
        <v>571</v>
      </c>
      <c r="E997" s="102" t="s">
        <v>2139</v>
      </c>
      <c r="F997" s="125" t="s">
        <v>2140</v>
      </c>
      <c r="G997" s="126" t="s">
        <v>2141</v>
      </c>
      <c r="H997" s="126" t="s">
        <v>2142</v>
      </c>
      <c r="I997" s="135" t="s">
        <v>49</v>
      </c>
      <c r="J997" s="136" t="s">
        <v>49</v>
      </c>
      <c r="K997" s="136" t="s">
        <v>49</v>
      </c>
      <c r="L997" s="136" t="s">
        <v>49</v>
      </c>
      <c r="M997" s="136" t="s">
        <v>49</v>
      </c>
      <c r="N997" s="137" t="s">
        <v>49</v>
      </c>
      <c r="O997" s="132" t="s">
        <v>2169</v>
      </c>
      <c r="P997" s="99"/>
      <c r="Q997" s="131"/>
      <c r="R997" s="132"/>
      <c r="S997" s="99"/>
      <c r="T997" s="99">
        <v>20</v>
      </c>
      <c r="U997" s="99"/>
      <c r="V997" s="110"/>
      <c r="W997" s="111"/>
      <c r="X997" s="146"/>
      <c r="Y997" s="132"/>
      <c r="Z997" s="99"/>
      <c r="AA997" s="110"/>
      <c r="AB997" s="131"/>
      <c r="AC997" s="131"/>
      <c r="AD997" s="138">
        <v>41306</v>
      </c>
      <c r="AE997" s="102" t="s">
        <v>2143</v>
      </c>
    </row>
    <row r="998" spans="1:32" ht="27" customHeight="1">
      <c r="A998" s="99">
        <v>1113286163</v>
      </c>
      <c r="B998" s="124" t="s">
        <v>1850</v>
      </c>
      <c r="C998" s="102" t="s">
        <v>2156</v>
      </c>
      <c r="D998" s="102" t="s">
        <v>892</v>
      </c>
      <c r="E998" s="102" t="s">
        <v>1185</v>
      </c>
      <c r="F998" s="145">
        <v>3500305</v>
      </c>
      <c r="G998" s="126" t="s">
        <v>1186</v>
      </c>
      <c r="H998" s="126" t="s">
        <v>1187</v>
      </c>
      <c r="I998" s="127"/>
      <c r="J998" s="148"/>
      <c r="K998" s="148"/>
      <c r="L998" s="148"/>
      <c r="M998" s="148" t="s">
        <v>49</v>
      </c>
      <c r="N998" s="137"/>
      <c r="O998" s="132"/>
      <c r="P998" s="144">
        <v>50</v>
      </c>
      <c r="Q998" s="131" t="s">
        <v>49</v>
      </c>
      <c r="R998" s="132">
        <v>4</v>
      </c>
      <c r="S998" s="144"/>
      <c r="T998" s="144">
        <v>60</v>
      </c>
      <c r="U998" s="126"/>
      <c r="V998" s="146"/>
      <c r="W998" s="130"/>
      <c r="X998" s="146"/>
      <c r="Y998" s="130"/>
      <c r="Z998" s="126"/>
      <c r="AA998" s="99"/>
      <c r="AB998" s="99"/>
      <c r="AC998" s="99"/>
      <c r="AD998" s="112">
        <v>41365</v>
      </c>
      <c r="AE998" s="102" t="s">
        <v>1188</v>
      </c>
    </row>
    <row r="999" spans="1:32" ht="27" customHeight="1">
      <c r="A999" s="99">
        <v>1113286338</v>
      </c>
      <c r="B999" s="100" t="s">
        <v>3399</v>
      </c>
      <c r="C999" s="101" t="s">
        <v>8316</v>
      </c>
      <c r="D999" s="102" t="s">
        <v>88</v>
      </c>
      <c r="E999" s="102" t="s">
        <v>8317</v>
      </c>
      <c r="F999" s="133" t="s">
        <v>1803</v>
      </c>
      <c r="G999" s="134" t="s">
        <v>3401</v>
      </c>
      <c r="H999" s="134" t="s">
        <v>3401</v>
      </c>
      <c r="I999" s="135" t="s">
        <v>49</v>
      </c>
      <c r="J999" s="136" t="s">
        <v>49</v>
      </c>
      <c r="K999" s="136" t="s">
        <v>765</v>
      </c>
      <c r="L999" s="136" t="s">
        <v>765</v>
      </c>
      <c r="M999" s="136" t="s">
        <v>765</v>
      </c>
      <c r="N999" s="137" t="s">
        <v>765</v>
      </c>
      <c r="O999" s="132" t="s">
        <v>49</v>
      </c>
      <c r="P999" s="99"/>
      <c r="Q999" s="131"/>
      <c r="R999" s="132"/>
      <c r="S999" s="99"/>
      <c r="T999" s="99"/>
      <c r="U999" s="99"/>
      <c r="V999" s="110"/>
      <c r="W999" s="111"/>
      <c r="X999" s="131"/>
      <c r="Y999" s="132"/>
      <c r="Z999" s="99"/>
      <c r="AA999" s="99">
        <v>20</v>
      </c>
      <c r="AB999" s="99"/>
      <c r="AC999" s="99"/>
      <c r="AD999" s="138">
        <v>42491</v>
      </c>
      <c r="AE999" s="102" t="s">
        <v>8318</v>
      </c>
    </row>
    <row r="1000" spans="1:32" ht="27" customHeight="1">
      <c r="A1000" s="99">
        <v>1113286338</v>
      </c>
      <c r="B1000" s="100" t="s">
        <v>3399</v>
      </c>
      <c r="C1000" s="101" t="s">
        <v>8316</v>
      </c>
      <c r="D1000" s="102" t="s">
        <v>88</v>
      </c>
      <c r="E1000" s="102" t="s">
        <v>8317</v>
      </c>
      <c r="F1000" s="133" t="s">
        <v>1803</v>
      </c>
      <c r="G1000" s="134" t="s">
        <v>3401</v>
      </c>
      <c r="H1000" s="134" t="s">
        <v>3401</v>
      </c>
      <c r="I1000" s="135" t="s">
        <v>49</v>
      </c>
      <c r="J1000" s="136" t="s">
        <v>49</v>
      </c>
      <c r="K1000" s="136" t="s">
        <v>765</v>
      </c>
      <c r="L1000" s="136" t="s">
        <v>765</v>
      </c>
      <c r="M1000" s="136" t="s">
        <v>765</v>
      </c>
      <c r="N1000" s="137" t="s">
        <v>765</v>
      </c>
      <c r="O1000" s="132" t="s">
        <v>49</v>
      </c>
      <c r="P1000" s="99"/>
      <c r="Q1000" s="131"/>
      <c r="R1000" s="132"/>
      <c r="S1000" s="99"/>
      <c r="T1000" s="99"/>
      <c r="U1000" s="99"/>
      <c r="V1000" s="110"/>
      <c r="W1000" s="111"/>
      <c r="X1000" s="131"/>
      <c r="Y1000" s="132"/>
      <c r="Z1000" s="99"/>
      <c r="AA1000" s="99"/>
      <c r="AB1000" s="99" t="s">
        <v>10919</v>
      </c>
      <c r="AC1000" s="99"/>
      <c r="AD1000" s="138">
        <v>43556</v>
      </c>
      <c r="AE1000" s="102" t="s">
        <v>8318</v>
      </c>
    </row>
    <row r="1001" spans="1:32" ht="27" customHeight="1">
      <c r="A1001" s="99">
        <v>1113286338</v>
      </c>
      <c r="B1001" s="124" t="s">
        <v>11765</v>
      </c>
      <c r="C1001" s="102" t="s">
        <v>10769</v>
      </c>
      <c r="D1001" s="102" t="s">
        <v>88</v>
      </c>
      <c r="E1001" s="102" t="s">
        <v>10770</v>
      </c>
      <c r="F1001" s="125" t="s">
        <v>1803</v>
      </c>
      <c r="G1001" s="126" t="s">
        <v>10771</v>
      </c>
      <c r="H1001" s="126" t="s">
        <v>10772</v>
      </c>
      <c r="I1001" s="127" t="s">
        <v>765</v>
      </c>
      <c r="J1001" s="128" t="s">
        <v>765</v>
      </c>
      <c r="K1001" s="128" t="s">
        <v>765</v>
      </c>
      <c r="L1001" s="128" t="s">
        <v>765</v>
      </c>
      <c r="M1001" s="344" t="s">
        <v>765</v>
      </c>
      <c r="N1001" s="129" t="s">
        <v>765</v>
      </c>
      <c r="O1001" s="130" t="s">
        <v>765</v>
      </c>
      <c r="P1001" s="99"/>
      <c r="Q1001" s="131"/>
      <c r="R1001" s="132"/>
      <c r="S1001" s="99"/>
      <c r="T1001" s="99"/>
      <c r="U1001" s="99"/>
      <c r="V1001" s="131"/>
      <c r="W1001" s="132"/>
      <c r="X1001" s="131"/>
      <c r="Y1001" s="132"/>
      <c r="Z1001" s="99"/>
      <c r="AA1001" s="99"/>
      <c r="AB1001" s="99"/>
      <c r="AC1001" s="99">
        <v>10</v>
      </c>
      <c r="AD1001" s="112">
        <v>45931</v>
      </c>
      <c r="AE1001" s="212" t="s">
        <v>10773</v>
      </c>
    </row>
    <row r="1002" spans="1:32" s="66" customFormat="1" ht="27" customHeight="1">
      <c r="A1002" s="99">
        <v>1113286353</v>
      </c>
      <c r="B1002" s="124" t="s">
        <v>2998</v>
      </c>
      <c r="C1002" s="102" t="s">
        <v>3662</v>
      </c>
      <c r="D1002" s="102" t="s">
        <v>3400</v>
      </c>
      <c r="E1002" s="102" t="s">
        <v>3663</v>
      </c>
      <c r="F1002" s="125" t="s">
        <v>3664</v>
      </c>
      <c r="G1002" s="126" t="s">
        <v>3665</v>
      </c>
      <c r="H1002" s="126" t="s">
        <v>3666</v>
      </c>
      <c r="I1002" s="127"/>
      <c r="J1002" s="128" t="s">
        <v>765</v>
      </c>
      <c r="K1002" s="128" t="s">
        <v>765</v>
      </c>
      <c r="L1002" s="128" t="s">
        <v>765</v>
      </c>
      <c r="M1002" s="128" t="s">
        <v>3667</v>
      </c>
      <c r="N1002" s="129" t="s">
        <v>765</v>
      </c>
      <c r="O1002" s="130" t="s">
        <v>765</v>
      </c>
      <c r="P1002" s="99"/>
      <c r="Q1002" s="131"/>
      <c r="R1002" s="132"/>
      <c r="S1002" s="99"/>
      <c r="T1002" s="99"/>
      <c r="U1002" s="99"/>
      <c r="V1002" s="131"/>
      <c r="W1002" s="132"/>
      <c r="X1002" s="131"/>
      <c r="Y1002" s="132"/>
      <c r="Z1002" s="99"/>
      <c r="AA1002" s="99">
        <v>20</v>
      </c>
      <c r="AB1002" s="99"/>
      <c r="AC1002" s="99"/>
      <c r="AD1002" s="149">
        <v>42736</v>
      </c>
      <c r="AE1002" s="102" t="s">
        <v>3668</v>
      </c>
      <c r="AF1002" s="67"/>
    </row>
    <row r="1003" spans="1:32" ht="27" customHeight="1">
      <c r="A1003" s="99">
        <v>1113286387</v>
      </c>
      <c r="B1003" s="100" t="s">
        <v>3896</v>
      </c>
      <c r="C1003" s="101" t="s">
        <v>3897</v>
      </c>
      <c r="D1003" s="102" t="s">
        <v>806</v>
      </c>
      <c r="E1003" s="102" t="s">
        <v>3898</v>
      </c>
      <c r="F1003" s="133">
        <v>3500165</v>
      </c>
      <c r="G1003" s="134" t="s">
        <v>3899</v>
      </c>
      <c r="H1003" s="134" t="s">
        <v>3900</v>
      </c>
      <c r="I1003" s="135" t="s">
        <v>765</v>
      </c>
      <c r="J1003" s="136" t="s">
        <v>765</v>
      </c>
      <c r="K1003" s="136" t="s">
        <v>765</v>
      </c>
      <c r="L1003" s="136" t="s">
        <v>765</v>
      </c>
      <c r="M1003" s="136" t="s">
        <v>765</v>
      </c>
      <c r="N1003" s="137" t="s">
        <v>765</v>
      </c>
      <c r="O1003" s="132" t="s">
        <v>3894</v>
      </c>
      <c r="P1003" s="99"/>
      <c r="Q1003" s="131"/>
      <c r="R1003" s="132"/>
      <c r="S1003" s="99"/>
      <c r="T1003" s="99"/>
      <c r="U1003" s="99"/>
      <c r="V1003" s="110"/>
      <c r="W1003" s="111"/>
      <c r="X1003" s="110"/>
      <c r="Y1003" s="132"/>
      <c r="Z1003" s="99"/>
      <c r="AA1003" s="99">
        <v>20</v>
      </c>
      <c r="AB1003" s="99"/>
      <c r="AC1003" s="99"/>
      <c r="AD1003" s="138">
        <v>42887</v>
      </c>
      <c r="AE1003" s="102" t="s">
        <v>3901</v>
      </c>
    </row>
    <row r="1004" spans="1:32" ht="27" customHeight="1">
      <c r="A1004" s="99">
        <v>1113286270</v>
      </c>
      <c r="B1004" s="100" t="s">
        <v>2561</v>
      </c>
      <c r="C1004" s="101" t="s">
        <v>2537</v>
      </c>
      <c r="D1004" s="102" t="s">
        <v>88</v>
      </c>
      <c r="E1004" s="102" t="s">
        <v>2538</v>
      </c>
      <c r="F1004" s="133" t="s">
        <v>2539</v>
      </c>
      <c r="G1004" s="134" t="s">
        <v>2540</v>
      </c>
      <c r="H1004" s="134" t="s">
        <v>2541</v>
      </c>
      <c r="I1004" s="135"/>
      <c r="J1004" s="136"/>
      <c r="K1004" s="136"/>
      <c r="L1004" s="136"/>
      <c r="M1004" s="136" t="s">
        <v>49</v>
      </c>
      <c r="N1004" s="137" t="s">
        <v>49</v>
      </c>
      <c r="O1004" s="132"/>
      <c r="P1004" s="99"/>
      <c r="Q1004" s="131"/>
      <c r="R1004" s="132"/>
      <c r="S1004" s="99"/>
      <c r="T1004" s="99">
        <v>6</v>
      </c>
      <c r="U1004" s="99"/>
      <c r="V1004" s="131"/>
      <c r="W1004" s="132"/>
      <c r="X1004" s="131"/>
      <c r="Y1004" s="132"/>
      <c r="Z1004" s="99"/>
      <c r="AA1004" s="99">
        <v>14</v>
      </c>
      <c r="AB1004" s="99"/>
      <c r="AC1004" s="99"/>
      <c r="AD1004" s="138">
        <v>41852</v>
      </c>
      <c r="AE1004" s="102" t="s">
        <v>2542</v>
      </c>
    </row>
    <row r="1005" spans="1:32" ht="27" customHeight="1">
      <c r="A1005" s="99">
        <v>1113286445</v>
      </c>
      <c r="B1005" s="124" t="s">
        <v>4320</v>
      </c>
      <c r="C1005" s="102" t="s">
        <v>4321</v>
      </c>
      <c r="D1005" s="102" t="s">
        <v>571</v>
      </c>
      <c r="E1005" s="102" t="s">
        <v>4322</v>
      </c>
      <c r="F1005" s="133" t="s">
        <v>4323</v>
      </c>
      <c r="G1005" s="134" t="s">
        <v>4324</v>
      </c>
      <c r="H1005" s="134" t="s">
        <v>4325</v>
      </c>
      <c r="I1005" s="135" t="s">
        <v>49</v>
      </c>
      <c r="J1005" s="136" t="s">
        <v>49</v>
      </c>
      <c r="K1005" s="136" t="s">
        <v>49</v>
      </c>
      <c r="L1005" s="136" t="s">
        <v>49</v>
      </c>
      <c r="M1005" s="136" t="s">
        <v>49</v>
      </c>
      <c r="N1005" s="137" t="s">
        <v>49</v>
      </c>
      <c r="O1005" s="132" t="s">
        <v>49</v>
      </c>
      <c r="P1005" s="99"/>
      <c r="Q1005" s="131"/>
      <c r="R1005" s="132"/>
      <c r="S1005" s="99"/>
      <c r="T1005" s="99"/>
      <c r="U1005" s="99"/>
      <c r="V1005" s="110"/>
      <c r="W1005" s="111"/>
      <c r="X1005" s="146"/>
      <c r="Y1005" s="132"/>
      <c r="Z1005" s="99"/>
      <c r="AA1005" s="110">
        <v>20</v>
      </c>
      <c r="AB1005" s="131"/>
      <c r="AC1005" s="131"/>
      <c r="AD1005" s="138">
        <v>43191</v>
      </c>
      <c r="AE1005" s="102" t="s">
        <v>4326</v>
      </c>
    </row>
    <row r="1006" spans="1:32" s="66" customFormat="1" ht="27" customHeight="1">
      <c r="A1006" s="99">
        <v>1113286460</v>
      </c>
      <c r="B1006" s="124" t="s">
        <v>176</v>
      </c>
      <c r="C1006" s="102" t="s">
        <v>1844</v>
      </c>
      <c r="D1006" s="102" t="s">
        <v>178</v>
      </c>
      <c r="E1006" s="102" t="s">
        <v>4614</v>
      </c>
      <c r="F1006" s="125">
        <v>3550811</v>
      </c>
      <c r="G1006" s="146" t="s">
        <v>4615</v>
      </c>
      <c r="H1006" s="126" t="s">
        <v>4616</v>
      </c>
      <c r="I1006" s="177"/>
      <c r="J1006" s="128"/>
      <c r="K1006" s="128"/>
      <c r="L1006" s="128"/>
      <c r="M1006" s="128" t="s">
        <v>49</v>
      </c>
      <c r="N1006" s="129" t="s">
        <v>49</v>
      </c>
      <c r="O1006" s="130"/>
      <c r="P1006" s="99"/>
      <c r="Q1006" s="110"/>
      <c r="R1006" s="132"/>
      <c r="S1006" s="99"/>
      <c r="T1006" s="99"/>
      <c r="U1006" s="99"/>
      <c r="V1006" s="110"/>
      <c r="W1006" s="111"/>
      <c r="X1006" s="127"/>
      <c r="Y1006" s="132"/>
      <c r="Z1006" s="99"/>
      <c r="AA1006" s="126">
        <v>20</v>
      </c>
      <c r="AB1006" s="126"/>
      <c r="AC1006" s="126"/>
      <c r="AD1006" s="112">
        <v>43344</v>
      </c>
      <c r="AE1006" s="102" t="s">
        <v>4617</v>
      </c>
    </row>
    <row r="1007" spans="1:32" ht="27" customHeight="1">
      <c r="A1007" s="99">
        <v>1113286460</v>
      </c>
      <c r="B1007" s="124" t="s">
        <v>176</v>
      </c>
      <c r="C1007" s="102" t="s">
        <v>5384</v>
      </c>
      <c r="D1007" s="102" t="s">
        <v>178</v>
      </c>
      <c r="E1007" s="102" t="s">
        <v>4614</v>
      </c>
      <c r="F1007" s="125">
        <v>3550811</v>
      </c>
      <c r="G1007" s="146" t="s">
        <v>5385</v>
      </c>
      <c r="H1007" s="126" t="s">
        <v>5386</v>
      </c>
      <c r="I1007" s="177"/>
      <c r="J1007" s="128"/>
      <c r="K1007" s="128"/>
      <c r="L1007" s="128"/>
      <c r="M1007" s="128" t="s">
        <v>5387</v>
      </c>
      <c r="N1007" s="129" t="s">
        <v>5387</v>
      </c>
      <c r="O1007" s="130"/>
      <c r="P1007" s="99"/>
      <c r="Q1007" s="110"/>
      <c r="R1007" s="132"/>
      <c r="S1007" s="99"/>
      <c r="T1007" s="99"/>
      <c r="U1007" s="99"/>
      <c r="V1007" s="110"/>
      <c r="W1007" s="111"/>
      <c r="X1007" s="127"/>
      <c r="Y1007" s="132"/>
      <c r="Z1007" s="99"/>
      <c r="AA1007" s="126"/>
      <c r="AB1007" s="126" t="s">
        <v>5387</v>
      </c>
      <c r="AC1007" s="126"/>
      <c r="AD1007" s="138">
        <v>43770</v>
      </c>
      <c r="AE1007" s="102" t="s">
        <v>4617</v>
      </c>
    </row>
    <row r="1008" spans="1:32" ht="27" customHeight="1">
      <c r="A1008" s="99">
        <v>1113286486</v>
      </c>
      <c r="B1008" s="124" t="s">
        <v>6429</v>
      </c>
      <c r="C1008" s="102" t="s">
        <v>11980</v>
      </c>
      <c r="D1008" s="102" t="s">
        <v>6430</v>
      </c>
      <c r="E1008" s="102" t="s">
        <v>6431</v>
      </c>
      <c r="F1008" s="125" t="s">
        <v>6432</v>
      </c>
      <c r="G1008" s="126" t="s">
        <v>6433</v>
      </c>
      <c r="H1008" s="126" t="s">
        <v>6434</v>
      </c>
      <c r="I1008" s="127" t="s">
        <v>6435</v>
      </c>
      <c r="J1008" s="128" t="s">
        <v>6435</v>
      </c>
      <c r="K1008" s="128" t="s">
        <v>6435</v>
      </c>
      <c r="L1008" s="128" t="s">
        <v>6435</v>
      </c>
      <c r="M1008" s="128"/>
      <c r="N1008" s="129"/>
      <c r="O1008" s="130"/>
      <c r="P1008" s="126"/>
      <c r="Q1008" s="146"/>
      <c r="R1008" s="130"/>
      <c r="S1008" s="126"/>
      <c r="T1008" s="126">
        <v>40</v>
      </c>
      <c r="U1008" s="126"/>
      <c r="V1008" s="146"/>
      <c r="W1008" s="130"/>
      <c r="X1008" s="146"/>
      <c r="Y1008" s="130"/>
      <c r="Z1008" s="126"/>
      <c r="AA1008" s="99"/>
      <c r="AB1008" s="99"/>
      <c r="AC1008" s="99"/>
      <c r="AD1008" s="112">
        <v>44197</v>
      </c>
      <c r="AE1008" s="102" t="s">
        <v>6436</v>
      </c>
    </row>
    <row r="1009" spans="1:31" ht="27" customHeight="1">
      <c r="A1009" s="99">
        <v>1113286494</v>
      </c>
      <c r="B1009" s="100" t="s">
        <v>6551</v>
      </c>
      <c r="C1009" s="101" t="s">
        <v>1755</v>
      </c>
      <c r="D1009" s="102" t="s">
        <v>178</v>
      </c>
      <c r="E1009" s="102" t="s">
        <v>6552</v>
      </c>
      <c r="F1009" s="133" t="s">
        <v>6553</v>
      </c>
      <c r="G1009" s="134" t="s">
        <v>1756</v>
      </c>
      <c r="H1009" s="134" t="s">
        <v>1756</v>
      </c>
      <c r="I1009" s="135" t="s">
        <v>49</v>
      </c>
      <c r="J1009" s="136" t="s">
        <v>49</v>
      </c>
      <c r="K1009" s="136" t="s">
        <v>49</v>
      </c>
      <c r="L1009" s="136" t="s">
        <v>49</v>
      </c>
      <c r="M1009" s="136" t="s">
        <v>49</v>
      </c>
      <c r="N1009" s="137" t="s">
        <v>49</v>
      </c>
      <c r="O1009" s="132" t="s">
        <v>49</v>
      </c>
      <c r="P1009" s="99"/>
      <c r="Q1009" s="131"/>
      <c r="R1009" s="132"/>
      <c r="S1009" s="99"/>
      <c r="T1009" s="99">
        <v>30</v>
      </c>
      <c r="U1009" s="99"/>
      <c r="V1009" s="131"/>
      <c r="W1009" s="132"/>
      <c r="X1009" s="146"/>
      <c r="Y1009" s="132"/>
      <c r="Z1009" s="99"/>
      <c r="AA1009" s="99"/>
      <c r="AB1009" s="99"/>
      <c r="AC1009" s="99"/>
      <c r="AD1009" s="138">
        <v>44287</v>
      </c>
      <c r="AE1009" s="102" t="s">
        <v>6554</v>
      </c>
    </row>
    <row r="1010" spans="1:31" ht="27" customHeight="1">
      <c r="A1010" s="99">
        <v>1113286551</v>
      </c>
      <c r="B1010" s="151" t="s">
        <v>7945</v>
      </c>
      <c r="C1010" s="151" t="s">
        <v>7946</v>
      </c>
      <c r="D1010" s="102" t="s">
        <v>571</v>
      </c>
      <c r="E1010" s="102" t="s">
        <v>7947</v>
      </c>
      <c r="F1010" s="259" t="s">
        <v>7948</v>
      </c>
      <c r="G1010" s="151" t="s">
        <v>7949</v>
      </c>
      <c r="H1010" s="151" t="s">
        <v>7950</v>
      </c>
      <c r="I1010" s="154"/>
      <c r="J1010" s="136"/>
      <c r="K1010" s="136"/>
      <c r="L1010" s="136"/>
      <c r="M1010" s="136" t="s">
        <v>765</v>
      </c>
      <c r="N1010" s="137" t="s">
        <v>765</v>
      </c>
      <c r="O1010" s="132"/>
      <c r="P1010" s="99"/>
      <c r="Q1010" s="110"/>
      <c r="R1010" s="111"/>
      <c r="S1010" s="99"/>
      <c r="T1010" s="99"/>
      <c r="U1010" s="99"/>
      <c r="V1010" s="131"/>
      <c r="W1010" s="132"/>
      <c r="X1010" s="110"/>
      <c r="Y1010" s="111"/>
      <c r="Z1010" s="99">
        <v>20</v>
      </c>
      <c r="AA1010" s="99"/>
      <c r="AB1010" s="99"/>
      <c r="AC1010" s="99"/>
      <c r="AD1010" s="138">
        <v>44866</v>
      </c>
      <c r="AE1010" s="151" t="s">
        <v>7951</v>
      </c>
    </row>
    <row r="1011" spans="1:31" s="92" customFormat="1" ht="27.6" customHeight="1">
      <c r="A1011" s="76">
        <v>1113286577</v>
      </c>
      <c r="B1011" s="141" t="s">
        <v>8694</v>
      </c>
      <c r="C1011" s="141" t="s">
        <v>8695</v>
      </c>
      <c r="D1011" s="160" t="s">
        <v>8696</v>
      </c>
      <c r="E1011" s="160" t="s">
        <v>8697</v>
      </c>
      <c r="F1011" s="323" t="s">
        <v>8698</v>
      </c>
      <c r="G1011" s="76" t="s">
        <v>8699</v>
      </c>
      <c r="H1011" s="76" t="s">
        <v>8700</v>
      </c>
      <c r="I1011" s="172"/>
      <c r="J1011" s="164"/>
      <c r="K1011" s="164"/>
      <c r="L1011" s="164"/>
      <c r="M1011" s="164" t="s">
        <v>49</v>
      </c>
      <c r="N1011" s="142" t="s">
        <v>49</v>
      </c>
      <c r="O1011" s="89"/>
      <c r="P1011" s="76"/>
      <c r="Q1011" s="70"/>
      <c r="R1011" s="89"/>
      <c r="S1011" s="76"/>
      <c r="T1011" s="76"/>
      <c r="U1011" s="76"/>
      <c r="V1011" s="70"/>
      <c r="W1011" s="89"/>
      <c r="X1011" s="70"/>
      <c r="Y1011" s="89"/>
      <c r="Z1011" s="76"/>
      <c r="AA1011" s="76">
        <v>20</v>
      </c>
      <c r="AB1011" s="76"/>
      <c r="AC1011" s="76"/>
      <c r="AD1011" s="140">
        <v>45200</v>
      </c>
      <c r="AE1011" s="141" t="s">
        <v>8701</v>
      </c>
    </row>
    <row r="1012" spans="1:31" ht="27" customHeight="1">
      <c r="A1012" s="99">
        <v>1113286619</v>
      </c>
      <c r="B1012" s="124" t="s">
        <v>11609</v>
      </c>
      <c r="C1012" s="102" t="s">
        <v>9338</v>
      </c>
      <c r="D1012" s="102" t="s">
        <v>571</v>
      </c>
      <c r="E1012" s="102" t="s">
        <v>9339</v>
      </c>
      <c r="F1012" s="125" t="s">
        <v>7948</v>
      </c>
      <c r="G1012" s="126" t="s">
        <v>10538</v>
      </c>
      <c r="H1012" s="126" t="s">
        <v>10539</v>
      </c>
      <c r="I1012" s="127" t="s">
        <v>765</v>
      </c>
      <c r="J1012" s="128" t="s">
        <v>765</v>
      </c>
      <c r="K1012" s="128" t="s">
        <v>765</v>
      </c>
      <c r="L1012" s="128" t="s">
        <v>765</v>
      </c>
      <c r="M1012" s="128" t="s">
        <v>765</v>
      </c>
      <c r="N1012" s="129" t="s">
        <v>765</v>
      </c>
      <c r="O1012" s="130" t="s">
        <v>765</v>
      </c>
      <c r="P1012" s="99"/>
      <c r="Q1012" s="131"/>
      <c r="R1012" s="132"/>
      <c r="S1012" s="99"/>
      <c r="T1012" s="99"/>
      <c r="U1012" s="99"/>
      <c r="V1012" s="131"/>
      <c r="W1012" s="132"/>
      <c r="X1012" s="131"/>
      <c r="Y1012" s="132"/>
      <c r="Z1012" s="99"/>
      <c r="AA1012" s="99">
        <v>20</v>
      </c>
      <c r="AB1012" s="99"/>
      <c r="AC1012" s="99"/>
      <c r="AD1012" s="112">
        <v>45474</v>
      </c>
      <c r="AE1012" s="102" t="s">
        <v>9340</v>
      </c>
    </row>
    <row r="1013" spans="1:31" ht="27" customHeight="1">
      <c r="A1013" s="99">
        <v>1113286627</v>
      </c>
      <c r="B1013" s="100" t="s">
        <v>10126</v>
      </c>
      <c r="C1013" s="101" t="s">
        <v>7722</v>
      </c>
      <c r="D1013" s="102" t="s">
        <v>1554</v>
      </c>
      <c r="E1013" s="102" t="s">
        <v>7723</v>
      </c>
      <c r="F1013" s="133" t="s">
        <v>7724</v>
      </c>
      <c r="G1013" s="134" t="s">
        <v>7725</v>
      </c>
      <c r="H1013" s="134" t="s">
        <v>7726</v>
      </c>
      <c r="I1013" s="135" t="s">
        <v>765</v>
      </c>
      <c r="J1013" s="136"/>
      <c r="K1013" s="136" t="s">
        <v>765</v>
      </c>
      <c r="L1013" s="136" t="s">
        <v>765</v>
      </c>
      <c r="M1013" s="136" t="s">
        <v>765</v>
      </c>
      <c r="N1013" s="137" t="s">
        <v>765</v>
      </c>
      <c r="O1013" s="132"/>
      <c r="P1013" s="99"/>
      <c r="Q1013" s="131"/>
      <c r="R1013" s="132"/>
      <c r="S1013" s="99"/>
      <c r="T1013" s="99"/>
      <c r="U1013" s="99"/>
      <c r="V1013" s="131"/>
      <c r="W1013" s="111"/>
      <c r="X1013" s="146"/>
      <c r="Y1013" s="132"/>
      <c r="Z1013" s="99"/>
      <c r="AA1013" s="131">
        <v>20</v>
      </c>
      <c r="AB1013" s="131"/>
      <c r="AC1013" s="131"/>
      <c r="AD1013" s="138">
        <v>45748</v>
      </c>
      <c r="AE1013" s="102" t="s">
        <v>7727</v>
      </c>
    </row>
    <row r="1014" spans="1:31" s="66" customFormat="1" ht="27" customHeight="1">
      <c r="A1014" s="169">
        <v>1113286635</v>
      </c>
      <c r="B1014" s="156" t="s">
        <v>11608</v>
      </c>
      <c r="C1014" s="156" t="s">
        <v>10829</v>
      </c>
      <c r="D1014" s="156" t="s">
        <v>464</v>
      </c>
      <c r="E1014" s="156" t="s">
        <v>10830</v>
      </c>
      <c r="F1014" s="304" t="s">
        <v>10831</v>
      </c>
      <c r="G1014" s="169" t="s">
        <v>10832</v>
      </c>
      <c r="H1014" s="169" t="s">
        <v>10832</v>
      </c>
      <c r="I1014" s="216"/>
      <c r="J1014" s="217"/>
      <c r="K1014" s="217"/>
      <c r="L1014" s="217"/>
      <c r="M1014" s="217" t="s">
        <v>765</v>
      </c>
      <c r="N1014" s="202" t="s">
        <v>765</v>
      </c>
      <c r="O1014" s="204"/>
      <c r="P1014" s="169"/>
      <c r="Q1014" s="203"/>
      <c r="R1014" s="204"/>
      <c r="S1014" s="169"/>
      <c r="T1014" s="169">
        <v>14</v>
      </c>
      <c r="U1014" s="169"/>
      <c r="V1014" s="203">
        <v>6</v>
      </c>
      <c r="W1014" s="204"/>
      <c r="X1014" s="203"/>
      <c r="Y1014" s="204"/>
      <c r="Z1014" s="169"/>
      <c r="AA1014" s="169"/>
      <c r="AB1014" s="169"/>
      <c r="AC1014" s="169"/>
      <c r="AD1014" s="205">
        <v>45962</v>
      </c>
      <c r="AE1014" s="303"/>
    </row>
    <row r="1015" spans="1:31" s="66" customFormat="1" ht="27" customHeight="1">
      <c r="A1015" s="99">
        <v>1113286643</v>
      </c>
      <c r="B1015" s="124" t="s">
        <v>11097</v>
      </c>
      <c r="C1015" s="324" t="s">
        <v>11098</v>
      </c>
      <c r="D1015" s="102" t="s">
        <v>4112</v>
      </c>
      <c r="E1015" s="102" t="s">
        <v>11099</v>
      </c>
      <c r="F1015" s="125" t="s">
        <v>11100</v>
      </c>
      <c r="G1015" s="223" t="s">
        <v>11101</v>
      </c>
      <c r="H1015" s="223" t="s">
        <v>11102</v>
      </c>
      <c r="I1015" s="127"/>
      <c r="J1015" s="128"/>
      <c r="K1015" s="128"/>
      <c r="L1015" s="128"/>
      <c r="M1015" s="128" t="s">
        <v>765</v>
      </c>
      <c r="N1015" s="129" t="s">
        <v>765</v>
      </c>
      <c r="O1015" s="130"/>
      <c r="P1015" s="99"/>
      <c r="Q1015" s="131"/>
      <c r="R1015" s="132"/>
      <c r="S1015" s="99"/>
      <c r="T1015" s="99"/>
      <c r="U1015" s="99"/>
      <c r="V1015" s="131"/>
      <c r="W1015" s="132"/>
      <c r="X1015" s="131"/>
      <c r="Y1015" s="132"/>
      <c r="Z1015" s="99"/>
      <c r="AA1015" s="99">
        <v>20</v>
      </c>
      <c r="AB1015" s="99"/>
      <c r="AC1015" s="99"/>
      <c r="AD1015" s="112">
        <v>46054</v>
      </c>
      <c r="AE1015" s="102" t="s">
        <v>11103</v>
      </c>
    </row>
    <row r="1016" spans="1:31" s="66" customFormat="1" ht="27" customHeight="1">
      <c r="A1016" s="94">
        <v>1113300774</v>
      </c>
      <c r="B1016" s="345" t="s">
        <v>11212</v>
      </c>
      <c r="C1016" s="346" t="s">
        <v>11213</v>
      </c>
      <c r="D1016" s="347" t="s">
        <v>89</v>
      </c>
      <c r="E1016" s="347" t="s">
        <v>11214</v>
      </c>
      <c r="F1016" s="348" t="s">
        <v>1923</v>
      </c>
      <c r="G1016" s="349" t="s">
        <v>11215</v>
      </c>
      <c r="H1016" s="349" t="s">
        <v>11216</v>
      </c>
      <c r="I1016" s="349" t="s">
        <v>10919</v>
      </c>
      <c r="J1016" s="349" t="s">
        <v>10919</v>
      </c>
      <c r="K1016" s="349" t="s">
        <v>10919</v>
      </c>
      <c r="L1016" s="349" t="s">
        <v>10919</v>
      </c>
      <c r="M1016" s="349" t="s">
        <v>10919</v>
      </c>
      <c r="N1016" s="349" t="s">
        <v>10919</v>
      </c>
      <c r="O1016" s="349" t="s">
        <v>10919</v>
      </c>
      <c r="P1016" s="94"/>
      <c r="Q1016" s="94"/>
      <c r="R1016" s="94"/>
      <c r="S1016" s="94"/>
      <c r="T1016" s="94"/>
      <c r="U1016" s="94"/>
      <c r="V1016" s="94"/>
      <c r="W1016" s="94"/>
      <c r="X1016" s="94"/>
      <c r="Y1016" s="94"/>
      <c r="Z1016" s="94"/>
      <c r="AA1016" s="94"/>
      <c r="AB1016" s="94"/>
      <c r="AC1016" s="94">
        <v>10</v>
      </c>
      <c r="AD1016" s="350">
        <v>46082</v>
      </c>
      <c r="AE1016" s="347" t="s">
        <v>11217</v>
      </c>
    </row>
    <row r="1017" spans="1:31" ht="27" customHeight="1">
      <c r="A1017" s="144">
        <v>1113300063</v>
      </c>
      <c r="B1017" s="124" t="s">
        <v>1105</v>
      </c>
      <c r="C1017" s="102" t="s">
        <v>1162</v>
      </c>
      <c r="D1017" s="102" t="s">
        <v>1163</v>
      </c>
      <c r="E1017" s="102" t="s">
        <v>1164</v>
      </c>
      <c r="F1017" s="145">
        <v>3550008</v>
      </c>
      <c r="G1017" s="126" t="s">
        <v>1165</v>
      </c>
      <c r="H1017" s="126" t="s">
        <v>1166</v>
      </c>
      <c r="I1017" s="135"/>
      <c r="J1017" s="136"/>
      <c r="K1017" s="136"/>
      <c r="L1017" s="136"/>
      <c r="M1017" s="136" t="s">
        <v>49</v>
      </c>
      <c r="N1017" s="137"/>
      <c r="O1017" s="132"/>
      <c r="P1017" s="99">
        <v>50</v>
      </c>
      <c r="Q1017" s="131" t="s">
        <v>49</v>
      </c>
      <c r="R1017" s="132">
        <v>2</v>
      </c>
      <c r="S1017" s="99"/>
      <c r="T1017" s="99">
        <v>50</v>
      </c>
      <c r="U1017" s="99"/>
      <c r="V1017" s="110"/>
      <c r="W1017" s="111"/>
      <c r="X1017" s="146"/>
      <c r="Y1017" s="132"/>
      <c r="Z1017" s="99"/>
      <c r="AA1017" s="110"/>
      <c r="AB1017" s="131"/>
      <c r="AC1017" s="131"/>
      <c r="AD1017" s="138">
        <v>40634</v>
      </c>
      <c r="AE1017" s="102" t="s">
        <v>11337</v>
      </c>
    </row>
    <row r="1018" spans="1:31" ht="27" customHeight="1">
      <c r="A1018" s="99">
        <v>1113300089</v>
      </c>
      <c r="B1018" s="100" t="s">
        <v>1338</v>
      </c>
      <c r="C1018" s="101" t="s">
        <v>1339</v>
      </c>
      <c r="D1018" s="151" t="s">
        <v>1163</v>
      </c>
      <c r="E1018" s="102" t="s">
        <v>1336</v>
      </c>
      <c r="F1018" s="133">
        <v>3550065</v>
      </c>
      <c r="G1018" s="134" t="s">
        <v>2388</v>
      </c>
      <c r="H1018" s="134" t="s">
        <v>1337</v>
      </c>
      <c r="I1018" s="135"/>
      <c r="J1018" s="136"/>
      <c r="K1018" s="136"/>
      <c r="L1018" s="136"/>
      <c r="M1018" s="136" t="s">
        <v>49</v>
      </c>
      <c r="N1018" s="137"/>
      <c r="O1018" s="132"/>
      <c r="P1018" s="99">
        <v>220</v>
      </c>
      <c r="Q1018" s="131" t="s">
        <v>49</v>
      </c>
      <c r="R1018" s="132">
        <v>3</v>
      </c>
      <c r="S1018" s="99"/>
      <c r="T1018" s="99">
        <v>220</v>
      </c>
      <c r="U1018" s="99"/>
      <c r="V1018" s="110"/>
      <c r="W1018" s="111"/>
      <c r="X1018" s="111"/>
      <c r="Y1018" s="132"/>
      <c r="Z1018" s="99"/>
      <c r="AA1018" s="99"/>
      <c r="AB1018" s="99"/>
      <c r="AC1018" s="99"/>
      <c r="AD1018" s="138">
        <v>40634</v>
      </c>
      <c r="AE1018" s="102" t="s">
        <v>1340</v>
      </c>
    </row>
    <row r="1019" spans="1:31" ht="27" customHeight="1">
      <c r="A1019" s="99">
        <v>1113300097</v>
      </c>
      <c r="B1019" s="124" t="s">
        <v>479</v>
      </c>
      <c r="C1019" s="102" t="s">
        <v>1809</v>
      </c>
      <c r="D1019" s="102" t="s">
        <v>89</v>
      </c>
      <c r="E1019" s="102" t="s">
        <v>1810</v>
      </c>
      <c r="F1019" s="125">
        <v>3550036</v>
      </c>
      <c r="G1019" s="126" t="s">
        <v>1811</v>
      </c>
      <c r="H1019" s="126" t="s">
        <v>1812</v>
      </c>
      <c r="I1019" s="127"/>
      <c r="J1019" s="128"/>
      <c r="K1019" s="128"/>
      <c r="L1019" s="128"/>
      <c r="M1019" s="128" t="s">
        <v>49</v>
      </c>
      <c r="N1019" s="129"/>
      <c r="O1019" s="130"/>
      <c r="P1019" s="99"/>
      <c r="Q1019" s="131"/>
      <c r="R1019" s="132"/>
      <c r="S1019" s="99"/>
      <c r="T1019" s="99">
        <v>6</v>
      </c>
      <c r="U1019" s="99"/>
      <c r="V1019" s="110"/>
      <c r="W1019" s="111"/>
      <c r="X1019" s="131"/>
      <c r="Y1019" s="132"/>
      <c r="Z1019" s="99"/>
      <c r="AA1019" s="110">
        <v>20</v>
      </c>
      <c r="AB1019" s="131"/>
      <c r="AC1019" s="131"/>
      <c r="AD1019" s="112">
        <v>41000</v>
      </c>
      <c r="AE1019" s="102" t="s">
        <v>1813</v>
      </c>
    </row>
    <row r="1020" spans="1:31" ht="27" customHeight="1">
      <c r="A1020" s="99">
        <v>1113300105</v>
      </c>
      <c r="B1020" s="124" t="s">
        <v>478</v>
      </c>
      <c r="C1020" s="102" t="s">
        <v>584</v>
      </c>
      <c r="D1020" s="102" t="s">
        <v>89</v>
      </c>
      <c r="E1020" s="102" t="s">
        <v>3699</v>
      </c>
      <c r="F1020" s="125">
        <v>3550008</v>
      </c>
      <c r="G1020" s="146" t="s">
        <v>690</v>
      </c>
      <c r="H1020" s="126" t="s">
        <v>691</v>
      </c>
      <c r="I1020" s="127"/>
      <c r="J1020" s="128"/>
      <c r="K1020" s="128"/>
      <c r="L1020" s="128"/>
      <c r="M1020" s="128" t="s">
        <v>4913</v>
      </c>
      <c r="N1020" s="129" t="s">
        <v>4913</v>
      </c>
      <c r="O1020" s="130"/>
      <c r="P1020" s="99">
        <v>40</v>
      </c>
      <c r="Q1020" s="131" t="s">
        <v>456</v>
      </c>
      <c r="R1020" s="132">
        <v>4</v>
      </c>
      <c r="S1020" s="126"/>
      <c r="T1020" s="99">
        <v>85</v>
      </c>
      <c r="U1020" s="126"/>
      <c r="V1020" s="127"/>
      <c r="W1020" s="237"/>
      <c r="X1020" s="131"/>
      <c r="Y1020" s="130"/>
      <c r="Z1020" s="126"/>
      <c r="AA1020" s="131"/>
      <c r="AB1020" s="131"/>
      <c r="AC1020" s="131"/>
      <c r="AD1020" s="149">
        <v>39539</v>
      </c>
      <c r="AE1020" s="102" t="s">
        <v>810</v>
      </c>
    </row>
    <row r="1021" spans="1:31" s="66" customFormat="1" ht="27" customHeight="1">
      <c r="A1021" s="99">
        <v>1113300147</v>
      </c>
      <c r="B1021" s="124" t="s">
        <v>857</v>
      </c>
      <c r="C1021" s="102" t="s">
        <v>858</v>
      </c>
      <c r="D1021" s="102" t="s">
        <v>89</v>
      </c>
      <c r="E1021" s="102" t="s">
        <v>859</v>
      </c>
      <c r="F1021" s="259">
        <v>3550008</v>
      </c>
      <c r="G1021" s="131" t="s">
        <v>860</v>
      </c>
      <c r="H1021" s="99" t="s">
        <v>861</v>
      </c>
      <c r="I1021" s="175" t="s">
        <v>49</v>
      </c>
      <c r="J1021" s="148" t="s">
        <v>49</v>
      </c>
      <c r="K1021" s="148" t="s">
        <v>49</v>
      </c>
      <c r="L1021" s="148" t="s">
        <v>49</v>
      </c>
      <c r="M1021" s="148" t="s">
        <v>49</v>
      </c>
      <c r="N1021" s="137" t="s">
        <v>49</v>
      </c>
      <c r="O1021" s="132" t="s">
        <v>49</v>
      </c>
      <c r="P1021" s="126"/>
      <c r="Q1021" s="127"/>
      <c r="R1021" s="130"/>
      <c r="S1021" s="126"/>
      <c r="T1021" s="126">
        <v>20</v>
      </c>
      <c r="U1021" s="99"/>
      <c r="V1021" s="110"/>
      <c r="W1021" s="111"/>
      <c r="X1021" s="146"/>
      <c r="Y1021" s="130"/>
      <c r="Z1021" s="126"/>
      <c r="AA1021" s="146"/>
      <c r="AB1021" s="146"/>
      <c r="AC1021" s="146"/>
      <c r="AD1021" s="234">
        <v>40210</v>
      </c>
      <c r="AE1021" s="151" t="s">
        <v>862</v>
      </c>
    </row>
    <row r="1022" spans="1:31" s="66" customFormat="1" ht="27" customHeight="1">
      <c r="A1022" s="99">
        <v>1113300170</v>
      </c>
      <c r="B1022" s="124" t="s">
        <v>479</v>
      </c>
      <c r="C1022" s="102" t="s">
        <v>506</v>
      </c>
      <c r="D1022" s="102" t="s">
        <v>89</v>
      </c>
      <c r="E1022" s="102" t="s">
        <v>1526</v>
      </c>
      <c r="F1022" s="125">
        <v>3550073</v>
      </c>
      <c r="G1022" s="146" t="s">
        <v>692</v>
      </c>
      <c r="H1022" s="126" t="s">
        <v>693</v>
      </c>
      <c r="I1022" s="177"/>
      <c r="J1022" s="128" t="s">
        <v>298</v>
      </c>
      <c r="K1022" s="128"/>
      <c r="L1022" s="128"/>
      <c r="M1022" s="128" t="s">
        <v>298</v>
      </c>
      <c r="N1022" s="129"/>
      <c r="O1022" s="130"/>
      <c r="P1022" s="99"/>
      <c r="Q1022" s="110"/>
      <c r="R1022" s="132"/>
      <c r="S1022" s="99"/>
      <c r="T1022" s="99"/>
      <c r="U1022" s="99"/>
      <c r="V1022" s="110"/>
      <c r="W1022" s="111"/>
      <c r="X1022" s="131"/>
      <c r="Y1022" s="132"/>
      <c r="Z1022" s="99"/>
      <c r="AA1022" s="131">
        <v>40</v>
      </c>
      <c r="AB1022" s="131"/>
      <c r="AC1022" s="131"/>
      <c r="AD1022" s="112">
        <v>38991</v>
      </c>
      <c r="AE1022" s="102" t="s">
        <v>216</v>
      </c>
    </row>
    <row r="1023" spans="1:31" s="66" customFormat="1" ht="27" customHeight="1">
      <c r="A1023" s="99">
        <v>1113300204</v>
      </c>
      <c r="B1023" s="124" t="s">
        <v>430</v>
      </c>
      <c r="C1023" s="102" t="s">
        <v>522</v>
      </c>
      <c r="D1023" s="102" t="s">
        <v>89</v>
      </c>
      <c r="E1023" s="102" t="s">
        <v>185</v>
      </c>
      <c r="F1023" s="125">
        <v>3550005</v>
      </c>
      <c r="G1023" s="126" t="s">
        <v>694</v>
      </c>
      <c r="H1023" s="126" t="s">
        <v>695</v>
      </c>
      <c r="I1023" s="127"/>
      <c r="J1023" s="128"/>
      <c r="K1023" s="128"/>
      <c r="L1023" s="128"/>
      <c r="M1023" s="128" t="s">
        <v>811</v>
      </c>
      <c r="N1023" s="129"/>
      <c r="O1023" s="130"/>
      <c r="P1023" s="99"/>
      <c r="Q1023" s="131"/>
      <c r="R1023" s="132"/>
      <c r="S1023" s="99"/>
      <c r="T1023" s="99">
        <v>20</v>
      </c>
      <c r="U1023" s="99"/>
      <c r="V1023" s="131"/>
      <c r="W1023" s="132"/>
      <c r="X1023" s="131"/>
      <c r="Y1023" s="132"/>
      <c r="Z1023" s="99"/>
      <c r="AA1023" s="99"/>
      <c r="AB1023" s="99"/>
      <c r="AC1023" s="99"/>
      <c r="AD1023" s="112">
        <v>39173</v>
      </c>
      <c r="AE1023" s="102" t="s">
        <v>1593</v>
      </c>
    </row>
    <row r="1024" spans="1:31" s="66" customFormat="1" ht="27" customHeight="1">
      <c r="A1024" s="99">
        <v>1113300212</v>
      </c>
      <c r="B1024" s="124" t="s">
        <v>408</v>
      </c>
      <c r="C1024" s="102" t="s">
        <v>523</v>
      </c>
      <c r="D1024" s="102" t="s">
        <v>89</v>
      </c>
      <c r="E1024" s="102" t="s">
        <v>183</v>
      </c>
      <c r="F1024" s="125">
        <v>3550019</v>
      </c>
      <c r="G1024" s="146" t="s">
        <v>696</v>
      </c>
      <c r="H1024" s="146" t="s">
        <v>2237</v>
      </c>
      <c r="I1024" s="127"/>
      <c r="J1024" s="128"/>
      <c r="K1024" s="128"/>
      <c r="L1024" s="128"/>
      <c r="M1024" s="128" t="s">
        <v>301</v>
      </c>
      <c r="N1024" s="129"/>
      <c r="O1024" s="130"/>
      <c r="P1024" s="99"/>
      <c r="Q1024" s="131"/>
      <c r="R1024" s="132"/>
      <c r="S1024" s="99"/>
      <c r="T1024" s="99">
        <v>10</v>
      </c>
      <c r="U1024" s="99"/>
      <c r="V1024" s="110"/>
      <c r="W1024" s="132"/>
      <c r="X1024" s="131"/>
      <c r="Y1024" s="132"/>
      <c r="Z1024" s="99"/>
      <c r="AA1024" s="131">
        <v>35</v>
      </c>
      <c r="AB1024" s="131"/>
      <c r="AC1024" s="131"/>
      <c r="AD1024" s="112">
        <v>39173</v>
      </c>
      <c r="AE1024" s="102" t="s">
        <v>1592</v>
      </c>
    </row>
    <row r="1025" spans="1:157" s="66" customFormat="1" ht="27" customHeight="1">
      <c r="A1025" s="99">
        <v>1113300238</v>
      </c>
      <c r="B1025" s="124" t="s">
        <v>409</v>
      </c>
      <c r="C1025" s="102" t="s">
        <v>4831</v>
      </c>
      <c r="D1025" s="102" t="s">
        <v>89</v>
      </c>
      <c r="E1025" s="102" t="s">
        <v>4832</v>
      </c>
      <c r="F1025" s="125" t="s">
        <v>4833</v>
      </c>
      <c r="G1025" s="126" t="s">
        <v>4834</v>
      </c>
      <c r="H1025" s="126" t="s">
        <v>4835</v>
      </c>
      <c r="I1025" s="127"/>
      <c r="J1025" s="128"/>
      <c r="K1025" s="128"/>
      <c r="L1025" s="128"/>
      <c r="M1025" s="128"/>
      <c r="N1025" s="129" t="s">
        <v>4836</v>
      </c>
      <c r="O1025" s="130"/>
      <c r="P1025" s="99"/>
      <c r="Q1025" s="131"/>
      <c r="R1025" s="132"/>
      <c r="S1025" s="99"/>
      <c r="T1025" s="99"/>
      <c r="U1025" s="99"/>
      <c r="V1025" s="131"/>
      <c r="W1025" s="132"/>
      <c r="X1025" s="131"/>
      <c r="Y1025" s="132"/>
      <c r="Z1025" s="99"/>
      <c r="AA1025" s="99">
        <v>30</v>
      </c>
      <c r="AB1025" s="99"/>
      <c r="AC1025" s="99"/>
      <c r="AD1025" s="112">
        <v>39356</v>
      </c>
      <c r="AE1025" s="102" t="s">
        <v>471</v>
      </c>
    </row>
    <row r="1026" spans="1:157" s="66" customFormat="1" ht="27" customHeight="1">
      <c r="A1026" s="99">
        <v>1113300261</v>
      </c>
      <c r="B1026" s="100" t="s">
        <v>1385</v>
      </c>
      <c r="C1026" s="101" t="s">
        <v>746</v>
      </c>
      <c r="D1026" s="102" t="s">
        <v>89</v>
      </c>
      <c r="E1026" s="102" t="s">
        <v>812</v>
      </c>
      <c r="F1026" s="133">
        <v>3550013</v>
      </c>
      <c r="G1026" s="134" t="s">
        <v>4586</v>
      </c>
      <c r="H1026" s="134" t="s">
        <v>4586</v>
      </c>
      <c r="I1026" s="135" t="s">
        <v>49</v>
      </c>
      <c r="J1026" s="136"/>
      <c r="K1026" s="136" t="s">
        <v>49</v>
      </c>
      <c r="L1026" s="136" t="s">
        <v>49</v>
      </c>
      <c r="M1026" s="136" t="s">
        <v>49</v>
      </c>
      <c r="N1026" s="137" t="s">
        <v>49</v>
      </c>
      <c r="O1026" s="132"/>
      <c r="P1026" s="99"/>
      <c r="Q1026" s="131"/>
      <c r="R1026" s="132"/>
      <c r="S1026" s="99"/>
      <c r="T1026" s="99"/>
      <c r="U1026" s="99"/>
      <c r="V1026" s="131">
        <v>10</v>
      </c>
      <c r="W1026" s="132"/>
      <c r="X1026" s="131">
        <v>20</v>
      </c>
      <c r="Y1026" s="132"/>
      <c r="Z1026" s="99"/>
      <c r="AA1026" s="99"/>
      <c r="AB1026" s="99"/>
      <c r="AC1026" s="99"/>
      <c r="AD1026" s="138">
        <v>39904</v>
      </c>
      <c r="AE1026" s="102" t="s">
        <v>64</v>
      </c>
    </row>
    <row r="1027" spans="1:157" s="66" customFormat="1" ht="27" customHeight="1">
      <c r="A1027" s="99">
        <v>1113300295</v>
      </c>
      <c r="B1027" s="100" t="s">
        <v>1653</v>
      </c>
      <c r="C1027" s="101" t="s">
        <v>1654</v>
      </c>
      <c r="D1027" s="102" t="s">
        <v>89</v>
      </c>
      <c r="E1027" s="102" t="s">
        <v>1655</v>
      </c>
      <c r="F1027" s="133">
        <v>3550008</v>
      </c>
      <c r="G1027" s="134" t="s">
        <v>1656</v>
      </c>
      <c r="H1027" s="134" t="s">
        <v>1657</v>
      </c>
      <c r="I1027" s="135"/>
      <c r="J1027" s="136"/>
      <c r="K1027" s="136"/>
      <c r="L1027" s="136"/>
      <c r="M1027" s="136"/>
      <c r="N1027" s="137" t="s">
        <v>49</v>
      </c>
      <c r="O1027" s="132"/>
      <c r="P1027" s="99"/>
      <c r="Q1027" s="131"/>
      <c r="R1027" s="132"/>
      <c r="S1027" s="99"/>
      <c r="T1027" s="99"/>
      <c r="U1027" s="99"/>
      <c r="V1027" s="131">
        <v>20</v>
      </c>
      <c r="W1027" s="132">
        <v>16</v>
      </c>
      <c r="X1027" s="131"/>
      <c r="Y1027" s="132"/>
      <c r="Z1027" s="99"/>
      <c r="AA1027" s="99"/>
      <c r="AB1027" s="99"/>
      <c r="AC1027" s="99"/>
      <c r="AD1027" s="138">
        <v>40969</v>
      </c>
      <c r="AE1027" s="102" t="s">
        <v>1658</v>
      </c>
    </row>
    <row r="1028" spans="1:157" s="66" customFormat="1" ht="27" customHeight="1">
      <c r="A1028" s="99">
        <v>1113300311</v>
      </c>
      <c r="B1028" s="124" t="s">
        <v>3734</v>
      </c>
      <c r="C1028" s="102" t="s">
        <v>1819</v>
      </c>
      <c r="D1028" s="102" t="s">
        <v>89</v>
      </c>
      <c r="E1028" s="102" t="s">
        <v>1922</v>
      </c>
      <c r="F1028" s="133" t="s">
        <v>1923</v>
      </c>
      <c r="G1028" s="134" t="s">
        <v>1924</v>
      </c>
      <c r="H1028" s="134" t="s">
        <v>1820</v>
      </c>
      <c r="I1028" s="135"/>
      <c r="J1028" s="136"/>
      <c r="K1028" s="136" t="s">
        <v>1919</v>
      </c>
      <c r="L1028" s="136"/>
      <c r="M1028" s="136" t="s">
        <v>1919</v>
      </c>
      <c r="N1028" s="137" t="s">
        <v>49</v>
      </c>
      <c r="O1028" s="132"/>
      <c r="P1028" s="99"/>
      <c r="Q1028" s="131"/>
      <c r="R1028" s="132"/>
      <c r="S1028" s="99"/>
      <c r="T1028" s="99"/>
      <c r="U1028" s="99"/>
      <c r="V1028" s="131"/>
      <c r="W1028" s="132"/>
      <c r="X1028" s="131">
        <v>10</v>
      </c>
      <c r="Y1028" s="132"/>
      <c r="Z1028" s="99"/>
      <c r="AA1028" s="99">
        <v>10</v>
      </c>
      <c r="AB1028" s="99"/>
      <c r="AC1028" s="99"/>
      <c r="AD1028" s="138">
        <v>41000</v>
      </c>
      <c r="AE1028" s="102" t="s">
        <v>1925</v>
      </c>
    </row>
    <row r="1029" spans="1:157" s="66" customFormat="1" ht="27" customHeight="1">
      <c r="A1029" s="99">
        <v>1113300436</v>
      </c>
      <c r="B1029" s="124" t="s">
        <v>1552</v>
      </c>
      <c r="C1029" s="102" t="s">
        <v>5379</v>
      </c>
      <c r="D1029" s="102" t="s">
        <v>89</v>
      </c>
      <c r="E1029" s="102" t="s">
        <v>2805</v>
      </c>
      <c r="F1029" s="133" t="s">
        <v>5380</v>
      </c>
      <c r="G1029" s="134" t="s">
        <v>5381</v>
      </c>
      <c r="H1029" s="134" t="s">
        <v>5382</v>
      </c>
      <c r="I1029" s="110" t="s">
        <v>5383</v>
      </c>
      <c r="J1029" s="148" t="s">
        <v>5383</v>
      </c>
      <c r="K1029" s="148" t="s">
        <v>5383</v>
      </c>
      <c r="L1029" s="148" t="s">
        <v>5383</v>
      </c>
      <c r="M1029" s="148" t="s">
        <v>5383</v>
      </c>
      <c r="N1029" s="137" t="s">
        <v>5383</v>
      </c>
      <c r="O1029" s="132"/>
      <c r="P1029" s="99"/>
      <c r="Q1029" s="131"/>
      <c r="R1029" s="132"/>
      <c r="S1029" s="99"/>
      <c r="T1029" s="99">
        <v>28</v>
      </c>
      <c r="U1029" s="99"/>
      <c r="V1029" s="131"/>
      <c r="W1029" s="132"/>
      <c r="X1029" s="131"/>
      <c r="Y1029" s="132"/>
      <c r="Z1029" s="99"/>
      <c r="AA1029" s="99">
        <v>13</v>
      </c>
      <c r="AB1029" s="99"/>
      <c r="AC1029" s="99"/>
      <c r="AD1029" s="138">
        <v>42095</v>
      </c>
      <c r="AE1029" s="102" t="s">
        <v>2806</v>
      </c>
    </row>
    <row r="1030" spans="1:157" ht="27" customHeight="1">
      <c r="A1030" s="99">
        <v>1113300493</v>
      </c>
      <c r="B1030" s="124" t="s">
        <v>3733</v>
      </c>
      <c r="C1030" s="102" t="s">
        <v>3735</v>
      </c>
      <c r="D1030" s="102" t="s">
        <v>89</v>
      </c>
      <c r="E1030" s="102" t="s">
        <v>3736</v>
      </c>
      <c r="F1030" s="125">
        <v>3550005</v>
      </c>
      <c r="G1030" s="126" t="s">
        <v>3737</v>
      </c>
      <c r="H1030" s="126" t="s">
        <v>3738</v>
      </c>
      <c r="I1030" s="127"/>
      <c r="J1030" s="128"/>
      <c r="K1030" s="128"/>
      <c r="L1030" s="128"/>
      <c r="M1030" s="128" t="s">
        <v>49</v>
      </c>
      <c r="N1030" s="129" t="s">
        <v>3739</v>
      </c>
      <c r="O1030" s="130"/>
      <c r="P1030" s="99"/>
      <c r="Q1030" s="131"/>
      <c r="R1030" s="132"/>
      <c r="S1030" s="99"/>
      <c r="T1030" s="99">
        <v>20</v>
      </c>
      <c r="U1030" s="99"/>
      <c r="V1030" s="131"/>
      <c r="W1030" s="132"/>
      <c r="X1030" s="131"/>
      <c r="Y1030" s="132"/>
      <c r="Z1030" s="99"/>
      <c r="AA1030" s="99"/>
      <c r="AB1030" s="99"/>
      <c r="AC1030" s="99"/>
      <c r="AD1030" s="112">
        <v>42826</v>
      </c>
      <c r="AE1030" s="102" t="s">
        <v>3740</v>
      </c>
    </row>
    <row r="1031" spans="1:157" s="66" customFormat="1" ht="27" customHeight="1">
      <c r="A1031" s="99">
        <v>1113300501</v>
      </c>
      <c r="B1031" s="124" t="s">
        <v>4150</v>
      </c>
      <c r="C1031" s="102" t="s">
        <v>4151</v>
      </c>
      <c r="D1031" s="102" t="s">
        <v>89</v>
      </c>
      <c r="E1031" s="102" t="s">
        <v>4152</v>
      </c>
      <c r="F1031" s="125">
        <v>3550017</v>
      </c>
      <c r="G1031" s="126" t="s">
        <v>4153</v>
      </c>
      <c r="H1031" s="126" t="s">
        <v>4154</v>
      </c>
      <c r="I1031" s="127" t="s">
        <v>4155</v>
      </c>
      <c r="J1031" s="128" t="s">
        <v>4155</v>
      </c>
      <c r="K1031" s="128" t="s">
        <v>4155</v>
      </c>
      <c r="L1031" s="128" t="s">
        <v>4155</v>
      </c>
      <c r="M1031" s="128" t="s">
        <v>4155</v>
      </c>
      <c r="N1031" s="129" t="s">
        <v>4155</v>
      </c>
      <c r="O1031" s="130" t="s">
        <v>4155</v>
      </c>
      <c r="P1031" s="99"/>
      <c r="Q1031" s="131"/>
      <c r="R1031" s="132"/>
      <c r="S1031" s="99"/>
      <c r="T1031" s="99">
        <v>20</v>
      </c>
      <c r="U1031" s="99"/>
      <c r="V1031" s="131"/>
      <c r="W1031" s="132"/>
      <c r="X1031" s="131"/>
      <c r="Y1031" s="132"/>
      <c r="Z1031" s="99"/>
      <c r="AA1031" s="99"/>
      <c r="AB1031" s="99"/>
      <c r="AC1031" s="99"/>
      <c r="AD1031" s="112">
        <v>43070</v>
      </c>
      <c r="AE1031" s="102" t="s">
        <v>4170</v>
      </c>
    </row>
    <row r="1032" spans="1:157" ht="27" customHeight="1">
      <c r="A1032" s="144">
        <v>1113300543</v>
      </c>
      <c r="B1032" s="100" t="s">
        <v>4568</v>
      </c>
      <c r="C1032" s="101" t="s">
        <v>2940</v>
      </c>
      <c r="D1032" s="102" t="s">
        <v>89</v>
      </c>
      <c r="E1032" s="102" t="s">
        <v>4569</v>
      </c>
      <c r="F1032" s="145" t="s">
        <v>2941</v>
      </c>
      <c r="G1032" s="126" t="s">
        <v>2942</v>
      </c>
      <c r="H1032" s="126" t="s">
        <v>3671</v>
      </c>
      <c r="I1032" s="127"/>
      <c r="J1032" s="128"/>
      <c r="K1032" s="128"/>
      <c r="L1032" s="128"/>
      <c r="M1032" s="128" t="s">
        <v>49</v>
      </c>
      <c r="N1032" s="129" t="s">
        <v>49</v>
      </c>
      <c r="O1032" s="130"/>
      <c r="P1032" s="99"/>
      <c r="Q1032" s="146"/>
      <c r="R1032" s="132"/>
      <c r="S1032" s="126"/>
      <c r="T1032" s="99">
        <v>20</v>
      </c>
      <c r="U1032" s="126"/>
      <c r="V1032" s="127"/>
      <c r="W1032" s="237"/>
      <c r="X1032" s="127"/>
      <c r="Y1032" s="130"/>
      <c r="Z1032" s="126"/>
      <c r="AA1032" s="126"/>
      <c r="AB1032" s="126"/>
      <c r="AC1032" s="126"/>
      <c r="AD1032" s="112">
        <v>43313</v>
      </c>
      <c r="AE1032" s="102" t="s">
        <v>2943</v>
      </c>
    </row>
    <row r="1033" spans="1:157" s="66" customFormat="1" ht="27" customHeight="1">
      <c r="A1033" s="99">
        <v>1113300576</v>
      </c>
      <c r="B1033" s="124" t="s">
        <v>4582</v>
      </c>
      <c r="C1033" s="102" t="s">
        <v>4583</v>
      </c>
      <c r="D1033" s="102" t="s">
        <v>89</v>
      </c>
      <c r="E1033" s="102" t="s">
        <v>4584</v>
      </c>
      <c r="F1033" s="125" t="s">
        <v>4585</v>
      </c>
      <c r="G1033" s="126" t="s">
        <v>4586</v>
      </c>
      <c r="H1033" s="126" t="s">
        <v>4586</v>
      </c>
      <c r="I1033" s="127" t="s">
        <v>4581</v>
      </c>
      <c r="J1033" s="128"/>
      <c r="K1033" s="128" t="s">
        <v>4581</v>
      </c>
      <c r="L1033" s="128" t="s">
        <v>4581</v>
      </c>
      <c r="M1033" s="128" t="s">
        <v>4581</v>
      </c>
      <c r="N1033" s="129" t="s">
        <v>4581</v>
      </c>
      <c r="O1033" s="130" t="s">
        <v>4581</v>
      </c>
      <c r="P1033" s="99"/>
      <c r="Q1033" s="131"/>
      <c r="R1033" s="132"/>
      <c r="S1033" s="99"/>
      <c r="T1033" s="99"/>
      <c r="U1033" s="99"/>
      <c r="V1033" s="131"/>
      <c r="W1033" s="132"/>
      <c r="X1033" s="131"/>
      <c r="Y1033" s="132"/>
      <c r="Z1033" s="99"/>
      <c r="AA1033" s="99"/>
      <c r="AB1033" s="99" t="s">
        <v>4581</v>
      </c>
      <c r="AC1033" s="99"/>
      <c r="AD1033" s="112">
        <v>43313</v>
      </c>
      <c r="AE1033" s="102" t="s">
        <v>4587</v>
      </c>
      <c r="AU1033" s="224"/>
      <c r="AV1033" s="224"/>
      <c r="AW1033" s="224"/>
      <c r="AX1033" s="224"/>
      <c r="AY1033" s="224"/>
      <c r="AZ1033" s="224"/>
      <c r="BA1033" s="224"/>
      <c r="BB1033" s="224"/>
      <c r="BC1033" s="224"/>
      <c r="BD1033" s="224"/>
      <c r="BE1033" s="224"/>
      <c r="BF1033" s="224"/>
      <c r="BG1033" s="224"/>
      <c r="BH1033" s="224"/>
      <c r="BI1033" s="224"/>
      <c r="BJ1033" s="224"/>
      <c r="BK1033" s="224"/>
      <c r="BL1033" s="224"/>
      <c r="BM1033" s="224"/>
      <c r="BN1033" s="224"/>
      <c r="BO1033" s="224"/>
      <c r="BP1033" s="224"/>
      <c r="BQ1033" s="224"/>
      <c r="BR1033" s="224"/>
      <c r="BS1033" s="224"/>
      <c r="BT1033" s="224"/>
      <c r="BU1033" s="224"/>
      <c r="BV1033" s="224"/>
      <c r="BW1033" s="224"/>
      <c r="BX1033" s="224"/>
      <c r="BY1033" s="224"/>
      <c r="BZ1033" s="224"/>
      <c r="CA1033" s="224"/>
      <c r="CB1033" s="224"/>
      <c r="CC1033" s="224"/>
      <c r="CD1033" s="224"/>
      <c r="CE1033" s="224"/>
      <c r="CF1033" s="224"/>
      <c r="CG1033" s="224"/>
      <c r="CH1033" s="224"/>
      <c r="CI1033" s="224"/>
      <c r="CJ1033" s="224"/>
      <c r="CK1033" s="224"/>
      <c r="CL1033" s="224"/>
      <c r="CM1033" s="224"/>
      <c r="CN1033" s="224"/>
      <c r="CO1033" s="224"/>
      <c r="CP1033" s="224"/>
      <c r="CQ1033" s="224"/>
      <c r="CR1033" s="224"/>
      <c r="CS1033" s="224"/>
      <c r="CT1033" s="224"/>
      <c r="CU1033" s="224"/>
      <c r="CV1033" s="224"/>
      <c r="CW1033" s="224"/>
      <c r="CX1033" s="224"/>
      <c r="CY1033" s="224"/>
      <c r="CZ1033" s="224"/>
      <c r="DA1033" s="224"/>
      <c r="DB1033" s="224"/>
      <c r="DC1033" s="224"/>
      <c r="DD1033" s="224"/>
      <c r="DE1033" s="224"/>
      <c r="DF1033" s="224"/>
      <c r="DG1033" s="224"/>
      <c r="DH1033" s="224"/>
      <c r="DI1033" s="224"/>
      <c r="DJ1033" s="224"/>
      <c r="DK1033" s="224"/>
      <c r="DL1033" s="224"/>
      <c r="DM1033" s="224"/>
      <c r="DN1033" s="224"/>
      <c r="DO1033" s="224"/>
      <c r="DP1033" s="224"/>
      <c r="DQ1033" s="224"/>
      <c r="DR1033" s="224"/>
      <c r="DS1033" s="224"/>
      <c r="DT1033" s="224"/>
      <c r="DU1033" s="224"/>
      <c r="DV1033" s="224"/>
      <c r="DW1033" s="224"/>
      <c r="DX1033" s="224"/>
      <c r="DY1033" s="224"/>
      <c r="DZ1033" s="224"/>
      <c r="EA1033" s="224"/>
      <c r="EB1033" s="224"/>
      <c r="EC1033" s="224"/>
      <c r="ED1033" s="224"/>
      <c r="EE1033" s="224"/>
      <c r="EF1033" s="224"/>
      <c r="EG1033" s="224"/>
      <c r="EH1033" s="224"/>
      <c r="EI1033" s="224"/>
      <c r="EJ1033" s="224"/>
      <c r="EK1033" s="224"/>
      <c r="EL1033" s="224"/>
      <c r="EM1033" s="224"/>
      <c r="EN1033" s="224"/>
      <c r="EO1033" s="224"/>
      <c r="EP1033" s="224"/>
      <c r="EQ1033" s="224"/>
      <c r="ER1033" s="224"/>
      <c r="ES1033" s="224"/>
      <c r="ET1033" s="224"/>
      <c r="EU1033" s="224"/>
      <c r="EV1033" s="224"/>
      <c r="EW1033" s="224"/>
      <c r="EX1033" s="224"/>
      <c r="EY1033" s="224"/>
      <c r="EZ1033" s="224"/>
      <c r="FA1033" s="224"/>
    </row>
    <row r="1034" spans="1:157" s="66" customFormat="1" ht="27" customHeight="1">
      <c r="A1034" s="144">
        <v>1113300584</v>
      </c>
      <c r="B1034" s="100" t="s">
        <v>4604</v>
      </c>
      <c r="C1034" s="101" t="s">
        <v>4605</v>
      </c>
      <c r="D1034" s="102" t="s">
        <v>89</v>
      </c>
      <c r="E1034" s="102" t="s">
        <v>4606</v>
      </c>
      <c r="F1034" s="145" t="s">
        <v>4607</v>
      </c>
      <c r="G1034" s="126" t="s">
        <v>4608</v>
      </c>
      <c r="H1034" s="126" t="s">
        <v>4608</v>
      </c>
      <c r="I1034" s="127"/>
      <c r="J1034" s="128"/>
      <c r="K1034" s="128"/>
      <c r="L1034" s="128"/>
      <c r="M1034" s="128" t="s">
        <v>49</v>
      </c>
      <c r="N1034" s="129" t="s">
        <v>49</v>
      </c>
      <c r="O1034" s="130"/>
      <c r="P1034" s="99"/>
      <c r="Q1034" s="146"/>
      <c r="R1034" s="132"/>
      <c r="S1034" s="126"/>
      <c r="T1034" s="99">
        <v>10</v>
      </c>
      <c r="U1034" s="126"/>
      <c r="V1034" s="127"/>
      <c r="W1034" s="237"/>
      <c r="X1034" s="127"/>
      <c r="Y1034" s="130"/>
      <c r="Z1034" s="126"/>
      <c r="AA1034" s="126">
        <v>10</v>
      </c>
      <c r="AB1034" s="126"/>
      <c r="AC1034" s="126"/>
      <c r="AD1034" s="112">
        <v>43344</v>
      </c>
      <c r="AE1034" s="102" t="s">
        <v>4609</v>
      </c>
    </row>
    <row r="1035" spans="1:157" ht="27" customHeight="1">
      <c r="A1035" s="99">
        <v>1113300600</v>
      </c>
      <c r="B1035" s="124" t="s">
        <v>4976</v>
      </c>
      <c r="C1035" s="102" t="s">
        <v>11766</v>
      </c>
      <c r="D1035" s="102" t="s">
        <v>89</v>
      </c>
      <c r="E1035" s="102" t="s">
        <v>4977</v>
      </c>
      <c r="F1035" s="125" t="s">
        <v>4978</v>
      </c>
      <c r="G1035" s="126" t="s">
        <v>4979</v>
      </c>
      <c r="H1035" s="126" t="s">
        <v>4980</v>
      </c>
      <c r="I1035" s="127"/>
      <c r="J1035" s="128"/>
      <c r="K1035" s="128"/>
      <c r="L1035" s="128"/>
      <c r="M1035" s="128" t="s">
        <v>49</v>
      </c>
      <c r="N1035" s="128" t="s">
        <v>49</v>
      </c>
      <c r="O1035" s="128"/>
      <c r="P1035" s="99"/>
      <c r="Q1035" s="131"/>
      <c r="R1035" s="132"/>
      <c r="S1035" s="99"/>
      <c r="T1035" s="99"/>
      <c r="U1035" s="99"/>
      <c r="V1035" s="131"/>
      <c r="W1035" s="132"/>
      <c r="X1035" s="131"/>
      <c r="Y1035" s="132"/>
      <c r="Z1035" s="99"/>
      <c r="AA1035" s="99">
        <v>20</v>
      </c>
      <c r="AB1035" s="99"/>
      <c r="AC1035" s="99"/>
      <c r="AD1035" s="112">
        <v>43556</v>
      </c>
      <c r="AE1035" s="102" t="s">
        <v>4981</v>
      </c>
    </row>
    <row r="1036" spans="1:157" s="66" customFormat="1" ht="27" customHeight="1">
      <c r="A1036" s="144">
        <v>1113300626</v>
      </c>
      <c r="B1036" s="124" t="s">
        <v>5395</v>
      </c>
      <c r="C1036" s="101" t="s">
        <v>5396</v>
      </c>
      <c r="D1036" s="102" t="s">
        <v>89</v>
      </c>
      <c r="E1036" s="102" t="s">
        <v>5397</v>
      </c>
      <c r="F1036" s="133" t="s">
        <v>5398</v>
      </c>
      <c r="G1036" s="146" t="s">
        <v>5399</v>
      </c>
      <c r="H1036" s="126" t="s">
        <v>5400</v>
      </c>
      <c r="I1036" s="135"/>
      <c r="J1036" s="148"/>
      <c r="K1036" s="148"/>
      <c r="L1036" s="148"/>
      <c r="M1036" s="136" t="s">
        <v>5393</v>
      </c>
      <c r="N1036" s="129" t="s">
        <v>5393</v>
      </c>
      <c r="O1036" s="132"/>
      <c r="P1036" s="99"/>
      <c r="Q1036" s="131"/>
      <c r="R1036" s="132"/>
      <c r="S1036" s="99"/>
      <c r="T1036" s="99">
        <v>6</v>
      </c>
      <c r="U1036" s="99"/>
      <c r="V1036" s="131"/>
      <c r="W1036" s="132"/>
      <c r="X1036" s="131"/>
      <c r="Y1036" s="132"/>
      <c r="Z1036" s="99"/>
      <c r="AA1036" s="99">
        <v>14</v>
      </c>
      <c r="AB1036" s="99"/>
      <c r="AC1036" s="99"/>
      <c r="AD1036" s="138">
        <v>43770</v>
      </c>
      <c r="AE1036" s="102" t="s">
        <v>5401</v>
      </c>
    </row>
    <row r="1037" spans="1:157" s="66" customFormat="1" ht="27" customHeight="1">
      <c r="A1037" s="99">
        <v>1113000689</v>
      </c>
      <c r="B1037" s="100" t="s">
        <v>11981</v>
      </c>
      <c r="C1037" s="101" t="s">
        <v>2722</v>
      </c>
      <c r="D1037" s="102" t="s">
        <v>5660</v>
      </c>
      <c r="E1037" s="102" t="s">
        <v>11427</v>
      </c>
      <c r="F1037" s="133" t="s">
        <v>10850</v>
      </c>
      <c r="G1037" s="134" t="s">
        <v>11428</v>
      </c>
      <c r="H1037" s="134"/>
      <c r="I1037" s="135" t="s">
        <v>6435</v>
      </c>
      <c r="J1037" s="136" t="s">
        <v>6435</v>
      </c>
      <c r="K1037" s="136" t="s">
        <v>6435</v>
      </c>
      <c r="L1037" s="136" t="s">
        <v>6435</v>
      </c>
      <c r="M1037" s="136" t="s">
        <v>6435</v>
      </c>
      <c r="N1037" s="137" t="s">
        <v>6435</v>
      </c>
      <c r="O1037" s="132" t="s">
        <v>6435</v>
      </c>
      <c r="P1037" s="99"/>
      <c r="Q1037" s="131"/>
      <c r="R1037" s="132"/>
      <c r="S1037" s="99"/>
      <c r="T1037" s="99">
        <v>20</v>
      </c>
      <c r="U1037" s="99"/>
      <c r="V1037" s="131"/>
      <c r="W1037" s="132"/>
      <c r="X1037" s="131"/>
      <c r="Y1037" s="132"/>
      <c r="Z1037" s="99"/>
      <c r="AA1037" s="99">
        <v>20</v>
      </c>
      <c r="AB1037" s="99"/>
      <c r="AC1037" s="99"/>
      <c r="AD1037" s="138">
        <v>46143</v>
      </c>
      <c r="AE1037" s="102" t="s">
        <v>11429</v>
      </c>
    </row>
    <row r="1038" spans="1:157" s="66" customFormat="1" ht="27" customHeight="1">
      <c r="A1038" s="99">
        <v>1113300691</v>
      </c>
      <c r="B1038" s="100" t="s">
        <v>8838</v>
      </c>
      <c r="C1038" s="101" t="s">
        <v>8839</v>
      </c>
      <c r="D1038" s="102" t="s">
        <v>10334</v>
      </c>
      <c r="E1038" s="102" t="s">
        <v>12376</v>
      </c>
      <c r="F1038" s="133" t="s">
        <v>8840</v>
      </c>
      <c r="G1038" s="134" t="s">
        <v>8841</v>
      </c>
      <c r="H1038" s="134" t="s">
        <v>8842</v>
      </c>
      <c r="I1038" s="135" t="s">
        <v>765</v>
      </c>
      <c r="J1038" s="136" t="s">
        <v>765</v>
      </c>
      <c r="K1038" s="136" t="s">
        <v>765</v>
      </c>
      <c r="L1038" s="136" t="s">
        <v>765</v>
      </c>
      <c r="M1038" s="136" t="s">
        <v>765</v>
      </c>
      <c r="N1038" s="137" t="s">
        <v>765</v>
      </c>
      <c r="O1038" s="132" t="s">
        <v>765</v>
      </c>
      <c r="P1038" s="99"/>
      <c r="Q1038" s="131"/>
      <c r="R1038" s="132"/>
      <c r="S1038" s="99"/>
      <c r="T1038" s="99">
        <v>20</v>
      </c>
      <c r="U1038" s="99"/>
      <c r="V1038" s="131"/>
      <c r="W1038" s="132"/>
      <c r="X1038" s="131"/>
      <c r="Y1038" s="132"/>
      <c r="Z1038" s="99"/>
      <c r="AA1038" s="99"/>
      <c r="AB1038" s="99"/>
      <c r="AC1038" s="99"/>
      <c r="AD1038" s="112">
        <v>45261</v>
      </c>
      <c r="AE1038" s="102" t="s">
        <v>8843</v>
      </c>
    </row>
    <row r="1039" spans="1:157" ht="27" customHeight="1">
      <c r="A1039" s="99">
        <v>1113300709</v>
      </c>
      <c r="B1039" s="124" t="s">
        <v>11611</v>
      </c>
      <c r="C1039" s="102" t="s">
        <v>9406</v>
      </c>
      <c r="D1039" s="102" t="s">
        <v>89</v>
      </c>
      <c r="E1039" s="102" t="s">
        <v>9407</v>
      </c>
      <c r="F1039" s="125" t="s">
        <v>9408</v>
      </c>
      <c r="G1039" s="126" t="s">
        <v>9409</v>
      </c>
      <c r="H1039" s="126" t="s">
        <v>9410</v>
      </c>
      <c r="I1039" s="127"/>
      <c r="J1039" s="128"/>
      <c r="K1039" s="128"/>
      <c r="L1039" s="128"/>
      <c r="M1039" s="128" t="s">
        <v>49</v>
      </c>
      <c r="N1039" s="129" t="s">
        <v>49</v>
      </c>
      <c r="O1039" s="130"/>
      <c r="P1039" s="99"/>
      <c r="Q1039" s="131"/>
      <c r="R1039" s="132"/>
      <c r="S1039" s="99"/>
      <c r="T1039" s="99"/>
      <c r="U1039" s="99"/>
      <c r="V1039" s="265"/>
      <c r="W1039" s="266"/>
      <c r="X1039" s="146">
        <v>10</v>
      </c>
      <c r="Y1039" s="132"/>
      <c r="Z1039" s="99"/>
      <c r="AA1039" s="99">
        <v>20</v>
      </c>
      <c r="AB1039" s="99"/>
      <c r="AC1039" s="99"/>
      <c r="AD1039" s="112">
        <v>45505</v>
      </c>
      <c r="AE1039" s="102" t="s">
        <v>9411</v>
      </c>
    </row>
    <row r="1040" spans="1:157" ht="27" customHeight="1">
      <c r="A1040" s="99">
        <v>1113300741</v>
      </c>
      <c r="B1040" s="124" t="s">
        <v>11612</v>
      </c>
      <c r="C1040" s="102" t="s">
        <v>10333</v>
      </c>
      <c r="D1040" s="102" t="s">
        <v>10334</v>
      </c>
      <c r="E1040" s="102" t="s">
        <v>10335</v>
      </c>
      <c r="F1040" s="125" t="s">
        <v>10336</v>
      </c>
      <c r="G1040" s="126" t="s">
        <v>10337</v>
      </c>
      <c r="H1040" s="126" t="s">
        <v>10338</v>
      </c>
      <c r="I1040" s="127" t="s">
        <v>765</v>
      </c>
      <c r="J1040" s="128" t="s">
        <v>765</v>
      </c>
      <c r="K1040" s="128" t="s">
        <v>765</v>
      </c>
      <c r="L1040" s="128" t="s">
        <v>765</v>
      </c>
      <c r="M1040" s="128" t="s">
        <v>765</v>
      </c>
      <c r="N1040" s="129" t="s">
        <v>765</v>
      </c>
      <c r="O1040" s="130" t="s">
        <v>765</v>
      </c>
      <c r="P1040" s="99"/>
      <c r="Q1040" s="110"/>
      <c r="R1040" s="132"/>
      <c r="S1040" s="99"/>
      <c r="T1040" s="99">
        <v>20</v>
      </c>
      <c r="U1040" s="99"/>
      <c r="V1040" s="110"/>
      <c r="W1040" s="132"/>
      <c r="X1040" s="110"/>
      <c r="Y1040" s="132"/>
      <c r="Z1040" s="99"/>
      <c r="AA1040" s="99"/>
      <c r="AB1040" s="99"/>
      <c r="AC1040" s="99"/>
      <c r="AD1040" s="126" t="s">
        <v>10331</v>
      </c>
      <c r="AE1040" s="102" t="s">
        <v>10339</v>
      </c>
    </row>
    <row r="1041" spans="1:31" ht="27" customHeight="1">
      <c r="A1041" s="126">
        <v>1113666661</v>
      </c>
      <c r="B1041" s="124" t="s">
        <v>1818</v>
      </c>
      <c r="C1041" s="102" t="s">
        <v>1817</v>
      </c>
      <c r="D1041" s="102" t="s">
        <v>91</v>
      </c>
      <c r="E1041" s="102" t="s">
        <v>7491</v>
      </c>
      <c r="F1041" s="133" t="s">
        <v>4317</v>
      </c>
      <c r="G1041" s="134" t="s">
        <v>4318</v>
      </c>
      <c r="H1041" s="134" t="s">
        <v>4319</v>
      </c>
      <c r="I1041" s="135"/>
      <c r="J1041" s="136"/>
      <c r="K1041" s="136"/>
      <c r="L1041" s="136"/>
      <c r="M1041" s="136" t="s">
        <v>6435</v>
      </c>
      <c r="N1041" s="137"/>
      <c r="O1041" s="132"/>
      <c r="P1041" s="99"/>
      <c r="Q1041" s="131"/>
      <c r="R1041" s="132"/>
      <c r="S1041" s="99"/>
      <c r="T1041" s="99">
        <v>25</v>
      </c>
      <c r="U1041" s="99"/>
      <c r="V1041" s="131"/>
      <c r="W1041" s="132"/>
      <c r="X1041" s="131"/>
      <c r="Y1041" s="132"/>
      <c r="Z1041" s="99"/>
      <c r="AA1041" s="99"/>
      <c r="AB1041" s="99"/>
      <c r="AC1041" s="99"/>
      <c r="AD1041" s="138">
        <v>41000</v>
      </c>
      <c r="AE1041" s="102" t="s">
        <v>1921</v>
      </c>
    </row>
    <row r="1042" spans="1:31" ht="27" customHeight="1">
      <c r="A1042" s="99">
        <v>1113666695</v>
      </c>
      <c r="B1042" s="100" t="s">
        <v>3771</v>
      </c>
      <c r="C1042" s="101" t="s">
        <v>5728</v>
      </c>
      <c r="D1042" s="102" t="s">
        <v>91</v>
      </c>
      <c r="E1042" s="102" t="s">
        <v>5860</v>
      </c>
      <c r="F1042" s="133">
        <v>3470003</v>
      </c>
      <c r="G1042" s="134" t="s">
        <v>5861</v>
      </c>
      <c r="H1042" s="134" t="s">
        <v>5862</v>
      </c>
      <c r="I1042" s="135"/>
      <c r="J1042" s="136"/>
      <c r="K1042" s="136"/>
      <c r="L1042" s="136"/>
      <c r="M1042" s="136" t="s">
        <v>765</v>
      </c>
      <c r="N1042" s="137"/>
      <c r="O1042" s="132"/>
      <c r="P1042" s="99"/>
      <c r="Q1042" s="131"/>
      <c r="R1042" s="132"/>
      <c r="S1042" s="99"/>
      <c r="T1042" s="99">
        <v>28</v>
      </c>
      <c r="U1042" s="99"/>
      <c r="V1042" s="110"/>
      <c r="W1042" s="111"/>
      <c r="X1042" s="110"/>
      <c r="Y1042" s="132"/>
      <c r="Z1042" s="99"/>
      <c r="AA1042" s="99"/>
      <c r="AB1042" s="99"/>
      <c r="AC1042" s="99"/>
      <c r="AD1042" s="138">
        <v>39903</v>
      </c>
      <c r="AE1042" s="102" t="s">
        <v>221</v>
      </c>
    </row>
    <row r="1043" spans="1:31" ht="27" customHeight="1">
      <c r="A1043" s="351">
        <v>1113700031</v>
      </c>
      <c r="B1043" s="155" t="s">
        <v>876</v>
      </c>
      <c r="C1043" s="258" t="s">
        <v>924</v>
      </c>
      <c r="D1043" s="102" t="s">
        <v>925</v>
      </c>
      <c r="E1043" s="102" t="s">
        <v>926</v>
      </c>
      <c r="F1043" s="225">
        <v>3610026</v>
      </c>
      <c r="G1043" s="126" t="s">
        <v>927</v>
      </c>
      <c r="H1043" s="126" t="s">
        <v>928</v>
      </c>
      <c r="I1043" s="110" t="s">
        <v>49</v>
      </c>
      <c r="J1043" s="148" t="s">
        <v>49</v>
      </c>
      <c r="K1043" s="148" t="s">
        <v>49</v>
      </c>
      <c r="L1043" s="148" t="s">
        <v>49</v>
      </c>
      <c r="M1043" s="148" t="s">
        <v>977</v>
      </c>
      <c r="N1043" s="137" t="s">
        <v>977</v>
      </c>
      <c r="O1043" s="132" t="s">
        <v>2169</v>
      </c>
      <c r="P1043" s="99"/>
      <c r="Q1043" s="131"/>
      <c r="R1043" s="132"/>
      <c r="S1043" s="99"/>
      <c r="T1043" s="99">
        <v>33</v>
      </c>
      <c r="U1043" s="99"/>
      <c r="V1043" s="110"/>
      <c r="W1043" s="111"/>
      <c r="X1043" s="110"/>
      <c r="Y1043" s="132"/>
      <c r="Z1043" s="99"/>
      <c r="AA1043" s="99"/>
      <c r="AB1043" s="99"/>
      <c r="AC1043" s="99"/>
      <c r="AD1043" s="112">
        <v>40269</v>
      </c>
      <c r="AE1043" s="102" t="s">
        <v>981</v>
      </c>
    </row>
    <row r="1044" spans="1:31" ht="27" customHeight="1">
      <c r="A1044" s="144">
        <v>1113700056</v>
      </c>
      <c r="B1044" s="100" t="s">
        <v>1513</v>
      </c>
      <c r="C1044" s="101" t="s">
        <v>1514</v>
      </c>
      <c r="D1044" s="102" t="s">
        <v>90</v>
      </c>
      <c r="E1044" s="102" t="s">
        <v>1515</v>
      </c>
      <c r="F1044" s="225">
        <v>3610011</v>
      </c>
      <c r="G1044" s="126" t="s">
        <v>1516</v>
      </c>
      <c r="H1044" s="126" t="s">
        <v>1517</v>
      </c>
      <c r="I1044" s="110"/>
      <c r="J1044" s="148"/>
      <c r="K1044" s="148"/>
      <c r="L1044" s="148"/>
      <c r="M1044" s="148" t="s">
        <v>49</v>
      </c>
      <c r="N1044" s="137"/>
      <c r="O1044" s="132"/>
      <c r="P1044" s="99">
        <v>50</v>
      </c>
      <c r="Q1044" s="146" t="s">
        <v>2608</v>
      </c>
      <c r="R1044" s="132">
        <v>2</v>
      </c>
      <c r="S1044" s="99"/>
      <c r="T1044" s="99">
        <v>50</v>
      </c>
      <c r="U1044" s="99"/>
      <c r="V1044" s="110"/>
      <c r="W1044" s="111"/>
      <c r="X1044" s="110"/>
      <c r="Y1044" s="132"/>
      <c r="Z1044" s="99"/>
      <c r="AA1044" s="99"/>
      <c r="AB1044" s="99"/>
      <c r="AC1044" s="99"/>
      <c r="AD1044" s="112">
        <v>40817</v>
      </c>
      <c r="AE1044" s="102" t="s">
        <v>1518</v>
      </c>
    </row>
    <row r="1045" spans="1:31" ht="27" customHeight="1">
      <c r="A1045" s="126">
        <v>1113700064</v>
      </c>
      <c r="B1045" s="124" t="s">
        <v>1672</v>
      </c>
      <c r="C1045" s="102" t="s">
        <v>1673</v>
      </c>
      <c r="D1045" s="102" t="s">
        <v>90</v>
      </c>
      <c r="E1045" s="102" t="s">
        <v>1674</v>
      </c>
      <c r="F1045" s="125">
        <v>3610011</v>
      </c>
      <c r="G1045" s="126" t="s">
        <v>1675</v>
      </c>
      <c r="H1045" s="126" t="s">
        <v>1676</v>
      </c>
      <c r="I1045" s="127"/>
      <c r="J1045" s="128"/>
      <c r="K1045" s="128"/>
      <c r="L1045" s="128"/>
      <c r="M1045" s="128" t="s">
        <v>49</v>
      </c>
      <c r="N1045" s="129"/>
      <c r="O1045" s="130"/>
      <c r="P1045" s="99">
        <v>40</v>
      </c>
      <c r="Q1045" s="146" t="s">
        <v>2608</v>
      </c>
      <c r="R1045" s="132"/>
      <c r="S1045" s="99"/>
      <c r="T1045" s="99">
        <v>60</v>
      </c>
      <c r="U1045" s="99"/>
      <c r="V1045" s="110"/>
      <c r="W1045" s="111"/>
      <c r="X1045" s="110"/>
      <c r="Y1045" s="132"/>
      <c r="Z1045" s="99"/>
      <c r="AA1045" s="99"/>
      <c r="AB1045" s="99"/>
      <c r="AC1045" s="99"/>
      <c r="AD1045" s="112">
        <v>40969</v>
      </c>
      <c r="AE1045" s="102" t="s">
        <v>1677</v>
      </c>
    </row>
    <row r="1046" spans="1:31" ht="27" customHeight="1">
      <c r="A1046" s="126">
        <v>1113700106</v>
      </c>
      <c r="B1046" s="124" t="s">
        <v>480</v>
      </c>
      <c r="C1046" s="102" t="s">
        <v>527</v>
      </c>
      <c r="D1046" s="102" t="s">
        <v>90</v>
      </c>
      <c r="E1046" s="102" t="s">
        <v>186</v>
      </c>
      <c r="F1046" s="125">
        <v>3610007</v>
      </c>
      <c r="G1046" s="126" t="s">
        <v>697</v>
      </c>
      <c r="H1046" s="126" t="s">
        <v>698</v>
      </c>
      <c r="I1046" s="127"/>
      <c r="J1046" s="128"/>
      <c r="K1046" s="128"/>
      <c r="L1046" s="128"/>
      <c r="M1046" s="128" t="s">
        <v>49</v>
      </c>
      <c r="N1046" s="129"/>
      <c r="O1046" s="130"/>
      <c r="P1046" s="99"/>
      <c r="Q1046" s="131"/>
      <c r="R1046" s="132"/>
      <c r="S1046" s="99"/>
      <c r="T1046" s="99">
        <v>20</v>
      </c>
      <c r="U1046" s="99"/>
      <c r="V1046" s="110"/>
      <c r="W1046" s="111"/>
      <c r="X1046" s="110"/>
      <c r="Y1046" s="132"/>
      <c r="Z1046" s="99"/>
      <c r="AA1046" s="99"/>
      <c r="AB1046" s="99"/>
      <c r="AC1046" s="99"/>
      <c r="AD1046" s="112">
        <v>39173</v>
      </c>
      <c r="AE1046" s="102" t="s">
        <v>813</v>
      </c>
    </row>
    <row r="1047" spans="1:31" ht="27" customHeight="1">
      <c r="A1047" s="99">
        <v>1113700114</v>
      </c>
      <c r="B1047" s="124" t="s">
        <v>410</v>
      </c>
      <c r="C1047" s="102" t="s">
        <v>592</v>
      </c>
      <c r="D1047" s="102" t="s">
        <v>90</v>
      </c>
      <c r="E1047" s="102" t="s">
        <v>184</v>
      </c>
      <c r="F1047" s="125">
        <v>3610005</v>
      </c>
      <c r="G1047" s="126" t="s">
        <v>699</v>
      </c>
      <c r="H1047" s="126" t="s">
        <v>700</v>
      </c>
      <c r="I1047" s="110" t="s">
        <v>49</v>
      </c>
      <c r="J1047" s="148" t="s">
        <v>49</v>
      </c>
      <c r="K1047" s="148" t="s">
        <v>49</v>
      </c>
      <c r="L1047" s="148" t="s">
        <v>49</v>
      </c>
      <c r="M1047" s="148" t="s">
        <v>49</v>
      </c>
      <c r="N1047" s="137" t="s">
        <v>49</v>
      </c>
      <c r="O1047" s="132" t="s">
        <v>49</v>
      </c>
      <c r="P1047" s="126"/>
      <c r="Q1047" s="127"/>
      <c r="R1047" s="130"/>
      <c r="S1047" s="126"/>
      <c r="T1047" s="126"/>
      <c r="U1047" s="126"/>
      <c r="V1047" s="127"/>
      <c r="W1047" s="132"/>
      <c r="X1047" s="127"/>
      <c r="Y1047" s="130"/>
      <c r="Z1047" s="126"/>
      <c r="AA1047" s="99">
        <v>20</v>
      </c>
      <c r="AB1047" s="99"/>
      <c r="AC1047" s="99"/>
      <c r="AD1047" s="149">
        <v>39539</v>
      </c>
      <c r="AE1047" s="102" t="s">
        <v>1508</v>
      </c>
    </row>
    <row r="1048" spans="1:31" ht="27" customHeight="1">
      <c r="A1048" s="99">
        <v>1113700122</v>
      </c>
      <c r="B1048" s="100" t="s">
        <v>432</v>
      </c>
      <c r="C1048" s="101" t="s">
        <v>814</v>
      </c>
      <c r="D1048" s="102" t="s">
        <v>90</v>
      </c>
      <c r="E1048" s="102" t="s">
        <v>815</v>
      </c>
      <c r="F1048" s="133">
        <v>3610038</v>
      </c>
      <c r="G1048" s="134" t="s">
        <v>816</v>
      </c>
      <c r="H1048" s="134" t="s">
        <v>817</v>
      </c>
      <c r="I1048" s="135"/>
      <c r="J1048" s="136"/>
      <c r="K1048" s="136"/>
      <c r="L1048" s="136"/>
      <c r="M1048" s="136" t="s">
        <v>49</v>
      </c>
      <c r="N1048" s="137" t="s">
        <v>49</v>
      </c>
      <c r="O1048" s="132"/>
      <c r="P1048" s="99"/>
      <c r="Q1048" s="110"/>
      <c r="R1048" s="132"/>
      <c r="S1048" s="99"/>
      <c r="T1048" s="99"/>
      <c r="U1048" s="99"/>
      <c r="V1048" s="110">
        <v>6</v>
      </c>
      <c r="W1048" s="132"/>
      <c r="X1048" s="110"/>
      <c r="Y1048" s="132"/>
      <c r="Z1048" s="99"/>
      <c r="AA1048" s="99">
        <v>30</v>
      </c>
      <c r="AB1048" s="99"/>
      <c r="AC1048" s="99"/>
      <c r="AD1048" s="138">
        <v>39904</v>
      </c>
      <c r="AE1048" s="102" t="s">
        <v>481</v>
      </c>
    </row>
    <row r="1049" spans="1:31" ht="27" customHeight="1">
      <c r="A1049" s="99">
        <v>1113700122</v>
      </c>
      <c r="B1049" s="100" t="s">
        <v>432</v>
      </c>
      <c r="C1049" s="101" t="s">
        <v>814</v>
      </c>
      <c r="D1049" s="102" t="s">
        <v>90</v>
      </c>
      <c r="E1049" s="102" t="s">
        <v>815</v>
      </c>
      <c r="F1049" s="133">
        <v>3610038</v>
      </c>
      <c r="G1049" s="134" t="s">
        <v>816</v>
      </c>
      <c r="H1049" s="134" t="s">
        <v>817</v>
      </c>
      <c r="I1049" s="135"/>
      <c r="J1049" s="136"/>
      <c r="K1049" s="136"/>
      <c r="L1049" s="136"/>
      <c r="M1049" s="136" t="s">
        <v>49</v>
      </c>
      <c r="N1049" s="137" t="s">
        <v>49</v>
      </c>
      <c r="O1049" s="132"/>
      <c r="P1049" s="99"/>
      <c r="Q1049" s="110"/>
      <c r="R1049" s="132"/>
      <c r="S1049" s="99"/>
      <c r="T1049" s="99"/>
      <c r="U1049" s="99"/>
      <c r="V1049" s="110"/>
      <c r="W1049" s="132"/>
      <c r="X1049" s="110"/>
      <c r="Y1049" s="132"/>
      <c r="Z1049" s="99"/>
      <c r="AA1049" s="99"/>
      <c r="AB1049" s="99"/>
      <c r="AC1049" s="99">
        <v>10</v>
      </c>
      <c r="AD1049" s="112">
        <v>45931</v>
      </c>
      <c r="AE1049" s="102" t="s">
        <v>481</v>
      </c>
    </row>
    <row r="1050" spans="1:31" ht="27" customHeight="1">
      <c r="A1050" s="99">
        <v>1113700130</v>
      </c>
      <c r="B1050" s="100" t="s">
        <v>411</v>
      </c>
      <c r="C1050" s="101" t="s">
        <v>450</v>
      </c>
      <c r="D1050" s="102" t="s">
        <v>90</v>
      </c>
      <c r="E1050" s="102" t="s">
        <v>818</v>
      </c>
      <c r="F1050" s="133">
        <v>3610031</v>
      </c>
      <c r="G1050" s="134" t="s">
        <v>4523</v>
      </c>
      <c r="H1050" s="134" t="s">
        <v>4524</v>
      </c>
      <c r="I1050" s="135" t="s">
        <v>49</v>
      </c>
      <c r="J1050" s="136" t="s">
        <v>49</v>
      </c>
      <c r="K1050" s="136" t="s">
        <v>49</v>
      </c>
      <c r="L1050" s="136" t="s">
        <v>49</v>
      </c>
      <c r="M1050" s="136" t="s">
        <v>49</v>
      </c>
      <c r="N1050" s="137" t="s">
        <v>49</v>
      </c>
      <c r="O1050" s="132" t="s">
        <v>49</v>
      </c>
      <c r="P1050" s="99"/>
      <c r="Q1050" s="110"/>
      <c r="R1050" s="132"/>
      <c r="S1050" s="99"/>
      <c r="T1050" s="99"/>
      <c r="U1050" s="99"/>
      <c r="V1050" s="131"/>
      <c r="W1050" s="132"/>
      <c r="X1050" s="131"/>
      <c r="Y1050" s="132"/>
      <c r="Z1050" s="99"/>
      <c r="AA1050" s="99">
        <v>20</v>
      </c>
      <c r="AB1050" s="99"/>
      <c r="AC1050" s="99"/>
      <c r="AD1050" s="138">
        <v>39904</v>
      </c>
      <c r="AE1050" s="102" t="s">
        <v>453</v>
      </c>
    </row>
    <row r="1051" spans="1:31" ht="27" customHeight="1">
      <c r="A1051" s="99">
        <v>1113700148</v>
      </c>
      <c r="B1051" s="100" t="s">
        <v>3961</v>
      </c>
      <c r="C1051" s="101" t="s">
        <v>3962</v>
      </c>
      <c r="D1051" s="102" t="s">
        <v>90</v>
      </c>
      <c r="E1051" s="102" t="s">
        <v>8201</v>
      </c>
      <c r="F1051" s="133">
        <v>3610084</v>
      </c>
      <c r="G1051" s="134" t="s">
        <v>8202</v>
      </c>
      <c r="H1051" s="134" t="s">
        <v>8202</v>
      </c>
      <c r="I1051" s="135" t="s">
        <v>49</v>
      </c>
      <c r="J1051" s="136" t="s">
        <v>49</v>
      </c>
      <c r="K1051" s="136" t="s">
        <v>49</v>
      </c>
      <c r="L1051" s="136" t="s">
        <v>49</v>
      </c>
      <c r="M1051" s="136" t="s">
        <v>49</v>
      </c>
      <c r="N1051" s="137" t="s">
        <v>49</v>
      </c>
      <c r="O1051" s="132" t="s">
        <v>49</v>
      </c>
      <c r="P1051" s="99"/>
      <c r="Q1051" s="131"/>
      <c r="R1051" s="132"/>
      <c r="S1051" s="99"/>
      <c r="T1051" s="99"/>
      <c r="U1051" s="99"/>
      <c r="V1051" s="131"/>
      <c r="W1051" s="132"/>
      <c r="X1051" s="131"/>
      <c r="Y1051" s="132"/>
      <c r="Z1051" s="99"/>
      <c r="AA1051" s="99">
        <v>30</v>
      </c>
      <c r="AB1051" s="99"/>
      <c r="AC1051" s="99"/>
      <c r="AD1051" s="138">
        <v>39904</v>
      </c>
      <c r="AE1051" s="102" t="s">
        <v>61</v>
      </c>
    </row>
    <row r="1052" spans="1:31" ht="27" customHeight="1">
      <c r="A1052" s="99">
        <v>1113700213</v>
      </c>
      <c r="B1052" s="100" t="s">
        <v>1462</v>
      </c>
      <c r="C1052" s="101" t="s">
        <v>1463</v>
      </c>
      <c r="D1052" s="102" t="s">
        <v>90</v>
      </c>
      <c r="E1052" s="102" t="s">
        <v>1464</v>
      </c>
      <c r="F1052" s="133">
        <v>3610007</v>
      </c>
      <c r="G1052" s="134" t="s">
        <v>1465</v>
      </c>
      <c r="H1052" s="134" t="s">
        <v>1465</v>
      </c>
      <c r="I1052" s="135"/>
      <c r="J1052" s="136"/>
      <c r="K1052" s="136"/>
      <c r="L1052" s="136"/>
      <c r="M1052" s="136" t="s">
        <v>49</v>
      </c>
      <c r="N1052" s="137" t="s">
        <v>49</v>
      </c>
      <c r="O1052" s="132"/>
      <c r="P1052" s="99"/>
      <c r="Q1052" s="131"/>
      <c r="R1052" s="132"/>
      <c r="S1052" s="99"/>
      <c r="T1052" s="99"/>
      <c r="U1052" s="99"/>
      <c r="V1052" s="131"/>
      <c r="W1052" s="132"/>
      <c r="X1052" s="131">
        <v>6</v>
      </c>
      <c r="Y1052" s="132"/>
      <c r="Z1052" s="99"/>
      <c r="AA1052" s="99">
        <v>14</v>
      </c>
      <c r="AB1052" s="99"/>
      <c r="AC1052" s="99"/>
      <c r="AD1052" s="138">
        <v>40756</v>
      </c>
      <c r="AE1052" s="102" t="s">
        <v>1466</v>
      </c>
    </row>
    <row r="1053" spans="1:31" s="66" customFormat="1" ht="27" customHeight="1">
      <c r="A1053" s="99">
        <v>1113700247</v>
      </c>
      <c r="B1053" s="100" t="s">
        <v>2073</v>
      </c>
      <c r="C1053" s="101" t="s">
        <v>533</v>
      </c>
      <c r="D1053" s="102" t="s">
        <v>90</v>
      </c>
      <c r="E1053" s="102" t="s">
        <v>2074</v>
      </c>
      <c r="F1053" s="133" t="s">
        <v>2075</v>
      </c>
      <c r="G1053" s="134" t="s">
        <v>2076</v>
      </c>
      <c r="H1053" s="134" t="s">
        <v>2077</v>
      </c>
      <c r="I1053" s="135"/>
      <c r="J1053" s="136"/>
      <c r="K1053" s="136"/>
      <c r="L1053" s="136"/>
      <c r="M1053" s="136" t="s">
        <v>2078</v>
      </c>
      <c r="N1053" s="137"/>
      <c r="O1053" s="132"/>
      <c r="P1053" s="99"/>
      <c r="Q1053" s="131"/>
      <c r="R1053" s="132"/>
      <c r="S1053" s="99"/>
      <c r="T1053" s="99">
        <v>28</v>
      </c>
      <c r="U1053" s="99"/>
      <c r="V1053" s="110"/>
      <c r="W1053" s="111"/>
      <c r="X1053" s="110"/>
      <c r="Y1053" s="132"/>
      <c r="Z1053" s="99"/>
      <c r="AA1053" s="99"/>
      <c r="AB1053" s="99"/>
      <c r="AC1053" s="99"/>
      <c r="AD1053" s="138">
        <v>41061</v>
      </c>
      <c r="AE1053" s="102" t="s">
        <v>2079</v>
      </c>
    </row>
    <row r="1054" spans="1:31" s="66" customFormat="1" ht="27" customHeight="1">
      <c r="A1054" s="99">
        <v>1113700296</v>
      </c>
      <c r="B1054" s="100" t="s">
        <v>2526</v>
      </c>
      <c r="C1054" s="101" t="s">
        <v>2520</v>
      </c>
      <c r="D1054" s="102" t="s">
        <v>90</v>
      </c>
      <c r="E1054" s="102" t="s">
        <v>2521</v>
      </c>
      <c r="F1054" s="133" t="s">
        <v>2522</v>
      </c>
      <c r="G1054" s="134" t="s">
        <v>2523</v>
      </c>
      <c r="H1054" s="134" t="s">
        <v>2524</v>
      </c>
      <c r="I1054" s="135" t="s">
        <v>49</v>
      </c>
      <c r="J1054" s="136" t="s">
        <v>49</v>
      </c>
      <c r="K1054" s="136" t="s">
        <v>49</v>
      </c>
      <c r="L1054" s="136" t="s">
        <v>49</v>
      </c>
      <c r="M1054" s="136" t="s">
        <v>49</v>
      </c>
      <c r="N1054" s="137" t="s">
        <v>49</v>
      </c>
      <c r="O1054" s="132" t="s">
        <v>49</v>
      </c>
      <c r="P1054" s="99"/>
      <c r="Q1054" s="131"/>
      <c r="R1054" s="132"/>
      <c r="S1054" s="99"/>
      <c r="T1054" s="99"/>
      <c r="U1054" s="99"/>
      <c r="V1054" s="131"/>
      <c r="W1054" s="132"/>
      <c r="X1054" s="131"/>
      <c r="Y1054" s="132"/>
      <c r="Z1054" s="99">
        <v>20</v>
      </c>
      <c r="AA1054" s="99"/>
      <c r="AB1054" s="99"/>
      <c r="AC1054" s="99"/>
      <c r="AD1054" s="138">
        <v>41821</v>
      </c>
      <c r="AE1054" s="102" t="s">
        <v>2525</v>
      </c>
    </row>
    <row r="1055" spans="1:31" ht="27" customHeight="1">
      <c r="A1055" s="99">
        <v>1113700320</v>
      </c>
      <c r="B1055" s="100" t="s">
        <v>3193</v>
      </c>
      <c r="C1055" s="101" t="s">
        <v>3194</v>
      </c>
      <c r="D1055" s="102" t="s">
        <v>90</v>
      </c>
      <c r="E1055" s="102" t="s">
        <v>3195</v>
      </c>
      <c r="F1055" s="133" t="s">
        <v>3196</v>
      </c>
      <c r="G1055" s="134" t="s">
        <v>3197</v>
      </c>
      <c r="H1055" s="134" t="s">
        <v>3198</v>
      </c>
      <c r="I1055" s="135" t="s">
        <v>7923</v>
      </c>
      <c r="J1055" s="136"/>
      <c r="K1055" s="136"/>
      <c r="L1055" s="136" t="s">
        <v>49</v>
      </c>
      <c r="M1055" s="136" t="s">
        <v>49</v>
      </c>
      <c r="N1055" s="137" t="s">
        <v>49</v>
      </c>
      <c r="O1055" s="132" t="s">
        <v>49</v>
      </c>
      <c r="P1055" s="99"/>
      <c r="Q1055" s="131"/>
      <c r="R1055" s="132"/>
      <c r="S1055" s="99"/>
      <c r="T1055" s="99"/>
      <c r="U1055" s="99"/>
      <c r="V1055" s="131"/>
      <c r="W1055" s="132"/>
      <c r="X1055" s="131"/>
      <c r="Y1055" s="132"/>
      <c r="Z1055" s="99">
        <v>20</v>
      </c>
      <c r="AA1055" s="99">
        <v>10</v>
      </c>
      <c r="AB1055" s="99"/>
      <c r="AC1055" s="99"/>
      <c r="AD1055" s="138">
        <v>42339</v>
      </c>
      <c r="AE1055" s="102" t="s">
        <v>7924</v>
      </c>
    </row>
    <row r="1056" spans="1:31" ht="27" customHeight="1">
      <c r="A1056" s="99">
        <v>1113700346</v>
      </c>
      <c r="B1056" s="124" t="s">
        <v>9324</v>
      </c>
      <c r="C1056" s="102" t="s">
        <v>3963</v>
      </c>
      <c r="D1056" s="102" t="s">
        <v>90</v>
      </c>
      <c r="E1056" s="102" t="s">
        <v>9325</v>
      </c>
      <c r="F1056" s="125" t="s">
        <v>3964</v>
      </c>
      <c r="G1056" s="126" t="s">
        <v>3965</v>
      </c>
      <c r="H1056" s="126" t="s">
        <v>9326</v>
      </c>
      <c r="I1056" s="128" t="s">
        <v>49</v>
      </c>
      <c r="J1056" s="128" t="s">
        <v>49</v>
      </c>
      <c r="K1056" s="128" t="s">
        <v>49</v>
      </c>
      <c r="L1056" s="128"/>
      <c r="M1056" s="128" t="s">
        <v>49</v>
      </c>
      <c r="N1056" s="129" t="s">
        <v>49</v>
      </c>
      <c r="O1056" s="128" t="s">
        <v>49</v>
      </c>
      <c r="P1056" s="99"/>
      <c r="Q1056" s="131"/>
      <c r="R1056" s="132"/>
      <c r="S1056" s="99"/>
      <c r="T1056" s="99">
        <v>30</v>
      </c>
      <c r="U1056" s="99"/>
      <c r="V1056" s="265"/>
      <c r="W1056" s="266"/>
      <c r="X1056" s="146"/>
      <c r="Y1056" s="132"/>
      <c r="Z1056" s="99"/>
      <c r="AA1056" s="99"/>
      <c r="AB1056" s="99"/>
      <c r="AC1056" s="99"/>
      <c r="AD1056" s="112">
        <v>42917</v>
      </c>
      <c r="AE1056" s="102" t="s">
        <v>3966</v>
      </c>
    </row>
    <row r="1057" spans="1:207" s="66" customFormat="1" ht="27" customHeight="1">
      <c r="A1057" s="144">
        <v>1113700361</v>
      </c>
      <c r="B1057" s="124" t="s">
        <v>4299</v>
      </c>
      <c r="C1057" s="101" t="s">
        <v>4300</v>
      </c>
      <c r="D1057" s="102" t="s">
        <v>90</v>
      </c>
      <c r="E1057" s="102" t="s">
        <v>4301</v>
      </c>
      <c r="F1057" s="133" t="s">
        <v>2230</v>
      </c>
      <c r="G1057" s="146" t="s">
        <v>4302</v>
      </c>
      <c r="H1057" s="126" t="s">
        <v>4303</v>
      </c>
      <c r="I1057" s="136" t="s">
        <v>49</v>
      </c>
      <c r="J1057" s="136" t="s">
        <v>49</v>
      </c>
      <c r="K1057" s="136" t="s">
        <v>49</v>
      </c>
      <c r="L1057" s="136" t="s">
        <v>49</v>
      </c>
      <c r="M1057" s="136" t="s">
        <v>49</v>
      </c>
      <c r="N1057" s="136" t="s">
        <v>49</v>
      </c>
      <c r="O1057" s="148"/>
      <c r="P1057" s="99"/>
      <c r="Q1057" s="131"/>
      <c r="R1057" s="132"/>
      <c r="S1057" s="99"/>
      <c r="T1057" s="99">
        <v>20</v>
      </c>
      <c r="U1057" s="99"/>
      <c r="V1057" s="131"/>
      <c r="W1057" s="132"/>
      <c r="X1057" s="131"/>
      <c r="Y1057" s="132"/>
      <c r="Z1057" s="99"/>
      <c r="AA1057" s="99">
        <v>20</v>
      </c>
      <c r="AB1057" s="99"/>
      <c r="AC1057" s="99"/>
      <c r="AD1057" s="138">
        <v>43191</v>
      </c>
      <c r="AE1057" s="102" t="s">
        <v>4304</v>
      </c>
    </row>
    <row r="1058" spans="1:207" ht="27" customHeight="1">
      <c r="A1058" s="99">
        <v>1113700379</v>
      </c>
      <c r="B1058" s="100" t="s">
        <v>4465</v>
      </c>
      <c r="C1058" s="101" t="s">
        <v>4466</v>
      </c>
      <c r="D1058" s="102" t="s">
        <v>90</v>
      </c>
      <c r="E1058" s="102" t="s">
        <v>4467</v>
      </c>
      <c r="F1058" s="133" t="s">
        <v>4468</v>
      </c>
      <c r="G1058" s="134" t="s">
        <v>4469</v>
      </c>
      <c r="H1058" s="134" t="s">
        <v>4470</v>
      </c>
      <c r="I1058" s="135" t="s">
        <v>4464</v>
      </c>
      <c r="J1058" s="136" t="s">
        <v>4464</v>
      </c>
      <c r="K1058" s="136" t="s">
        <v>4464</v>
      </c>
      <c r="L1058" s="136" t="s">
        <v>4464</v>
      </c>
      <c r="M1058" s="136" t="s">
        <v>4464</v>
      </c>
      <c r="N1058" s="171" t="s">
        <v>4464</v>
      </c>
      <c r="O1058" s="170" t="s">
        <v>4464</v>
      </c>
      <c r="P1058" s="99"/>
      <c r="Q1058" s="131"/>
      <c r="R1058" s="132"/>
      <c r="S1058" s="99"/>
      <c r="T1058" s="99">
        <v>20</v>
      </c>
      <c r="U1058" s="99"/>
      <c r="V1058" s="131"/>
      <c r="W1058" s="132"/>
      <c r="X1058" s="131"/>
      <c r="Y1058" s="132"/>
      <c r="Z1058" s="99"/>
      <c r="AA1058" s="99"/>
      <c r="AB1058" s="99"/>
      <c r="AC1058" s="99"/>
      <c r="AD1058" s="138">
        <v>43252</v>
      </c>
      <c r="AE1058" s="102" t="s">
        <v>4471</v>
      </c>
    </row>
    <row r="1059" spans="1:207" s="66" customFormat="1" ht="27" customHeight="1">
      <c r="A1059" s="99">
        <v>1113700429</v>
      </c>
      <c r="B1059" s="100" t="s">
        <v>6623</v>
      </c>
      <c r="C1059" s="101" t="s">
        <v>6624</v>
      </c>
      <c r="D1059" s="102" t="s">
        <v>90</v>
      </c>
      <c r="E1059" s="102" t="s">
        <v>6625</v>
      </c>
      <c r="F1059" s="133" t="s">
        <v>6283</v>
      </c>
      <c r="G1059" s="134" t="s">
        <v>6626</v>
      </c>
      <c r="H1059" s="134"/>
      <c r="I1059" s="135" t="s">
        <v>765</v>
      </c>
      <c r="J1059" s="136" t="s">
        <v>765</v>
      </c>
      <c r="K1059" s="136" t="s">
        <v>765</v>
      </c>
      <c r="L1059" s="136" t="s">
        <v>765</v>
      </c>
      <c r="M1059" s="136" t="s">
        <v>765</v>
      </c>
      <c r="N1059" s="137" t="s">
        <v>765</v>
      </c>
      <c r="O1059" s="132" t="s">
        <v>765</v>
      </c>
      <c r="P1059" s="99"/>
      <c r="Q1059" s="131"/>
      <c r="R1059" s="132">
        <v>3</v>
      </c>
      <c r="S1059" s="99"/>
      <c r="T1059" s="99">
        <v>25</v>
      </c>
      <c r="U1059" s="99"/>
      <c r="V1059" s="131"/>
      <c r="W1059" s="132"/>
      <c r="X1059" s="131"/>
      <c r="Y1059" s="132"/>
      <c r="Z1059" s="99"/>
      <c r="AA1059" s="99"/>
      <c r="AB1059" s="99"/>
      <c r="AC1059" s="99"/>
      <c r="AD1059" s="112">
        <v>44287</v>
      </c>
      <c r="AE1059" s="102" t="s">
        <v>6627</v>
      </c>
    </row>
    <row r="1060" spans="1:207" s="213" customFormat="1" ht="27" customHeight="1">
      <c r="A1060" s="126">
        <v>1113700445</v>
      </c>
      <c r="B1060" s="124" t="s">
        <v>7851</v>
      </c>
      <c r="C1060" s="102" t="s">
        <v>7852</v>
      </c>
      <c r="D1060" s="102" t="s">
        <v>90</v>
      </c>
      <c r="E1060" s="102" t="s">
        <v>1963</v>
      </c>
      <c r="F1060" s="133" t="s">
        <v>7853</v>
      </c>
      <c r="G1060" s="134" t="s">
        <v>7854</v>
      </c>
      <c r="H1060" s="134" t="s">
        <v>7855</v>
      </c>
      <c r="I1060" s="135" t="s">
        <v>765</v>
      </c>
      <c r="J1060" s="136" t="s">
        <v>765</v>
      </c>
      <c r="K1060" s="136" t="s">
        <v>765</v>
      </c>
      <c r="L1060" s="136" t="s">
        <v>765</v>
      </c>
      <c r="M1060" s="136" t="s">
        <v>765</v>
      </c>
      <c r="N1060" s="137" t="s">
        <v>765</v>
      </c>
      <c r="O1060" s="132"/>
      <c r="P1060" s="99"/>
      <c r="Q1060" s="131"/>
      <c r="R1060" s="132"/>
      <c r="S1060" s="99"/>
      <c r="T1060" s="99">
        <v>20</v>
      </c>
      <c r="U1060" s="99"/>
      <c r="V1060" s="131"/>
      <c r="W1060" s="132"/>
      <c r="X1060" s="131"/>
      <c r="Y1060" s="132"/>
      <c r="Z1060" s="99"/>
      <c r="AA1060" s="99">
        <v>18</v>
      </c>
      <c r="AB1060" s="99"/>
      <c r="AC1060" s="99"/>
      <c r="AD1060" s="149">
        <v>44835</v>
      </c>
      <c r="AE1060" s="102" t="s">
        <v>1964</v>
      </c>
    </row>
    <row r="1061" spans="1:207" s="213" customFormat="1" ht="26.1" customHeight="1">
      <c r="A1061" s="99">
        <v>1113700460</v>
      </c>
      <c r="B1061" s="100" t="s">
        <v>11615</v>
      </c>
      <c r="C1061" s="101" t="s">
        <v>8361</v>
      </c>
      <c r="D1061" s="102" t="s">
        <v>8362</v>
      </c>
      <c r="E1061" s="102" t="s">
        <v>8363</v>
      </c>
      <c r="F1061" s="125" t="s">
        <v>8364</v>
      </c>
      <c r="G1061" s="126" t="s">
        <v>8365</v>
      </c>
      <c r="H1061" s="126" t="s">
        <v>8366</v>
      </c>
      <c r="I1061" s="127"/>
      <c r="J1061" s="128"/>
      <c r="K1061" s="128"/>
      <c r="L1061" s="128"/>
      <c r="M1061" s="128" t="s">
        <v>49</v>
      </c>
      <c r="N1061" s="128" t="s">
        <v>49</v>
      </c>
      <c r="O1061" s="130"/>
      <c r="P1061" s="99"/>
      <c r="Q1061" s="131"/>
      <c r="R1061" s="132"/>
      <c r="S1061" s="99"/>
      <c r="T1061" s="99"/>
      <c r="U1061" s="99"/>
      <c r="V1061" s="131"/>
      <c r="W1061" s="132"/>
      <c r="X1061" s="131"/>
      <c r="Y1061" s="132"/>
      <c r="Z1061" s="99"/>
      <c r="AA1061" s="99">
        <v>20</v>
      </c>
      <c r="AB1061" s="99"/>
      <c r="AC1061" s="99"/>
      <c r="AD1061" s="149">
        <v>45078</v>
      </c>
      <c r="AE1061" s="102" t="s">
        <v>8367</v>
      </c>
      <c r="AF1061" s="67"/>
      <c r="AG1061" s="67"/>
      <c r="AH1061" s="67"/>
      <c r="AI1061" s="67"/>
      <c r="AJ1061" s="67"/>
      <c r="AK1061" s="67"/>
      <c r="AL1061" s="67"/>
      <c r="AM1061" s="67"/>
      <c r="AN1061" s="67"/>
      <c r="AO1061" s="261"/>
      <c r="AP1061" s="334"/>
      <c r="AQ1061" s="335"/>
      <c r="AR1061" s="335"/>
      <c r="AS1061" s="335"/>
      <c r="AT1061" s="336"/>
      <c r="AU1061" s="337"/>
      <c r="AV1061" s="337"/>
      <c r="AW1061" s="337"/>
      <c r="AX1061" s="337"/>
      <c r="AY1061" s="337"/>
      <c r="AZ1061" s="337"/>
      <c r="BA1061" s="337"/>
      <c r="BB1061" s="337"/>
      <c r="BC1061" s="337"/>
      <c r="BD1061" s="261"/>
      <c r="BE1061" s="261"/>
      <c r="BF1061" s="261"/>
      <c r="BG1061" s="261"/>
      <c r="BH1061" s="261"/>
      <c r="BI1061" s="261"/>
      <c r="BJ1061" s="261"/>
      <c r="BK1061" s="261"/>
      <c r="BL1061" s="261"/>
      <c r="BM1061" s="261"/>
      <c r="BN1061" s="261"/>
      <c r="BO1061" s="261"/>
      <c r="BP1061" s="261"/>
      <c r="BQ1061" s="320"/>
      <c r="BR1061" s="335"/>
      <c r="BS1061" s="271"/>
      <c r="BT1061" s="271"/>
      <c r="BU1061" s="271"/>
      <c r="BV1061" s="271"/>
      <c r="BW1061" s="338"/>
      <c r="BX1061" s="339"/>
      <c r="BY1061" s="68"/>
      <c r="BZ1061" s="143"/>
      <c r="CA1061" s="143"/>
      <c r="CB1061" s="143"/>
      <c r="CC1061" s="143"/>
      <c r="CD1061" s="143"/>
      <c r="CE1061" s="143"/>
      <c r="CF1061" s="143"/>
      <c r="CG1061" s="143"/>
      <c r="CH1061" s="143"/>
      <c r="CI1061" s="143"/>
      <c r="CJ1061" s="143"/>
      <c r="CK1061" s="143"/>
      <c r="CL1061" s="143"/>
      <c r="CM1061" s="66"/>
      <c r="CN1061" s="143"/>
      <c r="CO1061" s="66"/>
      <c r="CP1061" s="66"/>
      <c r="CQ1061" s="66"/>
      <c r="CR1061" s="66"/>
      <c r="CS1061" s="66"/>
      <c r="CT1061" s="66"/>
      <c r="CU1061" s="66"/>
      <c r="CV1061" s="66"/>
      <c r="CW1061" s="66"/>
      <c r="CX1061" s="66"/>
      <c r="CY1061" s="66"/>
      <c r="CZ1061" s="66"/>
      <c r="DA1061" s="143"/>
      <c r="DB1061" s="143"/>
      <c r="DC1061" s="143"/>
      <c r="DD1061" s="143"/>
      <c r="DE1061" s="143"/>
      <c r="DF1061" s="340"/>
      <c r="DG1061" s="66"/>
      <c r="DH1061" s="66"/>
      <c r="DI1061" s="66"/>
      <c r="DJ1061" s="66"/>
      <c r="DK1061" s="66"/>
      <c r="DL1061" s="83"/>
      <c r="DM1061" s="67"/>
      <c r="DN1061" s="66"/>
      <c r="DO1061" s="67"/>
      <c r="DP1061" s="67"/>
      <c r="DQ1061" s="67"/>
      <c r="DR1061" s="67"/>
      <c r="DS1061" s="67"/>
      <c r="DT1061" s="67"/>
      <c r="DU1061" s="67"/>
      <c r="DV1061" s="67"/>
      <c r="DW1061" s="67"/>
      <c r="DX1061" s="67"/>
      <c r="DY1061" s="67"/>
      <c r="DZ1061" s="261"/>
      <c r="EA1061" s="334"/>
      <c r="EB1061" s="335"/>
      <c r="EC1061" s="335"/>
      <c r="ED1061" s="335"/>
      <c r="EE1061" s="336"/>
      <c r="EF1061" s="337"/>
      <c r="EG1061" s="337"/>
      <c r="EH1061" s="337"/>
      <c r="EI1061" s="337"/>
      <c r="EJ1061" s="337"/>
      <c r="EK1061" s="337"/>
      <c r="EL1061" s="337"/>
      <c r="EM1061" s="337"/>
      <c r="EN1061" s="337"/>
      <c r="EO1061" s="261"/>
      <c r="EP1061" s="261"/>
      <c r="EQ1061" s="261"/>
      <c r="ER1061" s="261"/>
      <c r="ES1061" s="261"/>
      <c r="ET1061" s="261"/>
      <c r="EU1061" s="261"/>
      <c r="EV1061" s="261"/>
      <c r="EW1061" s="261"/>
      <c r="EX1061" s="261"/>
      <c r="EY1061" s="261"/>
      <c r="EZ1061" s="261"/>
      <c r="FA1061" s="261"/>
      <c r="FB1061" s="320"/>
      <c r="FC1061" s="335"/>
      <c r="FD1061" s="271"/>
      <c r="FE1061" s="271"/>
      <c r="FF1061" s="271"/>
      <c r="FG1061" s="271"/>
      <c r="FH1061" s="338"/>
      <c r="FI1061" s="339"/>
      <c r="FJ1061" s="68"/>
      <c r="FK1061" s="143"/>
      <c r="FL1061" s="143"/>
      <c r="FM1061" s="143"/>
      <c r="FN1061" s="143"/>
      <c r="FO1061" s="143"/>
      <c r="FP1061" s="143"/>
      <c r="FQ1061" s="143"/>
      <c r="FR1061" s="143"/>
      <c r="FS1061" s="143"/>
      <c r="FT1061" s="143"/>
      <c r="FU1061" s="143"/>
      <c r="FV1061" s="143"/>
      <c r="FW1061" s="143"/>
      <c r="FX1061" s="66"/>
      <c r="FY1061" s="143"/>
      <c r="FZ1061" s="66"/>
      <c r="GA1061" s="66"/>
      <c r="GB1061" s="66"/>
      <c r="GC1061" s="66"/>
      <c r="GD1061" s="66"/>
      <c r="GE1061" s="66"/>
      <c r="GF1061" s="66"/>
      <c r="GG1061" s="66"/>
      <c r="GH1061" s="66"/>
      <c r="GI1061" s="66"/>
      <c r="GJ1061" s="66"/>
      <c r="GK1061" s="66"/>
      <c r="GL1061" s="143"/>
      <c r="GM1061" s="143"/>
      <c r="GN1061" s="143"/>
      <c r="GO1061" s="143"/>
      <c r="GP1061" s="143"/>
      <c r="GQ1061" s="340"/>
      <c r="GR1061" s="66"/>
      <c r="GS1061" s="66"/>
      <c r="GT1061" s="66"/>
      <c r="GU1061" s="66"/>
      <c r="GV1061" s="66"/>
      <c r="GW1061" s="83"/>
      <c r="GX1061" s="67"/>
      <c r="GY1061" s="66"/>
    </row>
    <row r="1062" spans="1:207" ht="27" customHeight="1">
      <c r="A1062" s="99">
        <v>1113700486</v>
      </c>
      <c r="B1062" s="100" t="s">
        <v>9102</v>
      </c>
      <c r="C1062" s="101" t="s">
        <v>9103</v>
      </c>
      <c r="D1062" s="102" t="s">
        <v>90</v>
      </c>
      <c r="E1062" s="102" t="s">
        <v>9104</v>
      </c>
      <c r="F1062" s="133" t="s">
        <v>9105</v>
      </c>
      <c r="G1062" s="134" t="s">
        <v>9106</v>
      </c>
      <c r="H1062" s="134" t="s">
        <v>9107</v>
      </c>
      <c r="I1062" s="110" t="s">
        <v>49</v>
      </c>
      <c r="J1062" s="148" t="s">
        <v>49</v>
      </c>
      <c r="K1062" s="148" t="s">
        <v>49</v>
      </c>
      <c r="L1062" s="148" t="s">
        <v>49</v>
      </c>
      <c r="M1062" s="148" t="s">
        <v>49</v>
      </c>
      <c r="N1062" s="137" t="s">
        <v>49</v>
      </c>
      <c r="O1062" s="132" t="s">
        <v>49</v>
      </c>
      <c r="P1062" s="99"/>
      <c r="Q1062" s="131"/>
      <c r="R1062" s="132"/>
      <c r="S1062" s="99"/>
      <c r="T1062" s="99"/>
      <c r="U1062" s="99"/>
      <c r="V1062" s="127">
        <v>12</v>
      </c>
      <c r="W1062" s="132"/>
      <c r="X1062" s="127">
        <v>12</v>
      </c>
      <c r="Y1062" s="132"/>
      <c r="Z1062" s="99"/>
      <c r="AA1062" s="99">
        <v>15</v>
      </c>
      <c r="AB1062" s="99"/>
      <c r="AC1062" s="99"/>
      <c r="AD1062" s="138">
        <v>45383</v>
      </c>
      <c r="AE1062" s="102" t="s">
        <v>9108</v>
      </c>
    </row>
    <row r="1063" spans="1:207" ht="27" customHeight="1">
      <c r="A1063" s="126">
        <v>1113700528</v>
      </c>
      <c r="B1063" s="102" t="s">
        <v>11613</v>
      </c>
      <c r="C1063" s="102" t="s">
        <v>10414</v>
      </c>
      <c r="D1063" s="102" t="s">
        <v>90</v>
      </c>
      <c r="E1063" s="341" t="s">
        <v>10415</v>
      </c>
      <c r="F1063" s="126" t="s">
        <v>10416</v>
      </c>
      <c r="G1063" s="126" t="s">
        <v>10417</v>
      </c>
      <c r="H1063" s="126"/>
      <c r="I1063" s="127" t="s">
        <v>765</v>
      </c>
      <c r="J1063" s="128" t="s">
        <v>765</v>
      </c>
      <c r="K1063" s="128" t="s">
        <v>765</v>
      </c>
      <c r="L1063" s="128" t="s">
        <v>765</v>
      </c>
      <c r="M1063" s="128" t="s">
        <v>765</v>
      </c>
      <c r="N1063" s="129" t="s">
        <v>765</v>
      </c>
      <c r="O1063" s="130" t="s">
        <v>765</v>
      </c>
      <c r="P1063" s="131"/>
      <c r="Q1063" s="110"/>
      <c r="R1063" s="111"/>
      <c r="S1063" s="99"/>
      <c r="T1063" s="99"/>
      <c r="U1063" s="131"/>
      <c r="V1063" s="110"/>
      <c r="W1063" s="342"/>
      <c r="X1063" s="110"/>
      <c r="Y1063" s="111"/>
      <c r="Z1063" s="99"/>
      <c r="AA1063" s="99">
        <v>20</v>
      </c>
      <c r="AB1063" s="112"/>
      <c r="AC1063" s="112"/>
      <c r="AD1063" s="126" t="s">
        <v>10331</v>
      </c>
      <c r="AE1063" s="80" t="s">
        <v>10418</v>
      </c>
    </row>
    <row r="1064" spans="1:207" s="66" customFormat="1" ht="27" customHeight="1">
      <c r="A1064" s="99">
        <v>1113700569</v>
      </c>
      <c r="B1064" s="100" t="s">
        <v>8875</v>
      </c>
      <c r="C1064" s="101" t="s">
        <v>11206</v>
      </c>
      <c r="D1064" s="102" t="s">
        <v>90</v>
      </c>
      <c r="E1064" s="102" t="s">
        <v>11207</v>
      </c>
      <c r="F1064" s="133" t="s">
        <v>11208</v>
      </c>
      <c r="G1064" s="134" t="s">
        <v>11209</v>
      </c>
      <c r="H1064" s="134" t="s">
        <v>11210</v>
      </c>
      <c r="I1064" s="135" t="s">
        <v>49</v>
      </c>
      <c r="J1064" s="136" t="s">
        <v>49</v>
      </c>
      <c r="K1064" s="136" t="s">
        <v>49</v>
      </c>
      <c r="L1064" s="136" t="s">
        <v>49</v>
      </c>
      <c r="M1064" s="136" t="s">
        <v>765</v>
      </c>
      <c r="N1064" s="137" t="s">
        <v>765</v>
      </c>
      <c r="O1064" s="132" t="s">
        <v>49</v>
      </c>
      <c r="P1064" s="99"/>
      <c r="Q1064" s="131"/>
      <c r="R1064" s="132"/>
      <c r="S1064" s="99"/>
      <c r="T1064" s="99">
        <v>20</v>
      </c>
      <c r="U1064" s="99"/>
      <c r="V1064" s="131"/>
      <c r="W1064" s="132"/>
      <c r="X1064" s="131"/>
      <c r="Y1064" s="132"/>
      <c r="Z1064" s="99"/>
      <c r="AA1064" s="99"/>
      <c r="AB1064" s="99"/>
      <c r="AC1064" s="99"/>
      <c r="AD1064" s="138">
        <v>46082</v>
      </c>
      <c r="AE1064" s="102" t="s">
        <v>11211</v>
      </c>
    </row>
    <row r="1065" spans="1:207" s="66" customFormat="1" ht="27" customHeight="1">
      <c r="A1065" s="99">
        <v>1113700577</v>
      </c>
      <c r="B1065" s="100" t="s">
        <v>11298</v>
      </c>
      <c r="C1065" s="101" t="s">
        <v>11299</v>
      </c>
      <c r="D1065" s="102" t="s">
        <v>90</v>
      </c>
      <c r="E1065" s="102" t="s">
        <v>11300</v>
      </c>
      <c r="F1065" s="133" t="s">
        <v>11301</v>
      </c>
      <c r="G1065" s="134" t="s">
        <v>11302</v>
      </c>
      <c r="H1065" s="134" t="s">
        <v>11303</v>
      </c>
      <c r="I1065" s="135"/>
      <c r="J1065" s="136"/>
      <c r="K1065" s="136"/>
      <c r="L1065" s="136"/>
      <c r="M1065" s="136" t="s">
        <v>49</v>
      </c>
      <c r="N1065" s="137"/>
      <c r="O1065" s="132"/>
      <c r="P1065" s="99"/>
      <c r="Q1065" s="131"/>
      <c r="R1065" s="132"/>
      <c r="S1065" s="99"/>
      <c r="T1065" s="99">
        <v>20</v>
      </c>
      <c r="U1065" s="99"/>
      <c r="V1065" s="131"/>
      <c r="W1065" s="132"/>
      <c r="X1065" s="131"/>
      <c r="Y1065" s="132"/>
      <c r="Z1065" s="99"/>
      <c r="AA1065" s="99"/>
      <c r="AB1065" s="99"/>
      <c r="AC1065" s="99"/>
      <c r="AD1065" s="138">
        <v>46113</v>
      </c>
      <c r="AE1065" s="102" t="s">
        <v>11304</v>
      </c>
    </row>
    <row r="1066" spans="1:207" ht="27" customHeight="1">
      <c r="A1066" s="99">
        <v>1113700585</v>
      </c>
      <c r="B1066" s="100" t="s">
        <v>12123</v>
      </c>
      <c r="C1066" s="101" t="s">
        <v>12124</v>
      </c>
      <c r="D1066" s="102" t="s">
        <v>90</v>
      </c>
      <c r="E1066" s="102" t="s">
        <v>12125</v>
      </c>
      <c r="F1066" s="133" t="s">
        <v>2075</v>
      </c>
      <c r="G1066" s="134" t="s">
        <v>12126</v>
      </c>
      <c r="H1066" s="134" t="s">
        <v>12127</v>
      </c>
      <c r="I1066" s="110" t="s">
        <v>49</v>
      </c>
      <c r="J1066" s="148" t="s">
        <v>49</v>
      </c>
      <c r="K1066" s="148" t="s">
        <v>49</v>
      </c>
      <c r="L1066" s="148" t="s">
        <v>765</v>
      </c>
      <c r="M1066" s="148" t="s">
        <v>49</v>
      </c>
      <c r="N1066" s="137"/>
      <c r="O1066" s="132"/>
      <c r="P1066" s="99"/>
      <c r="Q1066" s="131"/>
      <c r="R1066" s="132"/>
      <c r="S1066" s="99"/>
      <c r="T1066" s="99">
        <v>22</v>
      </c>
      <c r="U1066" s="99"/>
      <c r="V1066" s="131"/>
      <c r="W1066" s="132"/>
      <c r="X1066" s="131"/>
      <c r="Y1066" s="132"/>
      <c r="Z1066" s="99"/>
      <c r="AA1066" s="99"/>
      <c r="AB1066" s="99"/>
      <c r="AC1066" s="99"/>
      <c r="AD1066" s="112">
        <v>46174</v>
      </c>
      <c r="AE1066" s="102" t="s">
        <v>12128</v>
      </c>
    </row>
    <row r="1067" spans="1:207" ht="27" customHeight="1">
      <c r="A1067" s="99">
        <v>1113800013</v>
      </c>
      <c r="B1067" s="100" t="s">
        <v>1247</v>
      </c>
      <c r="C1067" s="101" t="s">
        <v>1246</v>
      </c>
      <c r="D1067" s="102" t="s">
        <v>91</v>
      </c>
      <c r="E1067" s="102" t="s">
        <v>1245</v>
      </c>
      <c r="F1067" s="133">
        <v>3470011</v>
      </c>
      <c r="G1067" s="134" t="s">
        <v>1244</v>
      </c>
      <c r="H1067" s="134" t="s">
        <v>1243</v>
      </c>
      <c r="I1067" s="135" t="s">
        <v>1196</v>
      </c>
      <c r="J1067" s="136" t="s">
        <v>1196</v>
      </c>
      <c r="K1067" s="136" t="s">
        <v>1196</v>
      </c>
      <c r="L1067" s="136" t="s">
        <v>1196</v>
      </c>
      <c r="M1067" s="136" t="s">
        <v>1196</v>
      </c>
      <c r="N1067" s="137"/>
      <c r="O1067" s="132"/>
      <c r="P1067" s="99"/>
      <c r="Q1067" s="131"/>
      <c r="R1067" s="132"/>
      <c r="S1067" s="99"/>
      <c r="T1067" s="99">
        <v>20</v>
      </c>
      <c r="U1067" s="99"/>
      <c r="V1067" s="110"/>
      <c r="W1067" s="111"/>
      <c r="X1067" s="110"/>
      <c r="Y1067" s="132"/>
      <c r="Z1067" s="99"/>
      <c r="AA1067" s="99">
        <v>20</v>
      </c>
      <c r="AB1067" s="99"/>
      <c r="AC1067" s="99"/>
      <c r="AD1067" s="138">
        <v>40634</v>
      </c>
      <c r="AE1067" s="102" t="s">
        <v>1242</v>
      </c>
    </row>
    <row r="1068" spans="1:207" ht="27" customHeight="1">
      <c r="A1068" s="99">
        <v>1113800047</v>
      </c>
      <c r="B1068" s="100" t="s">
        <v>1487</v>
      </c>
      <c r="C1068" s="101" t="s">
        <v>1488</v>
      </c>
      <c r="D1068" s="102" t="s">
        <v>91</v>
      </c>
      <c r="E1068" s="102" t="s">
        <v>1499</v>
      </c>
      <c r="F1068" s="133">
        <v>3470034</v>
      </c>
      <c r="G1068" s="134" t="s">
        <v>1489</v>
      </c>
      <c r="H1068" s="134" t="s">
        <v>1489</v>
      </c>
      <c r="I1068" s="135"/>
      <c r="J1068" s="136"/>
      <c r="K1068" s="136"/>
      <c r="L1068" s="136"/>
      <c r="M1068" s="136" t="s">
        <v>49</v>
      </c>
      <c r="N1068" s="137"/>
      <c r="O1068" s="132"/>
      <c r="P1068" s="99"/>
      <c r="Q1068" s="131"/>
      <c r="R1068" s="132"/>
      <c r="S1068" s="99"/>
      <c r="T1068" s="99"/>
      <c r="U1068" s="99"/>
      <c r="V1068" s="110"/>
      <c r="W1068" s="111"/>
      <c r="X1068" s="110"/>
      <c r="Y1068" s="132"/>
      <c r="Z1068" s="99"/>
      <c r="AA1068" s="99">
        <v>20</v>
      </c>
      <c r="AB1068" s="99"/>
      <c r="AC1068" s="99"/>
      <c r="AD1068" s="138">
        <v>40817</v>
      </c>
      <c r="AE1068" s="102" t="s">
        <v>1491</v>
      </c>
    </row>
    <row r="1069" spans="1:207" ht="27" customHeight="1">
      <c r="A1069" s="126">
        <v>1113800088</v>
      </c>
      <c r="B1069" s="124" t="s">
        <v>483</v>
      </c>
      <c r="C1069" s="102" t="s">
        <v>528</v>
      </c>
      <c r="D1069" s="102" t="s">
        <v>91</v>
      </c>
      <c r="E1069" s="102" t="s">
        <v>187</v>
      </c>
      <c r="F1069" s="125">
        <v>3470042</v>
      </c>
      <c r="G1069" s="126" t="s">
        <v>701</v>
      </c>
      <c r="H1069" s="126" t="s">
        <v>702</v>
      </c>
      <c r="I1069" s="127" t="s">
        <v>251</v>
      </c>
      <c r="J1069" s="128" t="s">
        <v>251</v>
      </c>
      <c r="K1069" s="128" t="s">
        <v>251</v>
      </c>
      <c r="L1069" s="128" t="s">
        <v>251</v>
      </c>
      <c r="M1069" s="128" t="s">
        <v>251</v>
      </c>
      <c r="N1069" s="129"/>
      <c r="O1069" s="130"/>
      <c r="P1069" s="99"/>
      <c r="Q1069" s="131"/>
      <c r="R1069" s="132"/>
      <c r="S1069" s="99"/>
      <c r="T1069" s="99">
        <v>20</v>
      </c>
      <c r="U1069" s="99"/>
      <c r="V1069" s="110"/>
      <c r="W1069" s="111"/>
      <c r="X1069" s="110"/>
      <c r="Y1069" s="132"/>
      <c r="Z1069" s="99"/>
      <c r="AA1069" s="99">
        <v>15</v>
      </c>
      <c r="AB1069" s="99"/>
      <c r="AC1069" s="99"/>
      <c r="AD1069" s="112">
        <v>39173</v>
      </c>
      <c r="AE1069" s="102" t="s">
        <v>819</v>
      </c>
    </row>
    <row r="1070" spans="1:207" ht="27" customHeight="1">
      <c r="A1070" s="126">
        <v>1113800211</v>
      </c>
      <c r="B1070" s="124" t="s">
        <v>11008</v>
      </c>
      <c r="C1070" s="102" t="s">
        <v>7341</v>
      </c>
      <c r="D1070" s="102" t="s">
        <v>91</v>
      </c>
      <c r="E1070" s="102" t="s">
        <v>2352</v>
      </c>
      <c r="F1070" s="125" t="s">
        <v>3240</v>
      </c>
      <c r="G1070" s="126" t="s">
        <v>3241</v>
      </c>
      <c r="H1070" s="126" t="s">
        <v>3241</v>
      </c>
      <c r="I1070" s="127"/>
      <c r="J1070" s="128"/>
      <c r="K1070" s="128"/>
      <c r="L1070" s="128"/>
      <c r="M1070" s="128" t="s">
        <v>49</v>
      </c>
      <c r="N1070" s="129" t="s">
        <v>49</v>
      </c>
      <c r="O1070" s="130"/>
      <c r="P1070" s="99"/>
      <c r="Q1070" s="131"/>
      <c r="R1070" s="132"/>
      <c r="S1070" s="99"/>
      <c r="T1070" s="99"/>
      <c r="U1070" s="99"/>
      <c r="V1070" s="110"/>
      <c r="W1070" s="111"/>
      <c r="X1070" s="110"/>
      <c r="Y1070" s="132"/>
      <c r="Z1070" s="99"/>
      <c r="AA1070" s="99">
        <v>30</v>
      </c>
      <c r="AB1070" s="99"/>
      <c r="AC1070" s="99"/>
      <c r="AD1070" s="112">
        <v>41699</v>
      </c>
      <c r="AE1070" s="102" t="s">
        <v>2353</v>
      </c>
    </row>
    <row r="1071" spans="1:207" s="66" customFormat="1" ht="27" customHeight="1">
      <c r="A1071" s="99">
        <v>1113800237</v>
      </c>
      <c r="B1071" s="100" t="s">
        <v>3073</v>
      </c>
      <c r="C1071" s="101" t="s">
        <v>3074</v>
      </c>
      <c r="D1071" s="102" t="s">
        <v>91</v>
      </c>
      <c r="E1071" s="102" t="s">
        <v>3075</v>
      </c>
      <c r="F1071" s="133" t="s">
        <v>3076</v>
      </c>
      <c r="G1071" s="134" t="s">
        <v>3077</v>
      </c>
      <c r="H1071" s="134" t="s">
        <v>3078</v>
      </c>
      <c r="I1071" s="135"/>
      <c r="J1071" s="136"/>
      <c r="K1071" s="136" t="s">
        <v>3079</v>
      </c>
      <c r="L1071" s="136" t="s">
        <v>3079</v>
      </c>
      <c r="M1071" s="136" t="s">
        <v>3079</v>
      </c>
      <c r="N1071" s="137" t="s">
        <v>3079</v>
      </c>
      <c r="O1071" s="132" t="s">
        <v>3079</v>
      </c>
      <c r="P1071" s="99"/>
      <c r="Q1071" s="131"/>
      <c r="R1071" s="132"/>
      <c r="S1071" s="99"/>
      <c r="T1071" s="99"/>
      <c r="U1071" s="99"/>
      <c r="V1071" s="131"/>
      <c r="W1071" s="132"/>
      <c r="X1071" s="131"/>
      <c r="Y1071" s="132"/>
      <c r="Z1071" s="99">
        <v>15</v>
      </c>
      <c r="AA1071" s="99"/>
      <c r="AB1071" s="99"/>
      <c r="AC1071" s="99"/>
      <c r="AD1071" s="138">
        <v>42217</v>
      </c>
      <c r="AE1071" s="102" t="s">
        <v>3080</v>
      </c>
    </row>
    <row r="1072" spans="1:207" ht="27" customHeight="1">
      <c r="A1072" s="99">
        <v>1113800310</v>
      </c>
      <c r="B1072" s="100" t="s">
        <v>3287</v>
      </c>
      <c r="C1072" s="101" t="s">
        <v>3081</v>
      </c>
      <c r="D1072" s="102" t="s">
        <v>91</v>
      </c>
      <c r="E1072" s="102" t="s">
        <v>3082</v>
      </c>
      <c r="F1072" s="133" t="s">
        <v>3741</v>
      </c>
      <c r="G1072" s="134" t="s">
        <v>3742</v>
      </c>
      <c r="H1072" s="134" t="s">
        <v>3743</v>
      </c>
      <c r="I1072" s="135" t="s">
        <v>765</v>
      </c>
      <c r="J1072" s="136" t="s">
        <v>765</v>
      </c>
      <c r="K1072" s="136" t="s">
        <v>765</v>
      </c>
      <c r="L1072" s="136" t="s">
        <v>765</v>
      </c>
      <c r="M1072" s="136" t="s">
        <v>765</v>
      </c>
      <c r="N1072" s="137" t="s">
        <v>765</v>
      </c>
      <c r="O1072" s="132"/>
      <c r="P1072" s="99"/>
      <c r="Q1072" s="131"/>
      <c r="R1072" s="132"/>
      <c r="S1072" s="99"/>
      <c r="T1072" s="99">
        <v>20</v>
      </c>
      <c r="U1072" s="99"/>
      <c r="V1072" s="110"/>
      <c r="W1072" s="111"/>
      <c r="X1072" s="110"/>
      <c r="Y1072" s="132"/>
      <c r="Z1072" s="99"/>
      <c r="AA1072" s="99"/>
      <c r="AB1072" s="99"/>
      <c r="AC1072" s="99"/>
      <c r="AD1072" s="138">
        <v>42430</v>
      </c>
      <c r="AE1072" s="102" t="s">
        <v>3083</v>
      </c>
    </row>
    <row r="1073" spans="1:207" ht="27" customHeight="1">
      <c r="A1073" s="99">
        <v>1113800377</v>
      </c>
      <c r="B1073" s="100" t="s">
        <v>3751</v>
      </c>
      <c r="C1073" s="101" t="s">
        <v>3752</v>
      </c>
      <c r="D1073" s="102" t="s">
        <v>91</v>
      </c>
      <c r="E1073" s="102" t="s">
        <v>3753</v>
      </c>
      <c r="F1073" s="133" t="s">
        <v>3755</v>
      </c>
      <c r="G1073" s="134" t="s">
        <v>3756</v>
      </c>
      <c r="H1073" s="134" t="s">
        <v>3757</v>
      </c>
      <c r="I1073" s="135"/>
      <c r="J1073" s="136"/>
      <c r="K1073" s="136"/>
      <c r="L1073" s="136"/>
      <c r="M1073" s="136" t="s">
        <v>765</v>
      </c>
      <c r="N1073" s="137" t="s">
        <v>5529</v>
      </c>
      <c r="O1073" s="132"/>
      <c r="P1073" s="99"/>
      <c r="Q1073" s="131"/>
      <c r="R1073" s="132"/>
      <c r="S1073" s="99"/>
      <c r="T1073" s="99"/>
      <c r="U1073" s="99"/>
      <c r="V1073" s="131"/>
      <c r="W1073" s="132"/>
      <c r="X1073" s="131"/>
      <c r="Y1073" s="132"/>
      <c r="Z1073" s="99"/>
      <c r="AA1073" s="99">
        <v>20</v>
      </c>
      <c r="AB1073" s="99"/>
      <c r="AC1073" s="99"/>
      <c r="AD1073" s="138">
        <v>42826</v>
      </c>
      <c r="AE1073" s="102" t="s">
        <v>3754</v>
      </c>
    </row>
    <row r="1074" spans="1:207" s="66" customFormat="1" ht="27" customHeight="1">
      <c r="A1074" s="99">
        <v>1113800476</v>
      </c>
      <c r="B1074" s="124" t="s">
        <v>4943</v>
      </c>
      <c r="C1074" s="102" t="s">
        <v>4944</v>
      </c>
      <c r="D1074" s="102" t="s">
        <v>91</v>
      </c>
      <c r="E1074" s="102" t="s">
        <v>4945</v>
      </c>
      <c r="F1074" s="125" t="s">
        <v>4946</v>
      </c>
      <c r="G1074" s="126" t="s">
        <v>4947</v>
      </c>
      <c r="H1074" s="126" t="s">
        <v>4948</v>
      </c>
      <c r="I1074" s="127" t="s">
        <v>49</v>
      </c>
      <c r="J1074" s="128" t="s">
        <v>49</v>
      </c>
      <c r="K1074" s="129" t="s">
        <v>49</v>
      </c>
      <c r="L1074" s="128" t="s">
        <v>49</v>
      </c>
      <c r="M1074" s="128" t="s">
        <v>49</v>
      </c>
      <c r="N1074" s="129" t="s">
        <v>49</v>
      </c>
      <c r="O1074" s="130" t="s">
        <v>49</v>
      </c>
      <c r="P1074" s="99"/>
      <c r="Q1074" s="131"/>
      <c r="R1074" s="132"/>
      <c r="S1074" s="99"/>
      <c r="T1074" s="99">
        <v>10</v>
      </c>
      <c r="U1074" s="99"/>
      <c r="V1074" s="131"/>
      <c r="W1074" s="132"/>
      <c r="X1074" s="131"/>
      <c r="Y1074" s="132"/>
      <c r="Z1074" s="99"/>
      <c r="AA1074" s="99">
        <v>20</v>
      </c>
      <c r="AB1074" s="99"/>
      <c r="AC1074" s="99"/>
      <c r="AD1074" s="112">
        <v>43556</v>
      </c>
      <c r="AE1074" s="102" t="s">
        <v>4949</v>
      </c>
      <c r="AF1074" s="67"/>
      <c r="AG1074" s="67"/>
      <c r="AH1074" s="67"/>
    </row>
    <row r="1075" spans="1:207" s="66" customFormat="1" ht="27" customHeight="1">
      <c r="A1075" s="99">
        <v>1113800492</v>
      </c>
      <c r="B1075" s="124" t="s">
        <v>6726</v>
      </c>
      <c r="C1075" s="102" t="s">
        <v>6727</v>
      </c>
      <c r="D1075" s="102" t="s">
        <v>91</v>
      </c>
      <c r="E1075" s="102" t="s">
        <v>6728</v>
      </c>
      <c r="F1075" s="125" t="s">
        <v>6729</v>
      </c>
      <c r="G1075" s="126" t="s">
        <v>6730</v>
      </c>
      <c r="H1075" s="126" t="s">
        <v>6730</v>
      </c>
      <c r="I1075" s="127" t="s">
        <v>765</v>
      </c>
      <c r="J1075" s="128" t="s">
        <v>765</v>
      </c>
      <c r="K1075" s="128" t="s">
        <v>765</v>
      </c>
      <c r="L1075" s="128" t="s">
        <v>765</v>
      </c>
      <c r="M1075" s="128" t="s">
        <v>765</v>
      </c>
      <c r="N1075" s="129" t="s">
        <v>765</v>
      </c>
      <c r="O1075" s="130" t="s">
        <v>765</v>
      </c>
      <c r="P1075" s="99"/>
      <c r="Q1075" s="131"/>
      <c r="R1075" s="132"/>
      <c r="S1075" s="99"/>
      <c r="T1075" s="99"/>
      <c r="U1075" s="99"/>
      <c r="V1075" s="110"/>
      <c r="W1075" s="111"/>
      <c r="X1075" s="110"/>
      <c r="Y1075" s="132"/>
      <c r="Z1075" s="99"/>
      <c r="AA1075" s="99">
        <v>20</v>
      </c>
      <c r="AB1075" s="99"/>
      <c r="AC1075" s="99"/>
      <c r="AD1075" s="138">
        <v>44317</v>
      </c>
      <c r="AE1075" s="102" t="s">
        <v>6731</v>
      </c>
    </row>
    <row r="1076" spans="1:207" ht="27" customHeight="1">
      <c r="A1076" s="99">
        <v>1113800534</v>
      </c>
      <c r="B1076" s="100" t="s">
        <v>7484</v>
      </c>
      <c r="C1076" s="101" t="s">
        <v>7485</v>
      </c>
      <c r="D1076" s="102" t="s">
        <v>91</v>
      </c>
      <c r="E1076" s="102" t="s">
        <v>7486</v>
      </c>
      <c r="F1076" s="133" t="s">
        <v>7487</v>
      </c>
      <c r="G1076" s="134" t="s">
        <v>7488</v>
      </c>
      <c r="H1076" s="134" t="s">
        <v>7489</v>
      </c>
      <c r="I1076" s="135" t="s">
        <v>6435</v>
      </c>
      <c r="J1076" s="136" t="s">
        <v>6435</v>
      </c>
      <c r="K1076" s="136" t="s">
        <v>6435</v>
      </c>
      <c r="L1076" s="136" t="s">
        <v>6435</v>
      </c>
      <c r="M1076" s="128" t="s">
        <v>6435</v>
      </c>
      <c r="N1076" s="128" t="s">
        <v>6435</v>
      </c>
      <c r="O1076" s="132" t="s">
        <v>6435</v>
      </c>
      <c r="P1076" s="99"/>
      <c r="Q1076" s="131"/>
      <c r="R1076" s="132"/>
      <c r="S1076" s="99"/>
      <c r="T1076" s="99"/>
      <c r="U1076" s="99"/>
      <c r="V1076" s="131"/>
      <c r="W1076" s="132"/>
      <c r="X1076" s="131"/>
      <c r="Y1076" s="132"/>
      <c r="Z1076" s="99"/>
      <c r="AA1076" s="99">
        <v>20</v>
      </c>
      <c r="AB1076" s="99"/>
      <c r="AC1076" s="99"/>
      <c r="AD1076" s="149">
        <v>44682</v>
      </c>
      <c r="AE1076" s="102" t="s">
        <v>7490</v>
      </c>
    </row>
    <row r="1077" spans="1:207" s="66" customFormat="1" ht="27" customHeight="1">
      <c r="A1077" s="99">
        <v>1113800567</v>
      </c>
      <c r="B1077" s="100" t="s">
        <v>11610</v>
      </c>
      <c r="C1077" s="101" t="s">
        <v>8281</v>
      </c>
      <c r="D1077" s="102" t="s">
        <v>91</v>
      </c>
      <c r="E1077" s="102" t="s">
        <v>8282</v>
      </c>
      <c r="F1077" s="125">
        <v>3470055</v>
      </c>
      <c r="G1077" s="126" t="s">
        <v>8283</v>
      </c>
      <c r="H1077" s="126"/>
      <c r="I1077" s="127"/>
      <c r="J1077" s="128"/>
      <c r="K1077" s="128"/>
      <c r="L1077" s="128"/>
      <c r="M1077" s="128" t="s">
        <v>49</v>
      </c>
      <c r="N1077" s="129" t="s">
        <v>49</v>
      </c>
      <c r="O1077" s="130"/>
      <c r="P1077" s="99"/>
      <c r="Q1077" s="131"/>
      <c r="R1077" s="132"/>
      <c r="S1077" s="99"/>
      <c r="T1077" s="99"/>
      <c r="U1077" s="99"/>
      <c r="V1077" s="131"/>
      <c r="W1077" s="132"/>
      <c r="X1077" s="131"/>
      <c r="Y1077" s="132"/>
      <c r="Z1077" s="99"/>
      <c r="AA1077" s="99">
        <v>20</v>
      </c>
      <c r="AB1077" s="99"/>
      <c r="AC1077" s="99"/>
      <c r="AD1077" s="112">
        <v>45047</v>
      </c>
      <c r="AE1077" s="102" t="s">
        <v>8284</v>
      </c>
    </row>
    <row r="1078" spans="1:207" s="213" customFormat="1" ht="26.1" customHeight="1">
      <c r="A1078" s="99">
        <v>1113800575</v>
      </c>
      <c r="B1078" s="100" t="s">
        <v>12014</v>
      </c>
      <c r="C1078" s="101" t="s">
        <v>8285</v>
      </c>
      <c r="D1078" s="102" t="s">
        <v>91</v>
      </c>
      <c r="E1078" s="102" t="s">
        <v>8286</v>
      </c>
      <c r="F1078" s="125" t="s">
        <v>8287</v>
      </c>
      <c r="G1078" s="126" t="s">
        <v>8288</v>
      </c>
      <c r="H1078" s="126" t="s">
        <v>8288</v>
      </c>
      <c r="I1078" s="127"/>
      <c r="J1078" s="128"/>
      <c r="K1078" s="128"/>
      <c r="L1078" s="128"/>
      <c r="M1078" s="128" t="s">
        <v>49</v>
      </c>
      <c r="N1078" s="129"/>
      <c r="O1078" s="130"/>
      <c r="P1078" s="99"/>
      <c r="Q1078" s="131"/>
      <c r="R1078" s="132"/>
      <c r="S1078" s="99"/>
      <c r="T1078" s="99"/>
      <c r="U1078" s="99"/>
      <c r="V1078" s="131"/>
      <c r="W1078" s="132"/>
      <c r="X1078" s="131"/>
      <c r="Y1078" s="132"/>
      <c r="Z1078" s="99"/>
      <c r="AA1078" s="99">
        <v>20</v>
      </c>
      <c r="AB1078" s="99"/>
      <c r="AC1078" s="99"/>
      <c r="AD1078" s="112">
        <v>45047</v>
      </c>
      <c r="AE1078" s="102" t="s">
        <v>8289</v>
      </c>
      <c r="AF1078" s="67"/>
      <c r="AG1078" s="67"/>
      <c r="AH1078" s="67"/>
      <c r="AI1078" s="67"/>
      <c r="AJ1078" s="67"/>
      <c r="AK1078" s="67"/>
      <c r="AL1078" s="67"/>
      <c r="AM1078" s="67"/>
      <c r="AN1078" s="67"/>
      <c r="AO1078" s="261"/>
      <c r="AP1078" s="334"/>
      <c r="AQ1078" s="335"/>
      <c r="AR1078" s="335"/>
      <c r="AS1078" s="335"/>
      <c r="AT1078" s="336"/>
      <c r="AU1078" s="337"/>
      <c r="AV1078" s="337"/>
      <c r="AW1078" s="337"/>
      <c r="AX1078" s="337"/>
      <c r="AY1078" s="337"/>
      <c r="AZ1078" s="337"/>
      <c r="BA1078" s="337"/>
      <c r="BB1078" s="337"/>
      <c r="BC1078" s="337"/>
      <c r="BD1078" s="261"/>
      <c r="BE1078" s="261"/>
      <c r="BF1078" s="261"/>
      <c r="BG1078" s="261"/>
      <c r="BH1078" s="261"/>
      <c r="BI1078" s="261"/>
      <c r="BJ1078" s="261"/>
      <c r="BK1078" s="261"/>
      <c r="BL1078" s="261"/>
      <c r="BM1078" s="261"/>
      <c r="BN1078" s="261"/>
      <c r="BO1078" s="261"/>
      <c r="BP1078" s="261"/>
      <c r="BQ1078" s="320"/>
      <c r="BR1078" s="335"/>
      <c r="BS1078" s="271"/>
      <c r="BT1078" s="271"/>
      <c r="BU1078" s="271"/>
      <c r="BV1078" s="271"/>
      <c r="BW1078" s="338"/>
      <c r="BX1078" s="339"/>
      <c r="BY1078" s="68"/>
      <c r="BZ1078" s="143"/>
      <c r="CA1078" s="143"/>
      <c r="CB1078" s="143"/>
      <c r="CC1078" s="143"/>
      <c r="CD1078" s="143"/>
      <c r="CE1078" s="143"/>
      <c r="CF1078" s="143"/>
      <c r="CG1078" s="143"/>
      <c r="CH1078" s="143"/>
      <c r="CI1078" s="143"/>
      <c r="CJ1078" s="143"/>
      <c r="CK1078" s="143"/>
      <c r="CL1078" s="143"/>
      <c r="CM1078" s="66"/>
      <c r="CN1078" s="143"/>
      <c r="CO1078" s="66"/>
      <c r="CP1078" s="66"/>
      <c r="CQ1078" s="66"/>
      <c r="CR1078" s="66"/>
      <c r="CS1078" s="66"/>
      <c r="CT1078" s="66"/>
      <c r="CU1078" s="66"/>
      <c r="CV1078" s="66"/>
      <c r="CW1078" s="66"/>
      <c r="CX1078" s="66"/>
      <c r="CY1078" s="66"/>
      <c r="CZ1078" s="66"/>
      <c r="DA1078" s="143"/>
      <c r="DB1078" s="143"/>
      <c r="DC1078" s="143"/>
      <c r="DD1078" s="143"/>
      <c r="DE1078" s="143"/>
      <c r="DF1078" s="340"/>
      <c r="DG1078" s="66"/>
      <c r="DH1078" s="66"/>
      <c r="DI1078" s="66"/>
      <c r="DJ1078" s="66"/>
      <c r="DK1078" s="66"/>
      <c r="DL1078" s="83"/>
      <c r="DM1078" s="67"/>
      <c r="DN1078" s="66"/>
      <c r="DO1078" s="67"/>
      <c r="DP1078" s="67"/>
      <c r="DQ1078" s="67"/>
      <c r="DR1078" s="67"/>
      <c r="DS1078" s="67"/>
      <c r="DT1078" s="67"/>
      <c r="DU1078" s="67"/>
      <c r="DV1078" s="67"/>
      <c r="DW1078" s="67"/>
      <c r="DX1078" s="67"/>
      <c r="DY1078" s="67"/>
      <c r="DZ1078" s="261"/>
      <c r="EA1078" s="334"/>
      <c r="EB1078" s="335"/>
      <c r="EC1078" s="335"/>
      <c r="ED1078" s="335"/>
      <c r="EE1078" s="336"/>
      <c r="EF1078" s="337"/>
      <c r="EG1078" s="337"/>
      <c r="EH1078" s="337"/>
      <c r="EI1078" s="337"/>
      <c r="EJ1078" s="337"/>
      <c r="EK1078" s="337"/>
      <c r="EL1078" s="337"/>
      <c r="EM1078" s="337"/>
      <c r="EN1078" s="337"/>
      <c r="EO1078" s="261"/>
      <c r="EP1078" s="261"/>
      <c r="EQ1078" s="261"/>
      <c r="ER1078" s="261"/>
      <c r="ES1078" s="261"/>
      <c r="ET1078" s="261"/>
      <c r="EU1078" s="261"/>
      <c r="EV1078" s="261"/>
      <c r="EW1078" s="261"/>
      <c r="EX1078" s="261"/>
      <c r="EY1078" s="261"/>
      <c r="EZ1078" s="261"/>
      <c r="FA1078" s="261"/>
      <c r="FB1078" s="320"/>
      <c r="FC1078" s="335"/>
      <c r="FD1078" s="271"/>
      <c r="FE1078" s="271"/>
      <c r="FF1078" s="271"/>
      <c r="FG1078" s="271"/>
      <c r="FH1078" s="338"/>
      <c r="FI1078" s="339"/>
      <c r="FJ1078" s="68"/>
      <c r="FK1078" s="143"/>
      <c r="FL1078" s="143"/>
      <c r="FM1078" s="143"/>
      <c r="FN1078" s="143"/>
      <c r="FO1078" s="143"/>
      <c r="FP1078" s="143"/>
      <c r="FQ1078" s="143"/>
      <c r="FR1078" s="143"/>
      <c r="FS1078" s="143"/>
      <c r="FT1078" s="143"/>
      <c r="FU1078" s="143"/>
      <c r="FV1078" s="143"/>
      <c r="FW1078" s="143"/>
      <c r="FX1078" s="66"/>
      <c r="FY1078" s="143"/>
      <c r="FZ1078" s="66"/>
      <c r="GA1078" s="66"/>
      <c r="GB1078" s="66"/>
      <c r="GC1078" s="66"/>
      <c r="GD1078" s="66"/>
      <c r="GE1078" s="66"/>
      <c r="GF1078" s="66"/>
      <c r="GG1078" s="66"/>
      <c r="GH1078" s="66"/>
      <c r="GI1078" s="66"/>
      <c r="GJ1078" s="66"/>
      <c r="GK1078" s="66"/>
      <c r="GL1078" s="143"/>
      <c r="GM1078" s="143"/>
      <c r="GN1078" s="143"/>
      <c r="GO1078" s="143"/>
      <c r="GP1078" s="143"/>
      <c r="GQ1078" s="340"/>
      <c r="GR1078" s="66"/>
      <c r="GS1078" s="66"/>
      <c r="GT1078" s="66"/>
      <c r="GU1078" s="66"/>
      <c r="GV1078" s="66"/>
      <c r="GW1078" s="83"/>
      <c r="GX1078" s="67"/>
      <c r="GY1078" s="66"/>
    </row>
    <row r="1079" spans="1:207" s="213" customFormat="1" ht="26.1" customHeight="1">
      <c r="A1079" s="169">
        <v>1113800591</v>
      </c>
      <c r="B1079" s="198" t="s">
        <v>9096</v>
      </c>
      <c r="C1079" s="156" t="s">
        <v>9097</v>
      </c>
      <c r="D1079" s="156" t="s">
        <v>91</v>
      </c>
      <c r="E1079" s="156" t="s">
        <v>9098</v>
      </c>
      <c r="F1079" s="263" t="s">
        <v>9099</v>
      </c>
      <c r="G1079" s="197" t="s">
        <v>9100</v>
      </c>
      <c r="H1079" s="197" t="s">
        <v>9100</v>
      </c>
      <c r="I1079" s="352"/>
      <c r="J1079" s="353"/>
      <c r="K1079" s="353"/>
      <c r="L1079" s="353"/>
      <c r="M1079" s="353" t="s">
        <v>765</v>
      </c>
      <c r="N1079" s="354" t="s">
        <v>765</v>
      </c>
      <c r="O1079" s="355"/>
      <c r="P1079" s="169"/>
      <c r="Q1079" s="203"/>
      <c r="R1079" s="204"/>
      <c r="S1079" s="169"/>
      <c r="T1079" s="169"/>
      <c r="U1079" s="169"/>
      <c r="V1079" s="203"/>
      <c r="W1079" s="204"/>
      <c r="X1079" s="203"/>
      <c r="Y1079" s="204"/>
      <c r="Z1079" s="169"/>
      <c r="AA1079" s="169">
        <v>20</v>
      </c>
      <c r="AB1079" s="169"/>
      <c r="AC1079" s="169"/>
      <c r="AD1079" s="222">
        <v>45383</v>
      </c>
      <c r="AE1079" s="156" t="s">
        <v>9101</v>
      </c>
      <c r="AF1079" s="67"/>
      <c r="AG1079" s="67"/>
      <c r="AH1079" s="67"/>
      <c r="AI1079" s="67"/>
      <c r="AJ1079" s="67"/>
      <c r="AK1079" s="67"/>
      <c r="AL1079" s="67"/>
      <c r="AM1079" s="67"/>
      <c r="AN1079" s="67"/>
      <c r="AO1079" s="261"/>
      <c r="AP1079" s="334"/>
      <c r="AQ1079" s="335"/>
      <c r="AR1079" s="335"/>
      <c r="AS1079" s="335"/>
      <c r="AT1079" s="336"/>
      <c r="AU1079" s="337"/>
      <c r="AV1079" s="337"/>
      <c r="AW1079" s="337"/>
      <c r="AX1079" s="337"/>
      <c r="AY1079" s="337"/>
      <c r="AZ1079" s="337"/>
      <c r="BA1079" s="337"/>
      <c r="BB1079" s="337"/>
      <c r="BC1079" s="337"/>
      <c r="BD1079" s="261"/>
      <c r="BE1079" s="261"/>
      <c r="BF1079" s="261"/>
      <c r="BG1079" s="261"/>
      <c r="BH1079" s="261"/>
      <c r="BI1079" s="261"/>
      <c r="BJ1079" s="261"/>
      <c r="BK1079" s="261"/>
      <c r="BL1079" s="261"/>
      <c r="BM1079" s="261"/>
      <c r="BN1079" s="261"/>
      <c r="BO1079" s="261"/>
      <c r="BP1079" s="261"/>
      <c r="BQ1079" s="320"/>
      <c r="BR1079" s="335"/>
      <c r="BS1079" s="271"/>
      <c r="BT1079" s="271"/>
      <c r="BU1079" s="271"/>
      <c r="BV1079" s="271"/>
      <c r="BW1079" s="338"/>
      <c r="BX1079" s="339"/>
      <c r="BY1079" s="68"/>
      <c r="BZ1079" s="143"/>
      <c r="CA1079" s="143"/>
      <c r="CB1079" s="143"/>
      <c r="CC1079" s="143"/>
      <c r="CD1079" s="143"/>
      <c r="CE1079" s="143"/>
      <c r="CF1079" s="143"/>
      <c r="CG1079" s="143"/>
      <c r="CH1079" s="143"/>
      <c r="CI1079" s="143"/>
      <c r="CJ1079" s="143"/>
      <c r="CK1079" s="143"/>
      <c r="CL1079" s="143"/>
      <c r="CM1079" s="66"/>
      <c r="CN1079" s="143"/>
      <c r="CO1079" s="66"/>
      <c r="CP1079" s="66"/>
      <c r="CQ1079" s="66"/>
      <c r="CR1079" s="66"/>
      <c r="CS1079" s="66"/>
      <c r="CT1079" s="66"/>
      <c r="CU1079" s="66"/>
      <c r="CV1079" s="66"/>
      <c r="CW1079" s="66"/>
      <c r="CX1079" s="66"/>
      <c r="CY1079" s="66"/>
      <c r="CZ1079" s="66"/>
      <c r="DA1079" s="143"/>
      <c r="DB1079" s="143"/>
      <c r="DC1079" s="143"/>
      <c r="DD1079" s="143"/>
      <c r="DE1079" s="143"/>
      <c r="DF1079" s="340"/>
      <c r="DG1079" s="66"/>
      <c r="DH1079" s="66"/>
      <c r="DI1079" s="66"/>
      <c r="DJ1079" s="66"/>
      <c r="DK1079" s="66"/>
      <c r="DL1079" s="83"/>
      <c r="DM1079" s="67"/>
      <c r="DN1079" s="66"/>
      <c r="DO1079" s="67"/>
      <c r="DP1079" s="67"/>
      <c r="DQ1079" s="67"/>
      <c r="DR1079" s="67"/>
      <c r="DS1079" s="67"/>
      <c r="DT1079" s="67"/>
      <c r="DU1079" s="67"/>
      <c r="DV1079" s="67"/>
      <c r="DW1079" s="67"/>
      <c r="DX1079" s="67"/>
      <c r="DY1079" s="67"/>
      <c r="DZ1079" s="261"/>
      <c r="EA1079" s="334"/>
      <c r="EB1079" s="335"/>
      <c r="EC1079" s="335"/>
      <c r="ED1079" s="335"/>
      <c r="EE1079" s="336"/>
      <c r="EF1079" s="337"/>
      <c r="EG1079" s="337"/>
      <c r="EH1079" s="337"/>
      <c r="EI1079" s="337"/>
      <c r="EJ1079" s="337"/>
      <c r="EK1079" s="337"/>
      <c r="EL1079" s="337"/>
      <c r="EM1079" s="337"/>
      <c r="EN1079" s="337"/>
      <c r="EO1079" s="261"/>
      <c r="EP1079" s="261"/>
      <c r="EQ1079" s="261"/>
      <c r="ER1079" s="261"/>
      <c r="ES1079" s="261"/>
      <c r="ET1079" s="261"/>
      <c r="EU1079" s="261"/>
      <c r="EV1079" s="261"/>
      <c r="EW1079" s="261"/>
      <c r="EX1079" s="261"/>
      <c r="EY1079" s="261"/>
      <c r="EZ1079" s="261"/>
      <c r="FA1079" s="261"/>
      <c r="FB1079" s="320"/>
      <c r="FC1079" s="335"/>
      <c r="FD1079" s="271"/>
      <c r="FE1079" s="271"/>
      <c r="FF1079" s="271"/>
      <c r="FG1079" s="271"/>
      <c r="FH1079" s="338"/>
      <c r="FI1079" s="339"/>
      <c r="FJ1079" s="68"/>
      <c r="FK1079" s="143"/>
      <c r="FL1079" s="143"/>
      <c r="FM1079" s="143"/>
      <c r="FN1079" s="143"/>
      <c r="FO1079" s="143"/>
      <c r="FP1079" s="143"/>
      <c r="FQ1079" s="143"/>
      <c r="FR1079" s="143"/>
      <c r="FS1079" s="143"/>
      <c r="FT1079" s="143"/>
      <c r="FU1079" s="143"/>
      <c r="FV1079" s="143"/>
      <c r="FW1079" s="143"/>
      <c r="FX1079" s="66"/>
      <c r="FY1079" s="143"/>
      <c r="FZ1079" s="66"/>
      <c r="GA1079" s="66"/>
      <c r="GB1079" s="66"/>
      <c r="GC1079" s="66"/>
      <c r="GD1079" s="66"/>
      <c r="GE1079" s="66"/>
      <c r="GF1079" s="66"/>
      <c r="GG1079" s="66"/>
      <c r="GH1079" s="66"/>
      <c r="GI1079" s="66"/>
      <c r="GJ1079" s="66"/>
      <c r="GK1079" s="66"/>
      <c r="GL1079" s="143"/>
      <c r="GM1079" s="143"/>
      <c r="GN1079" s="143"/>
      <c r="GO1079" s="143"/>
      <c r="GP1079" s="143"/>
      <c r="GQ1079" s="340"/>
      <c r="GR1079" s="66"/>
      <c r="GS1079" s="66"/>
      <c r="GT1079" s="66"/>
      <c r="GU1079" s="66"/>
      <c r="GV1079" s="66"/>
      <c r="GW1079" s="83"/>
      <c r="GX1079" s="67"/>
      <c r="GY1079" s="66"/>
    </row>
    <row r="1080" spans="1:207" ht="27" customHeight="1">
      <c r="A1080" s="126">
        <v>1113800666</v>
      </c>
      <c r="B1080" s="102" t="s">
        <v>11614</v>
      </c>
      <c r="C1080" s="102" t="s">
        <v>10419</v>
      </c>
      <c r="D1080" s="102" t="s">
        <v>91</v>
      </c>
      <c r="E1080" s="341" t="s">
        <v>10420</v>
      </c>
      <c r="F1080" s="126" t="s">
        <v>10421</v>
      </c>
      <c r="G1080" s="126" t="s">
        <v>10422</v>
      </c>
      <c r="H1080" s="126" t="s">
        <v>10422</v>
      </c>
      <c r="I1080" s="128"/>
      <c r="J1080" s="128"/>
      <c r="K1080" s="128"/>
      <c r="L1080" s="128"/>
      <c r="M1080" s="128" t="s">
        <v>765</v>
      </c>
      <c r="N1080" s="129" t="s">
        <v>765</v>
      </c>
      <c r="O1080" s="132"/>
      <c r="P1080" s="131"/>
      <c r="Q1080" s="110"/>
      <c r="R1080" s="111"/>
      <c r="S1080" s="99"/>
      <c r="T1080" s="99"/>
      <c r="U1080" s="131"/>
      <c r="V1080" s="110"/>
      <c r="W1080" s="342"/>
      <c r="X1080" s="110"/>
      <c r="Y1080" s="111"/>
      <c r="Z1080" s="99"/>
      <c r="AA1080" s="99">
        <v>20</v>
      </c>
      <c r="AB1080" s="112"/>
      <c r="AC1080" s="112"/>
      <c r="AD1080" s="126" t="s">
        <v>10331</v>
      </c>
      <c r="AE1080" s="80" t="s">
        <v>10423</v>
      </c>
    </row>
    <row r="1081" spans="1:207" ht="27" customHeight="1">
      <c r="A1081" s="126">
        <v>1113800674</v>
      </c>
      <c r="B1081" s="102" t="s">
        <v>11632</v>
      </c>
      <c r="C1081" s="102" t="s">
        <v>10408</v>
      </c>
      <c r="D1081" s="102" t="s">
        <v>91</v>
      </c>
      <c r="E1081" s="341" t="s">
        <v>10409</v>
      </c>
      <c r="F1081" s="126" t="s">
        <v>10410</v>
      </c>
      <c r="G1081" s="126" t="s">
        <v>10411</v>
      </c>
      <c r="H1081" s="126" t="s">
        <v>10412</v>
      </c>
      <c r="I1081" s="127" t="s">
        <v>765</v>
      </c>
      <c r="J1081" s="128" t="s">
        <v>765</v>
      </c>
      <c r="K1081" s="128" t="s">
        <v>765</v>
      </c>
      <c r="L1081" s="128" t="s">
        <v>765</v>
      </c>
      <c r="M1081" s="128" t="s">
        <v>765</v>
      </c>
      <c r="N1081" s="129" t="s">
        <v>765</v>
      </c>
      <c r="O1081" s="130" t="s">
        <v>765</v>
      </c>
      <c r="P1081" s="131"/>
      <c r="Q1081" s="110"/>
      <c r="R1081" s="111"/>
      <c r="S1081" s="99"/>
      <c r="T1081" s="99"/>
      <c r="U1081" s="131"/>
      <c r="V1081" s="110"/>
      <c r="W1081" s="342"/>
      <c r="X1081" s="110"/>
      <c r="Y1081" s="111"/>
      <c r="Z1081" s="99"/>
      <c r="AA1081" s="99">
        <v>20</v>
      </c>
      <c r="AB1081" s="112"/>
      <c r="AC1081" s="112"/>
      <c r="AD1081" s="126" t="s">
        <v>10331</v>
      </c>
      <c r="AE1081" s="80" t="s">
        <v>10413</v>
      </c>
    </row>
    <row r="1082" spans="1:207" s="66" customFormat="1" ht="27" customHeight="1">
      <c r="A1082" s="99">
        <v>1113800682</v>
      </c>
      <c r="B1082" s="124" t="s">
        <v>12015</v>
      </c>
      <c r="C1082" s="102" t="s">
        <v>10785</v>
      </c>
      <c r="D1082" s="102" t="s">
        <v>91</v>
      </c>
      <c r="E1082" s="102" t="s">
        <v>10786</v>
      </c>
      <c r="F1082" s="125" t="s">
        <v>10787</v>
      </c>
      <c r="G1082" s="126" t="s">
        <v>10788</v>
      </c>
      <c r="H1082" s="126" t="s">
        <v>10789</v>
      </c>
      <c r="I1082" s="127" t="s">
        <v>765</v>
      </c>
      <c r="J1082" s="128"/>
      <c r="K1082" s="128"/>
      <c r="L1082" s="136"/>
      <c r="M1082" s="136" t="s">
        <v>765</v>
      </c>
      <c r="N1082" s="137"/>
      <c r="O1082" s="132"/>
      <c r="P1082" s="99"/>
      <c r="Q1082" s="131"/>
      <c r="R1082" s="132"/>
      <c r="S1082" s="99"/>
      <c r="T1082" s="99">
        <v>5</v>
      </c>
      <c r="U1082" s="99"/>
      <c r="V1082" s="110"/>
      <c r="W1082" s="111"/>
      <c r="X1082" s="110"/>
      <c r="Y1082" s="132"/>
      <c r="Z1082" s="99"/>
      <c r="AA1082" s="99"/>
      <c r="AB1082" s="99"/>
      <c r="AC1082" s="99"/>
      <c r="AD1082" s="112">
        <v>45931</v>
      </c>
      <c r="AE1082" s="102" t="s">
        <v>10790</v>
      </c>
    </row>
    <row r="1083" spans="1:207" s="66" customFormat="1" ht="27" customHeight="1">
      <c r="A1083" s="144">
        <v>1113900037</v>
      </c>
      <c r="B1083" s="100" t="s">
        <v>1300</v>
      </c>
      <c r="C1083" s="101" t="s">
        <v>1301</v>
      </c>
      <c r="D1083" s="102" t="s">
        <v>821</v>
      </c>
      <c r="E1083" s="102" t="s">
        <v>1302</v>
      </c>
      <c r="F1083" s="145">
        <v>3480034</v>
      </c>
      <c r="G1083" s="126" t="s">
        <v>1303</v>
      </c>
      <c r="H1083" s="126" t="s">
        <v>1304</v>
      </c>
      <c r="I1083" s="127"/>
      <c r="J1083" s="128"/>
      <c r="K1083" s="128"/>
      <c r="L1083" s="128"/>
      <c r="M1083" s="136" t="s">
        <v>49</v>
      </c>
      <c r="N1083" s="129"/>
      <c r="O1083" s="130"/>
      <c r="P1083" s="99">
        <v>40</v>
      </c>
      <c r="Q1083" s="131" t="s">
        <v>49</v>
      </c>
      <c r="R1083" s="132"/>
      <c r="S1083" s="99"/>
      <c r="T1083" s="99">
        <v>50</v>
      </c>
      <c r="U1083" s="99"/>
      <c r="V1083" s="110"/>
      <c r="W1083" s="111"/>
      <c r="X1083" s="110"/>
      <c r="Y1083" s="132"/>
      <c r="Z1083" s="99"/>
      <c r="AA1083" s="99">
        <v>20</v>
      </c>
      <c r="AB1083" s="99"/>
      <c r="AC1083" s="99"/>
      <c r="AD1083" s="138">
        <v>40634</v>
      </c>
      <c r="AE1083" s="102" t="s">
        <v>1305</v>
      </c>
    </row>
    <row r="1084" spans="1:207" s="66" customFormat="1" ht="27" customHeight="1">
      <c r="A1084" s="99">
        <v>1113900045</v>
      </c>
      <c r="B1084" s="100" t="s">
        <v>1876</v>
      </c>
      <c r="C1084" s="101" t="s">
        <v>1877</v>
      </c>
      <c r="D1084" s="102" t="s">
        <v>1878</v>
      </c>
      <c r="E1084" s="102" t="s">
        <v>7925</v>
      </c>
      <c r="F1084" s="133">
        <v>3488530</v>
      </c>
      <c r="G1084" s="134" t="s">
        <v>1879</v>
      </c>
      <c r="H1084" s="134" t="s">
        <v>1880</v>
      </c>
      <c r="I1084" s="135"/>
      <c r="J1084" s="136"/>
      <c r="K1084" s="136"/>
      <c r="L1084" s="136"/>
      <c r="M1084" s="136" t="s">
        <v>49</v>
      </c>
      <c r="N1084" s="137"/>
      <c r="O1084" s="132"/>
      <c r="P1084" s="99">
        <v>80</v>
      </c>
      <c r="Q1084" s="131" t="s">
        <v>49</v>
      </c>
      <c r="R1084" s="132"/>
      <c r="S1084" s="99"/>
      <c r="T1084" s="99">
        <v>80</v>
      </c>
      <c r="U1084" s="99"/>
      <c r="V1084" s="110"/>
      <c r="W1084" s="111"/>
      <c r="X1084" s="110"/>
      <c r="Y1084" s="132"/>
      <c r="Z1084" s="99"/>
      <c r="AA1084" s="99"/>
      <c r="AB1084" s="99"/>
      <c r="AC1084" s="99"/>
      <c r="AD1084" s="138">
        <v>41000</v>
      </c>
      <c r="AE1084" s="102" t="s">
        <v>1910</v>
      </c>
    </row>
    <row r="1085" spans="1:207" s="66" customFormat="1" ht="27" customHeight="1">
      <c r="A1085" s="99">
        <v>1113900060</v>
      </c>
      <c r="B1085" s="100" t="s">
        <v>1876</v>
      </c>
      <c r="C1085" s="101" t="s">
        <v>1881</v>
      </c>
      <c r="D1085" s="102" t="s">
        <v>1878</v>
      </c>
      <c r="E1085" s="102" t="s">
        <v>11195</v>
      </c>
      <c r="F1085" s="133">
        <v>3488530</v>
      </c>
      <c r="G1085" s="134" t="s">
        <v>1879</v>
      </c>
      <c r="H1085" s="134" t="s">
        <v>1880</v>
      </c>
      <c r="I1085" s="135"/>
      <c r="J1085" s="136"/>
      <c r="K1085" s="136"/>
      <c r="L1085" s="136"/>
      <c r="M1085" s="136" t="s">
        <v>49</v>
      </c>
      <c r="N1085" s="137"/>
      <c r="O1085" s="132"/>
      <c r="P1085" s="99">
        <v>140</v>
      </c>
      <c r="Q1085" s="131"/>
      <c r="R1085" s="132">
        <v>7</v>
      </c>
      <c r="S1085" s="99"/>
      <c r="T1085" s="99">
        <v>140</v>
      </c>
      <c r="U1085" s="99"/>
      <c r="V1085" s="110"/>
      <c r="W1085" s="111"/>
      <c r="X1085" s="131"/>
      <c r="Y1085" s="132"/>
      <c r="Z1085" s="99"/>
      <c r="AA1085" s="99"/>
      <c r="AB1085" s="99"/>
      <c r="AC1085" s="99"/>
      <c r="AD1085" s="138">
        <v>41000</v>
      </c>
      <c r="AE1085" s="102" t="s">
        <v>1910</v>
      </c>
    </row>
    <row r="1086" spans="1:207" ht="27" customHeight="1">
      <c r="A1086" s="144">
        <v>1113900078</v>
      </c>
      <c r="B1086" s="100" t="s">
        <v>1300</v>
      </c>
      <c r="C1086" s="101" t="s">
        <v>2837</v>
      </c>
      <c r="D1086" s="102" t="s">
        <v>821</v>
      </c>
      <c r="E1086" s="102" t="s">
        <v>2838</v>
      </c>
      <c r="F1086" s="133" t="s">
        <v>2015</v>
      </c>
      <c r="G1086" s="126" t="s">
        <v>2839</v>
      </c>
      <c r="H1086" s="126" t="s">
        <v>2840</v>
      </c>
      <c r="I1086" s="127"/>
      <c r="J1086" s="128"/>
      <c r="K1086" s="128"/>
      <c r="L1086" s="128"/>
      <c r="M1086" s="128" t="s">
        <v>49</v>
      </c>
      <c r="N1086" s="129"/>
      <c r="O1086" s="130"/>
      <c r="P1086" s="99">
        <v>50</v>
      </c>
      <c r="Q1086" s="146" t="s">
        <v>456</v>
      </c>
      <c r="R1086" s="132">
        <v>5</v>
      </c>
      <c r="S1086" s="99"/>
      <c r="T1086" s="99">
        <v>50</v>
      </c>
      <c r="U1086" s="99"/>
      <c r="V1086" s="131"/>
      <c r="W1086" s="132"/>
      <c r="X1086" s="131"/>
      <c r="Y1086" s="132"/>
      <c r="Z1086" s="99"/>
      <c r="AA1086" s="99"/>
      <c r="AB1086" s="99"/>
      <c r="AC1086" s="99"/>
      <c r="AD1086" s="138">
        <v>40634</v>
      </c>
      <c r="AE1086" s="102" t="s">
        <v>2671</v>
      </c>
    </row>
    <row r="1087" spans="1:207" ht="27" customHeight="1">
      <c r="A1087" s="144">
        <v>1113900086</v>
      </c>
      <c r="B1087" s="100" t="s">
        <v>433</v>
      </c>
      <c r="C1087" s="258" t="s">
        <v>1174</v>
      </c>
      <c r="D1087" s="210" t="s">
        <v>1171</v>
      </c>
      <c r="E1087" s="356" t="s">
        <v>1172</v>
      </c>
      <c r="F1087" s="357">
        <v>3480056</v>
      </c>
      <c r="G1087" s="358" t="s">
        <v>1173</v>
      </c>
      <c r="H1087" s="126" t="s">
        <v>1175</v>
      </c>
      <c r="I1087" s="154" t="s">
        <v>49</v>
      </c>
      <c r="J1087" s="136" t="s">
        <v>49</v>
      </c>
      <c r="K1087" s="136" t="s">
        <v>49</v>
      </c>
      <c r="L1087" s="136" t="s">
        <v>49</v>
      </c>
      <c r="M1087" s="136" t="s">
        <v>49</v>
      </c>
      <c r="N1087" s="137"/>
      <c r="O1087" s="132"/>
      <c r="P1087" s="99">
        <v>30</v>
      </c>
      <c r="Q1087" s="131"/>
      <c r="R1087" s="132"/>
      <c r="S1087" s="99"/>
      <c r="T1087" s="99">
        <v>30</v>
      </c>
      <c r="U1087" s="99"/>
      <c r="V1087" s="131"/>
      <c r="W1087" s="132"/>
      <c r="X1087" s="131"/>
      <c r="Y1087" s="132"/>
      <c r="Z1087" s="99"/>
      <c r="AA1087" s="99">
        <v>10</v>
      </c>
      <c r="AB1087" s="99"/>
      <c r="AC1087" s="99"/>
      <c r="AD1087" s="138">
        <v>40634</v>
      </c>
      <c r="AE1087" s="102" t="s">
        <v>1176</v>
      </c>
    </row>
    <row r="1088" spans="1:207" ht="27" customHeight="1">
      <c r="A1088" s="144">
        <v>1113900102</v>
      </c>
      <c r="B1088" s="100" t="s">
        <v>433</v>
      </c>
      <c r="C1088" s="101" t="s">
        <v>9385</v>
      </c>
      <c r="D1088" s="151" t="s">
        <v>1878</v>
      </c>
      <c r="E1088" s="102" t="s">
        <v>9386</v>
      </c>
      <c r="F1088" s="133">
        <v>3480056</v>
      </c>
      <c r="G1088" s="146" t="s">
        <v>9387</v>
      </c>
      <c r="H1088" s="126" t="s">
        <v>9388</v>
      </c>
      <c r="I1088" s="177" t="s">
        <v>765</v>
      </c>
      <c r="J1088" s="148" t="s">
        <v>765</v>
      </c>
      <c r="K1088" s="148" t="s">
        <v>765</v>
      </c>
      <c r="L1088" s="148" t="s">
        <v>765</v>
      </c>
      <c r="M1088" s="148" t="s">
        <v>765</v>
      </c>
      <c r="N1088" s="137" t="s">
        <v>765</v>
      </c>
      <c r="O1088" s="132" t="s">
        <v>765</v>
      </c>
      <c r="P1088" s="99">
        <v>60</v>
      </c>
      <c r="Q1088" s="131" t="s">
        <v>765</v>
      </c>
      <c r="R1088" s="132">
        <v>4</v>
      </c>
      <c r="S1088" s="144"/>
      <c r="T1088" s="144">
        <v>60</v>
      </c>
      <c r="U1088" s="99"/>
      <c r="V1088" s="131"/>
      <c r="W1088" s="132"/>
      <c r="X1088" s="131"/>
      <c r="Y1088" s="181"/>
      <c r="Z1088" s="99"/>
      <c r="AA1088" s="99"/>
      <c r="AB1088" s="99"/>
      <c r="AC1088" s="99"/>
      <c r="AD1088" s="138">
        <v>39904</v>
      </c>
      <c r="AE1088" s="102" t="s">
        <v>211</v>
      </c>
    </row>
    <row r="1089" spans="1:31" ht="27" customHeight="1">
      <c r="A1089" s="144">
        <v>1113900110</v>
      </c>
      <c r="B1089" s="100" t="s">
        <v>1093</v>
      </c>
      <c r="C1089" s="102" t="s">
        <v>1094</v>
      </c>
      <c r="D1089" s="102" t="s">
        <v>821</v>
      </c>
      <c r="E1089" s="102" t="s">
        <v>1095</v>
      </c>
      <c r="F1089" s="150">
        <v>3480025</v>
      </c>
      <c r="G1089" s="146" t="s">
        <v>1096</v>
      </c>
      <c r="H1089" s="126" t="s">
        <v>1097</v>
      </c>
      <c r="I1089" s="110" t="s">
        <v>49</v>
      </c>
      <c r="J1089" s="148" t="s">
        <v>49</v>
      </c>
      <c r="K1089" s="148" t="s">
        <v>49</v>
      </c>
      <c r="L1089" s="148" t="s">
        <v>1091</v>
      </c>
      <c r="M1089" s="148" t="s">
        <v>1091</v>
      </c>
      <c r="N1089" s="137" t="s">
        <v>1091</v>
      </c>
      <c r="O1089" s="132" t="s">
        <v>2169</v>
      </c>
      <c r="P1089" s="99"/>
      <c r="Q1089" s="131"/>
      <c r="R1089" s="132"/>
      <c r="S1089" s="99"/>
      <c r="T1089" s="99"/>
      <c r="U1089" s="99"/>
      <c r="V1089" s="110"/>
      <c r="W1089" s="111"/>
      <c r="X1089" s="131"/>
      <c r="Y1089" s="132"/>
      <c r="Z1089" s="99"/>
      <c r="AA1089" s="99">
        <v>20</v>
      </c>
      <c r="AB1089" s="99"/>
      <c r="AC1089" s="99"/>
      <c r="AD1089" s="112">
        <v>40544</v>
      </c>
      <c r="AE1089" s="102" t="s">
        <v>1098</v>
      </c>
    </row>
    <row r="1090" spans="1:31" ht="27" customHeight="1">
      <c r="A1090" s="144">
        <v>1113900128</v>
      </c>
      <c r="B1090" s="100" t="s">
        <v>940</v>
      </c>
      <c r="C1090" s="102" t="s">
        <v>1000</v>
      </c>
      <c r="D1090" s="102" t="s">
        <v>883</v>
      </c>
      <c r="E1090" s="102" t="s">
        <v>1525</v>
      </c>
      <c r="F1090" s="150">
        <v>3480022</v>
      </c>
      <c r="G1090" s="126" t="s">
        <v>900</v>
      </c>
      <c r="H1090" s="126" t="s">
        <v>901</v>
      </c>
      <c r="I1090" s="110" t="s">
        <v>939</v>
      </c>
      <c r="J1090" s="148" t="s">
        <v>939</v>
      </c>
      <c r="K1090" s="148" t="s">
        <v>939</v>
      </c>
      <c r="L1090" s="148"/>
      <c r="M1090" s="148"/>
      <c r="N1090" s="137"/>
      <c r="O1090" s="132"/>
      <c r="P1090" s="99">
        <v>50</v>
      </c>
      <c r="Q1090" s="131" t="s">
        <v>2679</v>
      </c>
      <c r="R1090" s="132">
        <v>4</v>
      </c>
      <c r="S1090" s="99"/>
      <c r="T1090" s="99">
        <v>60</v>
      </c>
      <c r="U1090" s="99"/>
      <c r="V1090" s="110"/>
      <c r="W1090" s="111"/>
      <c r="X1090" s="110"/>
      <c r="Y1090" s="132"/>
      <c r="Z1090" s="99"/>
      <c r="AA1090" s="99"/>
      <c r="AB1090" s="99"/>
      <c r="AC1090" s="99"/>
      <c r="AD1090" s="112">
        <v>40269</v>
      </c>
      <c r="AE1090" s="102" t="s">
        <v>1001</v>
      </c>
    </row>
    <row r="1091" spans="1:31" ht="27" customHeight="1">
      <c r="A1091" s="99">
        <v>1113900151</v>
      </c>
      <c r="B1091" s="124" t="s">
        <v>3804</v>
      </c>
      <c r="C1091" s="102" t="s">
        <v>5575</v>
      </c>
      <c r="D1091" s="102" t="s">
        <v>92</v>
      </c>
      <c r="E1091" s="102" t="s">
        <v>5576</v>
      </c>
      <c r="F1091" s="125">
        <v>3480052</v>
      </c>
      <c r="G1091" s="126" t="s">
        <v>2219</v>
      </c>
      <c r="H1091" s="126" t="s">
        <v>2219</v>
      </c>
      <c r="I1091" s="127"/>
      <c r="J1091" s="128"/>
      <c r="K1091" s="128"/>
      <c r="L1091" s="128"/>
      <c r="M1091" s="128" t="s">
        <v>49</v>
      </c>
      <c r="N1091" s="129" t="s">
        <v>49</v>
      </c>
      <c r="O1091" s="130"/>
      <c r="P1091" s="99"/>
      <c r="Q1091" s="110"/>
      <c r="R1091" s="132"/>
      <c r="S1091" s="99"/>
      <c r="T1091" s="99"/>
      <c r="U1091" s="99"/>
      <c r="V1091" s="110"/>
      <c r="W1091" s="132"/>
      <c r="X1091" s="110">
        <v>6</v>
      </c>
      <c r="Y1091" s="132"/>
      <c r="Z1091" s="99"/>
      <c r="AA1091" s="99">
        <v>34</v>
      </c>
      <c r="AB1091" s="99"/>
      <c r="AC1091" s="99"/>
      <c r="AD1091" s="112">
        <v>39508</v>
      </c>
      <c r="AE1091" s="102" t="s">
        <v>5577</v>
      </c>
    </row>
    <row r="1092" spans="1:31" s="66" customFormat="1" ht="27" customHeight="1">
      <c r="A1092" s="99">
        <v>1113900169</v>
      </c>
      <c r="B1092" s="100" t="s">
        <v>412</v>
      </c>
      <c r="C1092" s="101" t="s">
        <v>11219</v>
      </c>
      <c r="D1092" s="102" t="s">
        <v>92</v>
      </c>
      <c r="E1092" s="102" t="s">
        <v>7342</v>
      </c>
      <c r="F1092" s="133">
        <v>3480003</v>
      </c>
      <c r="G1092" s="134" t="s">
        <v>822</v>
      </c>
      <c r="H1092" s="134" t="s">
        <v>7343</v>
      </c>
      <c r="I1092" s="135" t="s">
        <v>49</v>
      </c>
      <c r="J1092" s="136" t="s">
        <v>49</v>
      </c>
      <c r="K1092" s="136" t="s">
        <v>49</v>
      </c>
      <c r="L1092" s="136" t="s">
        <v>49</v>
      </c>
      <c r="M1092" s="136" t="s">
        <v>49</v>
      </c>
      <c r="N1092" s="137" t="s">
        <v>49</v>
      </c>
      <c r="O1092" s="132" t="s">
        <v>49</v>
      </c>
      <c r="P1092" s="99"/>
      <c r="Q1092" s="110"/>
      <c r="R1092" s="132"/>
      <c r="S1092" s="99"/>
      <c r="T1092" s="99"/>
      <c r="U1092" s="99"/>
      <c r="V1092" s="110"/>
      <c r="W1092" s="132"/>
      <c r="X1092" s="110"/>
      <c r="Y1092" s="132"/>
      <c r="Z1092" s="99"/>
      <c r="AA1092" s="99">
        <v>30</v>
      </c>
      <c r="AB1092" s="99"/>
      <c r="AC1092" s="99"/>
      <c r="AD1092" s="138">
        <v>39903</v>
      </c>
      <c r="AE1092" s="102" t="s">
        <v>457</v>
      </c>
    </row>
    <row r="1093" spans="1:31" ht="27" customHeight="1">
      <c r="A1093" s="99">
        <v>1113900169</v>
      </c>
      <c r="B1093" s="100" t="s">
        <v>11201</v>
      </c>
      <c r="C1093" s="101" t="s">
        <v>11202</v>
      </c>
      <c r="D1093" s="102" t="s">
        <v>92</v>
      </c>
      <c r="E1093" s="102" t="s">
        <v>7342</v>
      </c>
      <c r="F1093" s="133">
        <v>3480003</v>
      </c>
      <c r="G1093" s="134" t="s">
        <v>11203</v>
      </c>
      <c r="H1093" s="134" t="s">
        <v>11204</v>
      </c>
      <c r="I1093" s="135" t="s">
        <v>765</v>
      </c>
      <c r="J1093" s="136" t="s">
        <v>765</v>
      </c>
      <c r="K1093" s="136" t="s">
        <v>765</v>
      </c>
      <c r="L1093" s="136" t="s">
        <v>765</v>
      </c>
      <c r="M1093" s="136" t="s">
        <v>765</v>
      </c>
      <c r="N1093" s="137" t="s">
        <v>765</v>
      </c>
      <c r="O1093" s="132" t="s">
        <v>765</v>
      </c>
      <c r="P1093" s="99"/>
      <c r="Q1093" s="131"/>
      <c r="R1093" s="132"/>
      <c r="S1093" s="99"/>
      <c r="T1093" s="99"/>
      <c r="U1093" s="99"/>
      <c r="V1093" s="110"/>
      <c r="W1093" s="111"/>
      <c r="X1093" s="131"/>
      <c r="Y1093" s="132"/>
      <c r="Z1093" s="99"/>
      <c r="AA1093" s="99"/>
      <c r="AB1093" s="99"/>
      <c r="AC1093" s="99">
        <v>10</v>
      </c>
      <c r="AD1093" s="138">
        <v>46082</v>
      </c>
      <c r="AE1093" s="102" t="s">
        <v>11205</v>
      </c>
    </row>
    <row r="1094" spans="1:31" ht="27" customHeight="1">
      <c r="A1094" s="99">
        <v>1113900201</v>
      </c>
      <c r="B1094" s="100" t="s">
        <v>1431</v>
      </c>
      <c r="C1094" s="101" t="s">
        <v>1353</v>
      </c>
      <c r="D1094" s="102" t="s">
        <v>92</v>
      </c>
      <c r="E1094" s="102" t="s">
        <v>1354</v>
      </c>
      <c r="F1094" s="133">
        <v>3480033</v>
      </c>
      <c r="G1094" s="134" t="s">
        <v>1355</v>
      </c>
      <c r="H1094" s="134" t="s">
        <v>1355</v>
      </c>
      <c r="I1094" s="135"/>
      <c r="J1094" s="136"/>
      <c r="K1094" s="136"/>
      <c r="L1094" s="136"/>
      <c r="M1094" s="136" t="s">
        <v>49</v>
      </c>
      <c r="N1094" s="137"/>
      <c r="O1094" s="132"/>
      <c r="P1094" s="99"/>
      <c r="Q1094" s="131"/>
      <c r="R1094" s="132"/>
      <c r="S1094" s="99"/>
      <c r="T1094" s="99"/>
      <c r="U1094" s="99"/>
      <c r="V1094" s="110"/>
      <c r="W1094" s="111"/>
      <c r="X1094" s="110"/>
      <c r="Y1094" s="132"/>
      <c r="Z1094" s="99"/>
      <c r="AA1094" s="99">
        <v>40</v>
      </c>
      <c r="AB1094" s="99"/>
      <c r="AC1094" s="99"/>
      <c r="AD1094" s="138">
        <v>40634</v>
      </c>
      <c r="AE1094" s="102" t="s">
        <v>1387</v>
      </c>
    </row>
    <row r="1095" spans="1:31" ht="27" customHeight="1">
      <c r="A1095" s="99">
        <v>1113900342</v>
      </c>
      <c r="B1095" s="124" t="s">
        <v>2433</v>
      </c>
      <c r="C1095" s="102" t="s">
        <v>3575</v>
      </c>
      <c r="D1095" s="102" t="s">
        <v>92</v>
      </c>
      <c r="E1095" s="102" t="s">
        <v>2434</v>
      </c>
      <c r="F1095" s="125" t="s">
        <v>3576</v>
      </c>
      <c r="G1095" s="126" t="s">
        <v>3577</v>
      </c>
      <c r="H1095" s="126" t="s">
        <v>3578</v>
      </c>
      <c r="I1095" s="127" t="s">
        <v>3579</v>
      </c>
      <c r="J1095" s="128" t="s">
        <v>3579</v>
      </c>
      <c r="K1095" s="128" t="s">
        <v>3579</v>
      </c>
      <c r="L1095" s="128" t="s">
        <v>3579</v>
      </c>
      <c r="M1095" s="128" t="s">
        <v>3579</v>
      </c>
      <c r="N1095" s="129" t="s">
        <v>3579</v>
      </c>
      <c r="O1095" s="130" t="s">
        <v>3579</v>
      </c>
      <c r="P1095" s="99"/>
      <c r="Q1095" s="131"/>
      <c r="R1095" s="132"/>
      <c r="S1095" s="99"/>
      <c r="T1095" s="99">
        <v>20</v>
      </c>
      <c r="U1095" s="99"/>
      <c r="V1095" s="131"/>
      <c r="W1095" s="132"/>
      <c r="X1095" s="146"/>
      <c r="Y1095" s="132"/>
      <c r="Z1095" s="99"/>
      <c r="AA1095" s="99"/>
      <c r="AB1095" s="99"/>
      <c r="AC1095" s="99"/>
      <c r="AD1095" s="112">
        <v>41730</v>
      </c>
      <c r="AE1095" s="102" t="s">
        <v>2435</v>
      </c>
    </row>
    <row r="1096" spans="1:31" s="66" customFormat="1" ht="27" customHeight="1">
      <c r="A1096" s="99">
        <v>1113900383</v>
      </c>
      <c r="B1096" s="124" t="s">
        <v>1639</v>
      </c>
      <c r="C1096" s="102" t="s">
        <v>3309</v>
      </c>
      <c r="D1096" s="102" t="s">
        <v>92</v>
      </c>
      <c r="E1096" s="210" t="s">
        <v>3310</v>
      </c>
      <c r="F1096" s="211" t="s">
        <v>3311</v>
      </c>
      <c r="G1096" s="146" t="s">
        <v>3387</v>
      </c>
      <c r="H1096" s="126" t="s">
        <v>3387</v>
      </c>
      <c r="I1096" s="177"/>
      <c r="J1096" s="128"/>
      <c r="K1096" s="128"/>
      <c r="L1096" s="128"/>
      <c r="M1096" s="128" t="s">
        <v>49</v>
      </c>
      <c r="N1096" s="129"/>
      <c r="O1096" s="130"/>
      <c r="P1096" s="99"/>
      <c r="Q1096" s="131"/>
      <c r="R1096" s="132"/>
      <c r="S1096" s="99"/>
      <c r="T1096" s="99">
        <v>20</v>
      </c>
      <c r="U1096" s="99"/>
      <c r="V1096" s="131"/>
      <c r="W1096" s="132"/>
      <c r="X1096" s="131"/>
      <c r="Y1096" s="132"/>
      <c r="Z1096" s="99"/>
      <c r="AA1096" s="99"/>
      <c r="AB1096" s="99"/>
      <c r="AC1096" s="99"/>
      <c r="AD1096" s="112">
        <v>45047</v>
      </c>
      <c r="AE1096" s="102" t="s">
        <v>3312</v>
      </c>
    </row>
    <row r="1097" spans="1:31" s="66" customFormat="1" ht="27" customHeight="1">
      <c r="A1097" s="126">
        <v>1113900466</v>
      </c>
      <c r="B1097" s="124" t="s">
        <v>4750</v>
      </c>
      <c r="C1097" s="102" t="s">
        <v>4751</v>
      </c>
      <c r="D1097" s="102" t="s">
        <v>92</v>
      </c>
      <c r="E1097" s="102" t="s">
        <v>4752</v>
      </c>
      <c r="F1097" s="133" t="s">
        <v>4753</v>
      </c>
      <c r="G1097" s="134" t="s">
        <v>4754</v>
      </c>
      <c r="H1097" s="134" t="s">
        <v>4755</v>
      </c>
      <c r="I1097" s="135"/>
      <c r="J1097" s="136"/>
      <c r="K1097" s="136"/>
      <c r="L1097" s="136"/>
      <c r="M1097" s="136" t="s">
        <v>49</v>
      </c>
      <c r="N1097" s="137" t="s">
        <v>49</v>
      </c>
      <c r="O1097" s="132"/>
      <c r="P1097" s="99"/>
      <c r="Q1097" s="131"/>
      <c r="R1097" s="132"/>
      <c r="S1097" s="99"/>
      <c r="T1097" s="99"/>
      <c r="U1097" s="99"/>
      <c r="V1097" s="110"/>
      <c r="W1097" s="111"/>
      <c r="X1097" s="131"/>
      <c r="Y1097" s="132"/>
      <c r="Z1097" s="99"/>
      <c r="AA1097" s="99">
        <v>38</v>
      </c>
      <c r="AB1097" s="99"/>
      <c r="AC1097" s="99"/>
      <c r="AD1097" s="138">
        <v>43405</v>
      </c>
      <c r="AE1097" s="102" t="s">
        <v>4756</v>
      </c>
    </row>
    <row r="1098" spans="1:31" ht="27" customHeight="1">
      <c r="A1098" s="126">
        <v>1113900490</v>
      </c>
      <c r="B1098" s="124" t="s">
        <v>6413</v>
      </c>
      <c r="C1098" s="102" t="s">
        <v>1637</v>
      </c>
      <c r="D1098" s="102" t="s">
        <v>92</v>
      </c>
      <c r="E1098" s="102" t="s">
        <v>6414</v>
      </c>
      <c r="F1098" s="133" t="s">
        <v>4753</v>
      </c>
      <c r="G1098" s="134" t="s">
        <v>6415</v>
      </c>
      <c r="H1098" s="134" t="s">
        <v>6416</v>
      </c>
      <c r="I1098" s="135" t="s">
        <v>6411</v>
      </c>
      <c r="J1098" s="136" t="s">
        <v>6411</v>
      </c>
      <c r="K1098" s="136" t="s">
        <v>6411</v>
      </c>
      <c r="L1098" s="136" t="s">
        <v>6411</v>
      </c>
      <c r="M1098" s="136" t="s">
        <v>49</v>
      </c>
      <c r="N1098" s="137" t="s">
        <v>49</v>
      </c>
      <c r="O1098" s="132" t="s">
        <v>6411</v>
      </c>
      <c r="P1098" s="99"/>
      <c r="Q1098" s="131"/>
      <c r="R1098" s="132"/>
      <c r="S1098" s="99"/>
      <c r="T1098" s="99"/>
      <c r="U1098" s="99"/>
      <c r="V1098" s="110"/>
      <c r="W1098" s="111"/>
      <c r="X1098" s="131"/>
      <c r="Y1098" s="132"/>
      <c r="Z1098" s="99"/>
      <c r="AA1098" s="99">
        <v>40</v>
      </c>
      <c r="AB1098" s="99"/>
      <c r="AC1098" s="99"/>
      <c r="AD1098" s="112">
        <v>44166</v>
      </c>
      <c r="AE1098" s="102" t="s">
        <v>6417</v>
      </c>
    </row>
    <row r="1099" spans="1:31" s="66" customFormat="1" ht="27" customHeight="1">
      <c r="A1099" s="99">
        <v>1113900508</v>
      </c>
      <c r="B1099" s="124" t="s">
        <v>6610</v>
      </c>
      <c r="C1099" s="102" t="s">
        <v>6611</v>
      </c>
      <c r="D1099" s="102" t="s">
        <v>92</v>
      </c>
      <c r="E1099" s="102" t="s">
        <v>6612</v>
      </c>
      <c r="F1099" s="125" t="s">
        <v>6613</v>
      </c>
      <c r="G1099" s="126" t="s">
        <v>6614</v>
      </c>
      <c r="H1099" s="126" t="s">
        <v>6615</v>
      </c>
      <c r="I1099" s="127"/>
      <c r="J1099" s="128"/>
      <c r="K1099" s="129"/>
      <c r="L1099" s="128"/>
      <c r="M1099" s="128" t="s">
        <v>765</v>
      </c>
      <c r="N1099" s="129" t="s">
        <v>6411</v>
      </c>
      <c r="O1099" s="130"/>
      <c r="P1099" s="99"/>
      <c r="Q1099" s="131"/>
      <c r="R1099" s="132"/>
      <c r="S1099" s="99"/>
      <c r="T1099" s="99"/>
      <c r="U1099" s="99"/>
      <c r="V1099" s="131"/>
      <c r="W1099" s="132"/>
      <c r="X1099" s="131">
        <v>12</v>
      </c>
      <c r="Y1099" s="132"/>
      <c r="Z1099" s="99"/>
      <c r="AA1099" s="99"/>
      <c r="AB1099" s="99"/>
      <c r="AC1099" s="99"/>
      <c r="AD1099" s="112">
        <v>44287</v>
      </c>
      <c r="AE1099" s="102" t="s">
        <v>6616</v>
      </c>
    </row>
    <row r="1100" spans="1:31" s="66" customFormat="1" ht="27" customHeight="1">
      <c r="A1100" s="99">
        <v>1113900516</v>
      </c>
      <c r="B1100" s="124" t="s">
        <v>7851</v>
      </c>
      <c r="C1100" s="101" t="s">
        <v>823</v>
      </c>
      <c r="D1100" s="102" t="s">
        <v>92</v>
      </c>
      <c r="E1100" s="102" t="s">
        <v>824</v>
      </c>
      <c r="F1100" s="133">
        <v>3480025</v>
      </c>
      <c r="G1100" s="134" t="s">
        <v>825</v>
      </c>
      <c r="H1100" s="134" t="s">
        <v>826</v>
      </c>
      <c r="I1100" s="135" t="s">
        <v>250</v>
      </c>
      <c r="J1100" s="136" t="s">
        <v>250</v>
      </c>
      <c r="K1100" s="136" t="s">
        <v>250</v>
      </c>
      <c r="L1100" s="136" t="s">
        <v>250</v>
      </c>
      <c r="M1100" s="136" t="s">
        <v>49</v>
      </c>
      <c r="N1100" s="137" t="s">
        <v>49</v>
      </c>
      <c r="O1100" s="132"/>
      <c r="P1100" s="99"/>
      <c r="Q1100" s="131"/>
      <c r="R1100" s="132"/>
      <c r="S1100" s="99"/>
      <c r="T1100" s="99"/>
      <c r="U1100" s="99"/>
      <c r="V1100" s="131"/>
      <c r="W1100" s="132"/>
      <c r="X1100" s="131">
        <v>12</v>
      </c>
      <c r="Y1100" s="132"/>
      <c r="Z1100" s="99"/>
      <c r="AA1100" s="99">
        <v>24</v>
      </c>
      <c r="AB1100" s="99"/>
      <c r="AC1100" s="99"/>
      <c r="AD1100" s="138">
        <v>44835</v>
      </c>
      <c r="AE1100" s="102" t="s">
        <v>999</v>
      </c>
    </row>
    <row r="1101" spans="1:31" s="66" customFormat="1" ht="27" customHeight="1">
      <c r="A1101" s="99">
        <v>1113900532</v>
      </c>
      <c r="B1101" s="100" t="s">
        <v>8355</v>
      </c>
      <c r="C1101" s="101" t="s">
        <v>8356</v>
      </c>
      <c r="D1101" s="102" t="s">
        <v>821</v>
      </c>
      <c r="E1101" s="102" t="s">
        <v>8357</v>
      </c>
      <c r="F1101" s="125" t="s">
        <v>8358</v>
      </c>
      <c r="G1101" s="126" t="s">
        <v>8359</v>
      </c>
      <c r="H1101" s="126" t="s">
        <v>8359</v>
      </c>
      <c r="I1101" s="127"/>
      <c r="J1101" s="128"/>
      <c r="K1101" s="128"/>
      <c r="L1101" s="128"/>
      <c r="M1101" s="128" t="s">
        <v>49</v>
      </c>
      <c r="N1101" s="128" t="s">
        <v>49</v>
      </c>
      <c r="O1101" s="130"/>
      <c r="P1101" s="99"/>
      <c r="Q1101" s="131"/>
      <c r="R1101" s="132"/>
      <c r="S1101" s="99"/>
      <c r="T1101" s="99"/>
      <c r="U1101" s="99"/>
      <c r="V1101" s="131"/>
      <c r="W1101" s="132"/>
      <c r="X1101" s="131"/>
      <c r="Y1101" s="132"/>
      <c r="Z1101" s="99"/>
      <c r="AA1101" s="99">
        <v>20</v>
      </c>
      <c r="AB1101" s="99"/>
      <c r="AC1101" s="99"/>
      <c r="AD1101" s="149">
        <v>45078</v>
      </c>
      <c r="AE1101" s="102" t="s">
        <v>8360</v>
      </c>
    </row>
    <row r="1102" spans="1:31" ht="27" customHeight="1">
      <c r="A1102" s="99">
        <v>1113900540</v>
      </c>
      <c r="B1102" s="124" t="s">
        <v>8487</v>
      </c>
      <c r="C1102" s="102" t="s">
        <v>2157</v>
      </c>
      <c r="D1102" s="102" t="s">
        <v>92</v>
      </c>
      <c r="E1102" s="102" t="s">
        <v>2192</v>
      </c>
      <c r="F1102" s="125" t="s">
        <v>2193</v>
      </c>
      <c r="G1102" s="126" t="s">
        <v>2194</v>
      </c>
      <c r="H1102" s="126" t="s">
        <v>4040</v>
      </c>
      <c r="I1102" s="127" t="s">
        <v>49</v>
      </c>
      <c r="J1102" s="128" t="s">
        <v>49</v>
      </c>
      <c r="K1102" s="128" t="s">
        <v>49</v>
      </c>
      <c r="L1102" s="128" t="s">
        <v>49</v>
      </c>
      <c r="M1102" s="128" t="s">
        <v>49</v>
      </c>
      <c r="N1102" s="128" t="s">
        <v>49</v>
      </c>
      <c r="O1102" s="130" t="s">
        <v>49</v>
      </c>
      <c r="P1102" s="126"/>
      <c r="Q1102" s="146"/>
      <c r="R1102" s="130"/>
      <c r="S1102" s="126"/>
      <c r="T1102" s="126">
        <v>20</v>
      </c>
      <c r="U1102" s="126"/>
      <c r="V1102" s="146"/>
      <c r="W1102" s="130"/>
      <c r="X1102" s="146"/>
      <c r="Y1102" s="130"/>
      <c r="Z1102" s="126"/>
      <c r="AA1102" s="99"/>
      <c r="AB1102" s="99"/>
      <c r="AC1102" s="99"/>
      <c r="AD1102" s="112">
        <v>45139</v>
      </c>
      <c r="AE1102" s="102" t="s">
        <v>2195</v>
      </c>
    </row>
    <row r="1103" spans="1:31" s="66" customFormat="1" ht="27" customHeight="1">
      <c r="A1103" s="144">
        <v>1113900573</v>
      </c>
      <c r="B1103" s="100" t="s">
        <v>433</v>
      </c>
      <c r="C1103" s="101" t="s">
        <v>9389</v>
      </c>
      <c r="D1103" s="151" t="s">
        <v>1878</v>
      </c>
      <c r="E1103" s="102" t="s">
        <v>9390</v>
      </c>
      <c r="F1103" s="133">
        <v>3480056</v>
      </c>
      <c r="G1103" s="146" t="s">
        <v>9391</v>
      </c>
      <c r="H1103" s="126" t="s">
        <v>9388</v>
      </c>
      <c r="I1103" s="177" t="s">
        <v>765</v>
      </c>
      <c r="J1103" s="148" t="s">
        <v>765</v>
      </c>
      <c r="K1103" s="148" t="s">
        <v>765</v>
      </c>
      <c r="L1103" s="148" t="s">
        <v>765</v>
      </c>
      <c r="M1103" s="148" t="s">
        <v>765</v>
      </c>
      <c r="N1103" s="137" t="s">
        <v>765</v>
      </c>
      <c r="O1103" s="132" t="s">
        <v>765</v>
      </c>
      <c r="P1103" s="99">
        <v>40</v>
      </c>
      <c r="Q1103" s="131" t="s">
        <v>765</v>
      </c>
      <c r="R1103" s="132"/>
      <c r="S1103" s="144"/>
      <c r="T1103" s="144">
        <v>40</v>
      </c>
      <c r="U1103" s="99"/>
      <c r="V1103" s="131"/>
      <c r="W1103" s="132"/>
      <c r="X1103" s="131"/>
      <c r="Y1103" s="181"/>
      <c r="Z1103" s="99"/>
      <c r="AA1103" s="99"/>
      <c r="AB1103" s="99"/>
      <c r="AC1103" s="99"/>
      <c r="AD1103" s="138">
        <v>45505</v>
      </c>
      <c r="AE1103" s="102" t="s">
        <v>211</v>
      </c>
    </row>
    <row r="1104" spans="1:31" ht="27" customHeight="1">
      <c r="A1104" s="126">
        <v>1113900615</v>
      </c>
      <c r="B1104" s="124" t="s">
        <v>11470</v>
      </c>
      <c r="C1104" s="102" t="s">
        <v>11471</v>
      </c>
      <c r="D1104" s="102" t="s">
        <v>92</v>
      </c>
      <c r="E1104" s="102" t="s">
        <v>11472</v>
      </c>
      <c r="F1104" s="133" t="s">
        <v>11473</v>
      </c>
      <c r="G1104" s="134" t="s">
        <v>11474</v>
      </c>
      <c r="H1104" s="134" t="s">
        <v>11475</v>
      </c>
      <c r="I1104" s="135" t="s">
        <v>6435</v>
      </c>
      <c r="J1104" s="135"/>
      <c r="K1104" s="135" t="s">
        <v>6435</v>
      </c>
      <c r="L1104" s="135" t="s">
        <v>6435</v>
      </c>
      <c r="M1104" s="136" t="s">
        <v>765</v>
      </c>
      <c r="N1104" s="137"/>
      <c r="O1104" s="132" t="s">
        <v>10919</v>
      </c>
      <c r="P1104" s="99"/>
      <c r="Q1104" s="131"/>
      <c r="R1104" s="132">
        <v>1</v>
      </c>
      <c r="S1104" s="99"/>
      <c r="T1104" s="99">
        <v>15</v>
      </c>
      <c r="U1104" s="99"/>
      <c r="V1104" s="131"/>
      <c r="W1104" s="132"/>
      <c r="X1104" s="131"/>
      <c r="Y1104" s="132"/>
      <c r="Z1104" s="99"/>
      <c r="AA1104" s="99"/>
      <c r="AB1104" s="99"/>
      <c r="AC1104" s="99"/>
      <c r="AD1104" s="149">
        <v>46143</v>
      </c>
      <c r="AE1104" s="102" t="s">
        <v>11476</v>
      </c>
    </row>
    <row r="1105" spans="1:31" s="66" customFormat="1" ht="27" customHeight="1">
      <c r="A1105" s="99">
        <v>1114200023</v>
      </c>
      <c r="B1105" s="124" t="s">
        <v>434</v>
      </c>
      <c r="C1105" s="102" t="s">
        <v>1420</v>
      </c>
      <c r="D1105" s="102" t="s">
        <v>93</v>
      </c>
      <c r="E1105" s="102" t="s">
        <v>190</v>
      </c>
      <c r="F1105" s="125">
        <v>3670101</v>
      </c>
      <c r="G1105" s="126" t="s">
        <v>707</v>
      </c>
      <c r="H1105" s="126" t="s">
        <v>708</v>
      </c>
      <c r="I1105" s="127"/>
      <c r="J1105" s="128"/>
      <c r="K1105" s="128"/>
      <c r="L1105" s="128"/>
      <c r="M1105" s="128" t="s">
        <v>49</v>
      </c>
      <c r="N1105" s="129"/>
      <c r="O1105" s="130"/>
      <c r="P1105" s="99">
        <v>50</v>
      </c>
      <c r="Q1105" s="146"/>
      <c r="R1105" s="132">
        <v>8</v>
      </c>
      <c r="S1105" s="99"/>
      <c r="T1105" s="99">
        <v>50</v>
      </c>
      <c r="U1105" s="99"/>
      <c r="V1105" s="131"/>
      <c r="W1105" s="132"/>
      <c r="X1105" s="131"/>
      <c r="Y1105" s="132"/>
      <c r="Z1105" s="99"/>
      <c r="AA1105" s="99"/>
      <c r="AB1105" s="99"/>
      <c r="AC1105" s="99"/>
      <c r="AD1105" s="112">
        <v>38991</v>
      </c>
      <c r="AE1105" s="102" t="s">
        <v>6124</v>
      </c>
    </row>
    <row r="1106" spans="1:31" s="66" customFormat="1" ht="27" customHeight="1">
      <c r="A1106" s="99">
        <v>1114200056</v>
      </c>
      <c r="B1106" s="124" t="s">
        <v>1527</v>
      </c>
      <c r="C1106" s="102" t="s">
        <v>1528</v>
      </c>
      <c r="D1106" s="102" t="s">
        <v>93</v>
      </c>
      <c r="E1106" s="102" t="s">
        <v>1529</v>
      </c>
      <c r="F1106" s="125">
        <v>3670117</v>
      </c>
      <c r="G1106" s="126" t="s">
        <v>1530</v>
      </c>
      <c r="H1106" s="126" t="s">
        <v>1531</v>
      </c>
      <c r="I1106" s="127"/>
      <c r="J1106" s="128"/>
      <c r="K1106" s="128"/>
      <c r="L1106" s="128"/>
      <c r="M1106" s="128" t="s">
        <v>1572</v>
      </c>
      <c r="N1106" s="129"/>
      <c r="O1106" s="130"/>
      <c r="P1106" s="99">
        <v>55</v>
      </c>
      <c r="Q1106" s="146" t="s">
        <v>2608</v>
      </c>
      <c r="R1106" s="132">
        <v>5</v>
      </c>
      <c r="S1106" s="126"/>
      <c r="T1106" s="99">
        <v>55</v>
      </c>
      <c r="U1106" s="126"/>
      <c r="V1106" s="127"/>
      <c r="W1106" s="237"/>
      <c r="X1106" s="127"/>
      <c r="Y1106" s="130"/>
      <c r="Z1106" s="126"/>
      <c r="AA1106" s="126"/>
      <c r="AB1106" s="126"/>
      <c r="AC1106" s="126"/>
      <c r="AD1106" s="149">
        <v>40848</v>
      </c>
      <c r="AE1106" s="102" t="s">
        <v>2670</v>
      </c>
    </row>
    <row r="1107" spans="1:31" s="66" customFormat="1" ht="27" customHeight="1">
      <c r="A1107" s="99">
        <v>1114200064</v>
      </c>
      <c r="B1107" s="124" t="s">
        <v>484</v>
      </c>
      <c r="C1107" s="102" t="s">
        <v>594</v>
      </c>
      <c r="D1107" s="102" t="s">
        <v>93</v>
      </c>
      <c r="E1107" s="102" t="s">
        <v>188</v>
      </c>
      <c r="F1107" s="125">
        <v>3670102</v>
      </c>
      <c r="G1107" s="126" t="s">
        <v>703</v>
      </c>
      <c r="H1107" s="126" t="s">
        <v>704</v>
      </c>
      <c r="I1107" s="127" t="s">
        <v>49</v>
      </c>
      <c r="J1107" s="128" t="s">
        <v>49</v>
      </c>
      <c r="K1107" s="128" t="s">
        <v>49</v>
      </c>
      <c r="L1107" s="128" t="s">
        <v>49</v>
      </c>
      <c r="M1107" s="128" t="s">
        <v>49</v>
      </c>
      <c r="N1107" s="129"/>
      <c r="O1107" s="130"/>
      <c r="P1107" s="99">
        <v>50</v>
      </c>
      <c r="Q1107" s="146" t="s">
        <v>4531</v>
      </c>
      <c r="R1107" s="132">
        <v>2</v>
      </c>
      <c r="S1107" s="126"/>
      <c r="T1107" s="99">
        <v>56</v>
      </c>
      <c r="U1107" s="126"/>
      <c r="V1107" s="127"/>
      <c r="W1107" s="237"/>
      <c r="X1107" s="127"/>
      <c r="Y1107" s="130"/>
      <c r="Z1107" s="126"/>
      <c r="AA1107" s="126"/>
      <c r="AB1107" s="126"/>
      <c r="AC1107" s="126"/>
      <c r="AD1107" s="149">
        <v>39539</v>
      </c>
      <c r="AE1107" s="102" t="s">
        <v>827</v>
      </c>
    </row>
    <row r="1108" spans="1:31" ht="27" customHeight="1">
      <c r="A1108" s="99">
        <v>1114200080</v>
      </c>
      <c r="B1108" s="124" t="s">
        <v>485</v>
      </c>
      <c r="C1108" s="102" t="s">
        <v>541</v>
      </c>
      <c r="D1108" s="102" t="s">
        <v>93</v>
      </c>
      <c r="E1108" s="102" t="s">
        <v>189</v>
      </c>
      <c r="F1108" s="125">
        <v>3670101</v>
      </c>
      <c r="G1108" s="126" t="s">
        <v>705</v>
      </c>
      <c r="H1108" s="126" t="s">
        <v>706</v>
      </c>
      <c r="I1108" s="127"/>
      <c r="J1108" s="128"/>
      <c r="K1108" s="128"/>
      <c r="L1108" s="128"/>
      <c r="M1108" s="128"/>
      <c r="N1108" s="129" t="s">
        <v>280</v>
      </c>
      <c r="O1108" s="130"/>
      <c r="P1108" s="99"/>
      <c r="Q1108" s="131"/>
      <c r="R1108" s="132"/>
      <c r="S1108" s="99"/>
      <c r="T1108" s="99"/>
      <c r="U1108" s="99"/>
      <c r="V1108" s="131"/>
      <c r="W1108" s="132"/>
      <c r="X1108" s="131"/>
      <c r="Y1108" s="132"/>
      <c r="Z1108" s="99"/>
      <c r="AA1108" s="99">
        <v>27</v>
      </c>
      <c r="AB1108" s="99"/>
      <c r="AC1108" s="99"/>
      <c r="AD1108" s="112">
        <v>39264</v>
      </c>
      <c r="AE1108" s="102" t="s">
        <v>446</v>
      </c>
    </row>
    <row r="1109" spans="1:31" ht="27" customHeight="1">
      <c r="A1109" s="99">
        <v>1114200098</v>
      </c>
      <c r="B1109" s="124" t="s">
        <v>434</v>
      </c>
      <c r="C1109" s="102" t="s">
        <v>10513</v>
      </c>
      <c r="D1109" s="102" t="s">
        <v>93</v>
      </c>
      <c r="E1109" s="102" t="s">
        <v>190</v>
      </c>
      <c r="F1109" s="125">
        <v>3670101</v>
      </c>
      <c r="G1109" s="126" t="s">
        <v>707</v>
      </c>
      <c r="H1109" s="126" t="s">
        <v>708</v>
      </c>
      <c r="I1109" s="127"/>
      <c r="J1109" s="128"/>
      <c r="K1109" s="128"/>
      <c r="L1109" s="128"/>
      <c r="M1109" s="128" t="s">
        <v>49</v>
      </c>
      <c r="N1109" s="129"/>
      <c r="O1109" s="130"/>
      <c r="P1109" s="99">
        <v>50</v>
      </c>
      <c r="Q1109" s="146"/>
      <c r="R1109" s="132">
        <v>7</v>
      </c>
      <c r="S1109" s="99"/>
      <c r="T1109" s="99">
        <v>50</v>
      </c>
      <c r="U1109" s="99"/>
      <c r="V1109" s="131"/>
      <c r="W1109" s="132"/>
      <c r="X1109" s="131"/>
      <c r="Y1109" s="132"/>
      <c r="Z1109" s="99"/>
      <c r="AA1109" s="99"/>
      <c r="AB1109" s="99"/>
      <c r="AC1109" s="99"/>
      <c r="AD1109" s="112">
        <v>39264</v>
      </c>
      <c r="AE1109" s="102" t="s">
        <v>6124</v>
      </c>
    </row>
    <row r="1110" spans="1:31" ht="27" customHeight="1">
      <c r="A1110" s="144">
        <v>1114233347</v>
      </c>
      <c r="B1110" s="124" t="s">
        <v>1731</v>
      </c>
      <c r="C1110" s="102" t="s">
        <v>1732</v>
      </c>
      <c r="D1110" s="102" t="s">
        <v>1089</v>
      </c>
      <c r="E1110" s="102" t="s">
        <v>1733</v>
      </c>
      <c r="F1110" s="145">
        <v>3670243</v>
      </c>
      <c r="G1110" s="126" t="s">
        <v>1734</v>
      </c>
      <c r="H1110" s="126" t="s">
        <v>1735</v>
      </c>
      <c r="I1110" s="127"/>
      <c r="J1110" s="128"/>
      <c r="K1110" s="128"/>
      <c r="L1110" s="128"/>
      <c r="M1110" s="128" t="s">
        <v>49</v>
      </c>
      <c r="N1110" s="129"/>
      <c r="O1110" s="130"/>
      <c r="P1110" s="99"/>
      <c r="Q1110" s="131"/>
      <c r="R1110" s="132"/>
      <c r="S1110" s="99"/>
      <c r="T1110" s="99">
        <v>20</v>
      </c>
      <c r="U1110" s="99"/>
      <c r="V1110" s="131"/>
      <c r="W1110" s="132"/>
      <c r="X1110" s="131"/>
      <c r="Y1110" s="132"/>
      <c r="Z1110" s="99"/>
      <c r="AA1110" s="99">
        <v>20</v>
      </c>
      <c r="AB1110" s="99"/>
      <c r="AC1110" s="99"/>
      <c r="AD1110" s="112">
        <v>41000</v>
      </c>
      <c r="AE1110" s="102" t="s">
        <v>1736</v>
      </c>
    </row>
    <row r="1111" spans="1:31" ht="27" customHeight="1">
      <c r="A1111" s="144">
        <v>1114233354</v>
      </c>
      <c r="B1111" s="124" t="s">
        <v>350</v>
      </c>
      <c r="C1111" s="102" t="s">
        <v>219</v>
      </c>
      <c r="D1111" s="102" t="s">
        <v>351</v>
      </c>
      <c r="E1111" s="102" t="s">
        <v>352</v>
      </c>
      <c r="F1111" s="145">
        <v>3670235</v>
      </c>
      <c r="G1111" s="126" t="s">
        <v>353</v>
      </c>
      <c r="H1111" s="126" t="s">
        <v>354</v>
      </c>
      <c r="I1111" s="127" t="s">
        <v>49</v>
      </c>
      <c r="J1111" s="128" t="s">
        <v>49</v>
      </c>
      <c r="K1111" s="128" t="s">
        <v>49</v>
      </c>
      <c r="L1111" s="128"/>
      <c r="M1111" s="128" t="s">
        <v>49</v>
      </c>
      <c r="N1111" s="129" t="s">
        <v>49</v>
      </c>
      <c r="O1111" s="130" t="s">
        <v>49</v>
      </c>
      <c r="P1111" s="99">
        <v>50</v>
      </c>
      <c r="Q1111" s="131" t="s">
        <v>49</v>
      </c>
      <c r="R1111" s="132">
        <v>7</v>
      </c>
      <c r="S1111" s="99"/>
      <c r="T1111" s="99">
        <v>50</v>
      </c>
      <c r="U1111" s="99"/>
      <c r="V1111" s="131"/>
      <c r="W1111" s="132"/>
      <c r="X1111" s="131"/>
      <c r="Y1111" s="132"/>
      <c r="Z1111" s="99"/>
      <c r="AA1111" s="99"/>
      <c r="AB1111" s="99"/>
      <c r="AC1111" s="99"/>
      <c r="AD1111" s="112">
        <v>40026</v>
      </c>
      <c r="AE1111" s="102" t="s">
        <v>355</v>
      </c>
    </row>
    <row r="1112" spans="1:31" ht="27" customHeight="1">
      <c r="A1112" s="99">
        <v>1114233370</v>
      </c>
      <c r="B1112" s="100" t="s">
        <v>12339</v>
      </c>
      <c r="C1112" s="101" t="s">
        <v>1862</v>
      </c>
      <c r="D1112" s="102" t="s">
        <v>1863</v>
      </c>
      <c r="E1112" s="102" t="s">
        <v>2022</v>
      </c>
      <c r="F1112" s="133">
        <v>3670246</v>
      </c>
      <c r="G1112" s="153" t="s">
        <v>1864</v>
      </c>
      <c r="H1112" s="134" t="s">
        <v>1865</v>
      </c>
      <c r="I1112" s="154" t="s">
        <v>1905</v>
      </c>
      <c r="J1112" s="136" t="s">
        <v>1905</v>
      </c>
      <c r="K1112" s="136" t="s">
        <v>1905</v>
      </c>
      <c r="L1112" s="136" t="s">
        <v>1905</v>
      </c>
      <c r="M1112" s="136" t="s">
        <v>49</v>
      </c>
      <c r="N1112" s="137"/>
      <c r="O1112" s="132"/>
      <c r="P1112" s="99">
        <v>30</v>
      </c>
      <c r="Q1112" s="131"/>
      <c r="R1112" s="132"/>
      <c r="S1112" s="99"/>
      <c r="T1112" s="99">
        <v>20</v>
      </c>
      <c r="U1112" s="99"/>
      <c r="V1112" s="131"/>
      <c r="W1112" s="132"/>
      <c r="X1112" s="131"/>
      <c r="Y1112" s="132"/>
      <c r="Z1112" s="99"/>
      <c r="AA1112" s="99">
        <v>25</v>
      </c>
      <c r="AB1112" s="99"/>
      <c r="AC1112" s="99"/>
      <c r="AD1112" s="138">
        <v>41000</v>
      </c>
      <c r="AE1112" s="102" t="s">
        <v>1907</v>
      </c>
    </row>
    <row r="1113" spans="1:31" ht="27" customHeight="1">
      <c r="A1113" s="144">
        <v>1114266685</v>
      </c>
      <c r="B1113" s="100" t="s">
        <v>1156</v>
      </c>
      <c r="C1113" s="101" t="s">
        <v>1157</v>
      </c>
      <c r="D1113" s="102" t="s">
        <v>1158</v>
      </c>
      <c r="E1113" s="102" t="s">
        <v>1159</v>
      </c>
      <c r="F1113" s="145">
        <v>3690306</v>
      </c>
      <c r="G1113" s="146" t="s">
        <v>1160</v>
      </c>
      <c r="H1113" s="126" t="s">
        <v>1161</v>
      </c>
      <c r="I1113" s="154" t="s">
        <v>49</v>
      </c>
      <c r="J1113" s="136" t="s">
        <v>49</v>
      </c>
      <c r="K1113" s="136"/>
      <c r="L1113" s="136"/>
      <c r="M1113" s="136" t="s">
        <v>49</v>
      </c>
      <c r="N1113" s="137" t="s">
        <v>49</v>
      </c>
      <c r="O1113" s="132"/>
      <c r="P1113" s="99">
        <v>50</v>
      </c>
      <c r="Q1113" s="146" t="s">
        <v>2608</v>
      </c>
      <c r="R1113" s="132">
        <v>2</v>
      </c>
      <c r="S1113" s="99"/>
      <c r="T1113" s="99">
        <v>70</v>
      </c>
      <c r="U1113" s="99"/>
      <c r="V1113" s="131"/>
      <c r="W1113" s="132"/>
      <c r="X1113" s="131"/>
      <c r="Y1113" s="132"/>
      <c r="Z1113" s="99"/>
      <c r="AA1113" s="99"/>
      <c r="AB1113" s="99"/>
      <c r="AC1113" s="99"/>
      <c r="AD1113" s="138">
        <v>40634</v>
      </c>
      <c r="AE1113" s="102" t="s">
        <v>2669</v>
      </c>
    </row>
    <row r="1114" spans="1:31" ht="27" customHeight="1">
      <c r="A1114" s="99">
        <v>1114266768</v>
      </c>
      <c r="B1114" s="100" t="s">
        <v>1111</v>
      </c>
      <c r="C1114" s="101" t="s">
        <v>1112</v>
      </c>
      <c r="D1114" s="102" t="s">
        <v>93</v>
      </c>
      <c r="E1114" s="102" t="s">
        <v>1113</v>
      </c>
      <c r="F1114" s="133">
        <v>3670103</v>
      </c>
      <c r="G1114" s="134" t="s">
        <v>1114</v>
      </c>
      <c r="H1114" s="134" t="s">
        <v>1114</v>
      </c>
      <c r="I1114" s="135" t="s">
        <v>49</v>
      </c>
      <c r="J1114" s="136"/>
      <c r="K1114" s="136" t="s">
        <v>49</v>
      </c>
      <c r="L1114" s="136"/>
      <c r="M1114" s="136" t="s">
        <v>49</v>
      </c>
      <c r="N1114" s="137"/>
      <c r="O1114" s="132"/>
      <c r="P1114" s="99"/>
      <c r="Q1114" s="131"/>
      <c r="R1114" s="132"/>
      <c r="S1114" s="99"/>
      <c r="T1114" s="99">
        <v>20</v>
      </c>
      <c r="U1114" s="99"/>
      <c r="V1114" s="110"/>
      <c r="W1114" s="111"/>
      <c r="X1114" s="110"/>
      <c r="Y1114" s="132"/>
      <c r="Z1114" s="99"/>
      <c r="AA1114" s="99"/>
      <c r="AB1114" s="99"/>
      <c r="AC1114" s="99"/>
      <c r="AD1114" s="138">
        <v>40575</v>
      </c>
      <c r="AE1114" s="102" t="s">
        <v>1042</v>
      </c>
    </row>
    <row r="1115" spans="1:31" s="66" customFormat="1" ht="27" customHeight="1">
      <c r="A1115" s="126">
        <v>1114266826</v>
      </c>
      <c r="B1115" s="124" t="s">
        <v>3880</v>
      </c>
      <c r="C1115" s="102" t="s">
        <v>1823</v>
      </c>
      <c r="D1115" s="102" t="s">
        <v>1089</v>
      </c>
      <c r="E1115" s="102" t="s">
        <v>1930</v>
      </c>
      <c r="F1115" s="133" t="s">
        <v>1931</v>
      </c>
      <c r="G1115" s="134" t="s">
        <v>2512</v>
      </c>
      <c r="H1115" s="134" t="s">
        <v>1824</v>
      </c>
      <c r="I1115" s="135" t="s">
        <v>1919</v>
      </c>
      <c r="J1115" s="136" t="s">
        <v>1919</v>
      </c>
      <c r="K1115" s="136" t="s">
        <v>1919</v>
      </c>
      <c r="L1115" s="136" t="s">
        <v>1919</v>
      </c>
      <c r="M1115" s="136" t="s">
        <v>1919</v>
      </c>
      <c r="N1115" s="137" t="s">
        <v>1919</v>
      </c>
      <c r="O1115" s="132" t="s">
        <v>2169</v>
      </c>
      <c r="P1115" s="99"/>
      <c r="Q1115" s="131"/>
      <c r="R1115" s="132"/>
      <c r="S1115" s="99"/>
      <c r="T1115" s="99"/>
      <c r="U1115" s="99"/>
      <c r="V1115" s="110"/>
      <c r="W1115" s="111"/>
      <c r="X1115" s="110"/>
      <c r="Y1115" s="132"/>
      <c r="Z1115" s="99"/>
      <c r="AA1115" s="99">
        <v>20</v>
      </c>
      <c r="AB1115" s="99"/>
      <c r="AC1115" s="99"/>
      <c r="AD1115" s="138">
        <v>41000</v>
      </c>
      <c r="AE1115" s="102" t="s">
        <v>1932</v>
      </c>
    </row>
    <row r="1116" spans="1:31" s="66" customFormat="1" ht="27" customHeight="1">
      <c r="A1116" s="99">
        <v>1114266842</v>
      </c>
      <c r="B1116" s="208" t="s">
        <v>1731</v>
      </c>
      <c r="C1116" s="359" t="s">
        <v>1737</v>
      </c>
      <c r="D1116" s="102" t="s">
        <v>1738</v>
      </c>
      <c r="E1116" s="102" t="s">
        <v>3882</v>
      </c>
      <c r="F1116" s="133">
        <v>3690307</v>
      </c>
      <c r="G1116" s="134" t="s">
        <v>1739</v>
      </c>
      <c r="H1116" s="134" t="s">
        <v>1739</v>
      </c>
      <c r="I1116" s="135"/>
      <c r="J1116" s="136"/>
      <c r="K1116" s="136"/>
      <c r="L1116" s="136"/>
      <c r="M1116" s="136" t="s">
        <v>49</v>
      </c>
      <c r="N1116" s="137"/>
      <c r="O1116" s="132"/>
      <c r="P1116" s="99"/>
      <c r="Q1116" s="131"/>
      <c r="R1116" s="132"/>
      <c r="S1116" s="99"/>
      <c r="T1116" s="99">
        <v>40</v>
      </c>
      <c r="U1116" s="99"/>
      <c r="V1116" s="110"/>
      <c r="W1116" s="111"/>
      <c r="X1116" s="110"/>
      <c r="Y1116" s="132"/>
      <c r="Z1116" s="99"/>
      <c r="AA1116" s="99"/>
      <c r="AB1116" s="99"/>
      <c r="AC1116" s="99"/>
      <c r="AD1116" s="138">
        <v>41000</v>
      </c>
      <c r="AE1116" s="102" t="s">
        <v>1740</v>
      </c>
    </row>
    <row r="1117" spans="1:31" ht="27" customHeight="1">
      <c r="A1117" s="99">
        <v>1114266917</v>
      </c>
      <c r="B1117" s="124" t="s">
        <v>484</v>
      </c>
      <c r="C1117" s="102" t="s">
        <v>2807</v>
      </c>
      <c r="D1117" s="102" t="s">
        <v>2808</v>
      </c>
      <c r="E1117" s="102" t="s">
        <v>2865</v>
      </c>
      <c r="F1117" s="125" t="s">
        <v>2863</v>
      </c>
      <c r="G1117" s="126" t="s">
        <v>2866</v>
      </c>
      <c r="H1117" s="126" t="s">
        <v>2867</v>
      </c>
      <c r="I1117" s="127" t="s">
        <v>49</v>
      </c>
      <c r="J1117" s="128" t="s">
        <v>49</v>
      </c>
      <c r="K1117" s="128" t="s">
        <v>49</v>
      </c>
      <c r="L1117" s="128" t="s">
        <v>49</v>
      </c>
      <c r="M1117" s="128" t="s">
        <v>49</v>
      </c>
      <c r="N1117" s="129"/>
      <c r="O1117" s="130"/>
      <c r="P1117" s="99"/>
      <c r="Q1117" s="131"/>
      <c r="R1117" s="132"/>
      <c r="S1117" s="126"/>
      <c r="T1117" s="76">
        <v>20</v>
      </c>
      <c r="U1117" s="126"/>
      <c r="V1117" s="127"/>
      <c r="W1117" s="237"/>
      <c r="X1117" s="127"/>
      <c r="Y1117" s="130"/>
      <c r="Z1117" s="126"/>
      <c r="AA1117" s="126"/>
      <c r="AB1117" s="126"/>
      <c r="AC1117" s="126"/>
      <c r="AD1117" s="149">
        <v>42095</v>
      </c>
      <c r="AE1117" s="102" t="s">
        <v>2864</v>
      </c>
    </row>
    <row r="1118" spans="1:31" ht="27" customHeight="1">
      <c r="A1118" s="99">
        <v>1114266933</v>
      </c>
      <c r="B1118" s="124" t="s">
        <v>4023</v>
      </c>
      <c r="C1118" s="102" t="s">
        <v>4013</v>
      </c>
      <c r="D1118" s="102" t="s">
        <v>4021</v>
      </c>
      <c r="E1118" s="102" t="s">
        <v>4014</v>
      </c>
      <c r="F1118" s="125" t="s">
        <v>4015</v>
      </c>
      <c r="G1118" s="126" t="s">
        <v>6418</v>
      </c>
      <c r="H1118" s="126" t="s">
        <v>6418</v>
      </c>
      <c r="I1118" s="127"/>
      <c r="J1118" s="148"/>
      <c r="K1118" s="128"/>
      <c r="L1118" s="128"/>
      <c r="M1118" s="128" t="s">
        <v>49</v>
      </c>
      <c r="N1118" s="129" t="s">
        <v>49</v>
      </c>
      <c r="O1118" s="130"/>
      <c r="P1118" s="99"/>
      <c r="Q1118" s="131"/>
      <c r="R1118" s="132"/>
      <c r="S1118" s="99"/>
      <c r="T1118" s="99"/>
      <c r="U1118" s="99"/>
      <c r="V1118" s="131"/>
      <c r="W1118" s="132"/>
      <c r="X1118" s="131"/>
      <c r="Y1118" s="132"/>
      <c r="Z1118" s="99"/>
      <c r="AA1118" s="99">
        <v>20</v>
      </c>
      <c r="AB1118" s="99"/>
      <c r="AC1118" s="99"/>
      <c r="AD1118" s="112">
        <v>42979</v>
      </c>
      <c r="AE1118" s="102" t="s">
        <v>4022</v>
      </c>
    </row>
    <row r="1119" spans="1:31" ht="27" customHeight="1">
      <c r="A1119" s="99">
        <v>1114266958</v>
      </c>
      <c r="B1119" s="100" t="s">
        <v>5752</v>
      </c>
      <c r="C1119" s="101" t="s">
        <v>5753</v>
      </c>
      <c r="D1119" s="102" t="s">
        <v>1738</v>
      </c>
      <c r="E1119" s="102" t="s">
        <v>5754</v>
      </c>
      <c r="F1119" s="133" t="s">
        <v>5755</v>
      </c>
      <c r="G1119" s="134" t="s">
        <v>5756</v>
      </c>
      <c r="H1119" s="134" t="s">
        <v>5757</v>
      </c>
      <c r="I1119" s="135" t="s">
        <v>765</v>
      </c>
      <c r="J1119" s="136" t="s">
        <v>765</v>
      </c>
      <c r="K1119" s="136" t="s">
        <v>765</v>
      </c>
      <c r="L1119" s="136" t="s">
        <v>765</v>
      </c>
      <c r="M1119" s="136"/>
      <c r="N1119" s="136"/>
      <c r="O1119" s="136"/>
      <c r="P1119" s="99"/>
      <c r="Q1119" s="131"/>
      <c r="R1119" s="132"/>
      <c r="S1119" s="99"/>
      <c r="T1119" s="99">
        <v>20</v>
      </c>
      <c r="U1119" s="99"/>
      <c r="V1119" s="131"/>
      <c r="W1119" s="132"/>
      <c r="X1119" s="131"/>
      <c r="Y1119" s="132"/>
      <c r="Z1119" s="99"/>
      <c r="AA1119" s="99"/>
      <c r="AB1119" s="99"/>
      <c r="AC1119" s="99"/>
      <c r="AD1119" s="138">
        <v>43922</v>
      </c>
      <c r="AE1119" s="102" t="s">
        <v>6358</v>
      </c>
    </row>
    <row r="1120" spans="1:31" s="66" customFormat="1" ht="27" customHeight="1">
      <c r="A1120" s="99">
        <v>1114266974</v>
      </c>
      <c r="B1120" s="100" t="s">
        <v>6717</v>
      </c>
      <c r="C1120" s="101" t="s">
        <v>1088</v>
      </c>
      <c r="D1120" s="102" t="s">
        <v>1089</v>
      </c>
      <c r="E1120" s="102" t="s">
        <v>7117</v>
      </c>
      <c r="F1120" s="133" t="s">
        <v>1931</v>
      </c>
      <c r="G1120" s="153" t="s">
        <v>7118</v>
      </c>
      <c r="H1120" s="134" t="s">
        <v>7119</v>
      </c>
      <c r="I1120" s="135"/>
      <c r="J1120" s="136"/>
      <c r="K1120" s="136"/>
      <c r="L1120" s="136"/>
      <c r="M1120" s="136" t="s">
        <v>49</v>
      </c>
      <c r="N1120" s="137"/>
      <c r="O1120" s="132"/>
      <c r="P1120" s="99"/>
      <c r="Q1120" s="110"/>
      <c r="R1120" s="132"/>
      <c r="S1120" s="99"/>
      <c r="T1120" s="99"/>
      <c r="U1120" s="99"/>
      <c r="V1120" s="131"/>
      <c r="W1120" s="132"/>
      <c r="X1120" s="131"/>
      <c r="Y1120" s="132"/>
      <c r="Z1120" s="99"/>
      <c r="AA1120" s="99">
        <v>20</v>
      </c>
      <c r="AB1120" s="99"/>
      <c r="AC1120" s="99"/>
      <c r="AD1120" s="138">
        <v>44317</v>
      </c>
      <c r="AE1120" s="102" t="s">
        <v>7120</v>
      </c>
    </row>
    <row r="1121" spans="1:207" ht="27" customHeight="1">
      <c r="A1121" s="99">
        <v>1114266982</v>
      </c>
      <c r="B1121" s="100" t="s">
        <v>7276</v>
      </c>
      <c r="C1121" s="101" t="s">
        <v>7277</v>
      </c>
      <c r="D1121" s="102" t="s">
        <v>1089</v>
      </c>
      <c r="E1121" s="102" t="s">
        <v>7278</v>
      </c>
      <c r="F1121" s="133" t="s">
        <v>7279</v>
      </c>
      <c r="G1121" s="134" t="s">
        <v>7280</v>
      </c>
      <c r="H1121" s="134" t="s">
        <v>7281</v>
      </c>
      <c r="I1121" s="135"/>
      <c r="J1121" s="136"/>
      <c r="K1121" s="136"/>
      <c r="L1121" s="136"/>
      <c r="M1121" s="136" t="s">
        <v>49</v>
      </c>
      <c r="N1121" s="137" t="s">
        <v>765</v>
      </c>
      <c r="O1121" s="132"/>
      <c r="P1121" s="99"/>
      <c r="Q1121" s="131"/>
      <c r="R1121" s="132"/>
      <c r="S1121" s="99"/>
      <c r="T1121" s="99">
        <v>10</v>
      </c>
      <c r="U1121" s="99"/>
      <c r="V1121" s="110"/>
      <c r="W1121" s="111"/>
      <c r="X1121" s="131"/>
      <c r="Y1121" s="132"/>
      <c r="Z1121" s="99"/>
      <c r="AA1121" s="99">
        <v>10</v>
      </c>
      <c r="AB1121" s="99"/>
      <c r="AC1121" s="99"/>
      <c r="AD1121" s="138">
        <v>44621</v>
      </c>
      <c r="AE1121" s="102" t="s">
        <v>7282</v>
      </c>
    </row>
    <row r="1122" spans="1:207" s="213" customFormat="1" ht="26.1" customHeight="1">
      <c r="A1122" s="169">
        <v>1114267030</v>
      </c>
      <c r="B1122" s="198" t="s">
        <v>11633</v>
      </c>
      <c r="C1122" s="156" t="s">
        <v>9185</v>
      </c>
      <c r="D1122" s="156" t="s">
        <v>1089</v>
      </c>
      <c r="E1122" s="156" t="s">
        <v>9186</v>
      </c>
      <c r="F1122" s="263" t="s">
        <v>9187</v>
      </c>
      <c r="G1122" s="197" t="s">
        <v>9188</v>
      </c>
      <c r="H1122" s="197" t="s">
        <v>9189</v>
      </c>
      <c r="I1122" s="127" t="s">
        <v>765</v>
      </c>
      <c r="J1122" s="128" t="s">
        <v>765</v>
      </c>
      <c r="K1122" s="128" t="s">
        <v>765</v>
      </c>
      <c r="L1122" s="128" t="s">
        <v>765</v>
      </c>
      <c r="M1122" s="128" t="s">
        <v>765</v>
      </c>
      <c r="N1122" s="129" t="s">
        <v>765</v>
      </c>
      <c r="O1122" s="130" t="s">
        <v>765</v>
      </c>
      <c r="P1122" s="169"/>
      <c r="Q1122" s="203"/>
      <c r="R1122" s="204"/>
      <c r="S1122" s="169"/>
      <c r="T1122" s="169"/>
      <c r="U1122" s="169"/>
      <c r="V1122" s="203"/>
      <c r="W1122" s="204"/>
      <c r="X1122" s="203"/>
      <c r="Y1122" s="204"/>
      <c r="Z1122" s="169"/>
      <c r="AA1122" s="169">
        <v>20</v>
      </c>
      <c r="AB1122" s="169"/>
      <c r="AC1122" s="169"/>
      <c r="AD1122" s="222">
        <v>45413</v>
      </c>
      <c r="AE1122" s="156" t="s">
        <v>9190</v>
      </c>
      <c r="AF1122" s="67"/>
      <c r="AG1122" s="67"/>
      <c r="AH1122" s="67"/>
      <c r="AI1122" s="67"/>
      <c r="AJ1122" s="67"/>
      <c r="AK1122" s="67"/>
      <c r="AL1122" s="67"/>
      <c r="AM1122" s="67"/>
      <c r="AN1122" s="67"/>
      <c r="AO1122" s="261"/>
      <c r="AP1122" s="334"/>
      <c r="AQ1122" s="335"/>
      <c r="AR1122" s="335"/>
      <c r="AS1122" s="335"/>
      <c r="AT1122" s="336"/>
      <c r="AU1122" s="337"/>
      <c r="AV1122" s="337"/>
      <c r="AW1122" s="337"/>
      <c r="AX1122" s="337"/>
      <c r="AY1122" s="337"/>
      <c r="AZ1122" s="337"/>
      <c r="BA1122" s="337"/>
      <c r="BB1122" s="337"/>
      <c r="BC1122" s="337"/>
      <c r="BD1122" s="261"/>
      <c r="BE1122" s="261"/>
      <c r="BF1122" s="261"/>
      <c r="BG1122" s="261"/>
      <c r="BH1122" s="261"/>
      <c r="BI1122" s="261"/>
      <c r="BJ1122" s="261"/>
      <c r="BK1122" s="261"/>
      <c r="BL1122" s="261"/>
      <c r="BM1122" s="261"/>
      <c r="BN1122" s="261"/>
      <c r="BO1122" s="261"/>
      <c r="BP1122" s="261"/>
      <c r="BQ1122" s="320"/>
      <c r="BR1122" s="335"/>
      <c r="BS1122" s="271"/>
      <c r="BT1122" s="271"/>
      <c r="BU1122" s="271"/>
      <c r="BV1122" s="271"/>
      <c r="BW1122" s="338"/>
      <c r="BX1122" s="339"/>
      <c r="BY1122" s="68"/>
      <c r="BZ1122" s="143"/>
      <c r="CA1122" s="143"/>
      <c r="CB1122" s="143"/>
      <c r="CC1122" s="143"/>
      <c r="CD1122" s="143"/>
      <c r="CE1122" s="143"/>
      <c r="CF1122" s="143"/>
      <c r="CG1122" s="143"/>
      <c r="CH1122" s="143"/>
      <c r="CI1122" s="143"/>
      <c r="CJ1122" s="143"/>
      <c r="CK1122" s="143"/>
      <c r="CL1122" s="143"/>
      <c r="CM1122" s="66"/>
      <c r="CN1122" s="143"/>
      <c r="CO1122" s="66"/>
      <c r="CP1122" s="66"/>
      <c r="CQ1122" s="66"/>
      <c r="CR1122" s="66"/>
      <c r="CS1122" s="66"/>
      <c r="CT1122" s="66"/>
      <c r="CU1122" s="66"/>
      <c r="CV1122" s="66"/>
      <c r="CW1122" s="66"/>
      <c r="CX1122" s="66"/>
      <c r="CY1122" s="66"/>
      <c r="CZ1122" s="66"/>
      <c r="DA1122" s="143"/>
      <c r="DB1122" s="143"/>
      <c r="DC1122" s="143"/>
      <c r="DD1122" s="143"/>
      <c r="DE1122" s="143"/>
      <c r="DF1122" s="340"/>
      <c r="DG1122" s="66"/>
      <c r="DH1122" s="66"/>
      <c r="DI1122" s="66"/>
      <c r="DJ1122" s="66"/>
      <c r="DK1122" s="66"/>
      <c r="DL1122" s="83"/>
      <c r="DM1122" s="67"/>
      <c r="DN1122" s="66"/>
      <c r="DO1122" s="67"/>
      <c r="DP1122" s="67"/>
      <c r="DQ1122" s="67"/>
      <c r="DR1122" s="67"/>
      <c r="DS1122" s="67"/>
      <c r="DT1122" s="67"/>
      <c r="DU1122" s="67"/>
      <c r="DV1122" s="67"/>
      <c r="DW1122" s="67"/>
      <c r="DX1122" s="67"/>
      <c r="DY1122" s="67"/>
      <c r="DZ1122" s="261"/>
      <c r="EA1122" s="334"/>
      <c r="EB1122" s="335"/>
      <c r="EC1122" s="335"/>
      <c r="ED1122" s="335"/>
      <c r="EE1122" s="336"/>
      <c r="EF1122" s="337"/>
      <c r="EG1122" s="337"/>
      <c r="EH1122" s="337"/>
      <c r="EI1122" s="337"/>
      <c r="EJ1122" s="337"/>
      <c r="EK1122" s="337"/>
      <c r="EL1122" s="337"/>
      <c r="EM1122" s="337"/>
      <c r="EN1122" s="337"/>
      <c r="EO1122" s="261"/>
      <c r="EP1122" s="261"/>
      <c r="EQ1122" s="261"/>
      <c r="ER1122" s="261"/>
      <c r="ES1122" s="261"/>
      <c r="ET1122" s="261"/>
      <c r="EU1122" s="261"/>
      <c r="EV1122" s="261"/>
      <c r="EW1122" s="261"/>
      <c r="EX1122" s="261"/>
      <c r="EY1122" s="261"/>
      <c r="EZ1122" s="261"/>
      <c r="FA1122" s="261"/>
      <c r="FB1122" s="320"/>
      <c r="FC1122" s="335"/>
      <c r="FD1122" s="271"/>
      <c r="FE1122" s="271"/>
      <c r="FF1122" s="271"/>
      <c r="FG1122" s="271"/>
      <c r="FH1122" s="338"/>
      <c r="FI1122" s="339"/>
      <c r="FJ1122" s="68"/>
      <c r="FK1122" s="143"/>
      <c r="FL1122" s="143"/>
      <c r="FM1122" s="143"/>
      <c r="FN1122" s="143"/>
      <c r="FO1122" s="143"/>
      <c r="FP1122" s="143"/>
      <c r="FQ1122" s="143"/>
      <c r="FR1122" s="143"/>
      <c r="FS1122" s="143"/>
      <c r="FT1122" s="143"/>
      <c r="FU1122" s="143"/>
      <c r="FV1122" s="143"/>
      <c r="FW1122" s="143"/>
      <c r="FX1122" s="66"/>
      <c r="FY1122" s="143"/>
      <c r="FZ1122" s="66"/>
      <c r="GA1122" s="66"/>
      <c r="GB1122" s="66"/>
      <c r="GC1122" s="66"/>
      <c r="GD1122" s="66"/>
      <c r="GE1122" s="66"/>
      <c r="GF1122" s="66"/>
      <c r="GG1122" s="66"/>
      <c r="GH1122" s="66"/>
      <c r="GI1122" s="66"/>
      <c r="GJ1122" s="66"/>
      <c r="GK1122" s="66"/>
      <c r="GL1122" s="143"/>
      <c r="GM1122" s="143"/>
      <c r="GN1122" s="143"/>
      <c r="GO1122" s="143"/>
      <c r="GP1122" s="143"/>
      <c r="GQ1122" s="340"/>
      <c r="GR1122" s="66"/>
      <c r="GS1122" s="66"/>
      <c r="GT1122" s="66"/>
      <c r="GU1122" s="66"/>
      <c r="GV1122" s="66"/>
      <c r="GW1122" s="83"/>
      <c r="GX1122" s="67"/>
      <c r="GY1122" s="66"/>
    </row>
    <row r="1123" spans="1:207" ht="27" customHeight="1">
      <c r="A1123" s="99">
        <v>1114267063</v>
      </c>
      <c r="B1123" s="100" t="s">
        <v>9913</v>
      </c>
      <c r="C1123" s="101" t="s">
        <v>9917</v>
      </c>
      <c r="D1123" s="102" t="s">
        <v>1738</v>
      </c>
      <c r="E1123" s="102" t="s">
        <v>7512</v>
      </c>
      <c r="F1123" s="133" t="s">
        <v>7279</v>
      </c>
      <c r="G1123" s="134" t="s">
        <v>7513</v>
      </c>
      <c r="H1123" s="134" t="s">
        <v>7514</v>
      </c>
      <c r="I1123" s="135" t="s">
        <v>6435</v>
      </c>
      <c r="J1123" s="136" t="s">
        <v>6435</v>
      </c>
      <c r="K1123" s="136" t="s">
        <v>6435</v>
      </c>
      <c r="L1123" s="136" t="s">
        <v>6435</v>
      </c>
      <c r="M1123" s="136" t="s">
        <v>6435</v>
      </c>
      <c r="N1123" s="137" t="s">
        <v>6435</v>
      </c>
      <c r="O1123" s="132" t="s">
        <v>6435</v>
      </c>
      <c r="P1123" s="99"/>
      <c r="Q1123" s="131"/>
      <c r="R1123" s="132"/>
      <c r="S1123" s="99"/>
      <c r="T1123" s="99">
        <v>20</v>
      </c>
      <c r="U1123" s="99"/>
      <c r="V1123" s="110"/>
      <c r="W1123" s="111"/>
      <c r="X1123" s="131"/>
      <c r="Y1123" s="132"/>
      <c r="Z1123" s="99"/>
      <c r="AA1123" s="99"/>
      <c r="AB1123" s="99"/>
      <c r="AC1123" s="169"/>
      <c r="AD1123" s="222">
        <v>45717</v>
      </c>
      <c r="AE1123" s="102" t="s">
        <v>7515</v>
      </c>
    </row>
    <row r="1124" spans="1:207" s="66" customFormat="1" ht="27" customHeight="1">
      <c r="A1124" s="126">
        <v>1114267071</v>
      </c>
      <c r="B1124" s="102" t="s">
        <v>10428</v>
      </c>
      <c r="C1124" s="102" t="s">
        <v>958</v>
      </c>
      <c r="D1124" s="102" t="s">
        <v>10429</v>
      </c>
      <c r="E1124" s="341" t="s">
        <v>10430</v>
      </c>
      <c r="F1124" s="126" t="s">
        <v>10431</v>
      </c>
      <c r="G1124" s="126" t="s">
        <v>7888</v>
      </c>
      <c r="H1124" s="126" t="s">
        <v>7888</v>
      </c>
      <c r="I1124" s="128"/>
      <c r="J1124" s="128"/>
      <c r="K1124" s="128"/>
      <c r="L1124" s="128"/>
      <c r="M1124" s="128" t="s">
        <v>765</v>
      </c>
      <c r="N1124" s="129" t="s">
        <v>765</v>
      </c>
      <c r="O1124" s="132"/>
      <c r="P1124" s="131"/>
      <c r="Q1124" s="110"/>
      <c r="R1124" s="111"/>
      <c r="S1124" s="99"/>
      <c r="T1124" s="99"/>
      <c r="U1124" s="131"/>
      <c r="V1124" s="110"/>
      <c r="W1124" s="342"/>
      <c r="X1124" s="110"/>
      <c r="Y1124" s="111"/>
      <c r="Z1124" s="99">
        <v>10</v>
      </c>
      <c r="AA1124" s="99"/>
      <c r="AB1124" s="112"/>
      <c r="AC1124" s="112"/>
      <c r="AD1124" s="126" t="s">
        <v>10331</v>
      </c>
      <c r="AE1124" s="80" t="s">
        <v>10432</v>
      </c>
    </row>
    <row r="1125" spans="1:207" ht="27" customHeight="1">
      <c r="A1125" s="144">
        <v>1114300021</v>
      </c>
      <c r="B1125" s="100" t="s">
        <v>1116</v>
      </c>
      <c r="C1125" s="101" t="s">
        <v>1117</v>
      </c>
      <c r="D1125" s="102" t="s">
        <v>1118</v>
      </c>
      <c r="E1125" s="102" t="s">
        <v>1119</v>
      </c>
      <c r="F1125" s="145">
        <v>3670216</v>
      </c>
      <c r="G1125" s="126" t="s">
        <v>1120</v>
      </c>
      <c r="H1125" s="126" t="s">
        <v>1122</v>
      </c>
      <c r="I1125" s="135" t="s">
        <v>49</v>
      </c>
      <c r="J1125" s="136"/>
      <c r="K1125" s="136" t="s">
        <v>49</v>
      </c>
      <c r="L1125" s="136"/>
      <c r="M1125" s="136" t="s">
        <v>49</v>
      </c>
      <c r="N1125" s="137"/>
      <c r="O1125" s="132"/>
      <c r="P1125" s="99">
        <v>30</v>
      </c>
      <c r="Q1125" s="131"/>
      <c r="R1125" s="132"/>
      <c r="S1125" s="99"/>
      <c r="T1125" s="99"/>
      <c r="U1125" s="99"/>
      <c r="V1125" s="110"/>
      <c r="W1125" s="111"/>
      <c r="X1125" s="110"/>
      <c r="Y1125" s="132"/>
      <c r="Z1125" s="99"/>
      <c r="AA1125" s="99">
        <v>55</v>
      </c>
      <c r="AB1125" s="99"/>
      <c r="AC1125" s="99"/>
      <c r="AD1125" s="138">
        <v>40634</v>
      </c>
      <c r="AE1125" s="102" t="s">
        <v>1121</v>
      </c>
    </row>
    <row r="1126" spans="1:207" s="66" customFormat="1" ht="27" customHeight="1">
      <c r="A1126" s="99">
        <v>1114300039</v>
      </c>
      <c r="B1126" s="124" t="s">
        <v>486</v>
      </c>
      <c r="C1126" s="102" t="s">
        <v>828</v>
      </c>
      <c r="D1126" s="102" t="s">
        <v>94</v>
      </c>
      <c r="E1126" s="102" t="s">
        <v>193</v>
      </c>
      <c r="F1126" s="125">
        <v>3670225</v>
      </c>
      <c r="G1126" s="146" t="s">
        <v>709</v>
      </c>
      <c r="H1126" s="126" t="s">
        <v>710</v>
      </c>
      <c r="I1126" s="127"/>
      <c r="J1126" s="128"/>
      <c r="K1126" s="128"/>
      <c r="L1126" s="128"/>
      <c r="M1126" s="128" t="s">
        <v>280</v>
      </c>
      <c r="N1126" s="129"/>
      <c r="O1126" s="130"/>
      <c r="P1126" s="99">
        <v>30</v>
      </c>
      <c r="Q1126" s="131"/>
      <c r="R1126" s="132"/>
      <c r="S1126" s="126"/>
      <c r="T1126" s="99">
        <v>40</v>
      </c>
      <c r="U1126" s="126"/>
      <c r="V1126" s="127"/>
      <c r="W1126" s="237"/>
      <c r="X1126" s="146"/>
      <c r="Y1126" s="130"/>
      <c r="Z1126" s="126"/>
      <c r="AA1126" s="126"/>
      <c r="AB1126" s="126"/>
      <c r="AC1126" s="126"/>
      <c r="AD1126" s="149">
        <v>39539</v>
      </c>
      <c r="AE1126" s="102" t="s">
        <v>445</v>
      </c>
    </row>
    <row r="1127" spans="1:207" s="66" customFormat="1" ht="27" customHeight="1">
      <c r="A1127" s="99">
        <v>1114300054</v>
      </c>
      <c r="B1127" s="124" t="s">
        <v>1631</v>
      </c>
      <c r="C1127" s="102" t="s">
        <v>1632</v>
      </c>
      <c r="D1127" s="102" t="s">
        <v>94</v>
      </c>
      <c r="E1127" s="102" t="s">
        <v>1633</v>
      </c>
      <c r="F1127" s="125">
        <v>3670036</v>
      </c>
      <c r="G1127" s="126" t="s">
        <v>1634</v>
      </c>
      <c r="H1127" s="126" t="s">
        <v>1635</v>
      </c>
      <c r="I1127" s="127"/>
      <c r="J1127" s="128"/>
      <c r="K1127" s="128"/>
      <c r="L1127" s="128"/>
      <c r="M1127" s="128" t="s">
        <v>49</v>
      </c>
      <c r="N1127" s="129"/>
      <c r="O1127" s="130"/>
      <c r="P1127" s="99">
        <v>45</v>
      </c>
      <c r="Q1127" s="131" t="s">
        <v>49</v>
      </c>
      <c r="R1127" s="132">
        <v>2</v>
      </c>
      <c r="S1127" s="126"/>
      <c r="T1127" s="99">
        <v>50</v>
      </c>
      <c r="U1127" s="126"/>
      <c r="V1127" s="146"/>
      <c r="W1127" s="130"/>
      <c r="X1127" s="146"/>
      <c r="Y1127" s="130"/>
      <c r="Z1127" s="126"/>
      <c r="AA1127" s="126"/>
      <c r="AB1127" s="126"/>
      <c r="AC1127" s="126"/>
      <c r="AD1127" s="149">
        <v>40940</v>
      </c>
      <c r="AE1127" s="102" t="s">
        <v>1636</v>
      </c>
    </row>
    <row r="1128" spans="1:207" ht="27" customHeight="1">
      <c r="A1128" s="99">
        <v>1114300062</v>
      </c>
      <c r="B1128" s="124" t="s">
        <v>1631</v>
      </c>
      <c r="C1128" s="102" t="s">
        <v>6796</v>
      </c>
      <c r="D1128" s="102" t="s">
        <v>94</v>
      </c>
      <c r="E1128" s="102" t="s">
        <v>1638</v>
      </c>
      <c r="F1128" s="125">
        <v>3670015</v>
      </c>
      <c r="G1128" s="126" t="s">
        <v>6797</v>
      </c>
      <c r="H1128" s="126" t="s">
        <v>6798</v>
      </c>
      <c r="I1128" s="127"/>
      <c r="J1128" s="128"/>
      <c r="K1128" s="128"/>
      <c r="L1128" s="128"/>
      <c r="M1128" s="128" t="s">
        <v>765</v>
      </c>
      <c r="N1128" s="129"/>
      <c r="O1128" s="130"/>
      <c r="P1128" s="99"/>
      <c r="Q1128" s="131"/>
      <c r="R1128" s="132"/>
      <c r="S1128" s="126"/>
      <c r="T1128" s="99">
        <v>33</v>
      </c>
      <c r="U1128" s="126"/>
      <c r="V1128" s="146"/>
      <c r="W1128" s="130"/>
      <c r="X1128" s="146"/>
      <c r="Y1128" s="130"/>
      <c r="Z1128" s="126"/>
      <c r="AA1128" s="126"/>
      <c r="AB1128" s="126"/>
      <c r="AC1128" s="126"/>
      <c r="AD1128" s="149">
        <v>40940</v>
      </c>
      <c r="AE1128" s="102" t="s">
        <v>1042</v>
      </c>
    </row>
    <row r="1129" spans="1:207" ht="27" customHeight="1">
      <c r="A1129" s="99">
        <v>1114300120</v>
      </c>
      <c r="B1129" s="124" t="s">
        <v>485</v>
      </c>
      <c r="C1129" s="102" t="s">
        <v>1421</v>
      </c>
      <c r="D1129" s="102" t="s">
        <v>94</v>
      </c>
      <c r="E1129" s="102" t="s">
        <v>194</v>
      </c>
      <c r="F1129" s="125">
        <v>3670032</v>
      </c>
      <c r="G1129" s="126" t="s">
        <v>711</v>
      </c>
      <c r="H1129" s="126" t="s">
        <v>712</v>
      </c>
      <c r="I1129" s="127"/>
      <c r="J1129" s="128"/>
      <c r="K1129" s="128"/>
      <c r="L1129" s="128"/>
      <c r="M1129" s="128" t="s">
        <v>63</v>
      </c>
      <c r="N1129" s="129"/>
      <c r="O1129" s="130"/>
      <c r="P1129" s="99"/>
      <c r="Q1129" s="131"/>
      <c r="R1129" s="132"/>
      <c r="S1129" s="99"/>
      <c r="T1129" s="99"/>
      <c r="U1129" s="99"/>
      <c r="V1129" s="131"/>
      <c r="W1129" s="132"/>
      <c r="X1129" s="131"/>
      <c r="Y1129" s="132"/>
      <c r="Z1129" s="99"/>
      <c r="AA1129" s="99">
        <v>33</v>
      </c>
      <c r="AB1129" s="99"/>
      <c r="AC1129" s="99"/>
      <c r="AD1129" s="112">
        <v>39264</v>
      </c>
      <c r="AE1129" s="102" t="s">
        <v>829</v>
      </c>
    </row>
    <row r="1130" spans="1:207" ht="27" customHeight="1">
      <c r="A1130" s="99">
        <v>1114300138</v>
      </c>
      <c r="B1130" s="124" t="s">
        <v>487</v>
      </c>
      <c r="C1130" s="102" t="s">
        <v>567</v>
      </c>
      <c r="D1130" s="102" t="s">
        <v>94</v>
      </c>
      <c r="E1130" s="102" t="s">
        <v>195</v>
      </c>
      <c r="F1130" s="125">
        <v>3670045</v>
      </c>
      <c r="G1130" s="126" t="s">
        <v>713</v>
      </c>
      <c r="H1130" s="126" t="s">
        <v>1901</v>
      </c>
      <c r="I1130" s="127"/>
      <c r="J1130" s="128"/>
      <c r="K1130" s="128"/>
      <c r="L1130" s="128"/>
      <c r="M1130" s="128"/>
      <c r="N1130" s="129" t="s">
        <v>269</v>
      </c>
      <c r="O1130" s="130"/>
      <c r="P1130" s="99"/>
      <c r="Q1130" s="131"/>
      <c r="R1130" s="132"/>
      <c r="S1130" s="99"/>
      <c r="T1130" s="99"/>
      <c r="U1130" s="99"/>
      <c r="V1130" s="131"/>
      <c r="W1130" s="132"/>
      <c r="X1130" s="131"/>
      <c r="Y1130" s="132"/>
      <c r="Z1130" s="99"/>
      <c r="AA1130" s="99">
        <v>30</v>
      </c>
      <c r="AB1130" s="99"/>
      <c r="AC1130" s="99"/>
      <c r="AD1130" s="149">
        <v>39538</v>
      </c>
      <c r="AE1130" s="102" t="s">
        <v>461</v>
      </c>
    </row>
    <row r="1131" spans="1:207" s="66" customFormat="1" ht="27" customHeight="1">
      <c r="A1131" s="99">
        <v>1114300153</v>
      </c>
      <c r="B1131" s="124" t="s">
        <v>1039</v>
      </c>
      <c r="C1131" s="102" t="s">
        <v>1040</v>
      </c>
      <c r="D1131" s="102" t="s">
        <v>94</v>
      </c>
      <c r="E1131" s="102" t="s">
        <v>5764</v>
      </c>
      <c r="F1131" s="125" t="s">
        <v>5765</v>
      </c>
      <c r="G1131" s="126" t="s">
        <v>1041</v>
      </c>
      <c r="H1131" s="126" t="s">
        <v>7523</v>
      </c>
      <c r="I1131" s="127"/>
      <c r="J1131" s="128"/>
      <c r="K1131" s="128"/>
      <c r="L1131" s="128"/>
      <c r="M1131" s="128" t="s">
        <v>765</v>
      </c>
      <c r="N1131" s="129"/>
      <c r="O1131" s="130"/>
      <c r="P1131" s="99"/>
      <c r="Q1131" s="131"/>
      <c r="R1131" s="132"/>
      <c r="S1131" s="99"/>
      <c r="T1131" s="99">
        <v>20</v>
      </c>
      <c r="U1131" s="99"/>
      <c r="V1131" s="131"/>
      <c r="W1131" s="132"/>
      <c r="X1131" s="131"/>
      <c r="Y1131" s="132"/>
      <c r="Z1131" s="99"/>
      <c r="AA1131" s="99"/>
      <c r="AB1131" s="99"/>
      <c r="AC1131" s="99"/>
      <c r="AD1131" s="149">
        <v>40360</v>
      </c>
      <c r="AE1131" s="102" t="s">
        <v>5766</v>
      </c>
    </row>
    <row r="1132" spans="1:207" s="66" customFormat="1" ht="27" customHeight="1">
      <c r="A1132" s="99">
        <v>1114300229</v>
      </c>
      <c r="B1132" s="124" t="s">
        <v>2723</v>
      </c>
      <c r="C1132" s="102" t="s">
        <v>2724</v>
      </c>
      <c r="D1132" s="102" t="s">
        <v>94</v>
      </c>
      <c r="E1132" s="102" t="s">
        <v>2725</v>
      </c>
      <c r="F1132" s="125" t="s">
        <v>4618</v>
      </c>
      <c r="G1132" s="126" t="s">
        <v>4619</v>
      </c>
      <c r="H1132" s="126" t="s">
        <v>4620</v>
      </c>
      <c r="I1132" s="110" t="s">
        <v>4621</v>
      </c>
      <c r="J1132" s="148"/>
      <c r="K1132" s="148"/>
      <c r="L1132" s="148" t="s">
        <v>4621</v>
      </c>
      <c r="M1132" s="148" t="s">
        <v>4621</v>
      </c>
      <c r="N1132" s="137" t="s">
        <v>4621</v>
      </c>
      <c r="O1132" s="132" t="s">
        <v>4621</v>
      </c>
      <c r="P1132" s="126"/>
      <c r="Q1132" s="146"/>
      <c r="R1132" s="130"/>
      <c r="S1132" s="126"/>
      <c r="T1132" s="126"/>
      <c r="U1132" s="126"/>
      <c r="V1132" s="146"/>
      <c r="W1132" s="130"/>
      <c r="X1132" s="146">
        <v>10</v>
      </c>
      <c r="Y1132" s="130"/>
      <c r="Z1132" s="126"/>
      <c r="AA1132" s="99">
        <v>10</v>
      </c>
      <c r="AB1132" s="99"/>
      <c r="AC1132" s="99"/>
      <c r="AD1132" s="149">
        <v>41944</v>
      </c>
      <c r="AE1132" s="102" t="s">
        <v>2726</v>
      </c>
    </row>
    <row r="1133" spans="1:207" s="66" customFormat="1" ht="27" customHeight="1">
      <c r="A1133" s="99">
        <v>1114300229</v>
      </c>
      <c r="B1133" s="124" t="s">
        <v>2723</v>
      </c>
      <c r="C1133" s="102" t="s">
        <v>2724</v>
      </c>
      <c r="D1133" s="102" t="s">
        <v>94</v>
      </c>
      <c r="E1133" s="102" t="s">
        <v>2725</v>
      </c>
      <c r="F1133" s="125" t="s">
        <v>4746</v>
      </c>
      <c r="G1133" s="126" t="s">
        <v>4747</v>
      </c>
      <c r="H1133" s="126" t="s">
        <v>4748</v>
      </c>
      <c r="I1133" s="110" t="s">
        <v>4749</v>
      </c>
      <c r="J1133" s="148"/>
      <c r="K1133" s="148"/>
      <c r="L1133" s="148" t="s">
        <v>4749</v>
      </c>
      <c r="M1133" s="148" t="s">
        <v>4749</v>
      </c>
      <c r="N1133" s="137" t="s">
        <v>4749</v>
      </c>
      <c r="O1133" s="132" t="s">
        <v>4749</v>
      </c>
      <c r="P1133" s="126"/>
      <c r="Q1133" s="146"/>
      <c r="R1133" s="130"/>
      <c r="S1133" s="126"/>
      <c r="T1133" s="126"/>
      <c r="U1133" s="126"/>
      <c r="V1133" s="146"/>
      <c r="W1133" s="130"/>
      <c r="X1133" s="146"/>
      <c r="Y1133" s="130"/>
      <c r="Z1133" s="126"/>
      <c r="AA1133" s="99"/>
      <c r="AB1133" s="99" t="s">
        <v>4749</v>
      </c>
      <c r="AC1133" s="99"/>
      <c r="AD1133" s="138">
        <v>43374</v>
      </c>
      <c r="AE1133" s="102" t="s">
        <v>2726</v>
      </c>
    </row>
    <row r="1134" spans="1:207" s="66" customFormat="1" ht="27" customHeight="1">
      <c r="A1134" s="99">
        <v>1114300229</v>
      </c>
      <c r="B1134" s="124" t="s">
        <v>2723</v>
      </c>
      <c r="C1134" s="102" t="s">
        <v>2724</v>
      </c>
      <c r="D1134" s="102" t="s">
        <v>94</v>
      </c>
      <c r="E1134" s="102" t="s">
        <v>2725</v>
      </c>
      <c r="F1134" s="125" t="s">
        <v>4618</v>
      </c>
      <c r="G1134" s="126" t="s">
        <v>4619</v>
      </c>
      <c r="H1134" s="126" t="s">
        <v>4620</v>
      </c>
      <c r="I1134" s="110" t="s">
        <v>49</v>
      </c>
      <c r="J1134" s="148"/>
      <c r="K1134" s="148"/>
      <c r="L1134" s="148" t="s">
        <v>49</v>
      </c>
      <c r="M1134" s="148" t="s">
        <v>49</v>
      </c>
      <c r="N1134" s="137" t="s">
        <v>49</v>
      </c>
      <c r="O1134" s="132" t="s">
        <v>49</v>
      </c>
      <c r="P1134" s="126"/>
      <c r="Q1134" s="146"/>
      <c r="R1134" s="130"/>
      <c r="S1134" s="126"/>
      <c r="T1134" s="126"/>
      <c r="U1134" s="126"/>
      <c r="V1134" s="146"/>
      <c r="W1134" s="130"/>
      <c r="X1134" s="131"/>
      <c r="Y1134" s="132"/>
      <c r="Z1134" s="99"/>
      <c r="AA1134" s="99"/>
      <c r="AB1134" s="99"/>
      <c r="AC1134" s="99">
        <v>10</v>
      </c>
      <c r="AD1134" s="112">
        <v>45931</v>
      </c>
      <c r="AE1134" s="102" t="s">
        <v>2726</v>
      </c>
    </row>
    <row r="1135" spans="1:207" ht="27" customHeight="1">
      <c r="A1135" s="99">
        <v>1114300252</v>
      </c>
      <c r="B1135" s="124" t="s">
        <v>3881</v>
      </c>
      <c r="C1135" s="102" t="s">
        <v>3792</v>
      </c>
      <c r="D1135" s="102" t="s">
        <v>94</v>
      </c>
      <c r="E1135" s="102" t="s">
        <v>6760</v>
      </c>
      <c r="F1135" s="125">
        <v>3670042</v>
      </c>
      <c r="G1135" s="126" t="s">
        <v>3794</v>
      </c>
      <c r="H1135" s="126" t="s">
        <v>3794</v>
      </c>
      <c r="I1135" s="127"/>
      <c r="J1135" s="128"/>
      <c r="K1135" s="128"/>
      <c r="L1135" s="128"/>
      <c r="M1135" s="128" t="s">
        <v>3795</v>
      </c>
      <c r="N1135" s="129" t="s">
        <v>3795</v>
      </c>
      <c r="O1135" s="130"/>
      <c r="P1135" s="99"/>
      <c r="Q1135" s="131"/>
      <c r="R1135" s="132"/>
      <c r="S1135" s="99"/>
      <c r="T1135" s="99"/>
      <c r="U1135" s="99"/>
      <c r="V1135" s="131"/>
      <c r="W1135" s="132"/>
      <c r="X1135" s="131"/>
      <c r="Y1135" s="132"/>
      <c r="Z1135" s="99"/>
      <c r="AA1135" s="99">
        <v>20</v>
      </c>
      <c r="AB1135" s="99"/>
      <c r="AC1135" s="99"/>
      <c r="AD1135" s="112">
        <v>42826</v>
      </c>
      <c r="AE1135" s="102" t="s">
        <v>3793</v>
      </c>
    </row>
    <row r="1136" spans="1:207" ht="27" customHeight="1">
      <c r="A1136" s="99">
        <v>1114300260</v>
      </c>
      <c r="B1136" s="124" t="s">
        <v>3955</v>
      </c>
      <c r="C1136" s="102" t="s">
        <v>3956</v>
      </c>
      <c r="D1136" s="102" t="s">
        <v>94</v>
      </c>
      <c r="E1136" s="102" t="s">
        <v>3957</v>
      </c>
      <c r="F1136" s="125">
        <v>3670044</v>
      </c>
      <c r="G1136" s="126" t="s">
        <v>3958</v>
      </c>
      <c r="H1136" s="126" t="s">
        <v>3959</v>
      </c>
      <c r="I1136" s="127" t="s">
        <v>49</v>
      </c>
      <c r="J1136" s="128" t="s">
        <v>49</v>
      </c>
      <c r="K1136" s="128" t="s">
        <v>49</v>
      </c>
      <c r="L1136" s="128" t="s">
        <v>49</v>
      </c>
      <c r="M1136" s="128" t="s">
        <v>49</v>
      </c>
      <c r="N1136" s="129" t="s">
        <v>49</v>
      </c>
      <c r="O1136" s="130" t="s">
        <v>49</v>
      </c>
      <c r="P1136" s="126"/>
      <c r="Q1136" s="146"/>
      <c r="R1136" s="130"/>
      <c r="S1136" s="126"/>
      <c r="T1136" s="126"/>
      <c r="U1136" s="126"/>
      <c r="V1136" s="146"/>
      <c r="W1136" s="130"/>
      <c r="X1136" s="131">
        <v>10</v>
      </c>
      <c r="Y1136" s="130"/>
      <c r="Z1136" s="126"/>
      <c r="AA1136" s="99">
        <v>10</v>
      </c>
      <c r="AB1136" s="99"/>
      <c r="AC1136" s="99"/>
      <c r="AD1136" s="149">
        <v>42917</v>
      </c>
      <c r="AE1136" s="102" t="s">
        <v>3960</v>
      </c>
    </row>
    <row r="1137" spans="1:31" ht="27" customHeight="1">
      <c r="A1137" s="99">
        <v>1114300260</v>
      </c>
      <c r="B1137" s="124" t="s">
        <v>3955</v>
      </c>
      <c r="C1137" s="102" t="s">
        <v>3956</v>
      </c>
      <c r="D1137" s="102" t="s">
        <v>94</v>
      </c>
      <c r="E1137" s="102" t="s">
        <v>3957</v>
      </c>
      <c r="F1137" s="125">
        <v>3670044</v>
      </c>
      <c r="G1137" s="126" t="s">
        <v>3958</v>
      </c>
      <c r="H1137" s="126" t="s">
        <v>3959</v>
      </c>
      <c r="I1137" s="127" t="s">
        <v>49</v>
      </c>
      <c r="J1137" s="128" t="s">
        <v>49</v>
      </c>
      <c r="K1137" s="128" t="s">
        <v>49</v>
      </c>
      <c r="L1137" s="128" t="s">
        <v>49</v>
      </c>
      <c r="M1137" s="128" t="s">
        <v>49</v>
      </c>
      <c r="N1137" s="129" t="s">
        <v>49</v>
      </c>
      <c r="O1137" s="130" t="s">
        <v>49</v>
      </c>
      <c r="P1137" s="126"/>
      <c r="Q1137" s="146"/>
      <c r="R1137" s="130"/>
      <c r="S1137" s="126"/>
      <c r="T1137" s="126"/>
      <c r="U1137" s="126"/>
      <c r="V1137" s="146"/>
      <c r="W1137" s="130"/>
      <c r="X1137" s="131"/>
      <c r="Y1137" s="130"/>
      <c r="Z1137" s="126"/>
      <c r="AA1137" s="99"/>
      <c r="AB1137" s="99"/>
      <c r="AC1137" s="99">
        <v>10</v>
      </c>
      <c r="AD1137" s="112">
        <v>45931</v>
      </c>
      <c r="AE1137" s="102" t="s">
        <v>3960</v>
      </c>
    </row>
    <row r="1138" spans="1:31" ht="27" customHeight="1">
      <c r="A1138" s="99">
        <v>1114300302</v>
      </c>
      <c r="B1138" s="100" t="s">
        <v>4273</v>
      </c>
      <c r="C1138" s="101" t="s">
        <v>4274</v>
      </c>
      <c r="D1138" s="102" t="s">
        <v>94</v>
      </c>
      <c r="E1138" s="102" t="s">
        <v>4275</v>
      </c>
      <c r="F1138" s="133" t="s">
        <v>4276</v>
      </c>
      <c r="G1138" s="134" t="s">
        <v>4277</v>
      </c>
      <c r="H1138" s="134" t="s">
        <v>4278</v>
      </c>
      <c r="I1138" s="135" t="s">
        <v>250</v>
      </c>
      <c r="J1138" s="136" t="s">
        <v>250</v>
      </c>
      <c r="K1138" s="136" t="s">
        <v>250</v>
      </c>
      <c r="L1138" s="136" t="s">
        <v>250</v>
      </c>
      <c r="M1138" s="136" t="s">
        <v>49</v>
      </c>
      <c r="N1138" s="136" t="s">
        <v>250</v>
      </c>
      <c r="O1138" s="132" t="s">
        <v>250</v>
      </c>
      <c r="P1138" s="99"/>
      <c r="Q1138" s="131"/>
      <c r="R1138" s="132"/>
      <c r="S1138" s="99"/>
      <c r="T1138" s="99">
        <v>20</v>
      </c>
      <c r="U1138" s="99"/>
      <c r="V1138" s="131"/>
      <c r="W1138" s="132"/>
      <c r="X1138" s="131"/>
      <c r="Y1138" s="132"/>
      <c r="Z1138" s="99"/>
      <c r="AA1138" s="99"/>
      <c r="AB1138" s="99"/>
      <c r="AC1138" s="99"/>
      <c r="AD1138" s="138">
        <v>43191</v>
      </c>
      <c r="AE1138" s="102" t="s">
        <v>4279</v>
      </c>
    </row>
    <row r="1139" spans="1:31" s="297" customFormat="1" ht="27" customHeight="1">
      <c r="A1139" s="99">
        <v>1114300336</v>
      </c>
      <c r="B1139" s="100" t="s">
        <v>5283</v>
      </c>
      <c r="C1139" s="101" t="s">
        <v>5284</v>
      </c>
      <c r="D1139" s="102" t="s">
        <v>94</v>
      </c>
      <c r="E1139" s="102" t="s">
        <v>5285</v>
      </c>
      <c r="F1139" s="133" t="s">
        <v>4276</v>
      </c>
      <c r="G1139" s="134" t="s">
        <v>5286</v>
      </c>
      <c r="H1139" s="134" t="s">
        <v>5286</v>
      </c>
      <c r="I1139" s="135"/>
      <c r="J1139" s="136"/>
      <c r="K1139" s="136"/>
      <c r="L1139" s="136"/>
      <c r="M1139" s="136" t="s">
        <v>765</v>
      </c>
      <c r="N1139" s="137" t="s">
        <v>765</v>
      </c>
      <c r="O1139" s="132"/>
      <c r="P1139" s="99"/>
      <c r="Q1139" s="131"/>
      <c r="R1139" s="132"/>
      <c r="S1139" s="99"/>
      <c r="T1139" s="99"/>
      <c r="U1139" s="99"/>
      <c r="V1139" s="110"/>
      <c r="W1139" s="111"/>
      <c r="X1139" s="131"/>
      <c r="Y1139" s="132"/>
      <c r="Z1139" s="99"/>
      <c r="AA1139" s="99">
        <v>20</v>
      </c>
      <c r="AB1139" s="99"/>
      <c r="AC1139" s="99"/>
      <c r="AD1139" s="138">
        <v>43709</v>
      </c>
      <c r="AE1139" s="102" t="s">
        <v>5287</v>
      </c>
    </row>
    <row r="1140" spans="1:31" ht="27" customHeight="1">
      <c r="A1140" s="99">
        <v>1114300419</v>
      </c>
      <c r="B1140" s="151" t="s">
        <v>7986</v>
      </c>
      <c r="C1140" s="151" t="s">
        <v>7987</v>
      </c>
      <c r="D1140" s="102" t="s">
        <v>94</v>
      </c>
      <c r="E1140" s="102" t="s">
        <v>7988</v>
      </c>
      <c r="F1140" s="259" t="s">
        <v>7989</v>
      </c>
      <c r="G1140" s="151" t="s">
        <v>7990</v>
      </c>
      <c r="H1140" s="151"/>
      <c r="I1140" s="135"/>
      <c r="J1140" s="136"/>
      <c r="K1140" s="136"/>
      <c r="L1140" s="136"/>
      <c r="M1140" s="136" t="s">
        <v>49</v>
      </c>
      <c r="N1140" s="137" t="s">
        <v>49</v>
      </c>
      <c r="O1140" s="132"/>
      <c r="P1140" s="99"/>
      <c r="Q1140" s="131"/>
      <c r="R1140" s="132"/>
      <c r="S1140" s="99"/>
      <c r="T1140" s="99"/>
      <c r="U1140" s="99"/>
      <c r="V1140" s="131"/>
      <c r="W1140" s="132"/>
      <c r="X1140" s="131"/>
      <c r="Y1140" s="132"/>
      <c r="Z1140" s="99"/>
      <c r="AA1140" s="99">
        <v>20</v>
      </c>
      <c r="AB1140" s="99"/>
      <c r="AC1140" s="99"/>
      <c r="AD1140" s="138">
        <v>44896</v>
      </c>
      <c r="AE1140" s="212" t="s">
        <v>7991</v>
      </c>
    </row>
    <row r="1141" spans="1:31" ht="27" customHeight="1">
      <c r="A1141" s="126">
        <v>1114300427</v>
      </c>
      <c r="B1141" s="124" t="s">
        <v>11954</v>
      </c>
      <c r="C1141" s="102" t="s">
        <v>8589</v>
      </c>
      <c r="D1141" s="262" t="s">
        <v>94</v>
      </c>
      <c r="E1141" s="102" t="s">
        <v>8590</v>
      </c>
      <c r="F1141" s="259" t="s">
        <v>8591</v>
      </c>
      <c r="G1141" s="131" t="s">
        <v>8592</v>
      </c>
      <c r="H1141" s="131" t="s">
        <v>8593</v>
      </c>
      <c r="I1141" s="135" t="s">
        <v>391</v>
      </c>
      <c r="J1141" s="136" t="s">
        <v>392</v>
      </c>
      <c r="K1141" s="136" t="s">
        <v>393</v>
      </c>
      <c r="L1141" s="136" t="s">
        <v>394</v>
      </c>
      <c r="M1141" s="136" t="s">
        <v>395</v>
      </c>
      <c r="N1141" s="137" t="s">
        <v>396</v>
      </c>
      <c r="O1141" s="132" t="s">
        <v>2177</v>
      </c>
      <c r="P1141" s="99"/>
      <c r="Q1141" s="131"/>
      <c r="R1141" s="132"/>
      <c r="S1141" s="99"/>
      <c r="T1141" s="99">
        <v>6</v>
      </c>
      <c r="U1141" s="99"/>
      <c r="V1141" s="131"/>
      <c r="W1141" s="132"/>
      <c r="X1141" s="131"/>
      <c r="Y1141" s="132"/>
      <c r="Z1141" s="99"/>
      <c r="AA1141" s="99">
        <v>14</v>
      </c>
      <c r="AB1141" s="99"/>
      <c r="AC1141" s="99"/>
      <c r="AD1141" s="149">
        <v>45017</v>
      </c>
      <c r="AE1141" s="102"/>
    </row>
    <row r="1142" spans="1:31" s="66" customFormat="1" ht="27" customHeight="1">
      <c r="A1142" s="99">
        <v>1114300435</v>
      </c>
      <c r="B1142" s="151" t="s">
        <v>8032</v>
      </c>
      <c r="C1142" s="151" t="s">
        <v>8373</v>
      </c>
      <c r="D1142" s="102" t="s">
        <v>94</v>
      </c>
      <c r="E1142" s="102" t="s">
        <v>8374</v>
      </c>
      <c r="F1142" s="259" t="s">
        <v>8375</v>
      </c>
      <c r="G1142" s="99" t="s">
        <v>8376</v>
      </c>
      <c r="H1142" s="99" t="s">
        <v>8376</v>
      </c>
      <c r="I1142" s="135"/>
      <c r="J1142" s="136"/>
      <c r="K1142" s="136"/>
      <c r="L1142" s="136"/>
      <c r="M1142" s="136" t="s">
        <v>49</v>
      </c>
      <c r="N1142" s="137" t="s">
        <v>49</v>
      </c>
      <c r="O1142" s="132"/>
      <c r="P1142" s="99"/>
      <c r="Q1142" s="131"/>
      <c r="R1142" s="132"/>
      <c r="S1142" s="99"/>
      <c r="T1142" s="99"/>
      <c r="U1142" s="99"/>
      <c r="V1142" s="131"/>
      <c r="W1142" s="132"/>
      <c r="X1142" s="131"/>
      <c r="Y1142" s="132"/>
      <c r="Z1142" s="99"/>
      <c r="AA1142" s="99">
        <v>20</v>
      </c>
      <c r="AB1142" s="99"/>
      <c r="AC1142" s="99"/>
      <c r="AD1142" s="149">
        <v>45078</v>
      </c>
      <c r="AE1142" s="151" t="s">
        <v>8377</v>
      </c>
    </row>
    <row r="1143" spans="1:31" s="66" customFormat="1" ht="27" customHeight="1">
      <c r="A1143" s="99">
        <v>1114300450</v>
      </c>
      <c r="B1143" s="100" t="s">
        <v>9442</v>
      </c>
      <c r="C1143" s="101" t="s">
        <v>9443</v>
      </c>
      <c r="D1143" s="102" t="s">
        <v>94</v>
      </c>
      <c r="E1143" s="102" t="s">
        <v>9444</v>
      </c>
      <c r="F1143" s="133" t="s">
        <v>9445</v>
      </c>
      <c r="G1143" s="134" t="s">
        <v>9446</v>
      </c>
      <c r="H1143" s="134" t="s">
        <v>9447</v>
      </c>
      <c r="I1143" s="154" t="s">
        <v>765</v>
      </c>
      <c r="J1143" s="136"/>
      <c r="K1143" s="136"/>
      <c r="L1143" s="136" t="s">
        <v>765</v>
      </c>
      <c r="M1143" s="136"/>
      <c r="N1143" s="137"/>
      <c r="O1143" s="132" t="s">
        <v>765</v>
      </c>
      <c r="P1143" s="99"/>
      <c r="Q1143" s="131"/>
      <c r="R1143" s="132"/>
      <c r="S1143" s="99"/>
      <c r="T1143" s="99"/>
      <c r="U1143" s="99">
        <v>100</v>
      </c>
      <c r="V1143" s="131"/>
      <c r="W1143" s="132"/>
      <c r="X1143" s="131"/>
      <c r="Y1143" s="132"/>
      <c r="Z1143" s="99"/>
      <c r="AA1143" s="99"/>
      <c r="AB1143" s="99"/>
      <c r="AC1143" s="99"/>
      <c r="AD1143" s="149">
        <v>45536</v>
      </c>
      <c r="AE1143" s="102" t="s">
        <v>9448</v>
      </c>
    </row>
    <row r="1144" spans="1:31" s="66" customFormat="1" ht="27" customHeight="1">
      <c r="A1144" s="99">
        <v>1114300484</v>
      </c>
      <c r="B1144" s="102" t="s">
        <v>11767</v>
      </c>
      <c r="C1144" s="102" t="s">
        <v>8398</v>
      </c>
      <c r="D1144" s="102" t="s">
        <v>94</v>
      </c>
      <c r="E1144" s="102" t="s">
        <v>8389</v>
      </c>
      <c r="F1144" s="259" t="s">
        <v>8390</v>
      </c>
      <c r="G1144" s="99" t="s">
        <v>8391</v>
      </c>
      <c r="H1144" s="99" t="s">
        <v>8392</v>
      </c>
      <c r="I1144" s="135" t="s">
        <v>765</v>
      </c>
      <c r="J1144" s="136" t="s">
        <v>765</v>
      </c>
      <c r="K1144" s="136" t="s">
        <v>765</v>
      </c>
      <c r="L1144" s="136" t="s">
        <v>765</v>
      </c>
      <c r="M1144" s="136" t="s">
        <v>765</v>
      </c>
      <c r="N1144" s="137" t="s">
        <v>765</v>
      </c>
      <c r="O1144" s="132" t="s">
        <v>765</v>
      </c>
      <c r="P1144" s="99"/>
      <c r="Q1144" s="131"/>
      <c r="R1144" s="132"/>
      <c r="S1144" s="99"/>
      <c r="T1144" s="99"/>
      <c r="U1144" s="99"/>
      <c r="V1144" s="131"/>
      <c r="W1144" s="132"/>
      <c r="X1144" s="131"/>
      <c r="Y1144" s="132"/>
      <c r="Z1144" s="99"/>
      <c r="AA1144" s="99">
        <v>20</v>
      </c>
      <c r="AB1144" s="99"/>
      <c r="AC1144" s="99"/>
      <c r="AD1144" s="149">
        <v>45962</v>
      </c>
      <c r="AE1144" s="151"/>
    </row>
    <row r="1145" spans="1:31" s="66" customFormat="1" ht="27" customHeight="1">
      <c r="A1145" s="99">
        <v>1114500018</v>
      </c>
      <c r="B1145" s="124" t="s">
        <v>488</v>
      </c>
      <c r="C1145" s="102" t="s">
        <v>593</v>
      </c>
      <c r="D1145" s="102" t="s">
        <v>87</v>
      </c>
      <c r="E1145" s="102" t="s">
        <v>196</v>
      </c>
      <c r="F1145" s="125">
        <v>3600101</v>
      </c>
      <c r="G1145" s="126" t="s">
        <v>714</v>
      </c>
      <c r="H1145" s="126" t="s">
        <v>715</v>
      </c>
      <c r="I1145" s="127" t="s">
        <v>345</v>
      </c>
      <c r="J1145" s="128"/>
      <c r="K1145" s="128"/>
      <c r="L1145" s="128"/>
      <c r="M1145" s="128"/>
      <c r="N1145" s="129"/>
      <c r="O1145" s="130"/>
      <c r="P1145" s="99">
        <v>50</v>
      </c>
      <c r="Q1145" s="131" t="s">
        <v>2679</v>
      </c>
      <c r="R1145" s="132">
        <v>2</v>
      </c>
      <c r="S1145" s="126"/>
      <c r="T1145" s="99">
        <v>60</v>
      </c>
      <c r="U1145" s="126"/>
      <c r="V1145" s="146"/>
      <c r="W1145" s="130"/>
      <c r="X1145" s="146"/>
      <c r="Y1145" s="130"/>
      <c r="Z1145" s="126"/>
      <c r="AA1145" s="126"/>
      <c r="AB1145" s="126"/>
      <c r="AC1145" s="126"/>
      <c r="AD1145" s="149">
        <v>39539</v>
      </c>
      <c r="AE1145" s="102" t="s">
        <v>830</v>
      </c>
    </row>
    <row r="1146" spans="1:31" s="66" customFormat="1" ht="27" customHeight="1">
      <c r="A1146" s="144">
        <v>1114500026</v>
      </c>
      <c r="B1146" s="100" t="s">
        <v>1123</v>
      </c>
      <c r="C1146" s="102" t="s">
        <v>1124</v>
      </c>
      <c r="D1146" s="102" t="s">
        <v>1125</v>
      </c>
      <c r="E1146" s="102" t="s">
        <v>1126</v>
      </c>
      <c r="F1146" s="145">
        <v>3600101</v>
      </c>
      <c r="G1146" s="126" t="s">
        <v>1127</v>
      </c>
      <c r="H1146" s="126" t="s">
        <v>1129</v>
      </c>
      <c r="I1146" s="127"/>
      <c r="J1146" s="128"/>
      <c r="K1146" s="128"/>
      <c r="L1146" s="128"/>
      <c r="M1146" s="128" t="s">
        <v>765</v>
      </c>
      <c r="N1146" s="129"/>
      <c r="O1146" s="130"/>
      <c r="P1146" s="99">
        <v>58</v>
      </c>
      <c r="Q1146" s="131" t="s">
        <v>2679</v>
      </c>
      <c r="R1146" s="132">
        <v>2</v>
      </c>
      <c r="S1146" s="126"/>
      <c r="T1146" s="99">
        <v>80</v>
      </c>
      <c r="U1146" s="126"/>
      <c r="V1146" s="146"/>
      <c r="W1146" s="130"/>
      <c r="X1146" s="146"/>
      <c r="Y1146" s="130"/>
      <c r="Z1146" s="126"/>
      <c r="AA1146" s="126"/>
      <c r="AB1146" s="126"/>
      <c r="AC1146" s="126"/>
      <c r="AD1146" s="138">
        <v>40634</v>
      </c>
      <c r="AE1146" s="102" t="s">
        <v>1128</v>
      </c>
    </row>
    <row r="1147" spans="1:31" s="213" customFormat="1" ht="27" customHeight="1">
      <c r="A1147" s="99">
        <v>1114500034</v>
      </c>
      <c r="B1147" s="100" t="s">
        <v>1851</v>
      </c>
      <c r="C1147" s="101" t="s">
        <v>3732</v>
      </c>
      <c r="D1147" s="102" t="s">
        <v>1852</v>
      </c>
      <c r="E1147" s="102" t="s">
        <v>1853</v>
      </c>
      <c r="F1147" s="133">
        <v>3600105</v>
      </c>
      <c r="G1147" s="153" t="s">
        <v>1854</v>
      </c>
      <c r="H1147" s="134" t="s">
        <v>1855</v>
      </c>
      <c r="I1147" s="154"/>
      <c r="J1147" s="136" t="s">
        <v>49</v>
      </c>
      <c r="K1147" s="136" t="s">
        <v>49</v>
      </c>
      <c r="L1147" s="136"/>
      <c r="M1147" s="136"/>
      <c r="N1147" s="137"/>
      <c r="O1147" s="132"/>
      <c r="P1147" s="99">
        <v>30</v>
      </c>
      <c r="Q1147" s="131"/>
      <c r="R1147" s="132"/>
      <c r="S1147" s="99"/>
      <c r="T1147" s="99">
        <v>24</v>
      </c>
      <c r="U1147" s="99">
        <v>12</v>
      </c>
      <c r="V1147" s="131"/>
      <c r="W1147" s="132"/>
      <c r="X1147" s="131"/>
      <c r="Y1147" s="132"/>
      <c r="Z1147" s="99"/>
      <c r="AA1147" s="99"/>
      <c r="AB1147" s="99"/>
      <c r="AC1147" s="99"/>
      <c r="AD1147" s="138">
        <v>41000</v>
      </c>
      <c r="AE1147" s="102" t="s">
        <v>1904</v>
      </c>
    </row>
    <row r="1148" spans="1:31" s="66" customFormat="1" ht="27" customHeight="1">
      <c r="A1148" s="99">
        <v>1114500059</v>
      </c>
      <c r="B1148" s="124" t="s">
        <v>435</v>
      </c>
      <c r="C1148" s="102" t="s">
        <v>941</v>
      </c>
      <c r="D1148" s="102" t="s">
        <v>87</v>
      </c>
      <c r="E1148" s="102" t="s">
        <v>943</v>
      </c>
      <c r="F1148" s="125">
        <v>3600105</v>
      </c>
      <c r="G1148" s="126" t="s">
        <v>716</v>
      </c>
      <c r="H1148" s="126" t="s">
        <v>1056</v>
      </c>
      <c r="I1148" s="127"/>
      <c r="J1148" s="128"/>
      <c r="K1148" s="128"/>
      <c r="L1148" s="128"/>
      <c r="M1148" s="128" t="s">
        <v>49</v>
      </c>
      <c r="N1148" s="129"/>
      <c r="O1148" s="130"/>
      <c r="P1148" s="99"/>
      <c r="Q1148" s="131"/>
      <c r="R1148" s="132"/>
      <c r="S1148" s="99"/>
      <c r="T1148" s="99">
        <v>16</v>
      </c>
      <c r="U1148" s="99"/>
      <c r="V1148" s="131"/>
      <c r="W1148" s="132"/>
      <c r="X1148" s="146"/>
      <c r="Y1148" s="132"/>
      <c r="Z1148" s="99"/>
      <c r="AA1148" s="99">
        <v>18</v>
      </c>
      <c r="AB1148" s="99"/>
      <c r="AC1148" s="99"/>
      <c r="AD1148" s="112">
        <v>39083</v>
      </c>
      <c r="AE1148" s="102" t="s">
        <v>220</v>
      </c>
    </row>
    <row r="1149" spans="1:31" s="66" customFormat="1" ht="27" customHeight="1">
      <c r="A1149" s="126">
        <v>1114550021</v>
      </c>
      <c r="B1149" s="124" t="s">
        <v>489</v>
      </c>
      <c r="C1149" s="102" t="s">
        <v>525</v>
      </c>
      <c r="D1149" s="102" t="s">
        <v>95</v>
      </c>
      <c r="E1149" s="102" t="s">
        <v>192</v>
      </c>
      <c r="F1149" s="125">
        <v>3691205</v>
      </c>
      <c r="G1149" s="126" t="s">
        <v>717</v>
      </c>
      <c r="H1149" s="126" t="s">
        <v>718</v>
      </c>
      <c r="I1149" s="127" t="s">
        <v>49</v>
      </c>
      <c r="J1149" s="128" t="s">
        <v>49</v>
      </c>
      <c r="K1149" s="128" t="s">
        <v>49</v>
      </c>
      <c r="L1149" s="128" t="s">
        <v>49</v>
      </c>
      <c r="M1149" s="128" t="s">
        <v>49</v>
      </c>
      <c r="N1149" s="129" t="s">
        <v>49</v>
      </c>
      <c r="O1149" s="130" t="s">
        <v>49</v>
      </c>
      <c r="P1149" s="99"/>
      <c r="Q1149" s="131"/>
      <c r="R1149" s="132"/>
      <c r="S1149" s="99"/>
      <c r="T1149" s="99">
        <v>20</v>
      </c>
      <c r="U1149" s="99"/>
      <c r="V1149" s="131"/>
      <c r="W1149" s="132"/>
      <c r="X1149" s="131"/>
      <c r="Y1149" s="132"/>
      <c r="Z1149" s="99"/>
      <c r="AA1149" s="99">
        <v>17</v>
      </c>
      <c r="AB1149" s="99"/>
      <c r="AC1149" s="99"/>
      <c r="AD1149" s="112">
        <v>39173</v>
      </c>
      <c r="AE1149" s="102" t="s">
        <v>1397</v>
      </c>
    </row>
    <row r="1150" spans="1:31" s="66" customFormat="1" ht="27" customHeight="1">
      <c r="A1150" s="126">
        <v>1114550047</v>
      </c>
      <c r="B1150" s="124" t="s">
        <v>2004</v>
      </c>
      <c r="C1150" s="102" t="s">
        <v>10303</v>
      </c>
      <c r="D1150" s="102" t="s">
        <v>95</v>
      </c>
      <c r="E1150" s="102" t="s">
        <v>2005</v>
      </c>
      <c r="F1150" s="125" t="s">
        <v>2006</v>
      </c>
      <c r="G1150" s="146" t="s">
        <v>2007</v>
      </c>
      <c r="H1150" s="126" t="s">
        <v>2008</v>
      </c>
      <c r="I1150" s="177" t="s">
        <v>1991</v>
      </c>
      <c r="J1150" s="128"/>
      <c r="K1150" s="128"/>
      <c r="L1150" s="128"/>
      <c r="M1150" s="128" t="s">
        <v>1991</v>
      </c>
      <c r="N1150" s="129"/>
      <c r="O1150" s="130" t="s">
        <v>2231</v>
      </c>
      <c r="P1150" s="99"/>
      <c r="Q1150" s="146" t="s">
        <v>2608</v>
      </c>
      <c r="R1150" s="132"/>
      <c r="S1150" s="99">
        <v>90</v>
      </c>
      <c r="T1150" s="99"/>
      <c r="U1150" s="99"/>
      <c r="V1150" s="131"/>
      <c r="W1150" s="132"/>
      <c r="X1150" s="131"/>
      <c r="Y1150" s="132"/>
      <c r="Z1150" s="99"/>
      <c r="AA1150" s="99"/>
      <c r="AB1150" s="99"/>
      <c r="AC1150" s="99"/>
      <c r="AD1150" s="112">
        <v>41000</v>
      </c>
      <c r="AE1150" s="102" t="s">
        <v>6125</v>
      </c>
    </row>
    <row r="1151" spans="1:31" s="66" customFormat="1" ht="27" customHeight="1">
      <c r="A1151" s="144">
        <v>1114550054</v>
      </c>
      <c r="B1151" s="100" t="s">
        <v>436</v>
      </c>
      <c r="C1151" s="101" t="s">
        <v>521</v>
      </c>
      <c r="D1151" s="102" t="s">
        <v>831</v>
      </c>
      <c r="E1151" s="102" t="s">
        <v>832</v>
      </c>
      <c r="F1151" s="145">
        <v>3691204</v>
      </c>
      <c r="G1151" s="146" t="s">
        <v>833</v>
      </c>
      <c r="H1151" s="126" t="s">
        <v>834</v>
      </c>
      <c r="I1151" s="177" t="s">
        <v>49</v>
      </c>
      <c r="J1151" s="128" t="s">
        <v>49</v>
      </c>
      <c r="K1151" s="128" t="s">
        <v>49</v>
      </c>
      <c r="L1151" s="128" t="s">
        <v>49</v>
      </c>
      <c r="M1151" s="128" t="s">
        <v>49</v>
      </c>
      <c r="N1151" s="129"/>
      <c r="O1151" s="130" t="s">
        <v>49</v>
      </c>
      <c r="P1151" s="99">
        <v>50</v>
      </c>
      <c r="Q1151" s="131" t="s">
        <v>49</v>
      </c>
      <c r="R1151" s="132">
        <v>3</v>
      </c>
      <c r="S1151" s="126"/>
      <c r="T1151" s="99">
        <v>60</v>
      </c>
      <c r="U1151" s="99"/>
      <c r="V1151" s="131"/>
      <c r="W1151" s="132"/>
      <c r="X1151" s="131"/>
      <c r="Y1151" s="132"/>
      <c r="Z1151" s="99"/>
      <c r="AA1151" s="99"/>
      <c r="AB1151" s="99"/>
      <c r="AC1151" s="99"/>
      <c r="AD1151" s="112">
        <v>39722</v>
      </c>
      <c r="AE1151" s="102" t="s">
        <v>835</v>
      </c>
    </row>
    <row r="1152" spans="1:31" s="66" customFormat="1" ht="27" customHeight="1">
      <c r="A1152" s="99">
        <v>1114550088</v>
      </c>
      <c r="B1152" s="124" t="s">
        <v>780</v>
      </c>
      <c r="C1152" s="102" t="s">
        <v>507</v>
      </c>
      <c r="D1152" s="102" t="s">
        <v>95</v>
      </c>
      <c r="E1152" s="102" t="s">
        <v>197</v>
      </c>
      <c r="F1152" s="125">
        <v>3691214</v>
      </c>
      <c r="G1152" s="126" t="s">
        <v>719</v>
      </c>
      <c r="H1152" s="126" t="s">
        <v>720</v>
      </c>
      <c r="I1152" s="110" t="s">
        <v>261</v>
      </c>
      <c r="J1152" s="148" t="s">
        <v>261</v>
      </c>
      <c r="K1152" s="148" t="s">
        <v>261</v>
      </c>
      <c r="L1152" s="148" t="s">
        <v>261</v>
      </c>
      <c r="M1152" s="148" t="s">
        <v>261</v>
      </c>
      <c r="N1152" s="137" t="s">
        <v>261</v>
      </c>
      <c r="O1152" s="132" t="s">
        <v>2169</v>
      </c>
      <c r="P1152" s="99"/>
      <c r="Q1152" s="131"/>
      <c r="R1152" s="132"/>
      <c r="S1152" s="99"/>
      <c r="T1152" s="99"/>
      <c r="U1152" s="99"/>
      <c r="V1152" s="131"/>
      <c r="W1152" s="132"/>
      <c r="X1152" s="131"/>
      <c r="Y1152" s="132"/>
      <c r="Z1152" s="99"/>
      <c r="AA1152" s="99">
        <v>20</v>
      </c>
      <c r="AB1152" s="99"/>
      <c r="AC1152" s="99"/>
      <c r="AD1152" s="112">
        <v>38991</v>
      </c>
      <c r="AE1152" s="102" t="s">
        <v>836</v>
      </c>
    </row>
    <row r="1153" spans="1:31" s="66" customFormat="1" ht="27" customHeight="1">
      <c r="A1153" s="126">
        <v>1114550096</v>
      </c>
      <c r="B1153" s="124" t="s">
        <v>489</v>
      </c>
      <c r="C1153" s="102" t="s">
        <v>526</v>
      </c>
      <c r="D1153" s="102" t="s">
        <v>95</v>
      </c>
      <c r="E1153" s="102" t="s">
        <v>7365</v>
      </c>
      <c r="F1153" s="125">
        <v>3691205</v>
      </c>
      <c r="G1153" s="126" t="s">
        <v>721</v>
      </c>
      <c r="H1153" s="126" t="s">
        <v>722</v>
      </c>
      <c r="I1153" s="127" t="s">
        <v>49</v>
      </c>
      <c r="J1153" s="128"/>
      <c r="K1153" s="128"/>
      <c r="L1153" s="128"/>
      <c r="M1153" s="128" t="s">
        <v>49</v>
      </c>
      <c r="N1153" s="129" t="s">
        <v>49</v>
      </c>
      <c r="O1153" s="130" t="s">
        <v>49</v>
      </c>
      <c r="P1153" s="99"/>
      <c r="Q1153" s="131"/>
      <c r="R1153" s="132"/>
      <c r="S1153" s="99"/>
      <c r="T1153" s="99">
        <v>20</v>
      </c>
      <c r="U1153" s="99"/>
      <c r="V1153" s="131"/>
      <c r="W1153" s="132"/>
      <c r="X1153" s="131"/>
      <c r="Y1153" s="132"/>
      <c r="Z1153" s="99"/>
      <c r="AA1153" s="99"/>
      <c r="AB1153" s="99"/>
      <c r="AC1153" s="99"/>
      <c r="AD1153" s="112">
        <v>39173</v>
      </c>
      <c r="AE1153" s="102" t="s">
        <v>837</v>
      </c>
    </row>
    <row r="1154" spans="1:31" s="66" customFormat="1" ht="27" customHeight="1">
      <c r="A1154" s="126">
        <v>1114550138</v>
      </c>
      <c r="B1154" s="208" t="s">
        <v>1018</v>
      </c>
      <c r="C1154" s="209" t="s">
        <v>958</v>
      </c>
      <c r="D1154" s="102" t="s">
        <v>95</v>
      </c>
      <c r="E1154" s="102" t="s">
        <v>1020</v>
      </c>
      <c r="F1154" s="125">
        <v>3691203</v>
      </c>
      <c r="G1154" s="126" t="s">
        <v>1023</v>
      </c>
      <c r="H1154" s="126" t="s">
        <v>1023</v>
      </c>
      <c r="I1154" s="177"/>
      <c r="J1154" s="128"/>
      <c r="K1154" s="128"/>
      <c r="L1154" s="128"/>
      <c r="M1154" s="128" t="s">
        <v>49</v>
      </c>
      <c r="N1154" s="129"/>
      <c r="O1154" s="130"/>
      <c r="P1154" s="99"/>
      <c r="Q1154" s="131"/>
      <c r="R1154" s="132"/>
      <c r="S1154" s="99"/>
      <c r="T1154" s="99"/>
      <c r="U1154" s="99"/>
      <c r="V1154" s="131"/>
      <c r="W1154" s="132"/>
      <c r="X1154" s="110"/>
      <c r="Y1154" s="111"/>
      <c r="Z1154" s="99"/>
      <c r="AA1154" s="99">
        <v>20</v>
      </c>
      <c r="AB1154" s="99"/>
      <c r="AC1154" s="99"/>
      <c r="AD1154" s="112">
        <v>40299</v>
      </c>
      <c r="AE1154" s="102" t="s">
        <v>1021</v>
      </c>
    </row>
    <row r="1155" spans="1:31" s="66" customFormat="1" ht="27" customHeight="1">
      <c r="A1155" s="126">
        <v>1114550153</v>
      </c>
      <c r="B1155" s="124" t="s">
        <v>1620</v>
      </c>
      <c r="C1155" s="102" t="s">
        <v>1621</v>
      </c>
      <c r="D1155" s="102" t="s">
        <v>95</v>
      </c>
      <c r="E1155" s="102" t="s">
        <v>1622</v>
      </c>
      <c r="F1155" s="125">
        <v>3691201</v>
      </c>
      <c r="G1155" s="126" t="s">
        <v>3928</v>
      </c>
      <c r="H1155" s="126" t="s">
        <v>3929</v>
      </c>
      <c r="I1155" s="177"/>
      <c r="J1155" s="128"/>
      <c r="K1155" s="128"/>
      <c r="L1155" s="128"/>
      <c r="M1155" s="128" t="s">
        <v>3930</v>
      </c>
      <c r="N1155" s="129" t="s">
        <v>3930</v>
      </c>
      <c r="O1155" s="130"/>
      <c r="P1155" s="99"/>
      <c r="Q1155" s="131"/>
      <c r="R1155" s="132"/>
      <c r="S1155" s="99"/>
      <c r="T1155" s="99"/>
      <c r="U1155" s="99"/>
      <c r="V1155" s="131"/>
      <c r="W1155" s="132"/>
      <c r="X1155" s="110">
        <v>6</v>
      </c>
      <c r="Y1155" s="111"/>
      <c r="Z1155" s="99"/>
      <c r="AA1155" s="99">
        <v>14</v>
      </c>
      <c r="AB1155" s="99"/>
      <c r="AC1155" s="99"/>
      <c r="AD1155" s="112">
        <v>40940</v>
      </c>
      <c r="AE1155" s="102" t="s">
        <v>1624</v>
      </c>
    </row>
    <row r="1156" spans="1:31" s="66" customFormat="1" ht="27" customHeight="1">
      <c r="A1156" s="99">
        <v>1114550278</v>
      </c>
      <c r="B1156" s="124" t="s">
        <v>4840</v>
      </c>
      <c r="C1156" s="102" t="s">
        <v>4841</v>
      </c>
      <c r="D1156" s="102" t="s">
        <v>95</v>
      </c>
      <c r="E1156" s="102" t="s">
        <v>4842</v>
      </c>
      <c r="F1156" s="125" t="s">
        <v>4843</v>
      </c>
      <c r="G1156" s="126" t="s">
        <v>4844</v>
      </c>
      <c r="H1156" s="126" t="s">
        <v>4845</v>
      </c>
      <c r="I1156" s="127" t="s">
        <v>49</v>
      </c>
      <c r="J1156" s="128" t="s">
        <v>49</v>
      </c>
      <c r="K1156" s="128" t="s">
        <v>49</v>
      </c>
      <c r="L1156" s="128" t="s">
        <v>49</v>
      </c>
      <c r="M1156" s="128" t="s">
        <v>49</v>
      </c>
      <c r="N1156" s="129" t="s">
        <v>49</v>
      </c>
      <c r="O1156" s="130" t="s">
        <v>49</v>
      </c>
      <c r="P1156" s="99"/>
      <c r="Q1156" s="146"/>
      <c r="R1156" s="132"/>
      <c r="S1156" s="126"/>
      <c r="T1156" s="126">
        <v>10</v>
      </c>
      <c r="U1156" s="126"/>
      <c r="V1156" s="146"/>
      <c r="W1156" s="130"/>
      <c r="X1156" s="146"/>
      <c r="Y1156" s="130"/>
      <c r="Z1156" s="126"/>
      <c r="AA1156" s="126"/>
      <c r="AB1156" s="126"/>
      <c r="AC1156" s="126"/>
      <c r="AD1156" s="149">
        <v>43466</v>
      </c>
      <c r="AE1156" s="102" t="s">
        <v>5423</v>
      </c>
    </row>
    <row r="1157" spans="1:31" ht="27" customHeight="1">
      <c r="A1157" s="99">
        <v>1114550294</v>
      </c>
      <c r="B1157" s="124" t="s">
        <v>6919</v>
      </c>
      <c r="C1157" s="102" t="s">
        <v>6920</v>
      </c>
      <c r="D1157" s="102" t="s">
        <v>831</v>
      </c>
      <c r="E1157" s="102" t="s">
        <v>6921</v>
      </c>
      <c r="F1157" s="125" t="s">
        <v>6922</v>
      </c>
      <c r="G1157" s="126" t="s">
        <v>6923</v>
      </c>
      <c r="H1157" s="126" t="s">
        <v>6924</v>
      </c>
      <c r="I1157" s="127" t="s">
        <v>765</v>
      </c>
      <c r="J1157" s="128" t="s">
        <v>765</v>
      </c>
      <c r="K1157" s="128" t="s">
        <v>765</v>
      </c>
      <c r="L1157" s="128" t="s">
        <v>765</v>
      </c>
      <c r="M1157" s="128" t="s">
        <v>765</v>
      </c>
      <c r="N1157" s="129" t="s">
        <v>765</v>
      </c>
      <c r="O1157" s="130" t="s">
        <v>765</v>
      </c>
      <c r="P1157" s="126"/>
      <c r="Q1157" s="146"/>
      <c r="R1157" s="130"/>
      <c r="S1157" s="126"/>
      <c r="T1157" s="126">
        <v>24</v>
      </c>
      <c r="U1157" s="126"/>
      <c r="V1157" s="146"/>
      <c r="W1157" s="130"/>
      <c r="X1157" s="146"/>
      <c r="Y1157" s="130"/>
      <c r="Z1157" s="126"/>
      <c r="AA1157" s="99"/>
      <c r="AB1157" s="99"/>
      <c r="AC1157" s="99"/>
      <c r="AD1157" s="112">
        <v>44409</v>
      </c>
      <c r="AE1157" s="102" t="s">
        <v>6925</v>
      </c>
    </row>
    <row r="1158" spans="1:31" s="66" customFormat="1" ht="27" customHeight="1">
      <c r="A1158" s="99">
        <v>1114550336</v>
      </c>
      <c r="B1158" s="124" t="s">
        <v>10148</v>
      </c>
      <c r="C1158" s="102" t="s">
        <v>10149</v>
      </c>
      <c r="D1158" s="102" t="s">
        <v>10150</v>
      </c>
      <c r="E1158" s="102" t="s">
        <v>10151</v>
      </c>
      <c r="F1158" s="125" t="s">
        <v>10152</v>
      </c>
      <c r="G1158" s="126" t="s">
        <v>10433</v>
      </c>
      <c r="H1158" s="126" t="s">
        <v>10434</v>
      </c>
      <c r="I1158" s="110" t="s">
        <v>49</v>
      </c>
      <c r="J1158" s="148" t="s">
        <v>49</v>
      </c>
      <c r="K1158" s="148" t="s">
        <v>49</v>
      </c>
      <c r="L1158" s="148" t="s">
        <v>49</v>
      </c>
      <c r="M1158" s="148" t="s">
        <v>49</v>
      </c>
      <c r="N1158" s="137" t="s">
        <v>49</v>
      </c>
      <c r="O1158" s="132" t="s">
        <v>49</v>
      </c>
      <c r="P1158" s="99"/>
      <c r="Q1158" s="131"/>
      <c r="R1158" s="132"/>
      <c r="S1158" s="99"/>
      <c r="T1158" s="99">
        <v>8</v>
      </c>
      <c r="U1158" s="99"/>
      <c r="V1158" s="265"/>
      <c r="W1158" s="266"/>
      <c r="X1158" s="146"/>
      <c r="Y1158" s="132"/>
      <c r="Z1158" s="99"/>
      <c r="AA1158" s="99">
        <v>12</v>
      </c>
      <c r="AB1158" s="99"/>
      <c r="AC1158" s="99"/>
      <c r="AD1158" s="112">
        <v>45778</v>
      </c>
      <c r="AE1158" s="102" t="s">
        <v>10153</v>
      </c>
    </row>
    <row r="1159" spans="1:31" s="66" customFormat="1" ht="27" customHeight="1">
      <c r="A1159" s="99">
        <v>1114550344</v>
      </c>
      <c r="B1159" s="124" t="s">
        <v>11768</v>
      </c>
      <c r="C1159" s="102" t="s">
        <v>11323</v>
      </c>
      <c r="D1159" s="102" t="s">
        <v>10150</v>
      </c>
      <c r="E1159" s="102" t="s">
        <v>10791</v>
      </c>
      <c r="F1159" s="125" t="s">
        <v>9670</v>
      </c>
      <c r="G1159" s="126" t="s">
        <v>10792</v>
      </c>
      <c r="H1159" s="126" t="s">
        <v>10792</v>
      </c>
      <c r="I1159" s="127"/>
      <c r="J1159" s="128"/>
      <c r="K1159" s="128"/>
      <c r="L1159" s="128"/>
      <c r="M1159" s="128" t="s">
        <v>765</v>
      </c>
      <c r="N1159" s="129" t="s">
        <v>765</v>
      </c>
      <c r="O1159" s="130"/>
      <c r="P1159" s="99"/>
      <c r="Q1159" s="131"/>
      <c r="R1159" s="132"/>
      <c r="S1159" s="99"/>
      <c r="T1159" s="99">
        <v>10</v>
      </c>
      <c r="U1159" s="99"/>
      <c r="V1159" s="131"/>
      <c r="W1159" s="132"/>
      <c r="X1159" s="131"/>
      <c r="Y1159" s="132"/>
      <c r="Z1159" s="99"/>
      <c r="AA1159" s="99">
        <v>10</v>
      </c>
      <c r="AB1159" s="99"/>
      <c r="AC1159" s="99"/>
      <c r="AD1159" s="112">
        <v>45931</v>
      </c>
      <c r="AE1159" s="102" t="s">
        <v>10793</v>
      </c>
    </row>
    <row r="1160" spans="1:31" s="66" customFormat="1" ht="27" customHeight="1">
      <c r="A1160" s="144">
        <v>1114600057</v>
      </c>
      <c r="B1160" s="100" t="s">
        <v>7587</v>
      </c>
      <c r="C1160" s="101" t="s">
        <v>7588</v>
      </c>
      <c r="D1160" s="102" t="s">
        <v>4080</v>
      </c>
      <c r="E1160" s="102" t="s">
        <v>7589</v>
      </c>
      <c r="F1160" s="145">
        <v>3660810</v>
      </c>
      <c r="G1160" s="146" t="s">
        <v>7590</v>
      </c>
      <c r="H1160" s="126" t="s">
        <v>7591</v>
      </c>
      <c r="I1160" s="177" t="s">
        <v>2106</v>
      </c>
      <c r="J1160" s="128"/>
      <c r="K1160" s="128"/>
      <c r="L1160" s="128"/>
      <c r="M1160" s="128" t="s">
        <v>765</v>
      </c>
      <c r="N1160" s="129" t="s">
        <v>2106</v>
      </c>
      <c r="O1160" s="130" t="s">
        <v>2106</v>
      </c>
      <c r="P1160" s="99">
        <v>40</v>
      </c>
      <c r="Q1160" s="131" t="s">
        <v>765</v>
      </c>
      <c r="R1160" s="132">
        <v>7</v>
      </c>
      <c r="S1160" s="99"/>
      <c r="T1160" s="99">
        <v>50</v>
      </c>
      <c r="U1160" s="99"/>
      <c r="V1160" s="131"/>
      <c r="W1160" s="132"/>
      <c r="X1160" s="131"/>
      <c r="Y1160" s="132"/>
      <c r="Z1160" s="99"/>
      <c r="AA1160" s="99"/>
      <c r="AB1160" s="99"/>
      <c r="AC1160" s="99"/>
      <c r="AD1160" s="112">
        <v>40087</v>
      </c>
      <c r="AE1160" s="102" t="s">
        <v>1581</v>
      </c>
    </row>
    <row r="1161" spans="1:31" s="66" customFormat="1" ht="27" customHeight="1">
      <c r="A1161" s="144">
        <v>1114600099</v>
      </c>
      <c r="B1161" s="100" t="s">
        <v>877</v>
      </c>
      <c r="C1161" s="101" t="s">
        <v>929</v>
      </c>
      <c r="D1161" s="102" t="s">
        <v>902</v>
      </c>
      <c r="E1161" s="102" t="s">
        <v>930</v>
      </c>
      <c r="F1161" s="225">
        <v>3691105</v>
      </c>
      <c r="G1161" s="126" t="s">
        <v>931</v>
      </c>
      <c r="H1161" s="126" t="s">
        <v>932</v>
      </c>
      <c r="I1161" s="110"/>
      <c r="J1161" s="148"/>
      <c r="K1161" s="148"/>
      <c r="L1161" s="148"/>
      <c r="M1161" s="148" t="s">
        <v>977</v>
      </c>
      <c r="N1161" s="137"/>
      <c r="O1161" s="132"/>
      <c r="P1161" s="99"/>
      <c r="Q1161" s="110"/>
      <c r="R1161" s="132"/>
      <c r="S1161" s="99"/>
      <c r="T1161" s="99"/>
      <c r="U1161" s="99"/>
      <c r="V1161" s="110"/>
      <c r="W1161" s="132"/>
      <c r="X1161" s="110"/>
      <c r="Y1161" s="132"/>
      <c r="Z1161" s="99"/>
      <c r="AA1161" s="99">
        <v>40</v>
      </c>
      <c r="AB1161" s="99"/>
      <c r="AC1161" s="99"/>
      <c r="AD1161" s="112">
        <v>40269</v>
      </c>
      <c r="AE1161" s="102" t="s">
        <v>979</v>
      </c>
    </row>
    <row r="1162" spans="1:31" s="66" customFormat="1" ht="27" customHeight="1">
      <c r="A1162" s="126">
        <v>1114600107</v>
      </c>
      <c r="B1162" s="124" t="s">
        <v>490</v>
      </c>
      <c r="C1162" s="102" t="s">
        <v>601</v>
      </c>
      <c r="D1162" s="102" t="s">
        <v>96</v>
      </c>
      <c r="E1162" s="102" t="s">
        <v>198</v>
      </c>
      <c r="F1162" s="125">
        <v>3691105</v>
      </c>
      <c r="G1162" s="126" t="s">
        <v>723</v>
      </c>
      <c r="H1162" s="126" t="s">
        <v>5186</v>
      </c>
      <c r="I1162" s="110" t="s">
        <v>5187</v>
      </c>
      <c r="J1162" s="148" t="s">
        <v>5187</v>
      </c>
      <c r="K1162" s="148" t="s">
        <v>5187</v>
      </c>
      <c r="L1162" s="148" t="s">
        <v>5187</v>
      </c>
      <c r="M1162" s="148" t="s">
        <v>5187</v>
      </c>
      <c r="N1162" s="137" t="s">
        <v>5187</v>
      </c>
      <c r="O1162" s="132" t="s">
        <v>5187</v>
      </c>
      <c r="P1162" s="99"/>
      <c r="Q1162" s="131"/>
      <c r="R1162" s="132"/>
      <c r="S1162" s="99"/>
      <c r="T1162" s="99"/>
      <c r="U1162" s="99"/>
      <c r="V1162" s="131"/>
      <c r="W1162" s="132"/>
      <c r="X1162" s="131"/>
      <c r="Y1162" s="132"/>
      <c r="Z1162" s="99"/>
      <c r="AA1162" s="99">
        <v>30</v>
      </c>
      <c r="AB1162" s="99"/>
      <c r="AC1162" s="99"/>
      <c r="AD1162" s="112">
        <v>39569</v>
      </c>
      <c r="AE1162" s="102" t="s">
        <v>838</v>
      </c>
    </row>
    <row r="1163" spans="1:31" ht="27" customHeight="1">
      <c r="A1163" s="99">
        <v>1114600131</v>
      </c>
      <c r="B1163" s="124" t="s">
        <v>786</v>
      </c>
      <c r="C1163" s="102" t="s">
        <v>596</v>
      </c>
      <c r="D1163" s="102" t="s">
        <v>96</v>
      </c>
      <c r="E1163" s="102" t="s">
        <v>200</v>
      </c>
      <c r="F1163" s="125">
        <v>3691105</v>
      </c>
      <c r="G1163" s="126" t="s">
        <v>726</v>
      </c>
      <c r="H1163" s="126" t="s">
        <v>727</v>
      </c>
      <c r="I1163" s="127" t="s">
        <v>4982</v>
      </c>
      <c r="J1163" s="128" t="s">
        <v>4982</v>
      </c>
      <c r="K1163" s="128" t="s">
        <v>4982</v>
      </c>
      <c r="L1163" s="128" t="s">
        <v>4982</v>
      </c>
      <c r="M1163" s="128" t="s">
        <v>4982</v>
      </c>
      <c r="N1163" s="129"/>
      <c r="O1163" s="130"/>
      <c r="P1163" s="126"/>
      <c r="Q1163" s="146"/>
      <c r="R1163" s="130"/>
      <c r="S1163" s="126"/>
      <c r="T1163" s="126">
        <v>15</v>
      </c>
      <c r="U1163" s="126"/>
      <c r="V1163" s="146"/>
      <c r="W1163" s="130"/>
      <c r="X1163" s="131"/>
      <c r="Y1163" s="130"/>
      <c r="Z1163" s="126"/>
      <c r="AA1163" s="99">
        <v>35</v>
      </c>
      <c r="AB1163" s="99"/>
      <c r="AC1163" s="99"/>
      <c r="AD1163" s="149">
        <v>39539</v>
      </c>
      <c r="AE1163" s="102" t="s">
        <v>841</v>
      </c>
    </row>
    <row r="1164" spans="1:31" ht="27" customHeight="1">
      <c r="A1164" s="99">
        <v>1114600149</v>
      </c>
      <c r="B1164" s="124" t="s">
        <v>786</v>
      </c>
      <c r="C1164" s="102" t="s">
        <v>595</v>
      </c>
      <c r="D1164" s="102" t="s">
        <v>96</v>
      </c>
      <c r="E1164" s="102" t="s">
        <v>2387</v>
      </c>
      <c r="F1164" s="125">
        <v>3691105</v>
      </c>
      <c r="G1164" s="126" t="s">
        <v>4784</v>
      </c>
      <c r="H1164" s="126" t="s">
        <v>4785</v>
      </c>
      <c r="I1164" s="127" t="s">
        <v>4786</v>
      </c>
      <c r="J1164" s="128"/>
      <c r="K1164" s="128" t="s">
        <v>4786</v>
      </c>
      <c r="L1164" s="128"/>
      <c r="M1164" s="128"/>
      <c r="N1164" s="129"/>
      <c r="O1164" s="130"/>
      <c r="P1164" s="99">
        <v>40</v>
      </c>
      <c r="Q1164" s="146"/>
      <c r="R1164" s="132">
        <v>6</v>
      </c>
      <c r="S1164" s="126"/>
      <c r="T1164" s="99">
        <v>40</v>
      </c>
      <c r="U1164" s="126"/>
      <c r="V1164" s="146"/>
      <c r="W1164" s="130"/>
      <c r="X1164" s="146"/>
      <c r="Y1164" s="130"/>
      <c r="Z1164" s="126"/>
      <c r="AA1164" s="126"/>
      <c r="AB1164" s="126"/>
      <c r="AC1164" s="126"/>
      <c r="AD1164" s="149">
        <v>39539</v>
      </c>
      <c r="AE1164" s="102" t="s">
        <v>841</v>
      </c>
    </row>
    <row r="1165" spans="1:31" s="66" customFormat="1" ht="27" customHeight="1">
      <c r="A1165" s="144">
        <v>1114600164</v>
      </c>
      <c r="B1165" s="124" t="s">
        <v>4310</v>
      </c>
      <c r="C1165" s="101" t="s">
        <v>4314</v>
      </c>
      <c r="D1165" s="102" t="s">
        <v>4315</v>
      </c>
      <c r="E1165" s="102" t="s">
        <v>4316</v>
      </c>
      <c r="F1165" s="145">
        <v>3691246</v>
      </c>
      <c r="G1165" s="146" t="s">
        <v>4311</v>
      </c>
      <c r="H1165" s="126" t="s">
        <v>4312</v>
      </c>
      <c r="I1165" s="177"/>
      <c r="J1165" s="128"/>
      <c r="K1165" s="128"/>
      <c r="L1165" s="128"/>
      <c r="M1165" s="148" t="s">
        <v>4313</v>
      </c>
      <c r="N1165" s="129"/>
      <c r="O1165" s="130"/>
      <c r="P1165" s="99">
        <v>110</v>
      </c>
      <c r="Q1165" s="110" t="s">
        <v>4313</v>
      </c>
      <c r="R1165" s="132">
        <v>16</v>
      </c>
      <c r="S1165" s="126"/>
      <c r="T1165" s="99">
        <v>130</v>
      </c>
      <c r="U1165" s="126"/>
      <c r="V1165" s="146"/>
      <c r="W1165" s="130"/>
      <c r="X1165" s="146"/>
      <c r="Y1165" s="130"/>
      <c r="Z1165" s="126"/>
      <c r="AA1165" s="126"/>
      <c r="AB1165" s="126"/>
      <c r="AC1165" s="126"/>
      <c r="AD1165" s="138">
        <v>40634</v>
      </c>
      <c r="AE1165" s="102" t="s">
        <v>1573</v>
      </c>
    </row>
    <row r="1166" spans="1:31" ht="27" customHeight="1">
      <c r="A1166" s="144">
        <v>1114600172</v>
      </c>
      <c r="B1166" s="124" t="s">
        <v>868</v>
      </c>
      <c r="C1166" s="101" t="s">
        <v>884</v>
      </c>
      <c r="D1166" s="102" t="s">
        <v>843</v>
      </c>
      <c r="E1166" s="102" t="s">
        <v>903</v>
      </c>
      <c r="F1166" s="150">
        <v>3660811</v>
      </c>
      <c r="G1166" s="126" t="s">
        <v>904</v>
      </c>
      <c r="H1166" s="126" t="s">
        <v>905</v>
      </c>
      <c r="I1166" s="110" t="s">
        <v>49</v>
      </c>
      <c r="J1166" s="148" t="s">
        <v>49</v>
      </c>
      <c r="K1166" s="148" t="s">
        <v>49</v>
      </c>
      <c r="L1166" s="148" t="s">
        <v>49</v>
      </c>
      <c r="M1166" s="148"/>
      <c r="N1166" s="137"/>
      <c r="O1166" s="132"/>
      <c r="P1166" s="99">
        <v>50</v>
      </c>
      <c r="Q1166" s="110" t="s">
        <v>49</v>
      </c>
      <c r="R1166" s="132">
        <v>4</v>
      </c>
      <c r="S1166" s="99"/>
      <c r="T1166" s="99">
        <v>50</v>
      </c>
      <c r="U1166" s="99"/>
      <c r="V1166" s="110"/>
      <c r="W1166" s="132"/>
      <c r="X1166" s="110"/>
      <c r="Y1166" s="132"/>
      <c r="Z1166" s="99"/>
      <c r="AA1166" s="99"/>
      <c r="AB1166" s="99"/>
      <c r="AC1166" s="99"/>
      <c r="AD1166" s="112">
        <v>40269</v>
      </c>
      <c r="AE1166" s="102" t="s">
        <v>3043</v>
      </c>
    </row>
    <row r="1167" spans="1:31" s="66" customFormat="1" ht="27" customHeight="1">
      <c r="A1167" s="144">
        <v>1114600198</v>
      </c>
      <c r="B1167" s="100" t="s">
        <v>869</v>
      </c>
      <c r="C1167" s="102" t="s">
        <v>885</v>
      </c>
      <c r="D1167" s="102" t="s">
        <v>843</v>
      </c>
      <c r="E1167" s="102" t="s">
        <v>906</v>
      </c>
      <c r="F1167" s="225">
        <v>3691105</v>
      </c>
      <c r="G1167" s="126" t="s">
        <v>907</v>
      </c>
      <c r="H1167" s="126" t="s">
        <v>908</v>
      </c>
      <c r="I1167" s="110" t="s">
        <v>49</v>
      </c>
      <c r="J1167" s="148" t="s">
        <v>49</v>
      </c>
      <c r="K1167" s="148" t="s">
        <v>49</v>
      </c>
      <c r="L1167" s="148" t="s">
        <v>49</v>
      </c>
      <c r="M1167" s="148" t="s">
        <v>49</v>
      </c>
      <c r="N1167" s="137" t="s">
        <v>49</v>
      </c>
      <c r="O1167" s="132" t="s">
        <v>49</v>
      </c>
      <c r="P1167" s="99">
        <v>30</v>
      </c>
      <c r="Q1167" s="131"/>
      <c r="R1167" s="132">
        <v>5</v>
      </c>
      <c r="S1167" s="99"/>
      <c r="T1167" s="99">
        <v>35</v>
      </c>
      <c r="U1167" s="99"/>
      <c r="V1167" s="110"/>
      <c r="W1167" s="132"/>
      <c r="X1167" s="110"/>
      <c r="Y1167" s="132"/>
      <c r="Z1167" s="99"/>
      <c r="AA1167" s="99">
        <v>15</v>
      </c>
      <c r="AB1167" s="99"/>
      <c r="AC1167" s="99"/>
      <c r="AD1167" s="112">
        <v>40269</v>
      </c>
      <c r="AE1167" s="102" t="s">
        <v>978</v>
      </c>
    </row>
    <row r="1168" spans="1:31" s="66" customFormat="1" ht="27" customHeight="1">
      <c r="A1168" s="99">
        <v>1114600206</v>
      </c>
      <c r="B1168" s="124" t="s">
        <v>1039</v>
      </c>
      <c r="C1168" s="102" t="s">
        <v>1471</v>
      </c>
      <c r="D1168" s="102" t="s">
        <v>96</v>
      </c>
      <c r="E1168" s="102" t="s">
        <v>1472</v>
      </c>
      <c r="F1168" s="125">
        <v>3660817</v>
      </c>
      <c r="G1168" s="126" t="s">
        <v>1473</v>
      </c>
      <c r="H1168" s="126" t="s">
        <v>1474</v>
      </c>
      <c r="I1168" s="127"/>
      <c r="J1168" s="148"/>
      <c r="K1168" s="128"/>
      <c r="L1168" s="128"/>
      <c r="M1168" s="128" t="s">
        <v>49</v>
      </c>
      <c r="N1168" s="129"/>
      <c r="O1168" s="130"/>
      <c r="P1168" s="99"/>
      <c r="Q1168" s="131"/>
      <c r="R1168" s="132"/>
      <c r="S1168" s="99"/>
      <c r="T1168" s="99">
        <v>35</v>
      </c>
      <c r="U1168" s="99"/>
      <c r="V1168" s="131"/>
      <c r="W1168" s="132"/>
      <c r="X1168" s="131"/>
      <c r="Y1168" s="132"/>
      <c r="Z1168" s="99"/>
      <c r="AA1168" s="99"/>
      <c r="AB1168" s="99"/>
      <c r="AC1168" s="99"/>
      <c r="AD1168" s="112">
        <v>40787</v>
      </c>
      <c r="AE1168" s="102" t="s">
        <v>1475</v>
      </c>
    </row>
    <row r="1169" spans="1:31" s="66" customFormat="1" ht="27" customHeight="1">
      <c r="A1169" s="144">
        <v>1114600214</v>
      </c>
      <c r="B1169" s="100" t="s">
        <v>430</v>
      </c>
      <c r="C1169" s="101" t="s">
        <v>842</v>
      </c>
      <c r="D1169" s="102" t="s">
        <v>843</v>
      </c>
      <c r="E1169" s="102" t="s">
        <v>844</v>
      </c>
      <c r="F1169" s="145">
        <v>3690217</v>
      </c>
      <c r="G1169" s="126" t="s">
        <v>845</v>
      </c>
      <c r="H1169" s="126" t="s">
        <v>846</v>
      </c>
      <c r="I1169" s="127"/>
      <c r="J1169" s="148"/>
      <c r="K1169" s="148"/>
      <c r="L1169" s="148"/>
      <c r="M1169" s="148" t="s">
        <v>284</v>
      </c>
      <c r="N1169" s="178"/>
      <c r="O1169" s="179"/>
      <c r="P1169" s="144"/>
      <c r="Q1169" s="131"/>
      <c r="R1169" s="132"/>
      <c r="S1169" s="144"/>
      <c r="T1169" s="144">
        <v>10</v>
      </c>
      <c r="U1169" s="99"/>
      <c r="V1169" s="110"/>
      <c r="W1169" s="111"/>
      <c r="X1169" s="110"/>
      <c r="Y1169" s="132"/>
      <c r="Z1169" s="99"/>
      <c r="AA1169" s="99">
        <v>10</v>
      </c>
      <c r="AB1169" s="99"/>
      <c r="AC1169" s="99"/>
      <c r="AD1169" s="138">
        <v>39904</v>
      </c>
      <c r="AE1169" s="102" t="s">
        <v>366</v>
      </c>
    </row>
    <row r="1170" spans="1:31" s="66" customFormat="1" ht="27" customHeight="1">
      <c r="A1170" s="99">
        <v>1114600255</v>
      </c>
      <c r="B1170" s="124" t="s">
        <v>1039</v>
      </c>
      <c r="C1170" s="102" t="s">
        <v>1728</v>
      </c>
      <c r="D1170" s="102" t="s">
        <v>96</v>
      </c>
      <c r="E1170" s="102" t="s">
        <v>1727</v>
      </c>
      <c r="F1170" s="125">
        <v>3690221</v>
      </c>
      <c r="G1170" s="126" t="s">
        <v>1726</v>
      </c>
      <c r="H1170" s="126" t="s">
        <v>1725</v>
      </c>
      <c r="I1170" s="127"/>
      <c r="J1170" s="128"/>
      <c r="K1170" s="128"/>
      <c r="L1170" s="128"/>
      <c r="M1170" s="128" t="s">
        <v>1702</v>
      </c>
      <c r="N1170" s="129"/>
      <c r="O1170" s="130"/>
      <c r="P1170" s="99"/>
      <c r="Q1170" s="131"/>
      <c r="R1170" s="132"/>
      <c r="S1170" s="99"/>
      <c r="T1170" s="99">
        <v>20</v>
      </c>
      <c r="U1170" s="99"/>
      <c r="V1170" s="131"/>
      <c r="W1170" s="132"/>
      <c r="X1170" s="131"/>
      <c r="Y1170" s="132"/>
      <c r="Z1170" s="99"/>
      <c r="AA1170" s="99"/>
      <c r="AB1170" s="99"/>
      <c r="AC1170" s="99"/>
      <c r="AD1170" s="112">
        <v>41000</v>
      </c>
      <c r="AE1170" s="102" t="s">
        <v>1724</v>
      </c>
    </row>
    <row r="1171" spans="1:31" ht="27" customHeight="1">
      <c r="A1171" s="99">
        <v>1114600289</v>
      </c>
      <c r="B1171" s="124" t="s">
        <v>491</v>
      </c>
      <c r="C1171" s="102" t="s">
        <v>473</v>
      </c>
      <c r="D1171" s="102" t="s">
        <v>96</v>
      </c>
      <c r="E1171" s="102" t="s">
        <v>201</v>
      </c>
      <c r="F1171" s="125">
        <v>3691241</v>
      </c>
      <c r="G1171" s="126" t="s">
        <v>728</v>
      </c>
      <c r="H1171" s="126" t="s">
        <v>728</v>
      </c>
      <c r="I1171" s="127" t="s">
        <v>3072</v>
      </c>
      <c r="J1171" s="128"/>
      <c r="K1171" s="128"/>
      <c r="L1171" s="128"/>
      <c r="M1171" s="128" t="s">
        <v>3072</v>
      </c>
      <c r="N1171" s="129"/>
      <c r="O1171" s="130"/>
      <c r="P1171" s="99"/>
      <c r="Q1171" s="131"/>
      <c r="R1171" s="132"/>
      <c r="S1171" s="99"/>
      <c r="T1171" s="99">
        <v>20</v>
      </c>
      <c r="U1171" s="99"/>
      <c r="V1171" s="131"/>
      <c r="W1171" s="132"/>
      <c r="X1171" s="131"/>
      <c r="Y1171" s="132"/>
      <c r="Z1171" s="99"/>
      <c r="AA1171" s="99"/>
      <c r="AB1171" s="99"/>
      <c r="AC1171" s="99"/>
      <c r="AD1171" s="112">
        <v>38991</v>
      </c>
      <c r="AE1171" s="102" t="s">
        <v>0</v>
      </c>
    </row>
    <row r="1172" spans="1:31" s="66" customFormat="1" ht="27" customHeight="1">
      <c r="A1172" s="99">
        <v>1114600305</v>
      </c>
      <c r="B1172" s="124" t="s">
        <v>413</v>
      </c>
      <c r="C1172" s="102" t="s">
        <v>1</v>
      </c>
      <c r="D1172" s="102" t="s">
        <v>96</v>
      </c>
      <c r="E1172" s="102" t="s">
        <v>202</v>
      </c>
      <c r="F1172" s="125">
        <v>3660052</v>
      </c>
      <c r="G1172" s="126" t="s">
        <v>729</v>
      </c>
      <c r="H1172" s="126" t="s">
        <v>729</v>
      </c>
      <c r="I1172" s="127"/>
      <c r="J1172" s="128"/>
      <c r="K1172" s="128"/>
      <c r="L1172" s="128"/>
      <c r="M1172" s="128" t="s">
        <v>269</v>
      </c>
      <c r="N1172" s="129"/>
      <c r="O1172" s="130"/>
      <c r="P1172" s="99"/>
      <c r="Q1172" s="131"/>
      <c r="R1172" s="132"/>
      <c r="S1172" s="99"/>
      <c r="T1172" s="99"/>
      <c r="U1172" s="99"/>
      <c r="V1172" s="131"/>
      <c r="W1172" s="132"/>
      <c r="X1172" s="131"/>
      <c r="Y1172" s="132"/>
      <c r="Z1172" s="99"/>
      <c r="AA1172" s="99">
        <v>25</v>
      </c>
      <c r="AB1172" s="99"/>
      <c r="AC1172" s="99"/>
      <c r="AD1172" s="112">
        <v>39203</v>
      </c>
      <c r="AE1172" s="102" t="s">
        <v>2</v>
      </c>
    </row>
    <row r="1173" spans="1:31" s="66" customFormat="1" ht="27" customHeight="1">
      <c r="A1173" s="99">
        <v>1114600313</v>
      </c>
      <c r="B1173" s="124" t="s">
        <v>492</v>
      </c>
      <c r="C1173" s="102" t="s">
        <v>564</v>
      </c>
      <c r="D1173" s="102" t="s">
        <v>96</v>
      </c>
      <c r="E1173" s="102" t="s">
        <v>203</v>
      </c>
      <c r="F1173" s="125">
        <v>3691246</v>
      </c>
      <c r="G1173" s="126" t="s">
        <v>730</v>
      </c>
      <c r="H1173" s="126" t="s">
        <v>4361</v>
      </c>
      <c r="I1173" s="127"/>
      <c r="J1173" s="128"/>
      <c r="K1173" s="128"/>
      <c r="L1173" s="128"/>
      <c r="M1173" s="128" t="s">
        <v>4360</v>
      </c>
      <c r="N1173" s="129" t="s">
        <v>4360</v>
      </c>
      <c r="O1173" s="130"/>
      <c r="P1173" s="99"/>
      <c r="Q1173" s="131"/>
      <c r="R1173" s="132"/>
      <c r="S1173" s="99"/>
      <c r="T1173" s="99">
        <v>20</v>
      </c>
      <c r="U1173" s="99"/>
      <c r="V1173" s="131"/>
      <c r="W1173" s="132"/>
      <c r="X1173" s="131"/>
      <c r="Y1173" s="132"/>
      <c r="Z1173" s="99"/>
      <c r="AA1173" s="99">
        <v>30</v>
      </c>
      <c r="AB1173" s="99"/>
      <c r="AC1173" s="99"/>
      <c r="AD1173" s="112">
        <v>39203</v>
      </c>
      <c r="AE1173" s="102" t="s">
        <v>3</v>
      </c>
    </row>
    <row r="1174" spans="1:31" s="66" customFormat="1" ht="27" customHeight="1">
      <c r="A1174" s="99">
        <v>1114600404</v>
      </c>
      <c r="B1174" s="100" t="s">
        <v>414</v>
      </c>
      <c r="C1174" s="101" t="s">
        <v>4</v>
      </c>
      <c r="D1174" s="151" t="s">
        <v>96</v>
      </c>
      <c r="E1174" s="102" t="s">
        <v>5</v>
      </c>
      <c r="F1174" s="133">
        <v>3690211</v>
      </c>
      <c r="G1174" s="134" t="s">
        <v>6</v>
      </c>
      <c r="H1174" s="134" t="s">
        <v>3388</v>
      </c>
      <c r="I1174" s="135" t="s">
        <v>49</v>
      </c>
      <c r="J1174" s="136" t="s">
        <v>49</v>
      </c>
      <c r="K1174" s="136" t="s">
        <v>49</v>
      </c>
      <c r="L1174" s="136" t="s">
        <v>49</v>
      </c>
      <c r="M1174" s="136" t="s">
        <v>49</v>
      </c>
      <c r="N1174" s="137" t="s">
        <v>49</v>
      </c>
      <c r="O1174" s="132" t="s">
        <v>49</v>
      </c>
      <c r="P1174" s="99"/>
      <c r="Q1174" s="131"/>
      <c r="R1174" s="132"/>
      <c r="S1174" s="99"/>
      <c r="T1174" s="99"/>
      <c r="U1174" s="99"/>
      <c r="V1174" s="110"/>
      <c r="W1174" s="111"/>
      <c r="X1174" s="110"/>
      <c r="Y1174" s="132"/>
      <c r="Z1174" s="99"/>
      <c r="AA1174" s="99">
        <v>40</v>
      </c>
      <c r="AB1174" s="99"/>
      <c r="AC1174" s="99"/>
      <c r="AD1174" s="138">
        <v>39903</v>
      </c>
      <c r="AE1174" s="102" t="s">
        <v>2804</v>
      </c>
    </row>
    <row r="1175" spans="1:31" ht="27" customHeight="1">
      <c r="A1175" s="99">
        <v>1114600412</v>
      </c>
      <c r="B1175" s="124" t="s">
        <v>120</v>
      </c>
      <c r="C1175" s="102" t="s">
        <v>121</v>
      </c>
      <c r="D1175" s="102" t="s">
        <v>96</v>
      </c>
      <c r="E1175" s="102" t="s">
        <v>7</v>
      </c>
      <c r="F1175" s="125">
        <v>3660811</v>
      </c>
      <c r="G1175" s="126" t="s">
        <v>47</v>
      </c>
      <c r="H1175" s="126" t="s">
        <v>8</v>
      </c>
      <c r="I1175" s="127"/>
      <c r="J1175" s="148" t="s">
        <v>66</v>
      </c>
      <c r="K1175" s="128"/>
      <c r="L1175" s="128"/>
      <c r="M1175" s="128"/>
      <c r="N1175" s="129"/>
      <c r="O1175" s="130"/>
      <c r="P1175" s="99"/>
      <c r="Q1175" s="131"/>
      <c r="R1175" s="132"/>
      <c r="S1175" s="99"/>
      <c r="T1175" s="99"/>
      <c r="U1175" s="99"/>
      <c r="V1175" s="131"/>
      <c r="W1175" s="132"/>
      <c r="X1175" s="131"/>
      <c r="Y1175" s="132"/>
      <c r="Z1175" s="99"/>
      <c r="AA1175" s="99">
        <v>30</v>
      </c>
      <c r="AB1175" s="99"/>
      <c r="AC1175" s="99"/>
      <c r="AD1175" s="112">
        <v>39965</v>
      </c>
      <c r="AE1175" s="102" t="s">
        <v>9</v>
      </c>
    </row>
    <row r="1176" spans="1:31" s="66" customFormat="1" ht="27" customHeight="1">
      <c r="A1176" s="99">
        <v>1114600545</v>
      </c>
      <c r="B1176" s="124" t="s">
        <v>1039</v>
      </c>
      <c r="C1176" s="102" t="s">
        <v>1359</v>
      </c>
      <c r="D1176" s="102" t="s">
        <v>96</v>
      </c>
      <c r="E1176" s="102" t="s">
        <v>1360</v>
      </c>
      <c r="F1176" s="125">
        <v>3660810</v>
      </c>
      <c r="G1176" s="126" t="s">
        <v>1361</v>
      </c>
      <c r="H1176" s="126" t="s">
        <v>1362</v>
      </c>
      <c r="I1176" s="127"/>
      <c r="J1176" s="148"/>
      <c r="K1176" s="128"/>
      <c r="L1176" s="128"/>
      <c r="M1176" s="128" t="s">
        <v>1352</v>
      </c>
      <c r="N1176" s="129"/>
      <c r="O1176" s="130"/>
      <c r="P1176" s="99"/>
      <c r="Q1176" s="131"/>
      <c r="R1176" s="132"/>
      <c r="S1176" s="99"/>
      <c r="T1176" s="99"/>
      <c r="U1176" s="99"/>
      <c r="V1176" s="131"/>
      <c r="W1176" s="132"/>
      <c r="X1176" s="131"/>
      <c r="Y1176" s="132"/>
      <c r="Z1176" s="99"/>
      <c r="AA1176" s="99">
        <v>20</v>
      </c>
      <c r="AB1176" s="99"/>
      <c r="AC1176" s="99"/>
      <c r="AD1176" s="112">
        <v>40634</v>
      </c>
      <c r="AE1176" s="102" t="s">
        <v>1389</v>
      </c>
    </row>
    <row r="1177" spans="1:31" ht="27" customHeight="1">
      <c r="A1177" s="99">
        <v>1114600578</v>
      </c>
      <c r="B1177" s="124" t="s">
        <v>1561</v>
      </c>
      <c r="C1177" s="102" t="s">
        <v>1562</v>
      </c>
      <c r="D1177" s="102" t="s">
        <v>96</v>
      </c>
      <c r="E1177" s="102" t="s">
        <v>1563</v>
      </c>
      <c r="F1177" s="125">
        <v>3660035</v>
      </c>
      <c r="G1177" s="126" t="s">
        <v>1564</v>
      </c>
      <c r="H1177" s="126" t="s">
        <v>1565</v>
      </c>
      <c r="I1177" s="127"/>
      <c r="J1177" s="148"/>
      <c r="K1177" s="128"/>
      <c r="L1177" s="128"/>
      <c r="M1177" s="128" t="s">
        <v>49</v>
      </c>
      <c r="N1177" s="129" t="s">
        <v>1566</v>
      </c>
      <c r="O1177" s="130"/>
      <c r="P1177" s="99"/>
      <c r="Q1177" s="131"/>
      <c r="R1177" s="132"/>
      <c r="S1177" s="99"/>
      <c r="T1177" s="99"/>
      <c r="U1177" s="99"/>
      <c r="V1177" s="131"/>
      <c r="W1177" s="132"/>
      <c r="X1177" s="131"/>
      <c r="Y1177" s="132"/>
      <c r="Z1177" s="99"/>
      <c r="AA1177" s="99">
        <v>20</v>
      </c>
      <c r="AB1177" s="99"/>
      <c r="AC1177" s="99"/>
      <c r="AD1177" s="112">
        <v>40878</v>
      </c>
      <c r="AE1177" s="102" t="s">
        <v>1567</v>
      </c>
    </row>
    <row r="1178" spans="1:31" s="213" customFormat="1" ht="27" customHeight="1">
      <c r="A1178" s="99">
        <v>1114600693</v>
      </c>
      <c r="B1178" s="124" t="s">
        <v>2784</v>
      </c>
      <c r="C1178" s="101" t="s">
        <v>2785</v>
      </c>
      <c r="D1178" s="102" t="s">
        <v>96</v>
      </c>
      <c r="E1178" s="102" t="s">
        <v>2786</v>
      </c>
      <c r="F1178" s="133" t="s">
        <v>2787</v>
      </c>
      <c r="G1178" s="134" t="s">
        <v>2788</v>
      </c>
      <c r="H1178" s="134" t="s">
        <v>2789</v>
      </c>
      <c r="I1178" s="135"/>
      <c r="J1178" s="136"/>
      <c r="K1178" s="136"/>
      <c r="L1178" s="136"/>
      <c r="M1178" s="136" t="s">
        <v>2776</v>
      </c>
      <c r="N1178" s="137" t="s">
        <v>2776</v>
      </c>
      <c r="O1178" s="132"/>
      <c r="P1178" s="99"/>
      <c r="Q1178" s="131"/>
      <c r="R1178" s="132"/>
      <c r="S1178" s="99"/>
      <c r="T1178" s="99"/>
      <c r="U1178" s="99"/>
      <c r="V1178" s="110"/>
      <c r="W1178" s="111"/>
      <c r="X1178" s="110"/>
      <c r="Y1178" s="132"/>
      <c r="Z1178" s="99"/>
      <c r="AA1178" s="99">
        <v>20</v>
      </c>
      <c r="AB1178" s="99"/>
      <c r="AC1178" s="99"/>
      <c r="AD1178" s="138">
        <v>42064</v>
      </c>
      <c r="AE1178" s="102" t="s">
        <v>2790</v>
      </c>
    </row>
    <row r="1179" spans="1:31" s="66" customFormat="1" ht="27" customHeight="1">
      <c r="A1179" s="99">
        <v>1114600719</v>
      </c>
      <c r="B1179" s="124" t="s">
        <v>2973</v>
      </c>
      <c r="C1179" s="102" t="s">
        <v>2974</v>
      </c>
      <c r="D1179" s="102" t="s">
        <v>96</v>
      </c>
      <c r="E1179" s="102" t="s">
        <v>199</v>
      </c>
      <c r="F1179" s="125">
        <v>3660811</v>
      </c>
      <c r="G1179" s="126" t="s">
        <v>724</v>
      </c>
      <c r="H1179" s="126" t="s">
        <v>725</v>
      </c>
      <c r="I1179" s="127" t="s">
        <v>49</v>
      </c>
      <c r="J1179" s="128"/>
      <c r="K1179" s="128" t="s">
        <v>2975</v>
      </c>
      <c r="L1179" s="128"/>
      <c r="M1179" s="128" t="s">
        <v>49</v>
      </c>
      <c r="N1179" s="129"/>
      <c r="O1179" s="130"/>
      <c r="P1179" s="126"/>
      <c r="Q1179" s="146"/>
      <c r="R1179" s="130"/>
      <c r="S1179" s="126"/>
      <c r="T1179" s="99">
        <v>25</v>
      </c>
      <c r="U1179" s="126"/>
      <c r="V1179" s="146"/>
      <c r="W1179" s="130"/>
      <c r="X1179" s="146"/>
      <c r="Y1179" s="130"/>
      <c r="Z1179" s="126"/>
      <c r="AA1179" s="99">
        <v>25</v>
      </c>
      <c r="AB1179" s="99"/>
      <c r="AC1179" s="99"/>
      <c r="AD1179" s="149">
        <v>42095</v>
      </c>
      <c r="AE1179" s="102" t="s">
        <v>840</v>
      </c>
    </row>
    <row r="1180" spans="1:31" s="192" customFormat="1" ht="27" customHeight="1">
      <c r="A1180" s="99">
        <v>1114600743</v>
      </c>
      <c r="B1180" s="100" t="s">
        <v>3235</v>
      </c>
      <c r="C1180" s="101" t="s">
        <v>3236</v>
      </c>
      <c r="D1180" s="102" t="s">
        <v>96</v>
      </c>
      <c r="E1180" s="102" t="s">
        <v>3237</v>
      </c>
      <c r="F1180" s="133" t="s">
        <v>2963</v>
      </c>
      <c r="G1180" s="134" t="s">
        <v>3238</v>
      </c>
      <c r="H1180" s="134" t="s">
        <v>3239</v>
      </c>
      <c r="I1180" s="135"/>
      <c r="J1180" s="136" t="s">
        <v>49</v>
      </c>
      <c r="K1180" s="136" t="s">
        <v>49</v>
      </c>
      <c r="L1180" s="136" t="s">
        <v>49</v>
      </c>
      <c r="M1180" s="136" t="s">
        <v>49</v>
      </c>
      <c r="N1180" s="137" t="s">
        <v>49</v>
      </c>
      <c r="O1180" s="132" t="s">
        <v>49</v>
      </c>
      <c r="P1180" s="99"/>
      <c r="Q1180" s="131"/>
      <c r="R1180" s="132"/>
      <c r="S1180" s="99"/>
      <c r="T1180" s="99"/>
      <c r="U1180" s="99"/>
      <c r="V1180" s="131"/>
      <c r="W1180" s="132"/>
      <c r="X1180" s="131"/>
      <c r="Y1180" s="132"/>
      <c r="Z1180" s="99"/>
      <c r="AA1180" s="99">
        <v>20</v>
      </c>
      <c r="AB1180" s="99"/>
      <c r="AC1180" s="99"/>
      <c r="AD1180" s="138">
        <v>42370</v>
      </c>
      <c r="AE1180" s="102" t="s">
        <v>2964</v>
      </c>
    </row>
    <row r="1181" spans="1:31" s="66" customFormat="1" ht="27.95" customHeight="1">
      <c r="A1181" s="99">
        <v>1114600768</v>
      </c>
      <c r="B1181" s="100" t="s">
        <v>3348</v>
      </c>
      <c r="C1181" s="101" t="s">
        <v>3361</v>
      </c>
      <c r="D1181" s="102" t="s">
        <v>96</v>
      </c>
      <c r="E1181" s="102" t="s">
        <v>3349</v>
      </c>
      <c r="F1181" s="133" t="s">
        <v>3362</v>
      </c>
      <c r="G1181" s="134" t="s">
        <v>3363</v>
      </c>
      <c r="H1181" s="134" t="s">
        <v>3364</v>
      </c>
      <c r="I1181" s="135" t="s">
        <v>765</v>
      </c>
      <c r="J1181" s="136"/>
      <c r="K1181" s="136" t="s">
        <v>765</v>
      </c>
      <c r="L1181" s="136" t="s">
        <v>765</v>
      </c>
      <c r="M1181" s="136" t="s">
        <v>765</v>
      </c>
      <c r="N1181" s="137" t="s">
        <v>765</v>
      </c>
      <c r="O1181" s="132" t="s">
        <v>49</v>
      </c>
      <c r="P1181" s="99"/>
      <c r="Q1181" s="131"/>
      <c r="R1181" s="132"/>
      <c r="S1181" s="99"/>
      <c r="T1181" s="99">
        <v>10</v>
      </c>
      <c r="U1181" s="99"/>
      <c r="V1181" s="110"/>
      <c r="W1181" s="111"/>
      <c r="X1181" s="131"/>
      <c r="Y1181" s="132"/>
      <c r="Z1181" s="99"/>
      <c r="AA1181" s="99">
        <v>14</v>
      </c>
      <c r="AB1181" s="99"/>
      <c r="AC1181" s="99"/>
      <c r="AD1181" s="138">
        <v>42461</v>
      </c>
      <c r="AE1181" s="102" t="s">
        <v>3350</v>
      </c>
    </row>
    <row r="1182" spans="1:31" s="66" customFormat="1" ht="27" customHeight="1">
      <c r="A1182" s="99">
        <v>1114600818</v>
      </c>
      <c r="B1182" s="100" t="s">
        <v>3692</v>
      </c>
      <c r="C1182" s="101" t="s">
        <v>3693</v>
      </c>
      <c r="D1182" s="102" t="s">
        <v>96</v>
      </c>
      <c r="E1182" s="102" t="s">
        <v>3694</v>
      </c>
      <c r="F1182" s="133" t="s">
        <v>3695</v>
      </c>
      <c r="G1182" s="134" t="s">
        <v>3696</v>
      </c>
      <c r="H1182" s="134" t="s">
        <v>3696</v>
      </c>
      <c r="I1182" s="135"/>
      <c r="J1182" s="136"/>
      <c r="K1182" s="136"/>
      <c r="L1182" s="136"/>
      <c r="M1182" s="136" t="s">
        <v>3697</v>
      </c>
      <c r="N1182" s="137" t="s">
        <v>3697</v>
      </c>
      <c r="O1182" s="132"/>
      <c r="P1182" s="99"/>
      <c r="Q1182" s="131"/>
      <c r="R1182" s="132"/>
      <c r="S1182" s="99"/>
      <c r="T1182" s="99"/>
      <c r="U1182" s="99"/>
      <c r="V1182" s="131"/>
      <c r="W1182" s="132"/>
      <c r="X1182" s="146"/>
      <c r="Y1182" s="132"/>
      <c r="Z1182" s="99"/>
      <c r="AA1182" s="99">
        <v>20</v>
      </c>
      <c r="AB1182" s="99"/>
      <c r="AC1182" s="99"/>
      <c r="AD1182" s="138">
        <v>42767</v>
      </c>
      <c r="AE1182" s="102" t="s">
        <v>3698</v>
      </c>
    </row>
    <row r="1183" spans="1:31" s="66" customFormat="1" ht="27" customHeight="1">
      <c r="A1183" s="99">
        <v>1114600834</v>
      </c>
      <c r="B1183" s="124" t="s">
        <v>3777</v>
      </c>
      <c r="C1183" s="101" t="s">
        <v>3781</v>
      </c>
      <c r="D1183" s="102" t="s">
        <v>96</v>
      </c>
      <c r="E1183" s="102" t="s">
        <v>2196</v>
      </c>
      <c r="F1183" s="133" t="s">
        <v>3782</v>
      </c>
      <c r="G1183" s="134" t="s">
        <v>3783</v>
      </c>
      <c r="H1183" s="134" t="s">
        <v>3784</v>
      </c>
      <c r="I1183" s="135"/>
      <c r="J1183" s="136"/>
      <c r="K1183" s="136"/>
      <c r="L1183" s="136"/>
      <c r="M1183" s="136"/>
      <c r="N1183" s="137" t="s">
        <v>3785</v>
      </c>
      <c r="O1183" s="132"/>
      <c r="P1183" s="99"/>
      <c r="Q1183" s="131"/>
      <c r="R1183" s="132"/>
      <c r="S1183" s="99"/>
      <c r="T1183" s="99"/>
      <c r="U1183" s="99"/>
      <c r="V1183" s="110"/>
      <c r="W1183" s="111"/>
      <c r="X1183" s="110"/>
      <c r="Y1183" s="132"/>
      <c r="Z1183" s="99"/>
      <c r="AA1183" s="99">
        <v>20</v>
      </c>
      <c r="AB1183" s="99"/>
      <c r="AC1183" s="99"/>
      <c r="AD1183" s="138">
        <v>42826</v>
      </c>
      <c r="AE1183" s="102" t="s">
        <v>3786</v>
      </c>
    </row>
    <row r="1184" spans="1:31" s="66" customFormat="1" ht="27" customHeight="1">
      <c r="A1184" s="99">
        <v>1114600842</v>
      </c>
      <c r="B1184" s="124" t="s">
        <v>3777</v>
      </c>
      <c r="C1184" s="102" t="s">
        <v>3778</v>
      </c>
      <c r="D1184" s="102" t="s">
        <v>96</v>
      </c>
      <c r="E1184" s="102" t="s">
        <v>1316</v>
      </c>
      <c r="F1184" s="125">
        <v>3660801</v>
      </c>
      <c r="G1184" s="126" t="s">
        <v>3779</v>
      </c>
      <c r="H1184" s="126" t="s">
        <v>3780</v>
      </c>
      <c r="I1184" s="127"/>
      <c r="J1184" s="148"/>
      <c r="K1184" s="128"/>
      <c r="L1184" s="128"/>
      <c r="M1184" s="128"/>
      <c r="N1184" s="129" t="s">
        <v>49</v>
      </c>
      <c r="O1184" s="130"/>
      <c r="P1184" s="99"/>
      <c r="Q1184" s="131"/>
      <c r="R1184" s="132"/>
      <c r="S1184" s="99"/>
      <c r="T1184" s="99"/>
      <c r="U1184" s="99"/>
      <c r="V1184" s="131"/>
      <c r="W1184" s="132"/>
      <c r="X1184" s="131">
        <v>10</v>
      </c>
      <c r="Y1184" s="132"/>
      <c r="Z1184" s="99"/>
      <c r="AA1184" s="99">
        <v>20</v>
      </c>
      <c r="AB1184" s="99"/>
      <c r="AC1184" s="99"/>
      <c r="AD1184" s="112">
        <v>42826</v>
      </c>
      <c r="AE1184" s="102" t="s">
        <v>1317</v>
      </c>
    </row>
    <row r="1185" spans="1:157" s="66" customFormat="1" ht="27" customHeight="1">
      <c r="A1185" s="99">
        <v>1114600842</v>
      </c>
      <c r="B1185" s="124" t="s">
        <v>3777</v>
      </c>
      <c r="C1185" s="102" t="s">
        <v>4985</v>
      </c>
      <c r="D1185" s="102" t="s">
        <v>96</v>
      </c>
      <c r="E1185" s="102" t="s">
        <v>1316</v>
      </c>
      <c r="F1185" s="125">
        <v>3660801</v>
      </c>
      <c r="G1185" s="126" t="s">
        <v>4986</v>
      </c>
      <c r="H1185" s="126" t="s">
        <v>4987</v>
      </c>
      <c r="I1185" s="127"/>
      <c r="J1185" s="148"/>
      <c r="K1185" s="128"/>
      <c r="L1185" s="128"/>
      <c r="M1185" s="128"/>
      <c r="N1185" s="129" t="s">
        <v>4908</v>
      </c>
      <c r="O1185" s="130"/>
      <c r="P1185" s="99"/>
      <c r="Q1185" s="131"/>
      <c r="R1185" s="132"/>
      <c r="S1185" s="99"/>
      <c r="T1185" s="99"/>
      <c r="U1185" s="99"/>
      <c r="V1185" s="131"/>
      <c r="W1185" s="132"/>
      <c r="X1185" s="131"/>
      <c r="Y1185" s="132"/>
      <c r="Z1185" s="99"/>
      <c r="AA1185" s="99"/>
      <c r="AB1185" s="99" t="s">
        <v>4908</v>
      </c>
      <c r="AC1185" s="99"/>
      <c r="AD1185" s="112">
        <v>43556</v>
      </c>
      <c r="AE1185" s="102" t="s">
        <v>1317</v>
      </c>
    </row>
    <row r="1186" spans="1:157" s="66" customFormat="1" ht="27" customHeight="1">
      <c r="A1186" s="99">
        <v>1114600859</v>
      </c>
      <c r="B1186" s="124" t="s">
        <v>3796</v>
      </c>
      <c r="C1186" s="102" t="s">
        <v>3797</v>
      </c>
      <c r="D1186" s="102" t="s">
        <v>96</v>
      </c>
      <c r="E1186" s="102" t="s">
        <v>7112</v>
      </c>
      <c r="F1186" s="125" t="s">
        <v>7113</v>
      </c>
      <c r="G1186" s="126" t="s">
        <v>7114</v>
      </c>
      <c r="H1186" s="126" t="s">
        <v>7115</v>
      </c>
      <c r="I1186" s="127" t="s">
        <v>49</v>
      </c>
      <c r="J1186" s="128" t="s">
        <v>49</v>
      </c>
      <c r="K1186" s="128" t="s">
        <v>49</v>
      </c>
      <c r="L1186" s="128" t="s">
        <v>49</v>
      </c>
      <c r="M1186" s="128" t="s">
        <v>49</v>
      </c>
      <c r="N1186" s="129" t="s">
        <v>49</v>
      </c>
      <c r="O1186" s="130" t="s">
        <v>49</v>
      </c>
      <c r="P1186" s="99"/>
      <c r="Q1186" s="131"/>
      <c r="R1186" s="132"/>
      <c r="S1186" s="99"/>
      <c r="T1186" s="99">
        <v>26</v>
      </c>
      <c r="U1186" s="99"/>
      <c r="V1186" s="131"/>
      <c r="W1186" s="132"/>
      <c r="X1186" s="131"/>
      <c r="Y1186" s="132"/>
      <c r="Z1186" s="99"/>
      <c r="AA1186" s="99">
        <v>14</v>
      </c>
      <c r="AB1186" s="99"/>
      <c r="AC1186" s="99"/>
      <c r="AD1186" s="112">
        <v>42826</v>
      </c>
      <c r="AE1186" s="102" t="s">
        <v>7116</v>
      </c>
    </row>
    <row r="1187" spans="1:157" ht="27" customHeight="1">
      <c r="A1187" s="99">
        <v>1114600875</v>
      </c>
      <c r="B1187" s="124" t="s">
        <v>3975</v>
      </c>
      <c r="C1187" s="102" t="s">
        <v>3976</v>
      </c>
      <c r="D1187" s="102" t="s">
        <v>96</v>
      </c>
      <c r="E1187" s="102" t="s">
        <v>3977</v>
      </c>
      <c r="F1187" s="125" t="s">
        <v>3978</v>
      </c>
      <c r="G1187" s="126" t="s">
        <v>3979</v>
      </c>
      <c r="H1187" s="126" t="s">
        <v>3980</v>
      </c>
      <c r="I1187" s="127" t="s">
        <v>5085</v>
      </c>
      <c r="J1187" s="148" t="s">
        <v>5085</v>
      </c>
      <c r="K1187" s="128" t="s">
        <v>5085</v>
      </c>
      <c r="L1187" s="128" t="s">
        <v>5085</v>
      </c>
      <c r="M1187" s="128" t="s">
        <v>3981</v>
      </c>
      <c r="N1187" s="129" t="s">
        <v>3981</v>
      </c>
      <c r="O1187" s="130"/>
      <c r="P1187" s="99"/>
      <c r="Q1187" s="131"/>
      <c r="R1187" s="132"/>
      <c r="S1187" s="99"/>
      <c r="T1187" s="99"/>
      <c r="U1187" s="99"/>
      <c r="V1187" s="131"/>
      <c r="W1187" s="132"/>
      <c r="X1187" s="131"/>
      <c r="Y1187" s="132"/>
      <c r="Z1187" s="99"/>
      <c r="AA1187" s="99">
        <v>20</v>
      </c>
      <c r="AB1187" s="99"/>
      <c r="AC1187" s="99"/>
      <c r="AD1187" s="112">
        <v>42948</v>
      </c>
      <c r="AE1187" s="102" t="s">
        <v>3982</v>
      </c>
    </row>
    <row r="1188" spans="1:157" s="66" customFormat="1" ht="27" customHeight="1">
      <c r="A1188" s="99">
        <v>1114600883</v>
      </c>
      <c r="B1188" s="124" t="s">
        <v>4008</v>
      </c>
      <c r="C1188" s="102" t="s">
        <v>4009</v>
      </c>
      <c r="D1188" s="102" t="s">
        <v>96</v>
      </c>
      <c r="E1188" s="102" t="s">
        <v>4010</v>
      </c>
      <c r="F1188" s="125">
        <v>3660016</v>
      </c>
      <c r="G1188" s="146" t="s">
        <v>4011</v>
      </c>
      <c r="H1188" s="126" t="s">
        <v>4011</v>
      </c>
      <c r="I1188" s="177"/>
      <c r="J1188" s="128"/>
      <c r="K1188" s="128"/>
      <c r="L1188" s="128"/>
      <c r="M1188" s="128" t="s">
        <v>49</v>
      </c>
      <c r="N1188" s="129"/>
      <c r="O1188" s="130"/>
      <c r="P1188" s="99"/>
      <c r="Q1188" s="110"/>
      <c r="R1188" s="132"/>
      <c r="S1188" s="99"/>
      <c r="T1188" s="99">
        <v>20</v>
      </c>
      <c r="U1188" s="99"/>
      <c r="V1188" s="131"/>
      <c r="W1188" s="132"/>
      <c r="X1188" s="131"/>
      <c r="Y1188" s="132"/>
      <c r="Z1188" s="99"/>
      <c r="AA1188" s="99"/>
      <c r="AB1188" s="99"/>
      <c r="AC1188" s="99"/>
      <c r="AD1188" s="112">
        <v>42979</v>
      </c>
      <c r="AE1188" s="102" t="s">
        <v>4012</v>
      </c>
    </row>
    <row r="1189" spans="1:157" s="66" customFormat="1" ht="27" customHeight="1">
      <c r="A1189" s="99">
        <v>1114600909</v>
      </c>
      <c r="B1189" s="124" t="s">
        <v>12232</v>
      </c>
      <c r="C1189" s="101" t="s">
        <v>4182</v>
      </c>
      <c r="D1189" s="102" t="s">
        <v>96</v>
      </c>
      <c r="E1189" s="102" t="s">
        <v>4183</v>
      </c>
      <c r="F1189" s="133" t="s">
        <v>4184</v>
      </c>
      <c r="G1189" s="134" t="s">
        <v>4665</v>
      </c>
      <c r="H1189" s="134" t="s">
        <v>4666</v>
      </c>
      <c r="I1189" s="135"/>
      <c r="J1189" s="136"/>
      <c r="K1189" s="136"/>
      <c r="L1189" s="136"/>
      <c r="M1189" s="136" t="s">
        <v>49</v>
      </c>
      <c r="N1189" s="137" t="s">
        <v>49</v>
      </c>
      <c r="O1189" s="132"/>
      <c r="P1189" s="99"/>
      <c r="Q1189" s="131"/>
      <c r="R1189" s="132"/>
      <c r="S1189" s="99"/>
      <c r="T1189" s="99"/>
      <c r="U1189" s="99"/>
      <c r="V1189" s="131"/>
      <c r="W1189" s="132"/>
      <c r="X1189" s="131"/>
      <c r="Y1189" s="132"/>
      <c r="Z1189" s="99"/>
      <c r="AA1189" s="99">
        <v>20</v>
      </c>
      <c r="AB1189" s="99"/>
      <c r="AC1189" s="99"/>
      <c r="AD1189" s="138">
        <v>43101</v>
      </c>
      <c r="AE1189" s="102" t="s">
        <v>4185</v>
      </c>
    </row>
    <row r="1190" spans="1:157" s="66" customFormat="1" ht="27" customHeight="1">
      <c r="A1190" s="99">
        <v>1114600917</v>
      </c>
      <c r="B1190" s="124" t="s">
        <v>4226</v>
      </c>
      <c r="C1190" s="101" t="s">
        <v>4227</v>
      </c>
      <c r="D1190" s="102" t="s">
        <v>96</v>
      </c>
      <c r="E1190" s="102" t="s">
        <v>4228</v>
      </c>
      <c r="F1190" s="133" t="s">
        <v>4229</v>
      </c>
      <c r="G1190" s="134" t="s">
        <v>4667</v>
      </c>
      <c r="H1190" s="134" t="s">
        <v>4230</v>
      </c>
      <c r="I1190" s="135" t="s">
        <v>4231</v>
      </c>
      <c r="J1190" s="136"/>
      <c r="K1190" s="136" t="s">
        <v>4231</v>
      </c>
      <c r="L1190" s="136"/>
      <c r="M1190" s="136" t="s">
        <v>4231</v>
      </c>
      <c r="N1190" s="137" t="s">
        <v>4231</v>
      </c>
      <c r="O1190" s="132"/>
      <c r="P1190" s="99"/>
      <c r="Q1190" s="131"/>
      <c r="R1190" s="132"/>
      <c r="S1190" s="99"/>
      <c r="T1190" s="99"/>
      <c r="U1190" s="99"/>
      <c r="V1190" s="110"/>
      <c r="W1190" s="111"/>
      <c r="X1190" s="110"/>
      <c r="Y1190" s="132"/>
      <c r="Z1190" s="99"/>
      <c r="AA1190" s="99">
        <v>20</v>
      </c>
      <c r="AB1190" s="99"/>
      <c r="AC1190" s="99"/>
      <c r="AD1190" s="138">
        <v>43101</v>
      </c>
      <c r="AE1190" s="102" t="s">
        <v>4233</v>
      </c>
    </row>
    <row r="1191" spans="1:157" s="66" customFormat="1" ht="27" customHeight="1">
      <c r="A1191" s="99">
        <v>1114600941</v>
      </c>
      <c r="B1191" s="124" t="s">
        <v>4570</v>
      </c>
      <c r="C1191" s="102" t="s">
        <v>4571</v>
      </c>
      <c r="D1191" s="102" t="s">
        <v>4572</v>
      </c>
      <c r="E1191" s="102" t="s">
        <v>4573</v>
      </c>
      <c r="F1191" s="133" t="s">
        <v>4574</v>
      </c>
      <c r="G1191" s="134" t="s">
        <v>4575</v>
      </c>
      <c r="H1191" s="134" t="s">
        <v>4575</v>
      </c>
      <c r="I1191" s="135"/>
      <c r="J1191" s="136"/>
      <c r="K1191" s="136"/>
      <c r="L1191" s="136"/>
      <c r="M1191" s="136" t="s">
        <v>49</v>
      </c>
      <c r="N1191" s="137" t="s">
        <v>49</v>
      </c>
      <c r="O1191" s="132"/>
      <c r="P1191" s="99"/>
      <c r="Q1191" s="131"/>
      <c r="R1191" s="132"/>
      <c r="S1191" s="99"/>
      <c r="T1191" s="99"/>
      <c r="U1191" s="99"/>
      <c r="V1191" s="131"/>
      <c r="W1191" s="132"/>
      <c r="X1191" s="146"/>
      <c r="Y1191" s="132"/>
      <c r="Z1191" s="99"/>
      <c r="AA1191" s="99">
        <v>30</v>
      </c>
      <c r="AB1191" s="99"/>
      <c r="AC1191" s="99"/>
      <c r="AD1191" s="138">
        <v>43313</v>
      </c>
      <c r="AE1191" s="102" t="s">
        <v>4576</v>
      </c>
    </row>
    <row r="1192" spans="1:157" ht="27" customHeight="1">
      <c r="A1192" s="99">
        <v>1114600990</v>
      </c>
      <c r="B1192" s="124" t="s">
        <v>786</v>
      </c>
      <c r="C1192" s="102" t="s">
        <v>5002</v>
      </c>
      <c r="D1192" s="102" t="s">
        <v>96</v>
      </c>
      <c r="E1192" s="102" t="s">
        <v>5003</v>
      </c>
      <c r="F1192" s="125" t="s">
        <v>5004</v>
      </c>
      <c r="G1192" s="126" t="s">
        <v>5005</v>
      </c>
      <c r="H1192" s="126" t="s">
        <v>5006</v>
      </c>
      <c r="I1192" s="127"/>
      <c r="J1192" s="128"/>
      <c r="K1192" s="128"/>
      <c r="L1192" s="128"/>
      <c r="M1192" s="128" t="s">
        <v>49</v>
      </c>
      <c r="N1192" s="129"/>
      <c r="O1192" s="130"/>
      <c r="P1192" s="99">
        <v>30</v>
      </c>
      <c r="Q1192" s="146"/>
      <c r="R1192" s="132">
        <v>10</v>
      </c>
      <c r="S1192" s="126"/>
      <c r="T1192" s="99">
        <v>40</v>
      </c>
      <c r="U1192" s="126"/>
      <c r="V1192" s="146"/>
      <c r="W1192" s="130"/>
      <c r="X1192" s="146"/>
      <c r="Y1192" s="130"/>
      <c r="Z1192" s="126"/>
      <c r="AA1192" s="126"/>
      <c r="AB1192" s="126"/>
      <c r="AC1192" s="126"/>
      <c r="AD1192" s="234">
        <v>43556</v>
      </c>
      <c r="AE1192" s="102" t="s">
        <v>5007</v>
      </c>
    </row>
    <row r="1193" spans="1:157" s="66" customFormat="1" ht="27" customHeight="1">
      <c r="A1193" s="99">
        <v>1114601014</v>
      </c>
      <c r="B1193" s="124" t="s">
        <v>5051</v>
      </c>
      <c r="C1193" s="102" t="s">
        <v>5052</v>
      </c>
      <c r="D1193" s="102" t="s">
        <v>96</v>
      </c>
      <c r="E1193" s="102" t="s">
        <v>5053</v>
      </c>
      <c r="F1193" s="125">
        <v>3660054</v>
      </c>
      <c r="G1193" s="126" t="s">
        <v>5054</v>
      </c>
      <c r="H1193" s="126" t="s">
        <v>5055</v>
      </c>
      <c r="I1193" s="127" t="s">
        <v>5056</v>
      </c>
      <c r="J1193" s="128"/>
      <c r="K1193" s="128"/>
      <c r="L1193" s="128"/>
      <c r="M1193" s="128"/>
      <c r="N1193" s="129"/>
      <c r="O1193" s="130" t="s">
        <v>5056</v>
      </c>
      <c r="P1193" s="99"/>
      <c r="Q1193" s="146"/>
      <c r="R1193" s="132"/>
      <c r="S1193" s="126"/>
      <c r="T1193" s="126">
        <v>22</v>
      </c>
      <c r="U1193" s="126"/>
      <c r="V1193" s="146"/>
      <c r="W1193" s="130"/>
      <c r="X1193" s="146"/>
      <c r="Y1193" s="130"/>
      <c r="Z1193" s="126"/>
      <c r="AA1193" s="126"/>
      <c r="AB1193" s="126"/>
      <c r="AC1193" s="126"/>
      <c r="AD1193" s="149" t="s">
        <v>5069</v>
      </c>
      <c r="AE1193" s="102" t="s">
        <v>5424</v>
      </c>
    </row>
    <row r="1194" spans="1:157" s="66" customFormat="1" ht="27" customHeight="1">
      <c r="A1194" s="99">
        <v>1114601022</v>
      </c>
      <c r="B1194" s="100" t="s">
        <v>5557</v>
      </c>
      <c r="C1194" s="101" t="s">
        <v>5558</v>
      </c>
      <c r="D1194" s="102" t="s">
        <v>96</v>
      </c>
      <c r="E1194" s="102" t="s">
        <v>5559</v>
      </c>
      <c r="F1194" s="133" t="s">
        <v>5560</v>
      </c>
      <c r="G1194" s="134" t="s">
        <v>5561</v>
      </c>
      <c r="H1194" s="134" t="s">
        <v>5562</v>
      </c>
      <c r="I1194" s="135" t="s">
        <v>765</v>
      </c>
      <c r="J1194" s="136" t="s">
        <v>765</v>
      </c>
      <c r="K1194" s="136" t="s">
        <v>765</v>
      </c>
      <c r="L1194" s="136" t="s">
        <v>765</v>
      </c>
      <c r="M1194" s="136" t="s">
        <v>765</v>
      </c>
      <c r="N1194" s="136" t="s">
        <v>765</v>
      </c>
      <c r="O1194" s="136" t="s">
        <v>765</v>
      </c>
      <c r="P1194" s="99"/>
      <c r="Q1194" s="131"/>
      <c r="R1194" s="132"/>
      <c r="S1194" s="99"/>
      <c r="T1194" s="99">
        <v>30</v>
      </c>
      <c r="U1194" s="99"/>
      <c r="V1194" s="131"/>
      <c r="W1194" s="132"/>
      <c r="X1194" s="131"/>
      <c r="Y1194" s="132"/>
      <c r="Z1194" s="99"/>
      <c r="AA1194" s="99"/>
      <c r="AB1194" s="99"/>
      <c r="AC1194" s="99"/>
      <c r="AD1194" s="138">
        <v>43891</v>
      </c>
      <c r="AE1194" s="102" t="s">
        <v>5585</v>
      </c>
      <c r="AU1194" s="224"/>
      <c r="AV1194" s="224"/>
      <c r="AW1194" s="224"/>
      <c r="AX1194" s="224"/>
      <c r="AY1194" s="224"/>
      <c r="AZ1194" s="224"/>
      <c r="BA1194" s="224"/>
      <c r="BB1194" s="224"/>
      <c r="BC1194" s="224"/>
      <c r="BD1194" s="224"/>
      <c r="BE1194" s="224"/>
      <c r="BF1194" s="224"/>
      <c r="BG1194" s="224"/>
      <c r="BH1194" s="224"/>
      <c r="BI1194" s="224"/>
      <c r="BJ1194" s="224"/>
      <c r="BK1194" s="224"/>
      <c r="BL1194" s="224"/>
      <c r="BM1194" s="224"/>
      <c r="BN1194" s="224"/>
      <c r="BO1194" s="224"/>
      <c r="BP1194" s="224"/>
      <c r="BQ1194" s="224"/>
      <c r="BR1194" s="224"/>
      <c r="BS1194" s="224"/>
      <c r="BT1194" s="224"/>
      <c r="BU1194" s="224"/>
      <c r="BV1194" s="224"/>
      <c r="BW1194" s="224"/>
      <c r="BX1194" s="224"/>
      <c r="BY1194" s="224"/>
      <c r="BZ1194" s="224"/>
      <c r="CA1194" s="224"/>
      <c r="CB1194" s="224"/>
      <c r="CC1194" s="224"/>
      <c r="CD1194" s="224"/>
      <c r="CE1194" s="224"/>
      <c r="CF1194" s="224"/>
      <c r="CG1194" s="224"/>
      <c r="CH1194" s="224"/>
      <c r="CI1194" s="224"/>
      <c r="CJ1194" s="224"/>
      <c r="CK1194" s="224"/>
      <c r="CL1194" s="224"/>
      <c r="CM1194" s="224"/>
      <c r="CN1194" s="224"/>
      <c r="CO1194" s="224"/>
      <c r="CP1194" s="224"/>
      <c r="CQ1194" s="224"/>
      <c r="CR1194" s="224"/>
      <c r="CS1194" s="224"/>
      <c r="CT1194" s="224"/>
      <c r="CU1194" s="224"/>
      <c r="CV1194" s="224"/>
      <c r="CW1194" s="224"/>
      <c r="CX1194" s="224"/>
      <c r="CY1194" s="224"/>
      <c r="CZ1194" s="224"/>
      <c r="DA1194" s="224"/>
      <c r="DB1194" s="224"/>
      <c r="DC1194" s="224"/>
      <c r="DD1194" s="224"/>
      <c r="DE1194" s="224"/>
      <c r="DF1194" s="224"/>
      <c r="DG1194" s="224"/>
      <c r="DH1194" s="224"/>
      <c r="DI1194" s="224"/>
      <c r="DJ1194" s="224"/>
      <c r="DK1194" s="224"/>
      <c r="DL1194" s="224"/>
      <c r="DM1194" s="224"/>
      <c r="DN1194" s="224"/>
      <c r="DO1194" s="224"/>
      <c r="DP1194" s="224"/>
      <c r="DQ1194" s="224"/>
      <c r="DR1194" s="224"/>
      <c r="DS1194" s="224"/>
      <c r="DT1194" s="224"/>
      <c r="DU1194" s="224"/>
      <c r="DV1194" s="224"/>
      <c r="DW1194" s="224"/>
      <c r="DX1194" s="224"/>
      <c r="DY1194" s="224"/>
      <c r="DZ1194" s="224"/>
      <c r="EA1194" s="224"/>
      <c r="EB1194" s="224"/>
      <c r="EC1194" s="224"/>
      <c r="ED1194" s="224"/>
      <c r="EE1194" s="224"/>
      <c r="EF1194" s="224"/>
      <c r="EG1194" s="224"/>
      <c r="EH1194" s="224"/>
      <c r="EI1194" s="224"/>
      <c r="EJ1194" s="224"/>
      <c r="EK1194" s="224"/>
      <c r="EL1194" s="224"/>
      <c r="EM1194" s="224"/>
      <c r="EN1194" s="224"/>
      <c r="EO1194" s="224"/>
      <c r="EP1194" s="224"/>
      <c r="EQ1194" s="224"/>
      <c r="ER1194" s="224"/>
      <c r="ES1194" s="224"/>
      <c r="ET1194" s="224"/>
      <c r="EU1194" s="224"/>
      <c r="EV1194" s="224"/>
      <c r="EW1194" s="224"/>
      <c r="EX1194" s="224"/>
      <c r="EY1194" s="224"/>
      <c r="EZ1194" s="224"/>
      <c r="FA1194" s="224"/>
    </row>
    <row r="1195" spans="1:157" ht="27" customHeight="1">
      <c r="A1195" s="99">
        <v>1114601030</v>
      </c>
      <c r="B1195" s="100" t="s">
        <v>3692</v>
      </c>
      <c r="C1195" s="101" t="s">
        <v>5733</v>
      </c>
      <c r="D1195" s="102" t="s">
        <v>96</v>
      </c>
      <c r="E1195" s="102" t="s">
        <v>5734</v>
      </c>
      <c r="F1195" s="133" t="s">
        <v>5735</v>
      </c>
      <c r="G1195" s="134" t="s">
        <v>5736</v>
      </c>
      <c r="H1195" s="134" t="s">
        <v>5737</v>
      </c>
      <c r="I1195" s="135"/>
      <c r="J1195" s="136"/>
      <c r="K1195" s="136"/>
      <c r="L1195" s="136"/>
      <c r="M1195" s="136" t="s">
        <v>49</v>
      </c>
      <c r="N1195" s="137" t="s">
        <v>49</v>
      </c>
      <c r="O1195" s="132"/>
      <c r="P1195" s="99"/>
      <c r="Q1195" s="131"/>
      <c r="R1195" s="132"/>
      <c r="S1195" s="99"/>
      <c r="T1195" s="99"/>
      <c r="U1195" s="99"/>
      <c r="V1195" s="131"/>
      <c r="W1195" s="132"/>
      <c r="X1195" s="146"/>
      <c r="Y1195" s="132"/>
      <c r="Z1195" s="99"/>
      <c r="AA1195" s="99">
        <v>20</v>
      </c>
      <c r="AB1195" s="99"/>
      <c r="AC1195" s="99"/>
      <c r="AD1195" s="138">
        <v>43922</v>
      </c>
      <c r="AE1195" s="102" t="s">
        <v>3698</v>
      </c>
    </row>
    <row r="1196" spans="1:157" ht="27" customHeight="1">
      <c r="A1196" s="99">
        <v>1114601048</v>
      </c>
      <c r="B1196" s="100" t="s">
        <v>5758</v>
      </c>
      <c r="C1196" s="101" t="s">
        <v>5759</v>
      </c>
      <c r="D1196" s="102" t="s">
        <v>96</v>
      </c>
      <c r="E1196" s="102" t="s">
        <v>5760</v>
      </c>
      <c r="F1196" s="133" t="s">
        <v>5761</v>
      </c>
      <c r="G1196" s="134" t="s">
        <v>5762</v>
      </c>
      <c r="H1196" s="134" t="s">
        <v>5763</v>
      </c>
      <c r="I1196" s="135"/>
      <c r="J1196" s="136"/>
      <c r="K1196" s="136"/>
      <c r="L1196" s="136"/>
      <c r="M1196" s="136" t="s">
        <v>765</v>
      </c>
      <c r="N1196" s="136" t="s">
        <v>765</v>
      </c>
      <c r="O1196" s="136" t="s">
        <v>765</v>
      </c>
      <c r="P1196" s="99"/>
      <c r="Q1196" s="131"/>
      <c r="R1196" s="132"/>
      <c r="S1196" s="99"/>
      <c r="T1196" s="99">
        <v>10</v>
      </c>
      <c r="U1196" s="99"/>
      <c r="V1196" s="131"/>
      <c r="W1196" s="132"/>
      <c r="X1196" s="131"/>
      <c r="Y1196" s="132"/>
      <c r="Z1196" s="99"/>
      <c r="AA1196" s="99"/>
      <c r="AB1196" s="99"/>
      <c r="AC1196" s="99"/>
      <c r="AD1196" s="138">
        <v>43922</v>
      </c>
      <c r="AE1196" s="102" t="s">
        <v>6359</v>
      </c>
      <c r="AF1196" s="66"/>
      <c r="AG1196" s="66"/>
      <c r="AH1196" s="66"/>
      <c r="AI1196" s="66"/>
      <c r="AJ1196" s="66"/>
      <c r="AK1196" s="66"/>
      <c r="AL1196" s="66"/>
      <c r="AM1196" s="66"/>
      <c r="AN1196" s="66"/>
      <c r="AO1196" s="66"/>
      <c r="AP1196" s="66"/>
      <c r="AQ1196" s="66"/>
      <c r="AR1196" s="66"/>
      <c r="AS1196" s="66"/>
      <c r="AT1196" s="66"/>
      <c r="AU1196" s="66"/>
      <c r="AV1196" s="66"/>
    </row>
    <row r="1197" spans="1:157" s="66" customFormat="1" ht="27" customHeight="1">
      <c r="A1197" s="99">
        <v>1114601097</v>
      </c>
      <c r="B1197" s="124" t="s">
        <v>6437</v>
      </c>
      <c r="C1197" s="102" t="s">
        <v>6438</v>
      </c>
      <c r="D1197" s="102" t="s">
        <v>96</v>
      </c>
      <c r="E1197" s="102" t="s">
        <v>6439</v>
      </c>
      <c r="F1197" s="125" t="s">
        <v>2787</v>
      </c>
      <c r="G1197" s="126" t="s">
        <v>6712</v>
      </c>
      <c r="H1197" s="126" t="s">
        <v>6713</v>
      </c>
      <c r="I1197" s="135"/>
      <c r="J1197" s="136"/>
      <c r="K1197" s="136"/>
      <c r="L1197" s="136"/>
      <c r="M1197" s="136" t="s">
        <v>49</v>
      </c>
      <c r="N1197" s="137" t="s">
        <v>49</v>
      </c>
      <c r="O1197" s="132"/>
      <c r="P1197" s="99"/>
      <c r="Q1197" s="131"/>
      <c r="R1197" s="132"/>
      <c r="S1197" s="99"/>
      <c r="T1197" s="99">
        <v>20</v>
      </c>
      <c r="U1197" s="99"/>
      <c r="V1197" s="131"/>
      <c r="W1197" s="132"/>
      <c r="X1197" s="131"/>
      <c r="Y1197" s="132"/>
      <c r="Z1197" s="99"/>
      <c r="AA1197" s="99"/>
      <c r="AB1197" s="99"/>
      <c r="AC1197" s="99"/>
      <c r="AD1197" s="112">
        <v>44197</v>
      </c>
      <c r="AE1197" s="102" t="s">
        <v>5751</v>
      </c>
    </row>
    <row r="1198" spans="1:157" s="66" customFormat="1" ht="27" customHeight="1">
      <c r="A1198" s="99">
        <v>1114601105</v>
      </c>
      <c r="B1198" s="124" t="s">
        <v>7270</v>
      </c>
      <c r="C1198" s="102" t="s">
        <v>7271</v>
      </c>
      <c r="D1198" s="102" t="s">
        <v>96</v>
      </c>
      <c r="E1198" s="102" t="s">
        <v>7272</v>
      </c>
      <c r="F1198" s="125" t="s">
        <v>7273</v>
      </c>
      <c r="G1198" s="126" t="s">
        <v>7274</v>
      </c>
      <c r="H1198" s="126"/>
      <c r="I1198" s="127"/>
      <c r="J1198" s="128"/>
      <c r="K1198" s="128"/>
      <c r="L1198" s="128"/>
      <c r="M1198" s="128" t="s">
        <v>765</v>
      </c>
      <c r="N1198" s="129"/>
      <c r="O1198" s="130"/>
      <c r="P1198" s="99"/>
      <c r="Q1198" s="131"/>
      <c r="R1198" s="132"/>
      <c r="S1198" s="99"/>
      <c r="T1198" s="99"/>
      <c r="U1198" s="99"/>
      <c r="V1198" s="110"/>
      <c r="W1198" s="111"/>
      <c r="X1198" s="110"/>
      <c r="Y1198" s="132"/>
      <c r="Z1198" s="99"/>
      <c r="AA1198" s="99">
        <v>20</v>
      </c>
      <c r="AB1198" s="99"/>
      <c r="AC1198" s="99"/>
      <c r="AD1198" s="138">
        <v>44621</v>
      </c>
      <c r="AE1198" s="102" t="s">
        <v>7275</v>
      </c>
    </row>
    <row r="1199" spans="1:157" ht="27" customHeight="1">
      <c r="A1199" s="126">
        <v>1114601113</v>
      </c>
      <c r="B1199" s="124" t="s">
        <v>7592</v>
      </c>
      <c r="C1199" s="102" t="s">
        <v>7593</v>
      </c>
      <c r="D1199" s="102" t="s">
        <v>96</v>
      </c>
      <c r="E1199" s="102" t="s">
        <v>7594</v>
      </c>
      <c r="F1199" s="133" t="s">
        <v>7595</v>
      </c>
      <c r="G1199" s="134" t="s">
        <v>7596</v>
      </c>
      <c r="H1199" s="134" t="s">
        <v>7597</v>
      </c>
      <c r="I1199" s="135" t="s">
        <v>6435</v>
      </c>
      <c r="J1199" s="136" t="s">
        <v>6435</v>
      </c>
      <c r="K1199" s="136" t="s">
        <v>6435</v>
      </c>
      <c r="L1199" s="136" t="s">
        <v>6435</v>
      </c>
      <c r="M1199" s="136" t="s">
        <v>6435</v>
      </c>
      <c r="N1199" s="137" t="s">
        <v>6435</v>
      </c>
      <c r="O1199" s="132" t="s">
        <v>6435</v>
      </c>
      <c r="P1199" s="99"/>
      <c r="Q1199" s="131"/>
      <c r="R1199" s="132"/>
      <c r="S1199" s="99"/>
      <c r="T1199" s="99"/>
      <c r="U1199" s="99"/>
      <c r="V1199" s="131"/>
      <c r="W1199" s="132"/>
      <c r="X1199" s="131"/>
      <c r="Y1199" s="132"/>
      <c r="Z1199" s="99"/>
      <c r="AA1199" s="99">
        <v>30</v>
      </c>
      <c r="AB1199" s="99"/>
      <c r="AC1199" s="99"/>
      <c r="AD1199" s="138">
        <v>44713</v>
      </c>
      <c r="AE1199" s="102" t="s">
        <v>7598</v>
      </c>
    </row>
    <row r="1200" spans="1:157" ht="27" customHeight="1">
      <c r="A1200" s="126">
        <v>1114601121</v>
      </c>
      <c r="B1200" s="124" t="s">
        <v>7665</v>
      </c>
      <c r="C1200" s="102" t="s">
        <v>7666</v>
      </c>
      <c r="D1200" s="102" t="s">
        <v>96</v>
      </c>
      <c r="E1200" s="102" t="s">
        <v>7667</v>
      </c>
      <c r="F1200" s="133" t="s">
        <v>5560</v>
      </c>
      <c r="G1200" s="134" t="s">
        <v>7939</v>
      </c>
      <c r="H1200" s="134" t="s">
        <v>7940</v>
      </c>
      <c r="I1200" s="135"/>
      <c r="J1200" s="136"/>
      <c r="K1200" s="136" t="s">
        <v>6435</v>
      </c>
      <c r="L1200" s="136"/>
      <c r="M1200" s="136" t="s">
        <v>6435</v>
      </c>
      <c r="N1200" s="137" t="s">
        <v>6435</v>
      </c>
      <c r="O1200" s="132"/>
      <c r="P1200" s="99"/>
      <c r="Q1200" s="131"/>
      <c r="R1200" s="132"/>
      <c r="S1200" s="99"/>
      <c r="T1200" s="99">
        <v>10</v>
      </c>
      <c r="U1200" s="99"/>
      <c r="V1200" s="131"/>
      <c r="W1200" s="132"/>
      <c r="X1200" s="131"/>
      <c r="Y1200" s="132"/>
      <c r="Z1200" s="99"/>
      <c r="AA1200" s="99"/>
      <c r="AB1200" s="99"/>
      <c r="AC1200" s="99"/>
      <c r="AD1200" s="149">
        <v>44743</v>
      </c>
      <c r="AE1200" s="102" t="s">
        <v>7668</v>
      </c>
    </row>
    <row r="1201" spans="1:207" ht="27" customHeight="1">
      <c r="A1201" s="126">
        <v>1114601139</v>
      </c>
      <c r="B1201" s="124" t="s">
        <v>7669</v>
      </c>
      <c r="C1201" s="102" t="s">
        <v>7670</v>
      </c>
      <c r="D1201" s="102" t="s">
        <v>96</v>
      </c>
      <c r="E1201" s="102" t="s">
        <v>7671</v>
      </c>
      <c r="F1201" s="133" t="s">
        <v>7273</v>
      </c>
      <c r="G1201" s="134" t="s">
        <v>7672</v>
      </c>
      <c r="H1201" s="134" t="s">
        <v>7673</v>
      </c>
      <c r="I1201" s="135" t="s">
        <v>6435</v>
      </c>
      <c r="J1201" s="136" t="s">
        <v>6435</v>
      </c>
      <c r="K1201" s="136" t="s">
        <v>6435</v>
      </c>
      <c r="L1201" s="136" t="s">
        <v>6435</v>
      </c>
      <c r="M1201" s="136" t="s">
        <v>6435</v>
      </c>
      <c r="N1201" s="137" t="s">
        <v>6435</v>
      </c>
      <c r="O1201" s="132" t="s">
        <v>6435</v>
      </c>
      <c r="P1201" s="99"/>
      <c r="Q1201" s="131"/>
      <c r="R1201" s="132"/>
      <c r="S1201" s="99"/>
      <c r="T1201" s="99"/>
      <c r="U1201" s="99"/>
      <c r="V1201" s="131"/>
      <c r="W1201" s="132"/>
      <c r="X1201" s="131"/>
      <c r="Y1201" s="132"/>
      <c r="Z1201" s="99"/>
      <c r="AA1201" s="99">
        <v>20</v>
      </c>
      <c r="AB1201" s="99"/>
      <c r="AC1201" s="99"/>
      <c r="AD1201" s="149">
        <v>44743</v>
      </c>
      <c r="AE1201" s="102" t="s">
        <v>7674</v>
      </c>
    </row>
    <row r="1202" spans="1:207" ht="27" customHeight="1">
      <c r="A1202" s="99">
        <v>1114601147</v>
      </c>
      <c r="B1202" s="100" t="s">
        <v>7932</v>
      </c>
      <c r="C1202" s="101" t="s">
        <v>7933</v>
      </c>
      <c r="D1202" s="102" t="s">
        <v>96</v>
      </c>
      <c r="E1202" s="102" t="s">
        <v>7934</v>
      </c>
      <c r="F1202" s="133" t="s">
        <v>7935</v>
      </c>
      <c r="G1202" s="134" t="s">
        <v>7936</v>
      </c>
      <c r="H1202" s="134" t="s">
        <v>7937</v>
      </c>
      <c r="I1202" s="135"/>
      <c r="J1202" s="136"/>
      <c r="K1202" s="136"/>
      <c r="L1202" s="136"/>
      <c r="M1202" s="136" t="s">
        <v>765</v>
      </c>
      <c r="N1202" s="137" t="s">
        <v>765</v>
      </c>
      <c r="O1202" s="132"/>
      <c r="P1202" s="99"/>
      <c r="Q1202" s="131"/>
      <c r="R1202" s="132"/>
      <c r="S1202" s="99"/>
      <c r="T1202" s="99"/>
      <c r="U1202" s="99"/>
      <c r="V1202" s="110"/>
      <c r="W1202" s="111"/>
      <c r="X1202" s="110"/>
      <c r="Y1202" s="132"/>
      <c r="Z1202" s="99"/>
      <c r="AA1202" s="99">
        <v>20</v>
      </c>
      <c r="AB1202" s="99"/>
      <c r="AC1202" s="99"/>
      <c r="AD1202" s="138">
        <v>44866</v>
      </c>
      <c r="AE1202" s="102" t="s">
        <v>7938</v>
      </c>
    </row>
    <row r="1203" spans="1:207" s="66" customFormat="1" ht="27" customHeight="1">
      <c r="A1203" s="99">
        <v>1114601162</v>
      </c>
      <c r="B1203" s="151" t="s">
        <v>8378</v>
      </c>
      <c r="C1203" s="151" t="s">
        <v>8379</v>
      </c>
      <c r="D1203" s="102" t="s">
        <v>4572</v>
      </c>
      <c r="E1203" s="102" t="s">
        <v>8380</v>
      </c>
      <c r="F1203" s="259" t="s">
        <v>8381</v>
      </c>
      <c r="G1203" s="99" t="s">
        <v>8382</v>
      </c>
      <c r="H1203" s="99" t="s">
        <v>8383</v>
      </c>
      <c r="I1203" s="135"/>
      <c r="J1203" s="136"/>
      <c r="K1203" s="136"/>
      <c r="L1203" s="136"/>
      <c r="M1203" s="136" t="s">
        <v>49</v>
      </c>
      <c r="N1203" s="137" t="s">
        <v>49</v>
      </c>
      <c r="O1203" s="132" t="s">
        <v>49</v>
      </c>
      <c r="P1203" s="99"/>
      <c r="Q1203" s="131"/>
      <c r="R1203" s="132"/>
      <c r="S1203" s="99"/>
      <c r="T1203" s="99"/>
      <c r="U1203" s="99"/>
      <c r="V1203" s="131"/>
      <c r="W1203" s="132"/>
      <c r="X1203" s="131"/>
      <c r="Y1203" s="132"/>
      <c r="Z1203" s="99"/>
      <c r="AA1203" s="99">
        <v>20</v>
      </c>
      <c r="AB1203" s="99"/>
      <c r="AC1203" s="99"/>
      <c r="AD1203" s="149">
        <v>45078</v>
      </c>
      <c r="AE1203" s="151" t="s">
        <v>8384</v>
      </c>
    </row>
    <row r="1204" spans="1:207" s="66" customFormat="1" ht="27" customHeight="1">
      <c r="A1204" s="99">
        <v>1114601204</v>
      </c>
      <c r="B1204" s="151" t="s">
        <v>8962</v>
      </c>
      <c r="C1204" s="151" t="s">
        <v>8963</v>
      </c>
      <c r="D1204" s="102" t="s">
        <v>4572</v>
      </c>
      <c r="E1204" s="102" t="s">
        <v>8964</v>
      </c>
      <c r="F1204" s="259" t="s">
        <v>8381</v>
      </c>
      <c r="G1204" s="99" t="s">
        <v>8965</v>
      </c>
      <c r="H1204" s="99" t="s">
        <v>8966</v>
      </c>
      <c r="I1204" s="135"/>
      <c r="J1204" s="136"/>
      <c r="K1204" s="136"/>
      <c r="L1204" s="136"/>
      <c r="M1204" s="136" t="s">
        <v>49</v>
      </c>
      <c r="N1204" s="137" t="s">
        <v>49</v>
      </c>
      <c r="O1204" s="132"/>
      <c r="P1204" s="99"/>
      <c r="Q1204" s="131"/>
      <c r="R1204" s="132"/>
      <c r="S1204" s="99"/>
      <c r="T1204" s="99"/>
      <c r="U1204" s="99"/>
      <c r="V1204" s="131"/>
      <c r="W1204" s="132"/>
      <c r="X1204" s="131"/>
      <c r="Y1204" s="132"/>
      <c r="Z1204" s="99">
        <v>20</v>
      </c>
      <c r="AA1204" s="99"/>
      <c r="AB1204" s="99"/>
      <c r="AC1204" s="99"/>
      <c r="AD1204" s="149">
        <v>45323</v>
      </c>
      <c r="AE1204" s="151" t="s">
        <v>8967</v>
      </c>
    </row>
    <row r="1205" spans="1:207" ht="27" customHeight="1">
      <c r="A1205" s="169">
        <v>1114601212</v>
      </c>
      <c r="B1205" s="198" t="s">
        <v>9179</v>
      </c>
      <c r="C1205" s="156" t="s">
        <v>9180</v>
      </c>
      <c r="D1205" s="156" t="s">
        <v>4572</v>
      </c>
      <c r="E1205" s="156" t="s">
        <v>9181</v>
      </c>
      <c r="F1205" s="263" t="s">
        <v>6485</v>
      </c>
      <c r="G1205" s="197" t="s">
        <v>9182</v>
      </c>
      <c r="H1205" s="197" t="s">
        <v>9183</v>
      </c>
      <c r="I1205" s="352"/>
      <c r="J1205" s="353"/>
      <c r="K1205" s="353"/>
      <c r="L1205" s="353"/>
      <c r="M1205" s="353" t="s">
        <v>765</v>
      </c>
      <c r="N1205" s="354" t="s">
        <v>765</v>
      </c>
      <c r="O1205" s="354" t="s">
        <v>765</v>
      </c>
      <c r="P1205" s="169"/>
      <c r="Q1205" s="203"/>
      <c r="R1205" s="204"/>
      <c r="S1205" s="169"/>
      <c r="T1205" s="169"/>
      <c r="U1205" s="169"/>
      <c r="V1205" s="203"/>
      <c r="W1205" s="204"/>
      <c r="X1205" s="203"/>
      <c r="Y1205" s="204"/>
      <c r="Z1205" s="169"/>
      <c r="AA1205" s="169">
        <v>20</v>
      </c>
      <c r="AB1205" s="169"/>
      <c r="AC1205" s="169"/>
      <c r="AD1205" s="222">
        <v>45413</v>
      </c>
      <c r="AE1205" s="156" t="s">
        <v>9184</v>
      </c>
    </row>
    <row r="1206" spans="1:207" s="213" customFormat="1" ht="26.1" customHeight="1">
      <c r="A1206" s="99">
        <v>1114601220</v>
      </c>
      <c r="B1206" s="100" t="s">
        <v>9527</v>
      </c>
      <c r="C1206" s="101" t="s">
        <v>9528</v>
      </c>
      <c r="D1206" s="102" t="s">
        <v>96</v>
      </c>
      <c r="E1206" s="102" t="s">
        <v>9529</v>
      </c>
      <c r="F1206" s="133" t="s">
        <v>9530</v>
      </c>
      <c r="G1206" s="134" t="s">
        <v>9531</v>
      </c>
      <c r="H1206" s="134" t="s">
        <v>9532</v>
      </c>
      <c r="I1206" s="127" t="s">
        <v>765</v>
      </c>
      <c r="J1206" s="128" t="s">
        <v>765</v>
      </c>
      <c r="K1206" s="128" t="s">
        <v>765</v>
      </c>
      <c r="L1206" s="128" t="s">
        <v>765</v>
      </c>
      <c r="M1206" s="128" t="s">
        <v>765</v>
      </c>
      <c r="N1206" s="129" t="s">
        <v>765</v>
      </c>
      <c r="O1206" s="130" t="s">
        <v>765</v>
      </c>
      <c r="P1206" s="99"/>
      <c r="Q1206" s="131"/>
      <c r="R1206" s="132"/>
      <c r="S1206" s="99"/>
      <c r="T1206" s="99"/>
      <c r="U1206" s="99">
        <v>35</v>
      </c>
      <c r="V1206" s="131"/>
      <c r="W1206" s="132"/>
      <c r="X1206" s="131"/>
      <c r="Y1206" s="132"/>
      <c r="Z1206" s="99"/>
      <c r="AA1206" s="99"/>
      <c r="AB1206" s="99"/>
      <c r="AC1206" s="99"/>
      <c r="AD1206" s="149">
        <v>45566</v>
      </c>
      <c r="AE1206" s="102" t="s">
        <v>9533</v>
      </c>
      <c r="AF1206" s="67"/>
      <c r="AG1206" s="67"/>
      <c r="AH1206" s="67"/>
      <c r="AI1206" s="67"/>
      <c r="AJ1206" s="67"/>
      <c r="AK1206" s="67"/>
      <c r="AL1206" s="67"/>
      <c r="AM1206" s="67"/>
      <c r="AN1206" s="67"/>
      <c r="AO1206" s="261"/>
      <c r="AP1206" s="334"/>
      <c r="AQ1206" s="335"/>
      <c r="AR1206" s="335"/>
      <c r="AS1206" s="335"/>
      <c r="AT1206" s="336"/>
      <c r="AU1206" s="337"/>
      <c r="AV1206" s="337"/>
      <c r="AW1206" s="337"/>
      <c r="AX1206" s="337"/>
      <c r="AY1206" s="337"/>
      <c r="AZ1206" s="337"/>
      <c r="BA1206" s="337"/>
      <c r="BB1206" s="337"/>
      <c r="BC1206" s="337"/>
      <c r="BD1206" s="261"/>
      <c r="BE1206" s="261"/>
      <c r="BF1206" s="261"/>
      <c r="BG1206" s="261"/>
      <c r="BH1206" s="261"/>
      <c r="BI1206" s="261"/>
      <c r="BJ1206" s="261"/>
      <c r="BK1206" s="261"/>
      <c r="BL1206" s="261"/>
      <c r="BM1206" s="261"/>
      <c r="BN1206" s="261"/>
      <c r="BO1206" s="261"/>
      <c r="BP1206" s="261"/>
      <c r="BQ1206" s="320"/>
      <c r="BR1206" s="335"/>
      <c r="BS1206" s="271"/>
      <c r="BT1206" s="271"/>
      <c r="BU1206" s="271"/>
      <c r="BV1206" s="271"/>
      <c r="BW1206" s="338"/>
      <c r="BX1206" s="339"/>
      <c r="BY1206" s="68"/>
      <c r="BZ1206" s="143"/>
      <c r="CA1206" s="143"/>
      <c r="CB1206" s="143"/>
      <c r="CC1206" s="143"/>
      <c r="CD1206" s="143"/>
      <c r="CE1206" s="143"/>
      <c r="CF1206" s="143"/>
      <c r="CG1206" s="143"/>
      <c r="CH1206" s="143"/>
      <c r="CI1206" s="143"/>
      <c r="CJ1206" s="143"/>
      <c r="CK1206" s="143"/>
      <c r="CL1206" s="143"/>
      <c r="CM1206" s="66"/>
      <c r="CN1206" s="143"/>
      <c r="CO1206" s="66"/>
      <c r="CP1206" s="66"/>
      <c r="CQ1206" s="66"/>
      <c r="CR1206" s="66"/>
      <c r="CS1206" s="66"/>
      <c r="CT1206" s="66"/>
      <c r="CU1206" s="66"/>
      <c r="CV1206" s="66"/>
      <c r="CW1206" s="66"/>
      <c r="CX1206" s="66"/>
      <c r="CY1206" s="66"/>
      <c r="CZ1206" s="66"/>
      <c r="DA1206" s="143"/>
      <c r="DB1206" s="143"/>
      <c r="DC1206" s="143"/>
      <c r="DD1206" s="143"/>
      <c r="DE1206" s="143"/>
      <c r="DF1206" s="340"/>
      <c r="DG1206" s="66"/>
      <c r="DH1206" s="66"/>
      <c r="DI1206" s="66"/>
      <c r="DJ1206" s="66"/>
      <c r="DK1206" s="66"/>
      <c r="DL1206" s="83"/>
      <c r="DM1206" s="67"/>
      <c r="DN1206" s="66"/>
      <c r="DO1206" s="67"/>
      <c r="DP1206" s="67"/>
      <c r="DQ1206" s="67"/>
      <c r="DR1206" s="67"/>
      <c r="DS1206" s="67"/>
      <c r="DT1206" s="67"/>
      <c r="DU1206" s="67"/>
      <c r="DV1206" s="67"/>
      <c r="DW1206" s="67"/>
      <c r="DX1206" s="67"/>
      <c r="DY1206" s="67"/>
      <c r="DZ1206" s="261"/>
      <c r="EA1206" s="334"/>
      <c r="EB1206" s="335"/>
      <c r="EC1206" s="335"/>
      <c r="ED1206" s="335"/>
      <c r="EE1206" s="336"/>
      <c r="EF1206" s="337"/>
      <c r="EG1206" s="337"/>
      <c r="EH1206" s="337"/>
      <c r="EI1206" s="337"/>
      <c r="EJ1206" s="337"/>
      <c r="EK1206" s="337"/>
      <c r="EL1206" s="337"/>
      <c r="EM1206" s="337"/>
      <c r="EN1206" s="337"/>
      <c r="EO1206" s="261"/>
      <c r="EP1206" s="261"/>
      <c r="EQ1206" s="261"/>
      <c r="ER1206" s="261"/>
      <c r="ES1206" s="261"/>
      <c r="ET1206" s="261"/>
      <c r="EU1206" s="261"/>
      <c r="EV1206" s="261"/>
      <c r="EW1206" s="261"/>
      <c r="EX1206" s="261"/>
      <c r="EY1206" s="261"/>
      <c r="EZ1206" s="261"/>
      <c r="FA1206" s="261"/>
      <c r="FB1206" s="320"/>
      <c r="FC1206" s="335"/>
      <c r="FD1206" s="271"/>
      <c r="FE1206" s="271"/>
      <c r="FF1206" s="271"/>
      <c r="FG1206" s="271"/>
      <c r="FH1206" s="338"/>
      <c r="FI1206" s="339"/>
      <c r="FJ1206" s="68"/>
      <c r="FK1206" s="143"/>
      <c r="FL1206" s="143"/>
      <c r="FM1206" s="143"/>
      <c r="FN1206" s="143"/>
      <c r="FO1206" s="143"/>
      <c r="FP1206" s="143"/>
      <c r="FQ1206" s="143"/>
      <c r="FR1206" s="143"/>
      <c r="FS1206" s="143"/>
      <c r="FT1206" s="143"/>
      <c r="FU1206" s="143"/>
      <c r="FV1206" s="143"/>
      <c r="FW1206" s="143"/>
      <c r="FX1206" s="66"/>
      <c r="FY1206" s="143"/>
      <c r="FZ1206" s="66"/>
      <c r="GA1206" s="66"/>
      <c r="GB1206" s="66"/>
      <c r="GC1206" s="66"/>
      <c r="GD1206" s="66"/>
      <c r="GE1206" s="66"/>
      <c r="GF1206" s="66"/>
      <c r="GG1206" s="66"/>
      <c r="GH1206" s="66"/>
      <c r="GI1206" s="66"/>
      <c r="GJ1206" s="66"/>
      <c r="GK1206" s="66"/>
      <c r="GL1206" s="143"/>
      <c r="GM1206" s="143"/>
      <c r="GN1206" s="143"/>
      <c r="GO1206" s="143"/>
      <c r="GP1206" s="143"/>
      <c r="GQ1206" s="340"/>
      <c r="GR1206" s="66"/>
      <c r="GS1206" s="66"/>
      <c r="GT1206" s="66"/>
      <c r="GU1206" s="66"/>
      <c r="GV1206" s="66"/>
      <c r="GW1206" s="83"/>
      <c r="GX1206" s="67"/>
      <c r="GY1206" s="66"/>
    </row>
    <row r="1207" spans="1:207" ht="27" customHeight="1">
      <c r="A1207" s="99">
        <v>1114601279</v>
      </c>
      <c r="B1207" s="100" t="s">
        <v>10096</v>
      </c>
      <c r="C1207" s="101" t="s">
        <v>10097</v>
      </c>
      <c r="D1207" s="102" t="s">
        <v>96</v>
      </c>
      <c r="E1207" s="102" t="s">
        <v>10098</v>
      </c>
      <c r="F1207" s="133" t="s">
        <v>10099</v>
      </c>
      <c r="G1207" s="134" t="s">
        <v>10100</v>
      </c>
      <c r="H1207" s="134"/>
      <c r="I1207" s="154" t="s">
        <v>765</v>
      </c>
      <c r="J1207" s="136" t="s">
        <v>765</v>
      </c>
      <c r="K1207" s="136" t="s">
        <v>765</v>
      </c>
      <c r="L1207" s="136" t="s">
        <v>765</v>
      </c>
      <c r="M1207" s="136" t="s">
        <v>765</v>
      </c>
      <c r="N1207" s="137" t="s">
        <v>765</v>
      </c>
      <c r="O1207" s="132" t="s">
        <v>765</v>
      </c>
      <c r="P1207" s="99"/>
      <c r="Q1207" s="131"/>
      <c r="R1207" s="132"/>
      <c r="S1207" s="99"/>
      <c r="T1207" s="99">
        <v>20</v>
      </c>
      <c r="U1207" s="99"/>
      <c r="V1207" s="110"/>
      <c r="W1207" s="111"/>
      <c r="X1207" s="110"/>
      <c r="Y1207" s="132"/>
      <c r="Z1207" s="99"/>
      <c r="AA1207" s="99"/>
      <c r="AB1207" s="99"/>
      <c r="AC1207" s="99"/>
      <c r="AD1207" s="138">
        <v>45748</v>
      </c>
      <c r="AE1207" s="102" t="s">
        <v>10101</v>
      </c>
    </row>
    <row r="1208" spans="1:207" ht="27" customHeight="1">
      <c r="A1208" s="126">
        <v>1114601287</v>
      </c>
      <c r="B1208" s="102" t="s">
        <v>11614</v>
      </c>
      <c r="C1208" s="102" t="s">
        <v>10424</v>
      </c>
      <c r="D1208" s="102" t="s">
        <v>96</v>
      </c>
      <c r="E1208" s="341" t="s">
        <v>10425</v>
      </c>
      <c r="F1208" s="126" t="s">
        <v>2963</v>
      </c>
      <c r="G1208" s="126" t="s">
        <v>10426</v>
      </c>
      <c r="H1208" s="126" t="s">
        <v>10426</v>
      </c>
      <c r="I1208" s="128"/>
      <c r="J1208" s="128"/>
      <c r="K1208" s="128"/>
      <c r="L1208" s="128"/>
      <c r="M1208" s="128" t="s">
        <v>765</v>
      </c>
      <c r="N1208" s="129" t="s">
        <v>765</v>
      </c>
      <c r="O1208" s="132"/>
      <c r="P1208" s="131"/>
      <c r="Q1208" s="110"/>
      <c r="R1208" s="111"/>
      <c r="S1208" s="99"/>
      <c r="T1208" s="99"/>
      <c r="U1208" s="131"/>
      <c r="V1208" s="110"/>
      <c r="W1208" s="342"/>
      <c r="X1208" s="110"/>
      <c r="Y1208" s="111"/>
      <c r="Z1208" s="99"/>
      <c r="AA1208" s="99">
        <v>20</v>
      </c>
      <c r="AB1208" s="112"/>
      <c r="AC1208" s="112"/>
      <c r="AD1208" s="126" t="s">
        <v>10331</v>
      </c>
      <c r="AE1208" s="80" t="s">
        <v>10427</v>
      </c>
    </row>
    <row r="1209" spans="1:207" s="66" customFormat="1" ht="27" customHeight="1">
      <c r="A1209" s="99">
        <v>1114601295</v>
      </c>
      <c r="B1209" s="100" t="s">
        <v>11311</v>
      </c>
      <c r="C1209" s="101" t="s">
        <v>11312</v>
      </c>
      <c r="D1209" s="102" t="s">
        <v>96</v>
      </c>
      <c r="E1209" s="102" t="s">
        <v>11313</v>
      </c>
      <c r="F1209" s="133" t="s">
        <v>2963</v>
      </c>
      <c r="G1209" s="134" t="s">
        <v>11314</v>
      </c>
      <c r="H1209" s="134" t="s">
        <v>11315</v>
      </c>
      <c r="I1209" s="135"/>
      <c r="J1209" s="136"/>
      <c r="K1209" s="136"/>
      <c r="L1209" s="136"/>
      <c r="M1209" s="136" t="s">
        <v>765</v>
      </c>
      <c r="N1209" s="137" t="s">
        <v>765</v>
      </c>
      <c r="O1209" s="132"/>
      <c r="P1209" s="99"/>
      <c r="Q1209" s="131"/>
      <c r="R1209" s="132"/>
      <c r="S1209" s="99"/>
      <c r="T1209" s="99"/>
      <c r="U1209" s="99"/>
      <c r="V1209" s="131"/>
      <c r="W1209" s="132"/>
      <c r="X1209" s="131">
        <v>13</v>
      </c>
      <c r="Y1209" s="132"/>
      <c r="Z1209" s="99"/>
      <c r="AA1209" s="99"/>
      <c r="AB1209" s="99"/>
      <c r="AC1209" s="99"/>
      <c r="AD1209" s="138">
        <v>46113</v>
      </c>
      <c r="AE1209" s="102" t="s">
        <v>11316</v>
      </c>
    </row>
    <row r="1210" spans="1:207" s="66" customFormat="1" ht="27" customHeight="1">
      <c r="A1210" s="99">
        <v>1114601303</v>
      </c>
      <c r="B1210" s="100" t="s">
        <v>11305</v>
      </c>
      <c r="C1210" s="101" t="s">
        <v>11306</v>
      </c>
      <c r="D1210" s="102" t="s">
        <v>96</v>
      </c>
      <c r="E1210" s="102" t="s">
        <v>11307</v>
      </c>
      <c r="F1210" s="133" t="s">
        <v>2963</v>
      </c>
      <c r="G1210" s="134" t="s">
        <v>11308</v>
      </c>
      <c r="H1210" s="134" t="s">
        <v>11309</v>
      </c>
      <c r="I1210" s="135" t="s">
        <v>765</v>
      </c>
      <c r="J1210" s="136" t="s">
        <v>765</v>
      </c>
      <c r="K1210" s="136" t="s">
        <v>765</v>
      </c>
      <c r="L1210" s="136" t="s">
        <v>765</v>
      </c>
      <c r="M1210" s="136" t="s">
        <v>765</v>
      </c>
      <c r="N1210" s="137" t="s">
        <v>765</v>
      </c>
      <c r="O1210" s="132" t="s">
        <v>765</v>
      </c>
      <c r="P1210" s="99"/>
      <c r="Q1210" s="131"/>
      <c r="R1210" s="132"/>
      <c r="S1210" s="99"/>
      <c r="T1210" s="99"/>
      <c r="U1210" s="99"/>
      <c r="V1210" s="131"/>
      <c r="W1210" s="132"/>
      <c r="X1210" s="131"/>
      <c r="Y1210" s="132"/>
      <c r="Z1210" s="99"/>
      <c r="AA1210" s="99">
        <v>20</v>
      </c>
      <c r="AB1210" s="99"/>
      <c r="AC1210" s="99"/>
      <c r="AD1210" s="138">
        <v>46113</v>
      </c>
      <c r="AE1210" s="102" t="s">
        <v>11310</v>
      </c>
    </row>
    <row r="1211" spans="1:207" s="66" customFormat="1" ht="27" customHeight="1">
      <c r="A1211" s="99">
        <v>1114601311</v>
      </c>
      <c r="B1211" s="100" t="s">
        <v>11293</v>
      </c>
      <c r="C1211" s="101" t="s">
        <v>11294</v>
      </c>
      <c r="D1211" s="102" t="s">
        <v>96</v>
      </c>
      <c r="E1211" s="102" t="s">
        <v>903</v>
      </c>
      <c r="F1211" s="133">
        <v>3660811</v>
      </c>
      <c r="G1211" s="134" t="s">
        <v>11295</v>
      </c>
      <c r="H1211" s="134" t="s">
        <v>11296</v>
      </c>
      <c r="I1211" s="135" t="s">
        <v>49</v>
      </c>
      <c r="J1211" s="136" t="s">
        <v>49</v>
      </c>
      <c r="K1211" s="136" t="s">
        <v>49</v>
      </c>
      <c r="L1211" s="136" t="s">
        <v>49</v>
      </c>
      <c r="M1211" s="136"/>
      <c r="N1211" s="137"/>
      <c r="O1211" s="132"/>
      <c r="P1211" s="99"/>
      <c r="Q1211" s="131"/>
      <c r="R1211" s="132"/>
      <c r="S1211" s="99"/>
      <c r="T1211" s="99">
        <v>8</v>
      </c>
      <c r="U1211" s="99"/>
      <c r="V1211" s="131"/>
      <c r="W1211" s="132"/>
      <c r="X1211" s="131"/>
      <c r="Y1211" s="132"/>
      <c r="Z1211" s="99"/>
      <c r="AA1211" s="99"/>
      <c r="AB1211" s="99"/>
      <c r="AC1211" s="99"/>
      <c r="AD1211" s="138">
        <v>46113</v>
      </c>
      <c r="AE1211" s="102" t="s">
        <v>11297</v>
      </c>
    </row>
    <row r="1212" spans="1:207" s="66" customFormat="1" ht="27" customHeight="1">
      <c r="A1212" s="144">
        <v>1114820010</v>
      </c>
      <c r="B1212" s="100" t="s">
        <v>437</v>
      </c>
      <c r="C1212" s="101" t="s">
        <v>10</v>
      </c>
      <c r="D1212" s="102" t="s">
        <v>11</v>
      </c>
      <c r="E1212" s="102" t="s">
        <v>12</v>
      </c>
      <c r="F1212" s="133">
        <v>3691622</v>
      </c>
      <c r="G1212" s="126" t="s">
        <v>13</v>
      </c>
      <c r="H1212" s="126" t="s">
        <v>14</v>
      </c>
      <c r="I1212" s="127" t="s">
        <v>284</v>
      </c>
      <c r="J1212" s="148" t="s">
        <v>284</v>
      </c>
      <c r="K1212" s="148" t="s">
        <v>284</v>
      </c>
      <c r="L1212" s="148" t="s">
        <v>284</v>
      </c>
      <c r="M1212" s="148"/>
      <c r="N1212" s="137"/>
      <c r="O1212" s="132"/>
      <c r="P1212" s="99">
        <v>50</v>
      </c>
      <c r="Q1212" s="131" t="s">
        <v>2679</v>
      </c>
      <c r="R1212" s="132">
        <v>2</v>
      </c>
      <c r="S1212" s="144"/>
      <c r="T1212" s="99">
        <v>53</v>
      </c>
      <c r="U1212" s="99"/>
      <c r="V1212" s="110"/>
      <c r="W1212" s="111"/>
      <c r="X1212" s="110"/>
      <c r="Y1212" s="181"/>
      <c r="Z1212" s="99"/>
      <c r="AA1212" s="99"/>
      <c r="AB1212" s="99"/>
      <c r="AC1212" s="99"/>
      <c r="AD1212" s="138">
        <v>39904</v>
      </c>
      <c r="AE1212" s="102" t="s">
        <v>1578</v>
      </c>
    </row>
    <row r="1213" spans="1:207" s="66" customFormat="1" ht="27" customHeight="1">
      <c r="A1213" s="144">
        <v>1114860024</v>
      </c>
      <c r="B1213" s="124" t="s">
        <v>434</v>
      </c>
      <c r="C1213" s="101" t="s">
        <v>245</v>
      </c>
      <c r="D1213" s="102" t="s">
        <v>246</v>
      </c>
      <c r="E1213" s="102" t="s">
        <v>247</v>
      </c>
      <c r="F1213" s="145">
        <v>3680112</v>
      </c>
      <c r="G1213" s="146" t="s">
        <v>248</v>
      </c>
      <c r="H1213" s="126" t="s">
        <v>249</v>
      </c>
      <c r="I1213" s="177"/>
      <c r="J1213" s="148"/>
      <c r="K1213" s="148"/>
      <c r="L1213" s="148"/>
      <c r="M1213" s="148" t="s">
        <v>342</v>
      </c>
      <c r="N1213" s="137"/>
      <c r="O1213" s="132"/>
      <c r="P1213" s="99">
        <v>50</v>
      </c>
      <c r="Q1213" s="131" t="s">
        <v>2679</v>
      </c>
      <c r="R1213" s="132">
        <v>4</v>
      </c>
      <c r="S1213" s="144"/>
      <c r="T1213" s="99">
        <v>50</v>
      </c>
      <c r="U1213" s="99"/>
      <c r="V1213" s="110"/>
      <c r="W1213" s="132"/>
      <c r="X1213" s="131"/>
      <c r="Y1213" s="181"/>
      <c r="Z1213" s="99"/>
      <c r="AA1213" s="99"/>
      <c r="AB1213" s="99"/>
      <c r="AC1213" s="99"/>
      <c r="AD1213" s="138">
        <v>40087</v>
      </c>
      <c r="AE1213" s="102" t="s">
        <v>1579</v>
      </c>
    </row>
    <row r="1214" spans="1:207" ht="27" customHeight="1">
      <c r="A1214" s="99">
        <v>1114860073</v>
      </c>
      <c r="B1214" s="208" t="s">
        <v>1834</v>
      </c>
      <c r="C1214" s="209" t="s">
        <v>1833</v>
      </c>
      <c r="D1214" s="102" t="s">
        <v>1949</v>
      </c>
      <c r="E1214" s="102" t="s">
        <v>1950</v>
      </c>
      <c r="F1214" s="133" t="s">
        <v>1951</v>
      </c>
      <c r="G1214" s="146" t="s">
        <v>1952</v>
      </c>
      <c r="H1214" s="126" t="s">
        <v>2024</v>
      </c>
      <c r="I1214" s="177"/>
      <c r="J1214" s="148"/>
      <c r="K1214" s="148"/>
      <c r="L1214" s="148"/>
      <c r="M1214" s="148" t="s">
        <v>1919</v>
      </c>
      <c r="N1214" s="137"/>
      <c r="O1214" s="132"/>
      <c r="P1214" s="99"/>
      <c r="Q1214" s="131"/>
      <c r="R1214" s="132"/>
      <c r="S1214" s="144"/>
      <c r="T1214" s="99"/>
      <c r="U1214" s="99"/>
      <c r="V1214" s="131"/>
      <c r="W1214" s="132"/>
      <c r="X1214" s="131"/>
      <c r="Y1214" s="181"/>
      <c r="Z1214" s="99"/>
      <c r="AA1214" s="99">
        <v>20</v>
      </c>
      <c r="AB1214" s="99"/>
      <c r="AC1214" s="99"/>
      <c r="AD1214" s="138">
        <v>41000</v>
      </c>
      <c r="AE1214" s="102" t="s">
        <v>1953</v>
      </c>
    </row>
    <row r="1215" spans="1:207" ht="27" customHeight="1">
      <c r="A1215" s="99">
        <v>1114860115</v>
      </c>
      <c r="B1215" s="124" t="s">
        <v>2324</v>
      </c>
      <c r="C1215" s="102" t="s">
        <v>2325</v>
      </c>
      <c r="D1215" s="102" t="s">
        <v>1949</v>
      </c>
      <c r="E1215" s="102" t="s">
        <v>2326</v>
      </c>
      <c r="F1215" s="125" t="s">
        <v>2327</v>
      </c>
      <c r="G1215" s="126" t="s">
        <v>2328</v>
      </c>
      <c r="H1215" s="126" t="s">
        <v>2328</v>
      </c>
      <c r="I1215" s="127" t="s">
        <v>2329</v>
      </c>
      <c r="J1215" s="128"/>
      <c r="K1215" s="128"/>
      <c r="L1215" s="128" t="s">
        <v>2329</v>
      </c>
      <c r="M1215" s="128" t="s">
        <v>2329</v>
      </c>
      <c r="N1215" s="129" t="s">
        <v>2329</v>
      </c>
      <c r="O1215" s="130" t="s">
        <v>2329</v>
      </c>
      <c r="P1215" s="99"/>
      <c r="Q1215" s="131"/>
      <c r="R1215" s="132"/>
      <c r="S1215" s="99"/>
      <c r="T1215" s="99"/>
      <c r="U1215" s="99"/>
      <c r="V1215" s="131"/>
      <c r="W1215" s="132"/>
      <c r="X1215" s="131"/>
      <c r="Y1215" s="132"/>
      <c r="Z1215" s="99"/>
      <c r="AA1215" s="99">
        <v>20</v>
      </c>
      <c r="AB1215" s="99"/>
      <c r="AC1215" s="99"/>
      <c r="AD1215" s="112">
        <v>41609</v>
      </c>
      <c r="AE1215" s="102" t="s">
        <v>2330</v>
      </c>
    </row>
    <row r="1216" spans="1:207" s="66" customFormat="1" ht="27" customHeight="1">
      <c r="A1216" s="99">
        <v>1114860123</v>
      </c>
      <c r="B1216" s="124" t="s">
        <v>2436</v>
      </c>
      <c r="C1216" s="102" t="s">
        <v>2437</v>
      </c>
      <c r="D1216" s="102" t="s">
        <v>2438</v>
      </c>
      <c r="E1216" s="102" t="s">
        <v>2439</v>
      </c>
      <c r="F1216" s="125" t="s">
        <v>2440</v>
      </c>
      <c r="G1216" s="126" t="s">
        <v>2441</v>
      </c>
      <c r="H1216" s="126" t="s">
        <v>2442</v>
      </c>
      <c r="I1216" s="127"/>
      <c r="J1216" s="128"/>
      <c r="K1216" s="128"/>
      <c r="L1216" s="128"/>
      <c r="M1216" s="128" t="s">
        <v>2412</v>
      </c>
      <c r="N1216" s="129"/>
      <c r="O1216" s="130"/>
      <c r="P1216" s="99"/>
      <c r="Q1216" s="131"/>
      <c r="R1216" s="132"/>
      <c r="S1216" s="99"/>
      <c r="T1216" s="99"/>
      <c r="U1216" s="99"/>
      <c r="V1216" s="131"/>
      <c r="W1216" s="132"/>
      <c r="X1216" s="146"/>
      <c r="Y1216" s="132"/>
      <c r="Z1216" s="99"/>
      <c r="AA1216" s="99">
        <v>20</v>
      </c>
      <c r="AB1216" s="99"/>
      <c r="AC1216" s="99"/>
      <c r="AD1216" s="112">
        <v>41730</v>
      </c>
      <c r="AE1216" s="102" t="s">
        <v>2443</v>
      </c>
    </row>
    <row r="1217" spans="1:31" s="213" customFormat="1" ht="27" customHeight="1">
      <c r="A1217" s="99">
        <v>1114860156</v>
      </c>
      <c r="B1217" s="100" t="s">
        <v>3259</v>
      </c>
      <c r="C1217" s="101" t="s">
        <v>2965</v>
      </c>
      <c r="D1217" s="102" t="s">
        <v>2966</v>
      </c>
      <c r="E1217" s="102" t="s">
        <v>2967</v>
      </c>
      <c r="F1217" s="133" t="s">
        <v>2968</v>
      </c>
      <c r="G1217" s="134" t="s">
        <v>2969</v>
      </c>
      <c r="H1217" s="134" t="s">
        <v>2970</v>
      </c>
      <c r="I1217" s="135"/>
      <c r="J1217" s="136"/>
      <c r="K1217" s="136"/>
      <c r="L1217" s="136"/>
      <c r="M1217" s="136" t="s">
        <v>2951</v>
      </c>
      <c r="N1217" s="137"/>
      <c r="O1217" s="132"/>
      <c r="P1217" s="99"/>
      <c r="Q1217" s="131"/>
      <c r="R1217" s="132"/>
      <c r="S1217" s="99"/>
      <c r="T1217" s="99"/>
      <c r="U1217" s="99"/>
      <c r="V1217" s="110"/>
      <c r="W1217" s="111"/>
      <c r="X1217" s="110"/>
      <c r="Y1217" s="132"/>
      <c r="Z1217" s="99"/>
      <c r="AA1217" s="99">
        <v>20</v>
      </c>
      <c r="AB1217" s="99"/>
      <c r="AC1217" s="99"/>
      <c r="AD1217" s="138">
        <v>42125</v>
      </c>
      <c r="AE1217" s="102" t="s">
        <v>2971</v>
      </c>
    </row>
    <row r="1218" spans="1:31" s="66" customFormat="1" ht="27" customHeight="1">
      <c r="A1218" s="99">
        <v>1114860230</v>
      </c>
      <c r="B1218" s="124" t="s">
        <v>9805</v>
      </c>
      <c r="C1218" s="102" t="s">
        <v>9806</v>
      </c>
      <c r="D1218" s="102" t="s">
        <v>9604</v>
      </c>
      <c r="E1218" s="102" t="s">
        <v>9807</v>
      </c>
      <c r="F1218" s="125" t="s">
        <v>9606</v>
      </c>
      <c r="G1218" s="126" t="s">
        <v>9808</v>
      </c>
      <c r="H1218" s="126" t="s">
        <v>9809</v>
      </c>
      <c r="I1218" s="127" t="s">
        <v>6079</v>
      </c>
      <c r="J1218" s="128"/>
      <c r="K1218" s="128" t="s">
        <v>393</v>
      </c>
      <c r="L1218" s="128"/>
      <c r="M1218" s="128" t="s">
        <v>49</v>
      </c>
      <c r="N1218" s="128" t="s">
        <v>49</v>
      </c>
      <c r="O1218" s="128"/>
      <c r="P1218" s="99"/>
      <c r="Q1218" s="131"/>
      <c r="R1218" s="132"/>
      <c r="S1218" s="99"/>
      <c r="T1218" s="99"/>
      <c r="U1218" s="99"/>
      <c r="V1218" s="131"/>
      <c r="W1218" s="132"/>
      <c r="X1218" s="131"/>
      <c r="Y1218" s="132"/>
      <c r="Z1218" s="99"/>
      <c r="AA1218" s="99">
        <v>20</v>
      </c>
      <c r="AB1218" s="99"/>
      <c r="AC1218" s="99"/>
      <c r="AD1218" s="112">
        <v>45658</v>
      </c>
      <c r="AE1218" s="102" t="s">
        <v>9810</v>
      </c>
    </row>
    <row r="1219" spans="1:31" ht="27" customHeight="1">
      <c r="A1219" s="126">
        <v>1114860248</v>
      </c>
      <c r="B1219" s="124" t="s">
        <v>11449</v>
      </c>
      <c r="C1219" s="102" t="s">
        <v>1755</v>
      </c>
      <c r="D1219" s="102" t="s">
        <v>11450</v>
      </c>
      <c r="E1219" s="102" t="s">
        <v>11451</v>
      </c>
      <c r="F1219" s="133" t="s">
        <v>11452</v>
      </c>
      <c r="G1219" s="134" t="s">
        <v>11453</v>
      </c>
      <c r="H1219" s="134" t="s">
        <v>11454</v>
      </c>
      <c r="I1219" s="135" t="s">
        <v>6435</v>
      </c>
      <c r="J1219" s="135" t="s">
        <v>6435</v>
      </c>
      <c r="K1219" s="135" t="s">
        <v>6435</v>
      </c>
      <c r="L1219" s="135" t="s">
        <v>6435</v>
      </c>
      <c r="M1219" s="136" t="s">
        <v>765</v>
      </c>
      <c r="N1219" s="137"/>
      <c r="O1219" s="132"/>
      <c r="P1219" s="99"/>
      <c r="Q1219" s="131"/>
      <c r="R1219" s="132"/>
      <c r="S1219" s="99"/>
      <c r="T1219" s="99">
        <v>20</v>
      </c>
      <c r="U1219" s="99"/>
      <c r="V1219" s="131"/>
      <c r="W1219" s="132"/>
      <c r="X1219" s="131"/>
      <c r="Y1219" s="132"/>
      <c r="Z1219" s="99"/>
      <c r="AA1219" s="99"/>
      <c r="AB1219" s="99"/>
      <c r="AC1219" s="99"/>
      <c r="AD1219" s="149">
        <v>46143</v>
      </c>
      <c r="AE1219" s="102" t="s">
        <v>11455</v>
      </c>
    </row>
    <row r="1220" spans="1:31" s="66" customFormat="1" ht="27" customHeight="1">
      <c r="A1220" s="99">
        <v>1114900044</v>
      </c>
      <c r="B1220" s="124" t="s">
        <v>493</v>
      </c>
      <c r="C1220" s="102" t="s">
        <v>5360</v>
      </c>
      <c r="D1220" s="102" t="s">
        <v>97</v>
      </c>
      <c r="E1220" s="102" t="s">
        <v>204</v>
      </c>
      <c r="F1220" s="125">
        <v>3680004</v>
      </c>
      <c r="G1220" s="126" t="s">
        <v>731</v>
      </c>
      <c r="H1220" s="126" t="s">
        <v>732</v>
      </c>
      <c r="I1220" s="127"/>
      <c r="J1220" s="128"/>
      <c r="K1220" s="128"/>
      <c r="L1220" s="128"/>
      <c r="M1220" s="128" t="s">
        <v>49</v>
      </c>
      <c r="N1220" s="129"/>
      <c r="O1220" s="130"/>
      <c r="P1220" s="99">
        <v>30</v>
      </c>
      <c r="Q1220" s="131" t="s">
        <v>49</v>
      </c>
      <c r="R1220" s="132">
        <v>10</v>
      </c>
      <c r="S1220" s="99"/>
      <c r="T1220" s="99">
        <v>220</v>
      </c>
      <c r="U1220" s="99"/>
      <c r="V1220" s="131">
        <v>10</v>
      </c>
      <c r="W1220" s="132"/>
      <c r="X1220" s="131">
        <v>10</v>
      </c>
      <c r="Y1220" s="132"/>
      <c r="Z1220" s="99"/>
      <c r="AA1220" s="99">
        <v>50</v>
      </c>
      <c r="AB1220" s="99"/>
      <c r="AC1220" s="99"/>
      <c r="AD1220" s="112">
        <v>39173</v>
      </c>
      <c r="AE1220" s="102" t="s">
        <v>3351</v>
      </c>
    </row>
    <row r="1221" spans="1:31" s="66" customFormat="1" ht="27" customHeight="1">
      <c r="A1221" s="99">
        <v>1114900085</v>
      </c>
      <c r="B1221" s="124" t="s">
        <v>415</v>
      </c>
      <c r="C1221" s="102" t="s">
        <v>538</v>
      </c>
      <c r="D1221" s="102" t="s">
        <v>97</v>
      </c>
      <c r="E1221" s="102" t="s">
        <v>205</v>
      </c>
      <c r="F1221" s="125">
        <v>3680051</v>
      </c>
      <c r="G1221" s="126" t="s">
        <v>733</v>
      </c>
      <c r="H1221" s="126" t="s">
        <v>733</v>
      </c>
      <c r="I1221" s="127"/>
      <c r="J1221" s="128"/>
      <c r="K1221" s="128"/>
      <c r="L1221" s="128"/>
      <c r="M1221" s="128"/>
      <c r="N1221" s="129" t="s">
        <v>303</v>
      </c>
      <c r="O1221" s="130"/>
      <c r="P1221" s="99"/>
      <c r="Q1221" s="131"/>
      <c r="R1221" s="132"/>
      <c r="S1221" s="99"/>
      <c r="T1221" s="99"/>
      <c r="U1221" s="99"/>
      <c r="V1221" s="131"/>
      <c r="W1221" s="132"/>
      <c r="X1221" s="131"/>
      <c r="Y1221" s="132"/>
      <c r="Z1221" s="99"/>
      <c r="AA1221" s="99">
        <v>20</v>
      </c>
      <c r="AB1221" s="99"/>
      <c r="AC1221" s="99"/>
      <c r="AD1221" s="112">
        <v>39173</v>
      </c>
      <c r="AE1221" s="102" t="s">
        <v>15</v>
      </c>
    </row>
    <row r="1222" spans="1:31" s="66" customFormat="1" ht="27" customHeight="1">
      <c r="A1222" s="99">
        <v>1114900093</v>
      </c>
      <c r="B1222" s="124" t="s">
        <v>497</v>
      </c>
      <c r="C1222" s="102" t="s">
        <v>524</v>
      </c>
      <c r="D1222" s="102" t="s">
        <v>97</v>
      </c>
      <c r="E1222" s="102" t="s">
        <v>207</v>
      </c>
      <c r="F1222" s="125">
        <v>3680053</v>
      </c>
      <c r="G1222" s="126" t="s">
        <v>734</v>
      </c>
      <c r="H1222" s="126" t="s">
        <v>735</v>
      </c>
      <c r="I1222" s="127"/>
      <c r="J1222" s="128"/>
      <c r="K1222" s="128"/>
      <c r="L1222" s="128"/>
      <c r="M1222" s="128" t="s">
        <v>63</v>
      </c>
      <c r="N1222" s="129"/>
      <c r="O1222" s="130"/>
      <c r="P1222" s="99"/>
      <c r="Q1222" s="131"/>
      <c r="R1222" s="132"/>
      <c r="S1222" s="99"/>
      <c r="T1222" s="99"/>
      <c r="U1222" s="99"/>
      <c r="V1222" s="131"/>
      <c r="W1222" s="132"/>
      <c r="X1222" s="131"/>
      <c r="Y1222" s="132"/>
      <c r="Z1222" s="99"/>
      <c r="AA1222" s="99">
        <v>40</v>
      </c>
      <c r="AB1222" s="99"/>
      <c r="AC1222" s="99"/>
      <c r="AD1222" s="112">
        <v>39173</v>
      </c>
      <c r="AE1222" s="102" t="s">
        <v>16</v>
      </c>
    </row>
    <row r="1223" spans="1:31" ht="27" customHeight="1">
      <c r="A1223" s="99">
        <v>1114900150</v>
      </c>
      <c r="B1223" s="124" t="s">
        <v>948</v>
      </c>
      <c r="C1223" s="102" t="s">
        <v>949</v>
      </c>
      <c r="D1223" s="102" t="s">
        <v>97</v>
      </c>
      <c r="E1223" s="102" t="s">
        <v>989</v>
      </c>
      <c r="F1223" s="125">
        <v>3680051</v>
      </c>
      <c r="G1223" s="126" t="s">
        <v>987</v>
      </c>
      <c r="H1223" s="126" t="s">
        <v>987</v>
      </c>
      <c r="I1223" s="110"/>
      <c r="J1223" s="148"/>
      <c r="K1223" s="148"/>
      <c r="L1223" s="148"/>
      <c r="M1223" s="148" t="s">
        <v>988</v>
      </c>
      <c r="N1223" s="137"/>
      <c r="O1223" s="132"/>
      <c r="P1223" s="126"/>
      <c r="Q1223" s="146"/>
      <c r="R1223" s="130"/>
      <c r="S1223" s="126"/>
      <c r="T1223" s="126"/>
      <c r="U1223" s="126"/>
      <c r="V1223" s="146"/>
      <c r="W1223" s="132"/>
      <c r="X1223" s="146"/>
      <c r="Y1223" s="130"/>
      <c r="Z1223" s="126"/>
      <c r="AA1223" s="99">
        <v>20</v>
      </c>
      <c r="AB1223" s="99"/>
      <c r="AC1223" s="99"/>
      <c r="AD1223" s="149">
        <v>40269</v>
      </c>
      <c r="AE1223" s="102" t="s">
        <v>15</v>
      </c>
    </row>
    <row r="1224" spans="1:31" ht="27" customHeight="1">
      <c r="A1224" s="99">
        <v>1114900176</v>
      </c>
      <c r="B1224" s="124" t="s">
        <v>1267</v>
      </c>
      <c r="C1224" s="102" t="s">
        <v>5732</v>
      </c>
      <c r="D1224" s="102" t="s">
        <v>97</v>
      </c>
      <c r="E1224" s="102" t="s">
        <v>5729</v>
      </c>
      <c r="F1224" s="125">
        <v>3691872</v>
      </c>
      <c r="G1224" s="126" t="s">
        <v>5730</v>
      </c>
      <c r="H1224" s="126" t="s">
        <v>5730</v>
      </c>
      <c r="I1224" s="110"/>
      <c r="J1224" s="148"/>
      <c r="K1224" s="148"/>
      <c r="L1224" s="148"/>
      <c r="M1224" s="148" t="s">
        <v>49</v>
      </c>
      <c r="N1224" s="137" t="s">
        <v>765</v>
      </c>
      <c r="O1224" s="132"/>
      <c r="P1224" s="126"/>
      <c r="Q1224" s="146"/>
      <c r="R1224" s="130"/>
      <c r="S1224" s="126"/>
      <c r="T1224" s="126">
        <v>15</v>
      </c>
      <c r="U1224" s="126"/>
      <c r="V1224" s="146"/>
      <c r="W1224" s="132"/>
      <c r="X1224" s="146"/>
      <c r="Y1224" s="130"/>
      <c r="Z1224" s="126"/>
      <c r="AA1224" s="99">
        <v>15</v>
      </c>
      <c r="AB1224" s="99"/>
      <c r="AC1224" s="99"/>
      <c r="AD1224" s="149">
        <v>40634</v>
      </c>
      <c r="AE1224" s="102" t="s">
        <v>5731</v>
      </c>
    </row>
    <row r="1225" spans="1:31" s="66" customFormat="1" ht="27" customHeight="1">
      <c r="A1225" s="99">
        <v>1114900192</v>
      </c>
      <c r="B1225" s="124" t="s">
        <v>1505</v>
      </c>
      <c r="C1225" s="102" t="s">
        <v>1506</v>
      </c>
      <c r="D1225" s="102" t="s">
        <v>97</v>
      </c>
      <c r="E1225" s="102" t="s">
        <v>2714</v>
      </c>
      <c r="F1225" s="125">
        <v>3680056</v>
      </c>
      <c r="G1225" s="126" t="s">
        <v>5191</v>
      </c>
      <c r="H1225" s="126" t="s">
        <v>5192</v>
      </c>
      <c r="I1225" s="110"/>
      <c r="J1225" s="148"/>
      <c r="K1225" s="148"/>
      <c r="L1225" s="148"/>
      <c r="M1225" s="148" t="s">
        <v>49</v>
      </c>
      <c r="N1225" s="137" t="s">
        <v>49</v>
      </c>
      <c r="O1225" s="132"/>
      <c r="P1225" s="126"/>
      <c r="Q1225" s="146"/>
      <c r="R1225" s="130"/>
      <c r="S1225" s="126"/>
      <c r="T1225" s="126"/>
      <c r="U1225" s="126"/>
      <c r="V1225" s="146">
        <v>24</v>
      </c>
      <c r="W1225" s="132">
        <v>20</v>
      </c>
      <c r="X1225" s="146">
        <v>6</v>
      </c>
      <c r="Y1225" s="130"/>
      <c r="Z1225" s="126"/>
      <c r="AA1225" s="99">
        <v>10</v>
      </c>
      <c r="AB1225" s="99"/>
      <c r="AC1225" s="99"/>
      <c r="AD1225" s="149">
        <v>40817</v>
      </c>
      <c r="AE1225" s="102" t="s">
        <v>1507</v>
      </c>
    </row>
    <row r="1226" spans="1:31" ht="27" customHeight="1">
      <c r="A1226" s="99">
        <v>1114900291</v>
      </c>
      <c r="B1226" s="100" t="s">
        <v>3395</v>
      </c>
      <c r="C1226" s="101" t="s">
        <v>10145</v>
      </c>
      <c r="D1226" s="102" t="s">
        <v>97</v>
      </c>
      <c r="E1226" s="102" t="s">
        <v>10146</v>
      </c>
      <c r="F1226" s="133" t="s">
        <v>3396</v>
      </c>
      <c r="G1226" s="134" t="s">
        <v>3397</v>
      </c>
      <c r="H1226" s="134" t="s">
        <v>3398</v>
      </c>
      <c r="I1226" s="135"/>
      <c r="J1226" s="136"/>
      <c r="K1226" s="136"/>
      <c r="L1226" s="136"/>
      <c r="M1226" s="136" t="s">
        <v>49</v>
      </c>
      <c r="N1226" s="137" t="s">
        <v>49</v>
      </c>
      <c r="O1226" s="132"/>
      <c r="P1226" s="99"/>
      <c r="Q1226" s="131"/>
      <c r="R1226" s="132"/>
      <c r="S1226" s="99"/>
      <c r="T1226" s="99"/>
      <c r="U1226" s="99"/>
      <c r="V1226" s="131"/>
      <c r="W1226" s="132"/>
      <c r="X1226" s="131"/>
      <c r="Y1226" s="132"/>
      <c r="Z1226" s="99"/>
      <c r="AA1226" s="99">
        <v>40</v>
      </c>
      <c r="AB1226" s="99"/>
      <c r="AC1226" s="99"/>
      <c r="AD1226" s="138">
        <v>42491</v>
      </c>
      <c r="AE1226" s="102" t="s">
        <v>10147</v>
      </c>
    </row>
    <row r="1227" spans="1:31" s="66" customFormat="1" ht="27" customHeight="1">
      <c r="A1227" s="99">
        <v>1114900309</v>
      </c>
      <c r="B1227" s="100" t="s">
        <v>3636</v>
      </c>
      <c r="C1227" s="101" t="s">
        <v>3637</v>
      </c>
      <c r="D1227" s="102" t="s">
        <v>97</v>
      </c>
      <c r="E1227" s="102" t="s">
        <v>9256</v>
      </c>
      <c r="F1227" s="133" t="s">
        <v>3642</v>
      </c>
      <c r="G1227" s="134" t="s">
        <v>3643</v>
      </c>
      <c r="H1227" s="134" t="s">
        <v>3644</v>
      </c>
      <c r="I1227" s="135"/>
      <c r="J1227" s="136"/>
      <c r="K1227" s="136"/>
      <c r="L1227" s="136"/>
      <c r="M1227" s="136" t="s">
        <v>49</v>
      </c>
      <c r="N1227" s="137" t="s">
        <v>49</v>
      </c>
      <c r="O1227" s="132"/>
      <c r="P1227" s="99"/>
      <c r="Q1227" s="131"/>
      <c r="R1227" s="132"/>
      <c r="S1227" s="99"/>
      <c r="T1227" s="99"/>
      <c r="U1227" s="99"/>
      <c r="V1227" s="131"/>
      <c r="W1227" s="132"/>
      <c r="X1227" s="146"/>
      <c r="Y1227" s="132"/>
      <c r="Z1227" s="99"/>
      <c r="AA1227" s="99">
        <v>20</v>
      </c>
      <c r="AB1227" s="99"/>
      <c r="AC1227" s="99"/>
      <c r="AD1227" s="138">
        <v>42705</v>
      </c>
      <c r="AE1227" s="102" t="s">
        <v>9257</v>
      </c>
    </row>
    <row r="1228" spans="1:31" s="66" customFormat="1" ht="27" customHeight="1">
      <c r="A1228" s="126">
        <v>1114900325</v>
      </c>
      <c r="B1228" s="124" t="s">
        <v>6195</v>
      </c>
      <c r="C1228" s="102" t="s">
        <v>6196</v>
      </c>
      <c r="D1228" s="102" t="s">
        <v>97</v>
      </c>
      <c r="E1228" s="102" t="s">
        <v>6197</v>
      </c>
      <c r="F1228" s="125" t="s">
        <v>6198</v>
      </c>
      <c r="G1228" s="126" t="s">
        <v>6199</v>
      </c>
      <c r="H1228" s="126" t="s">
        <v>6200</v>
      </c>
      <c r="I1228" s="110" t="s">
        <v>49</v>
      </c>
      <c r="J1228" s="148" t="s">
        <v>49</v>
      </c>
      <c r="K1228" s="148" t="s">
        <v>49</v>
      </c>
      <c r="L1228" s="148" t="s">
        <v>49</v>
      </c>
      <c r="M1228" s="148" t="s">
        <v>49</v>
      </c>
      <c r="N1228" s="137" t="s">
        <v>49</v>
      </c>
      <c r="O1228" s="132" t="s">
        <v>49</v>
      </c>
      <c r="P1228" s="99"/>
      <c r="Q1228" s="131"/>
      <c r="R1228" s="132"/>
      <c r="S1228" s="99"/>
      <c r="T1228" s="99">
        <v>20</v>
      </c>
      <c r="U1228" s="99"/>
      <c r="V1228" s="131"/>
      <c r="W1228" s="132"/>
      <c r="X1228" s="131"/>
      <c r="Y1228" s="132"/>
      <c r="Z1228" s="99"/>
      <c r="AA1228" s="99"/>
      <c r="AB1228" s="99"/>
      <c r="AC1228" s="99"/>
      <c r="AD1228" s="112">
        <v>44044</v>
      </c>
      <c r="AE1228" s="102" t="s">
        <v>6201</v>
      </c>
    </row>
    <row r="1229" spans="1:31" s="66" customFormat="1" ht="27" customHeight="1">
      <c r="A1229" s="99">
        <v>1114900341</v>
      </c>
      <c r="B1229" s="100" t="s">
        <v>6405</v>
      </c>
      <c r="C1229" s="101" t="s">
        <v>6406</v>
      </c>
      <c r="D1229" s="102" t="s">
        <v>97</v>
      </c>
      <c r="E1229" s="102" t="s">
        <v>6407</v>
      </c>
      <c r="F1229" s="133" t="s">
        <v>6408</v>
      </c>
      <c r="G1229" s="134" t="s">
        <v>6409</v>
      </c>
      <c r="H1229" s="134" t="s">
        <v>6410</v>
      </c>
      <c r="I1229" s="135" t="s">
        <v>6411</v>
      </c>
      <c r="J1229" s="136"/>
      <c r="K1229" s="136"/>
      <c r="L1229" s="136" t="s">
        <v>6411</v>
      </c>
      <c r="M1229" s="136" t="s">
        <v>49</v>
      </c>
      <c r="N1229" s="137" t="s">
        <v>49</v>
      </c>
      <c r="O1229" s="132"/>
      <c r="P1229" s="99"/>
      <c r="Q1229" s="131"/>
      <c r="R1229" s="132"/>
      <c r="S1229" s="99"/>
      <c r="T1229" s="99"/>
      <c r="U1229" s="99"/>
      <c r="V1229" s="131"/>
      <c r="W1229" s="132"/>
      <c r="X1229" s="146"/>
      <c r="Y1229" s="132"/>
      <c r="Z1229" s="99"/>
      <c r="AA1229" s="99">
        <v>20</v>
      </c>
      <c r="AB1229" s="99"/>
      <c r="AC1229" s="99"/>
      <c r="AD1229" s="112">
        <v>44166</v>
      </c>
      <c r="AE1229" s="102" t="s">
        <v>6412</v>
      </c>
    </row>
    <row r="1230" spans="1:31" ht="27" customHeight="1">
      <c r="A1230" s="99">
        <v>1114900358</v>
      </c>
      <c r="B1230" s="124" t="s">
        <v>6521</v>
      </c>
      <c r="C1230" s="102" t="s">
        <v>6522</v>
      </c>
      <c r="D1230" s="102" t="s">
        <v>97</v>
      </c>
      <c r="E1230" s="102" t="s">
        <v>6523</v>
      </c>
      <c r="F1230" s="125" t="s">
        <v>6524</v>
      </c>
      <c r="G1230" s="126" t="s">
        <v>6525</v>
      </c>
      <c r="H1230" s="126" t="s">
        <v>6526</v>
      </c>
      <c r="I1230" s="127" t="s">
        <v>6435</v>
      </c>
      <c r="J1230" s="128" t="s">
        <v>6435</v>
      </c>
      <c r="K1230" s="129" t="s">
        <v>6435</v>
      </c>
      <c r="L1230" s="128" t="s">
        <v>6435</v>
      </c>
      <c r="M1230" s="128" t="s">
        <v>765</v>
      </c>
      <c r="N1230" s="129" t="s">
        <v>765</v>
      </c>
      <c r="O1230" s="130" t="s">
        <v>6435</v>
      </c>
      <c r="P1230" s="99"/>
      <c r="Q1230" s="131"/>
      <c r="R1230" s="132"/>
      <c r="S1230" s="99"/>
      <c r="T1230" s="99"/>
      <c r="U1230" s="99"/>
      <c r="V1230" s="131"/>
      <c r="W1230" s="132"/>
      <c r="X1230" s="131"/>
      <c r="Y1230" s="132"/>
      <c r="Z1230" s="99">
        <v>10</v>
      </c>
      <c r="AA1230" s="99"/>
      <c r="AB1230" s="99"/>
      <c r="AC1230" s="99"/>
      <c r="AD1230" s="112">
        <v>44228</v>
      </c>
      <c r="AE1230" s="102" t="s">
        <v>6527</v>
      </c>
    </row>
    <row r="1231" spans="1:31" ht="27" customHeight="1">
      <c r="A1231" s="99">
        <v>1114900366</v>
      </c>
      <c r="B1231" s="124" t="s">
        <v>6604</v>
      </c>
      <c r="C1231" s="102" t="s">
        <v>6605</v>
      </c>
      <c r="D1231" s="102" t="s">
        <v>97</v>
      </c>
      <c r="E1231" s="102" t="s">
        <v>6606</v>
      </c>
      <c r="F1231" s="125" t="s">
        <v>6607</v>
      </c>
      <c r="G1231" s="126" t="s">
        <v>6608</v>
      </c>
      <c r="H1231" s="126" t="s">
        <v>6608</v>
      </c>
      <c r="I1231" s="127"/>
      <c r="J1231" s="128"/>
      <c r="K1231" s="129"/>
      <c r="L1231" s="128"/>
      <c r="M1231" s="128" t="s">
        <v>765</v>
      </c>
      <c r="N1231" s="129" t="s">
        <v>765</v>
      </c>
      <c r="O1231" s="130"/>
      <c r="P1231" s="99"/>
      <c r="Q1231" s="131"/>
      <c r="R1231" s="132"/>
      <c r="S1231" s="99"/>
      <c r="T1231" s="99"/>
      <c r="U1231" s="99"/>
      <c r="V1231" s="131"/>
      <c r="W1231" s="132"/>
      <c r="X1231" s="131"/>
      <c r="Y1231" s="132"/>
      <c r="Z1231" s="99"/>
      <c r="AA1231" s="99">
        <v>20</v>
      </c>
      <c r="AB1231" s="99"/>
      <c r="AC1231" s="99"/>
      <c r="AD1231" s="112">
        <v>44287</v>
      </c>
      <c r="AE1231" s="102" t="s">
        <v>6609</v>
      </c>
    </row>
    <row r="1232" spans="1:31" ht="27" customHeight="1">
      <c r="A1232" s="82">
        <v>1114900408</v>
      </c>
      <c r="B1232" s="305" t="s">
        <v>8886</v>
      </c>
      <c r="C1232" s="305" t="s">
        <v>8887</v>
      </c>
      <c r="D1232" s="84" t="s">
        <v>97</v>
      </c>
      <c r="E1232" s="84" t="s">
        <v>8888</v>
      </c>
      <c r="F1232" s="85" t="s">
        <v>5650</v>
      </c>
      <c r="G1232" s="305" t="s">
        <v>8889</v>
      </c>
      <c r="H1232" s="305" t="s">
        <v>8890</v>
      </c>
      <c r="I1232" s="76" t="s">
        <v>391</v>
      </c>
      <c r="J1232" s="76" t="s">
        <v>392</v>
      </c>
      <c r="K1232" s="76" t="s">
        <v>393</v>
      </c>
      <c r="L1232" s="76" t="s">
        <v>394</v>
      </c>
      <c r="M1232" s="76" t="s">
        <v>395</v>
      </c>
      <c r="N1232" s="76" t="s">
        <v>396</v>
      </c>
      <c r="O1232" s="76" t="s">
        <v>2177</v>
      </c>
      <c r="P1232" s="76"/>
      <c r="Q1232" s="361"/>
      <c r="R1232" s="361"/>
      <c r="S1232" s="76"/>
      <c r="T1232" s="76"/>
      <c r="U1232" s="76"/>
      <c r="V1232" s="76"/>
      <c r="W1232" s="76"/>
      <c r="X1232" s="76"/>
      <c r="Y1232" s="76"/>
      <c r="Z1232" s="76"/>
      <c r="AA1232" s="76">
        <v>20</v>
      </c>
      <c r="AB1232" s="76"/>
      <c r="AC1232" s="76"/>
      <c r="AD1232" s="139">
        <v>45292</v>
      </c>
      <c r="AE1232" s="141" t="s">
        <v>8891</v>
      </c>
    </row>
    <row r="1233" spans="1:31" ht="27" customHeight="1">
      <c r="A1233" s="99">
        <v>1115100065</v>
      </c>
      <c r="B1233" s="124" t="s">
        <v>494</v>
      </c>
      <c r="C1233" s="102" t="s">
        <v>505</v>
      </c>
      <c r="D1233" s="102" t="s">
        <v>98</v>
      </c>
      <c r="E1233" s="102" t="s">
        <v>208</v>
      </c>
      <c r="F1233" s="125">
        <v>3520017</v>
      </c>
      <c r="G1233" s="126" t="s">
        <v>736</v>
      </c>
      <c r="H1233" s="126" t="s">
        <v>737</v>
      </c>
      <c r="I1233" s="127"/>
      <c r="J1233" s="128"/>
      <c r="K1233" s="128"/>
      <c r="L1233" s="128"/>
      <c r="M1233" s="128" t="s">
        <v>49</v>
      </c>
      <c r="N1233" s="129" t="s">
        <v>765</v>
      </c>
      <c r="O1233" s="130" t="s">
        <v>765</v>
      </c>
      <c r="P1233" s="99"/>
      <c r="Q1233" s="131"/>
      <c r="R1233" s="132"/>
      <c r="S1233" s="99"/>
      <c r="T1233" s="99"/>
      <c r="U1233" s="99"/>
      <c r="V1233" s="131"/>
      <c r="W1233" s="132"/>
      <c r="X1233" s="131">
        <v>10</v>
      </c>
      <c r="Y1233" s="132"/>
      <c r="Z1233" s="99"/>
      <c r="AA1233" s="99"/>
      <c r="AB1233" s="99"/>
      <c r="AC1233" s="99"/>
      <c r="AD1233" s="112">
        <v>38991</v>
      </c>
      <c r="AE1233" s="102" t="s">
        <v>17</v>
      </c>
    </row>
    <row r="1234" spans="1:31" ht="27" customHeight="1">
      <c r="A1234" s="99">
        <v>1115100065</v>
      </c>
      <c r="B1234" s="124" t="s">
        <v>494</v>
      </c>
      <c r="C1234" s="102" t="s">
        <v>505</v>
      </c>
      <c r="D1234" s="102" t="s">
        <v>98</v>
      </c>
      <c r="E1234" s="102" t="s">
        <v>208</v>
      </c>
      <c r="F1234" s="125">
        <v>3520017</v>
      </c>
      <c r="G1234" s="126" t="s">
        <v>736</v>
      </c>
      <c r="H1234" s="126" t="s">
        <v>737</v>
      </c>
      <c r="I1234" s="127"/>
      <c r="J1234" s="128"/>
      <c r="K1234" s="128"/>
      <c r="L1234" s="128"/>
      <c r="M1234" s="128" t="s">
        <v>4669</v>
      </c>
      <c r="N1234" s="129" t="s">
        <v>4669</v>
      </c>
      <c r="O1234" s="129" t="s">
        <v>765</v>
      </c>
      <c r="P1234" s="99"/>
      <c r="Q1234" s="131"/>
      <c r="R1234" s="132"/>
      <c r="S1234" s="99"/>
      <c r="T1234" s="99"/>
      <c r="U1234" s="99"/>
      <c r="V1234" s="131"/>
      <c r="W1234" s="132"/>
      <c r="X1234" s="131"/>
      <c r="Y1234" s="132"/>
      <c r="Z1234" s="99"/>
      <c r="AA1234" s="99"/>
      <c r="AB1234" s="99" t="s">
        <v>4669</v>
      </c>
      <c r="AC1234" s="99"/>
      <c r="AD1234" s="112">
        <v>43374</v>
      </c>
      <c r="AE1234" s="102" t="s">
        <v>17</v>
      </c>
    </row>
    <row r="1235" spans="1:31" ht="27" customHeight="1">
      <c r="A1235" s="144">
        <v>1115100065</v>
      </c>
      <c r="B1235" s="100" t="s">
        <v>494</v>
      </c>
      <c r="C1235" s="101" t="s">
        <v>11173</v>
      </c>
      <c r="D1235" s="102" t="s">
        <v>98</v>
      </c>
      <c r="E1235" s="102" t="s">
        <v>11174</v>
      </c>
      <c r="F1235" s="133" t="s">
        <v>11175</v>
      </c>
      <c r="G1235" s="126" t="s">
        <v>11176</v>
      </c>
      <c r="H1235" s="126" t="s">
        <v>11177</v>
      </c>
      <c r="I1235" s="127"/>
      <c r="J1235" s="128"/>
      <c r="K1235" s="128"/>
      <c r="L1235" s="128"/>
      <c r="M1235" s="128" t="s">
        <v>10919</v>
      </c>
      <c r="N1235" s="129" t="s">
        <v>10919</v>
      </c>
      <c r="O1235" s="130" t="s">
        <v>10919</v>
      </c>
      <c r="P1235" s="99"/>
      <c r="Q1235" s="146"/>
      <c r="R1235" s="132"/>
      <c r="S1235" s="99"/>
      <c r="T1235" s="99"/>
      <c r="U1235" s="99"/>
      <c r="V1235" s="131"/>
      <c r="W1235" s="132"/>
      <c r="X1235" s="131"/>
      <c r="Y1235" s="132"/>
      <c r="Z1235" s="99"/>
      <c r="AA1235" s="99"/>
      <c r="AB1235" s="99"/>
      <c r="AC1235" s="99">
        <v>10</v>
      </c>
      <c r="AD1235" s="138">
        <v>46082</v>
      </c>
      <c r="AE1235" s="102" t="s">
        <v>11178</v>
      </c>
    </row>
    <row r="1236" spans="1:31" ht="27" customHeight="1">
      <c r="A1236" s="99">
        <v>1115100289</v>
      </c>
      <c r="B1236" s="100" t="s">
        <v>438</v>
      </c>
      <c r="C1236" s="101" t="s">
        <v>965</v>
      </c>
      <c r="D1236" s="151" t="s">
        <v>98</v>
      </c>
      <c r="E1236" s="102" t="s">
        <v>482</v>
      </c>
      <c r="F1236" s="133">
        <v>3520023</v>
      </c>
      <c r="G1236" s="134" t="s">
        <v>18</v>
      </c>
      <c r="H1236" s="134" t="s">
        <v>19</v>
      </c>
      <c r="I1236" s="135" t="s">
        <v>254</v>
      </c>
      <c r="J1236" s="136" t="s">
        <v>254</v>
      </c>
      <c r="K1236" s="136" t="s">
        <v>254</v>
      </c>
      <c r="L1236" s="136" t="s">
        <v>254</v>
      </c>
      <c r="M1236" s="136" t="s">
        <v>254</v>
      </c>
      <c r="N1236" s="137" t="s">
        <v>254</v>
      </c>
      <c r="O1236" s="132" t="s">
        <v>2169</v>
      </c>
      <c r="P1236" s="99"/>
      <c r="Q1236" s="131"/>
      <c r="R1236" s="132"/>
      <c r="S1236" s="99"/>
      <c r="T1236" s="99"/>
      <c r="U1236" s="99"/>
      <c r="V1236" s="110"/>
      <c r="W1236" s="111"/>
      <c r="X1236" s="110"/>
      <c r="Y1236" s="132"/>
      <c r="Z1236" s="99">
        <v>40</v>
      </c>
      <c r="AA1236" s="99"/>
      <c r="AB1236" s="99"/>
      <c r="AC1236" s="99"/>
      <c r="AD1236" s="138">
        <v>39904</v>
      </c>
      <c r="AE1236" s="102" t="s">
        <v>447</v>
      </c>
    </row>
    <row r="1237" spans="1:31" ht="27" customHeight="1">
      <c r="A1237" s="99">
        <v>1115100321</v>
      </c>
      <c r="B1237" s="100" t="s">
        <v>1437</v>
      </c>
      <c r="C1237" s="101" t="s">
        <v>1251</v>
      </c>
      <c r="D1237" s="102" t="s">
        <v>98</v>
      </c>
      <c r="E1237" s="102" t="s">
        <v>1250</v>
      </c>
      <c r="F1237" s="133">
        <v>3520023</v>
      </c>
      <c r="G1237" s="134" t="s">
        <v>1249</v>
      </c>
      <c r="H1237" s="134" t="s">
        <v>1249</v>
      </c>
      <c r="I1237" s="135"/>
      <c r="J1237" s="136"/>
      <c r="K1237" s="136"/>
      <c r="L1237" s="136"/>
      <c r="M1237" s="136" t="s">
        <v>1213</v>
      </c>
      <c r="N1237" s="137"/>
      <c r="O1237" s="132"/>
      <c r="P1237" s="99"/>
      <c r="Q1237" s="131"/>
      <c r="R1237" s="132"/>
      <c r="S1237" s="99"/>
      <c r="T1237" s="99"/>
      <c r="U1237" s="99"/>
      <c r="V1237" s="110"/>
      <c r="W1237" s="111"/>
      <c r="X1237" s="110"/>
      <c r="Y1237" s="132"/>
      <c r="Z1237" s="99"/>
      <c r="AA1237" s="99">
        <v>23</v>
      </c>
      <c r="AB1237" s="99"/>
      <c r="AC1237" s="99"/>
      <c r="AD1237" s="138">
        <v>40634</v>
      </c>
      <c r="AE1237" s="102" t="s">
        <v>1248</v>
      </c>
    </row>
    <row r="1238" spans="1:31" s="66" customFormat="1" ht="27" customHeight="1">
      <c r="A1238" s="99">
        <v>1115100347</v>
      </c>
      <c r="B1238" s="100" t="s">
        <v>1330</v>
      </c>
      <c r="C1238" s="101" t="s">
        <v>1331</v>
      </c>
      <c r="D1238" s="102" t="s">
        <v>98</v>
      </c>
      <c r="E1238" s="102" t="s">
        <v>1332</v>
      </c>
      <c r="F1238" s="133">
        <v>3520023</v>
      </c>
      <c r="G1238" s="134" t="s">
        <v>1333</v>
      </c>
      <c r="H1238" s="134" t="s">
        <v>1333</v>
      </c>
      <c r="I1238" s="135"/>
      <c r="J1238" s="136"/>
      <c r="K1238" s="136"/>
      <c r="L1238" s="136"/>
      <c r="M1238" s="136"/>
      <c r="N1238" s="137" t="s">
        <v>1334</v>
      </c>
      <c r="O1238" s="132"/>
      <c r="P1238" s="99"/>
      <c r="Q1238" s="131"/>
      <c r="R1238" s="132"/>
      <c r="S1238" s="99"/>
      <c r="T1238" s="99"/>
      <c r="U1238" s="99"/>
      <c r="V1238" s="110"/>
      <c r="W1238" s="111"/>
      <c r="X1238" s="110">
        <v>10</v>
      </c>
      <c r="Y1238" s="132"/>
      <c r="Z1238" s="99"/>
      <c r="AA1238" s="99">
        <v>30</v>
      </c>
      <c r="AB1238" s="99"/>
      <c r="AC1238" s="99"/>
      <c r="AD1238" s="138">
        <v>40634</v>
      </c>
      <c r="AE1238" s="102" t="s">
        <v>1335</v>
      </c>
    </row>
    <row r="1239" spans="1:31" ht="27" customHeight="1">
      <c r="A1239" s="99">
        <v>1115100347</v>
      </c>
      <c r="B1239" s="100" t="s">
        <v>1330</v>
      </c>
      <c r="C1239" s="101" t="s">
        <v>1331</v>
      </c>
      <c r="D1239" s="102" t="s">
        <v>98</v>
      </c>
      <c r="E1239" s="102" t="s">
        <v>1332</v>
      </c>
      <c r="F1239" s="133">
        <v>3520023</v>
      </c>
      <c r="G1239" s="134" t="s">
        <v>4686</v>
      </c>
      <c r="H1239" s="134" t="s">
        <v>4686</v>
      </c>
      <c r="I1239" s="135"/>
      <c r="J1239" s="136"/>
      <c r="K1239" s="136"/>
      <c r="L1239" s="136"/>
      <c r="M1239" s="136"/>
      <c r="N1239" s="137" t="s">
        <v>4669</v>
      </c>
      <c r="O1239" s="132"/>
      <c r="P1239" s="99"/>
      <c r="Q1239" s="131"/>
      <c r="R1239" s="132"/>
      <c r="S1239" s="99"/>
      <c r="T1239" s="99"/>
      <c r="U1239" s="99"/>
      <c r="V1239" s="110"/>
      <c r="W1239" s="111"/>
      <c r="X1239" s="131"/>
      <c r="Y1239" s="132"/>
      <c r="Z1239" s="99"/>
      <c r="AA1239" s="99"/>
      <c r="AB1239" s="99" t="s">
        <v>4669</v>
      </c>
      <c r="AC1239" s="99"/>
      <c r="AD1239" s="112">
        <v>43374</v>
      </c>
      <c r="AE1239" s="102" t="s">
        <v>1335</v>
      </c>
    </row>
    <row r="1240" spans="1:31" ht="27" customHeight="1">
      <c r="A1240" s="99">
        <v>1115100370</v>
      </c>
      <c r="B1240" s="124" t="s">
        <v>1845</v>
      </c>
      <c r="C1240" s="102" t="s">
        <v>1844</v>
      </c>
      <c r="D1240" s="102" t="s">
        <v>98</v>
      </c>
      <c r="E1240" s="102" t="s">
        <v>1975</v>
      </c>
      <c r="F1240" s="133" t="s">
        <v>1976</v>
      </c>
      <c r="G1240" s="134" t="s">
        <v>1984</v>
      </c>
      <c r="H1240" s="134" t="s">
        <v>2927</v>
      </c>
      <c r="I1240" s="135"/>
      <c r="J1240" s="136"/>
      <c r="K1240" s="136"/>
      <c r="L1240" s="136"/>
      <c r="M1240" s="136" t="s">
        <v>1961</v>
      </c>
      <c r="N1240" s="137"/>
      <c r="O1240" s="132"/>
      <c r="P1240" s="99"/>
      <c r="Q1240" s="131"/>
      <c r="R1240" s="132"/>
      <c r="S1240" s="99"/>
      <c r="T1240" s="99"/>
      <c r="U1240" s="99"/>
      <c r="V1240" s="110"/>
      <c r="W1240" s="111"/>
      <c r="X1240" s="131"/>
      <c r="Y1240" s="132"/>
      <c r="Z1240" s="99"/>
      <c r="AA1240" s="99">
        <v>20</v>
      </c>
      <c r="AB1240" s="99"/>
      <c r="AC1240" s="99"/>
      <c r="AD1240" s="138">
        <v>41000</v>
      </c>
      <c r="AE1240" s="102" t="s">
        <v>1977</v>
      </c>
    </row>
    <row r="1241" spans="1:31" s="66" customFormat="1" ht="27" customHeight="1">
      <c r="A1241" s="99">
        <v>1115100396</v>
      </c>
      <c r="B1241" s="124" t="s">
        <v>2155</v>
      </c>
      <c r="C1241" s="102" t="s">
        <v>986</v>
      </c>
      <c r="D1241" s="102" t="s">
        <v>98</v>
      </c>
      <c r="E1241" s="102" t="s">
        <v>982</v>
      </c>
      <c r="F1241" s="125">
        <v>3520024</v>
      </c>
      <c r="G1241" s="126" t="s">
        <v>983</v>
      </c>
      <c r="H1241" s="126" t="s">
        <v>984</v>
      </c>
      <c r="I1241" s="110" t="s">
        <v>49</v>
      </c>
      <c r="J1241" s="148" t="s">
        <v>49</v>
      </c>
      <c r="K1241" s="148" t="s">
        <v>49</v>
      </c>
      <c r="L1241" s="148" t="s">
        <v>49</v>
      </c>
      <c r="M1241" s="148" t="s">
        <v>49</v>
      </c>
      <c r="N1241" s="137"/>
      <c r="O1241" s="132"/>
      <c r="P1241" s="126"/>
      <c r="Q1241" s="146"/>
      <c r="R1241" s="130"/>
      <c r="S1241" s="126"/>
      <c r="T1241" s="126">
        <v>34</v>
      </c>
      <c r="U1241" s="126"/>
      <c r="V1241" s="146"/>
      <c r="W1241" s="132"/>
      <c r="X1241" s="146"/>
      <c r="Y1241" s="130"/>
      <c r="Z1241" s="126"/>
      <c r="AA1241" s="99"/>
      <c r="AB1241" s="99"/>
      <c r="AC1241" s="99"/>
      <c r="AD1241" s="149">
        <v>41365</v>
      </c>
      <c r="AE1241" s="102" t="s">
        <v>985</v>
      </c>
    </row>
    <row r="1242" spans="1:31" ht="27" customHeight="1">
      <c r="A1242" s="99">
        <v>1115100412</v>
      </c>
      <c r="B1242" s="100" t="s">
        <v>2261</v>
      </c>
      <c r="C1242" s="101" t="s">
        <v>1253</v>
      </c>
      <c r="D1242" s="102" t="s">
        <v>98</v>
      </c>
      <c r="E1242" s="102" t="s">
        <v>4156</v>
      </c>
      <c r="F1242" s="133">
        <v>3520004</v>
      </c>
      <c r="G1242" s="134" t="s">
        <v>4157</v>
      </c>
      <c r="H1242" s="134" t="s">
        <v>4158</v>
      </c>
      <c r="I1242" s="135"/>
      <c r="J1242" s="136"/>
      <c r="K1242" s="136"/>
      <c r="L1242" s="136"/>
      <c r="M1242" s="136" t="s">
        <v>4159</v>
      </c>
      <c r="N1242" s="137"/>
      <c r="O1242" s="132"/>
      <c r="P1242" s="99"/>
      <c r="Q1242" s="131"/>
      <c r="R1242" s="132"/>
      <c r="S1242" s="99"/>
      <c r="T1242" s="99"/>
      <c r="U1242" s="99"/>
      <c r="V1242" s="110"/>
      <c r="W1242" s="111"/>
      <c r="X1242" s="110"/>
      <c r="Y1242" s="132"/>
      <c r="Z1242" s="99"/>
      <c r="AA1242" s="99">
        <v>25</v>
      </c>
      <c r="AB1242" s="99"/>
      <c r="AC1242" s="99"/>
      <c r="AD1242" s="138">
        <v>41548</v>
      </c>
      <c r="AE1242" s="102" t="s">
        <v>1252</v>
      </c>
    </row>
    <row r="1243" spans="1:31" ht="27" customHeight="1">
      <c r="A1243" s="99">
        <v>1115100420</v>
      </c>
      <c r="B1243" s="100" t="s">
        <v>2262</v>
      </c>
      <c r="C1243" s="101" t="s">
        <v>1806</v>
      </c>
      <c r="D1243" s="102" t="s">
        <v>98</v>
      </c>
      <c r="E1243" s="102" t="s">
        <v>1807</v>
      </c>
      <c r="F1243" s="133" t="s">
        <v>2263</v>
      </c>
      <c r="G1243" s="134" t="s">
        <v>2264</v>
      </c>
      <c r="H1243" s="134" t="s">
        <v>2265</v>
      </c>
      <c r="I1243" s="135"/>
      <c r="J1243" s="136"/>
      <c r="K1243" s="136"/>
      <c r="L1243" s="136"/>
      <c r="M1243" s="136" t="s">
        <v>49</v>
      </c>
      <c r="N1243" s="137"/>
      <c r="O1243" s="132"/>
      <c r="P1243" s="99"/>
      <c r="Q1243" s="131"/>
      <c r="R1243" s="132"/>
      <c r="S1243" s="99"/>
      <c r="T1243" s="99">
        <v>30</v>
      </c>
      <c r="U1243" s="99"/>
      <c r="V1243" s="110"/>
      <c r="W1243" s="111"/>
      <c r="X1243" s="131"/>
      <c r="Y1243" s="132"/>
      <c r="Z1243" s="99"/>
      <c r="AA1243" s="99">
        <v>30</v>
      </c>
      <c r="AB1243" s="99"/>
      <c r="AC1243" s="99"/>
      <c r="AD1243" s="138">
        <v>41548</v>
      </c>
      <c r="AE1243" s="102" t="s">
        <v>1808</v>
      </c>
    </row>
    <row r="1244" spans="1:31" ht="27" customHeight="1">
      <c r="A1244" s="99">
        <v>1115100651</v>
      </c>
      <c r="B1244" s="124" t="s">
        <v>3418</v>
      </c>
      <c r="C1244" s="102" t="s">
        <v>3656</v>
      </c>
      <c r="D1244" s="102" t="s">
        <v>98</v>
      </c>
      <c r="E1244" s="102" t="s">
        <v>8616</v>
      </c>
      <c r="F1244" s="125">
        <v>3520014</v>
      </c>
      <c r="G1244" s="126" t="s">
        <v>3660</v>
      </c>
      <c r="H1244" s="126" t="s">
        <v>3658</v>
      </c>
      <c r="I1244" s="110"/>
      <c r="J1244" s="148"/>
      <c r="K1244" s="148"/>
      <c r="L1244" s="148"/>
      <c r="M1244" s="148" t="s">
        <v>49</v>
      </c>
      <c r="N1244" s="148" t="s">
        <v>49</v>
      </c>
      <c r="O1244" s="132"/>
      <c r="P1244" s="126"/>
      <c r="Q1244" s="146"/>
      <c r="R1244" s="130"/>
      <c r="S1244" s="126"/>
      <c r="T1244" s="126">
        <v>20</v>
      </c>
      <c r="U1244" s="126"/>
      <c r="V1244" s="146"/>
      <c r="W1244" s="132"/>
      <c r="X1244" s="146"/>
      <c r="Y1244" s="130"/>
      <c r="Z1244" s="126"/>
      <c r="AA1244" s="99"/>
      <c r="AB1244" s="99"/>
      <c r="AC1244" s="99"/>
      <c r="AD1244" s="149">
        <v>42736</v>
      </c>
      <c r="AE1244" s="102" t="s">
        <v>8911</v>
      </c>
    </row>
    <row r="1245" spans="1:31" s="66" customFormat="1" ht="27" customHeight="1">
      <c r="A1245" s="99">
        <v>1115100933</v>
      </c>
      <c r="B1245" s="124" t="s">
        <v>8617</v>
      </c>
      <c r="C1245" s="102" t="s">
        <v>8618</v>
      </c>
      <c r="D1245" s="102" t="s">
        <v>98</v>
      </c>
      <c r="E1245" s="102" t="s">
        <v>3657</v>
      </c>
      <c r="F1245" s="125">
        <v>3520014</v>
      </c>
      <c r="G1245" s="126" t="s">
        <v>8619</v>
      </c>
      <c r="H1245" s="126" t="s">
        <v>8620</v>
      </c>
      <c r="I1245" s="110"/>
      <c r="J1245" s="148"/>
      <c r="K1245" s="148"/>
      <c r="L1245" s="148"/>
      <c r="M1245" s="148" t="s">
        <v>49</v>
      </c>
      <c r="N1245" s="148" t="s">
        <v>49</v>
      </c>
      <c r="O1245" s="132"/>
      <c r="P1245" s="126"/>
      <c r="Q1245" s="146"/>
      <c r="R1245" s="130"/>
      <c r="S1245" s="126"/>
      <c r="T1245" s="126">
        <v>20</v>
      </c>
      <c r="U1245" s="126"/>
      <c r="V1245" s="146"/>
      <c r="W1245" s="132"/>
      <c r="X1245" s="146"/>
      <c r="Y1245" s="130"/>
      <c r="Z1245" s="126"/>
      <c r="AA1245" s="99"/>
      <c r="AB1245" s="99"/>
      <c r="AC1245" s="99"/>
      <c r="AD1245" s="149">
        <v>45170</v>
      </c>
      <c r="AE1245" s="102" t="s">
        <v>3659</v>
      </c>
    </row>
    <row r="1246" spans="1:31" ht="27" customHeight="1">
      <c r="A1246" s="99">
        <v>1115100768</v>
      </c>
      <c r="B1246" s="100" t="s">
        <v>1437</v>
      </c>
      <c r="C1246" s="101" t="s">
        <v>4923</v>
      </c>
      <c r="D1246" s="102" t="s">
        <v>98</v>
      </c>
      <c r="E1246" s="102" t="s">
        <v>4924</v>
      </c>
      <c r="F1246" s="133" t="s">
        <v>4925</v>
      </c>
      <c r="G1246" s="134" t="s">
        <v>4926</v>
      </c>
      <c r="H1246" s="134" t="s">
        <v>4927</v>
      </c>
      <c r="I1246" s="135" t="s">
        <v>49</v>
      </c>
      <c r="J1246" s="136" t="s">
        <v>49</v>
      </c>
      <c r="K1246" s="136" t="s">
        <v>765</v>
      </c>
      <c r="L1246" s="136" t="s">
        <v>765</v>
      </c>
      <c r="M1246" s="136" t="s">
        <v>765</v>
      </c>
      <c r="N1246" s="137" t="s">
        <v>765</v>
      </c>
      <c r="O1246" s="132" t="s">
        <v>49</v>
      </c>
      <c r="P1246" s="99"/>
      <c r="Q1246" s="131"/>
      <c r="R1246" s="132"/>
      <c r="S1246" s="99"/>
      <c r="T1246" s="99"/>
      <c r="U1246" s="99"/>
      <c r="V1246" s="110"/>
      <c r="W1246" s="111"/>
      <c r="X1246" s="110"/>
      <c r="Y1246" s="132"/>
      <c r="Z1246" s="99"/>
      <c r="AA1246" s="99">
        <v>20</v>
      </c>
      <c r="AB1246" s="99"/>
      <c r="AC1246" s="99"/>
      <c r="AD1246" s="138">
        <v>43556</v>
      </c>
      <c r="AE1246" s="102" t="s">
        <v>4928</v>
      </c>
    </row>
    <row r="1247" spans="1:31" ht="27" customHeight="1">
      <c r="A1247" s="99">
        <v>1115100792</v>
      </c>
      <c r="B1247" s="124" t="s">
        <v>3407</v>
      </c>
      <c r="C1247" s="102" t="s">
        <v>5512</v>
      </c>
      <c r="D1247" s="102" t="s">
        <v>98</v>
      </c>
      <c r="E1247" s="102" t="s">
        <v>5513</v>
      </c>
      <c r="F1247" s="125" t="s">
        <v>5514</v>
      </c>
      <c r="G1247" s="126" t="s">
        <v>5515</v>
      </c>
      <c r="H1247" s="126" t="s">
        <v>5516</v>
      </c>
      <c r="I1247" s="127"/>
      <c r="J1247" s="128"/>
      <c r="K1247" s="128"/>
      <c r="L1247" s="128"/>
      <c r="M1247" s="128" t="s">
        <v>49</v>
      </c>
      <c r="N1247" s="129" t="s">
        <v>49</v>
      </c>
      <c r="O1247" s="130"/>
      <c r="P1247" s="99"/>
      <c r="Q1247" s="131"/>
      <c r="R1247" s="132"/>
      <c r="S1247" s="99"/>
      <c r="T1247" s="99">
        <v>30</v>
      </c>
      <c r="U1247" s="99"/>
      <c r="V1247" s="265"/>
      <c r="W1247" s="266"/>
      <c r="X1247" s="146"/>
      <c r="Y1247" s="132"/>
      <c r="Z1247" s="99"/>
      <c r="AA1247" s="99"/>
      <c r="AB1247" s="99"/>
      <c r="AC1247" s="99"/>
      <c r="AD1247" s="112">
        <v>43831</v>
      </c>
      <c r="AE1247" s="102" t="s">
        <v>5517</v>
      </c>
    </row>
    <row r="1248" spans="1:31" s="66" customFormat="1" ht="27" customHeight="1">
      <c r="A1248" s="99">
        <v>1115100818</v>
      </c>
      <c r="B1248" s="124" t="s">
        <v>5671</v>
      </c>
      <c r="C1248" s="102" t="s">
        <v>5672</v>
      </c>
      <c r="D1248" s="102" t="s">
        <v>98</v>
      </c>
      <c r="E1248" s="102" t="s">
        <v>5673</v>
      </c>
      <c r="F1248" s="125" t="s">
        <v>5674</v>
      </c>
      <c r="G1248" s="126" t="s">
        <v>5675</v>
      </c>
      <c r="H1248" s="126" t="s">
        <v>5676</v>
      </c>
      <c r="I1248" s="127"/>
      <c r="J1248" s="128"/>
      <c r="K1248" s="129"/>
      <c r="L1248" s="128"/>
      <c r="M1248" s="128" t="s">
        <v>49</v>
      </c>
      <c r="N1248" s="129"/>
      <c r="O1248" s="130"/>
      <c r="P1248" s="126"/>
      <c r="Q1248" s="146"/>
      <c r="R1248" s="130"/>
      <c r="S1248" s="126"/>
      <c r="T1248" s="99">
        <v>10</v>
      </c>
      <c r="U1248" s="126"/>
      <c r="V1248" s="146"/>
      <c r="W1248" s="130"/>
      <c r="X1248" s="146"/>
      <c r="Y1248" s="130"/>
      <c r="Z1248" s="126"/>
      <c r="AA1248" s="126">
        <v>10</v>
      </c>
      <c r="AB1248" s="126"/>
      <c r="AC1248" s="126"/>
      <c r="AD1248" s="112">
        <v>43922</v>
      </c>
      <c r="AE1248" s="102" t="s">
        <v>11361</v>
      </c>
    </row>
    <row r="1249" spans="1:31" s="66" customFormat="1" ht="27" customHeight="1">
      <c r="A1249" s="99">
        <v>1115100842</v>
      </c>
      <c r="B1249" s="100" t="s">
        <v>4257</v>
      </c>
      <c r="C1249" s="101" t="s">
        <v>7879</v>
      </c>
      <c r="D1249" s="102" t="s">
        <v>85</v>
      </c>
      <c r="E1249" s="102" t="s">
        <v>7880</v>
      </c>
      <c r="F1249" s="133" t="s">
        <v>4281</v>
      </c>
      <c r="G1249" s="134" t="s">
        <v>7881</v>
      </c>
      <c r="H1249" s="134" t="s">
        <v>7882</v>
      </c>
      <c r="I1249" s="135"/>
      <c r="J1249" s="136"/>
      <c r="K1249" s="136"/>
      <c r="L1249" s="136"/>
      <c r="M1249" s="128" t="s">
        <v>49</v>
      </c>
      <c r="N1249" s="129" t="s">
        <v>49</v>
      </c>
      <c r="O1249" s="132"/>
      <c r="P1249" s="99"/>
      <c r="Q1249" s="131"/>
      <c r="R1249" s="132"/>
      <c r="S1249" s="99"/>
      <c r="T1249" s="99"/>
      <c r="U1249" s="99"/>
      <c r="V1249" s="131"/>
      <c r="W1249" s="132"/>
      <c r="X1249" s="131"/>
      <c r="Y1249" s="132"/>
      <c r="Z1249" s="99"/>
      <c r="AA1249" s="99">
        <v>20</v>
      </c>
      <c r="AB1249" s="99"/>
      <c r="AC1249" s="99"/>
      <c r="AD1249" s="138">
        <v>44228</v>
      </c>
      <c r="AE1249" s="102" t="s">
        <v>7883</v>
      </c>
    </row>
    <row r="1250" spans="1:31" ht="26.25" customHeight="1">
      <c r="A1250" s="99">
        <v>1115100867</v>
      </c>
      <c r="B1250" s="124" t="s">
        <v>7044</v>
      </c>
      <c r="C1250" s="102" t="s">
        <v>7045</v>
      </c>
      <c r="D1250" s="102" t="s">
        <v>98</v>
      </c>
      <c r="E1250" s="102" t="s">
        <v>7046</v>
      </c>
      <c r="F1250" s="125" t="s">
        <v>7047</v>
      </c>
      <c r="G1250" s="126" t="s">
        <v>7048</v>
      </c>
      <c r="H1250" s="126" t="s">
        <v>7049</v>
      </c>
      <c r="I1250" s="127" t="s">
        <v>49</v>
      </c>
      <c r="J1250" s="128" t="s">
        <v>49</v>
      </c>
      <c r="K1250" s="128" t="s">
        <v>49</v>
      </c>
      <c r="L1250" s="128" t="s">
        <v>49</v>
      </c>
      <c r="M1250" s="128" t="s">
        <v>765</v>
      </c>
      <c r="N1250" s="129" t="s">
        <v>765</v>
      </c>
      <c r="O1250" s="130" t="s">
        <v>49</v>
      </c>
      <c r="P1250" s="99"/>
      <c r="Q1250" s="131"/>
      <c r="R1250" s="132"/>
      <c r="S1250" s="99"/>
      <c r="T1250" s="99">
        <v>20</v>
      </c>
      <c r="U1250" s="99"/>
      <c r="V1250" s="110"/>
      <c r="W1250" s="111"/>
      <c r="X1250" s="110"/>
      <c r="Y1250" s="132"/>
      <c r="Z1250" s="99"/>
      <c r="AA1250" s="99">
        <v>10</v>
      </c>
      <c r="AB1250" s="99"/>
      <c r="AC1250" s="99"/>
      <c r="AD1250" s="138">
        <v>44470</v>
      </c>
      <c r="AE1250" s="102" t="s">
        <v>7050</v>
      </c>
    </row>
    <row r="1251" spans="1:31" ht="27" customHeight="1">
      <c r="A1251" s="99">
        <v>1115100958</v>
      </c>
      <c r="B1251" s="100" t="s">
        <v>8844</v>
      </c>
      <c r="C1251" s="101" t="s">
        <v>8845</v>
      </c>
      <c r="D1251" s="102" t="s">
        <v>98</v>
      </c>
      <c r="E1251" s="102" t="s">
        <v>8846</v>
      </c>
      <c r="F1251" s="133" t="s">
        <v>8847</v>
      </c>
      <c r="G1251" s="134" t="s">
        <v>8848</v>
      </c>
      <c r="H1251" s="134"/>
      <c r="I1251" s="135" t="s">
        <v>765</v>
      </c>
      <c r="J1251" s="136"/>
      <c r="K1251" s="136" t="s">
        <v>765</v>
      </c>
      <c r="L1251" s="136" t="s">
        <v>765</v>
      </c>
      <c r="M1251" s="136" t="s">
        <v>765</v>
      </c>
      <c r="N1251" s="137" t="s">
        <v>765</v>
      </c>
      <c r="O1251" s="132"/>
      <c r="P1251" s="99"/>
      <c r="Q1251" s="131"/>
      <c r="R1251" s="132"/>
      <c r="S1251" s="99"/>
      <c r="T1251" s="99"/>
      <c r="U1251" s="99"/>
      <c r="V1251" s="131"/>
      <c r="W1251" s="132"/>
      <c r="X1251" s="131">
        <v>10</v>
      </c>
      <c r="Y1251" s="132"/>
      <c r="Z1251" s="99">
        <v>10</v>
      </c>
      <c r="AA1251" s="99"/>
      <c r="AB1251" s="99"/>
      <c r="AC1251" s="99"/>
      <c r="AD1251" s="112">
        <v>45261</v>
      </c>
      <c r="AE1251" s="102" t="s">
        <v>8849</v>
      </c>
    </row>
    <row r="1252" spans="1:31" s="66" customFormat="1" ht="27" customHeight="1">
      <c r="A1252" s="99">
        <v>1115101006</v>
      </c>
      <c r="B1252" s="124" t="s">
        <v>11915</v>
      </c>
      <c r="C1252" s="102" t="s">
        <v>10545</v>
      </c>
      <c r="D1252" s="102" t="s">
        <v>98</v>
      </c>
      <c r="E1252" s="102" t="s">
        <v>10546</v>
      </c>
      <c r="F1252" s="125" t="s">
        <v>10547</v>
      </c>
      <c r="G1252" s="126" t="s">
        <v>10548</v>
      </c>
      <c r="H1252" s="126"/>
      <c r="I1252" s="127"/>
      <c r="J1252" s="128" t="s">
        <v>765</v>
      </c>
      <c r="K1252" s="128" t="s">
        <v>765</v>
      </c>
      <c r="L1252" s="128" t="s">
        <v>765</v>
      </c>
      <c r="M1252" s="128" t="s">
        <v>765</v>
      </c>
      <c r="N1252" s="129" t="s">
        <v>765</v>
      </c>
      <c r="O1252" s="130" t="s">
        <v>765</v>
      </c>
      <c r="P1252" s="99"/>
      <c r="Q1252" s="131"/>
      <c r="R1252" s="132"/>
      <c r="S1252" s="99"/>
      <c r="T1252" s="99"/>
      <c r="U1252" s="99"/>
      <c r="V1252" s="110"/>
      <c r="W1252" s="111"/>
      <c r="X1252" s="110"/>
      <c r="Y1252" s="132"/>
      <c r="Z1252" s="99"/>
      <c r="AA1252" s="99">
        <v>20</v>
      </c>
      <c r="AB1252" s="99"/>
      <c r="AC1252" s="99"/>
      <c r="AD1252" s="112">
        <v>45901</v>
      </c>
      <c r="AE1252" s="102" t="s">
        <v>10549</v>
      </c>
    </row>
    <row r="1253" spans="1:31" s="518" customFormat="1" ht="27" customHeight="1">
      <c r="A1253" s="99">
        <v>1115101014</v>
      </c>
      <c r="B1253" s="124" t="s">
        <v>11916</v>
      </c>
      <c r="C1253" s="102" t="s">
        <v>10559</v>
      </c>
      <c r="D1253" s="102" t="s">
        <v>10560</v>
      </c>
      <c r="E1253" s="102" t="s">
        <v>10561</v>
      </c>
      <c r="F1253" s="125" t="s">
        <v>10562</v>
      </c>
      <c r="G1253" s="126" t="s">
        <v>10563</v>
      </c>
      <c r="H1253" s="126" t="s">
        <v>10564</v>
      </c>
      <c r="I1253" s="127"/>
      <c r="J1253" s="128"/>
      <c r="K1253" s="128"/>
      <c r="L1253" s="128"/>
      <c r="M1253" s="128" t="s">
        <v>49</v>
      </c>
      <c r="N1253" s="129"/>
      <c r="O1253" s="130"/>
      <c r="P1253" s="99"/>
      <c r="Q1253" s="131"/>
      <c r="R1253" s="132"/>
      <c r="S1253" s="99"/>
      <c r="T1253" s="99"/>
      <c r="U1253" s="99"/>
      <c r="V1253" s="110"/>
      <c r="W1253" s="111"/>
      <c r="X1253" s="110"/>
      <c r="Y1253" s="132"/>
      <c r="Z1253" s="99"/>
      <c r="AA1253" s="99">
        <v>10</v>
      </c>
      <c r="AB1253" s="99"/>
      <c r="AC1253" s="99"/>
      <c r="AD1253" s="112">
        <v>45901</v>
      </c>
      <c r="AE1253" s="542" t="s">
        <v>12258</v>
      </c>
    </row>
    <row r="1254" spans="1:31" s="66" customFormat="1" ht="27" customHeight="1">
      <c r="A1254" s="99">
        <v>1115101022</v>
      </c>
      <c r="B1254" s="124" t="s">
        <v>12016</v>
      </c>
      <c r="C1254" s="102" t="s">
        <v>10779</v>
      </c>
      <c r="D1254" s="102" t="s">
        <v>10780</v>
      </c>
      <c r="E1254" s="102" t="s">
        <v>10781</v>
      </c>
      <c r="F1254" s="125" t="s">
        <v>5674</v>
      </c>
      <c r="G1254" s="126" t="s">
        <v>10782</v>
      </c>
      <c r="H1254" s="362" t="s">
        <v>10783</v>
      </c>
      <c r="I1254" s="127" t="s">
        <v>765</v>
      </c>
      <c r="J1254" s="128" t="s">
        <v>765</v>
      </c>
      <c r="K1254" s="128" t="s">
        <v>765</v>
      </c>
      <c r="L1254" s="128" t="s">
        <v>765</v>
      </c>
      <c r="M1254" s="128" t="s">
        <v>765</v>
      </c>
      <c r="N1254" s="129" t="s">
        <v>765</v>
      </c>
      <c r="O1254" s="130" t="s">
        <v>765</v>
      </c>
      <c r="P1254" s="99"/>
      <c r="Q1254" s="146"/>
      <c r="R1254" s="132"/>
      <c r="S1254" s="126"/>
      <c r="T1254" s="99"/>
      <c r="U1254" s="126"/>
      <c r="V1254" s="146"/>
      <c r="W1254" s="130"/>
      <c r="X1254" s="146"/>
      <c r="Y1254" s="130"/>
      <c r="Z1254" s="126"/>
      <c r="AA1254" s="126">
        <v>20</v>
      </c>
      <c r="AB1254" s="126"/>
      <c r="AC1254" s="126"/>
      <c r="AD1254" s="149">
        <v>45931</v>
      </c>
      <c r="AE1254" s="102" t="s">
        <v>10784</v>
      </c>
    </row>
    <row r="1255" spans="1:31" s="66" customFormat="1" ht="27" customHeight="1">
      <c r="A1255" s="99">
        <v>1115101048</v>
      </c>
      <c r="B1255" s="124" t="s">
        <v>11769</v>
      </c>
      <c r="C1255" s="102" t="s">
        <v>11347</v>
      </c>
      <c r="D1255" s="102" t="s">
        <v>98</v>
      </c>
      <c r="E1255" s="102" t="s">
        <v>11348</v>
      </c>
      <c r="F1255" s="125" t="s">
        <v>11349</v>
      </c>
      <c r="G1255" s="126" t="s">
        <v>11350</v>
      </c>
      <c r="H1255" s="126" t="s">
        <v>11351</v>
      </c>
      <c r="I1255" s="127" t="s">
        <v>10919</v>
      </c>
      <c r="J1255" s="129"/>
      <c r="K1255" s="128"/>
      <c r="L1255" s="128"/>
      <c r="M1255" s="128" t="s">
        <v>11193</v>
      </c>
      <c r="N1255" s="129" t="s">
        <v>11193</v>
      </c>
      <c r="O1255" s="130"/>
      <c r="P1255" s="126"/>
      <c r="Q1255" s="146"/>
      <c r="R1255" s="130"/>
      <c r="S1255" s="126"/>
      <c r="T1255" s="126">
        <v>10</v>
      </c>
      <c r="U1255" s="126"/>
      <c r="V1255" s="146"/>
      <c r="W1255" s="130"/>
      <c r="X1255" s="146"/>
      <c r="Y1255" s="130"/>
      <c r="Z1255" s="126"/>
      <c r="AA1255" s="99">
        <v>10</v>
      </c>
      <c r="AB1255" s="99"/>
      <c r="AC1255" s="99"/>
      <c r="AD1255" s="149">
        <v>46113</v>
      </c>
      <c r="AE1255" s="102" t="s">
        <v>11352</v>
      </c>
    </row>
    <row r="1256" spans="1:31" s="66" customFormat="1" ht="27" customHeight="1">
      <c r="A1256" s="99">
        <v>1115200030</v>
      </c>
      <c r="B1256" s="124" t="s">
        <v>495</v>
      </c>
      <c r="C1256" s="102" t="s">
        <v>598</v>
      </c>
      <c r="D1256" s="102" t="s">
        <v>99</v>
      </c>
      <c r="E1256" s="102" t="s">
        <v>209</v>
      </c>
      <c r="F1256" s="125">
        <v>3630006</v>
      </c>
      <c r="G1256" s="126" t="s">
        <v>740</v>
      </c>
      <c r="H1256" s="126" t="s">
        <v>741</v>
      </c>
      <c r="I1256" s="127"/>
      <c r="J1256" s="128"/>
      <c r="K1256" s="128"/>
      <c r="L1256" s="128"/>
      <c r="M1256" s="128" t="s">
        <v>49</v>
      </c>
      <c r="N1256" s="129"/>
      <c r="O1256" s="130"/>
      <c r="P1256" s="99">
        <v>40</v>
      </c>
      <c r="Q1256" s="131" t="s">
        <v>49</v>
      </c>
      <c r="R1256" s="132">
        <v>4</v>
      </c>
      <c r="S1256" s="126"/>
      <c r="T1256" s="99">
        <v>56</v>
      </c>
      <c r="U1256" s="126"/>
      <c r="V1256" s="146"/>
      <c r="W1256" s="130"/>
      <c r="X1256" s="146"/>
      <c r="Y1256" s="130"/>
      <c r="Z1256" s="126"/>
      <c r="AA1256" s="99"/>
      <c r="AB1256" s="99"/>
      <c r="AC1256" s="99"/>
      <c r="AD1256" s="149">
        <v>39539</v>
      </c>
      <c r="AE1256" s="102" t="s">
        <v>1580</v>
      </c>
    </row>
    <row r="1257" spans="1:31" s="66" customFormat="1" ht="27" customHeight="1">
      <c r="A1257" s="99">
        <v>1115200097</v>
      </c>
      <c r="B1257" s="124" t="s">
        <v>1846</v>
      </c>
      <c r="C1257" s="102" t="s">
        <v>499</v>
      </c>
      <c r="D1257" s="102" t="s">
        <v>99</v>
      </c>
      <c r="E1257" s="102" t="s">
        <v>10144</v>
      </c>
      <c r="F1257" s="125">
        <v>3630027</v>
      </c>
      <c r="G1257" s="126" t="s">
        <v>738</v>
      </c>
      <c r="H1257" s="126" t="s">
        <v>739</v>
      </c>
      <c r="I1257" s="127"/>
      <c r="J1257" s="128"/>
      <c r="K1257" s="128"/>
      <c r="L1257" s="128"/>
      <c r="M1257" s="128" t="s">
        <v>49</v>
      </c>
      <c r="N1257" s="129"/>
      <c r="O1257" s="130"/>
      <c r="P1257" s="99"/>
      <c r="Q1257" s="131"/>
      <c r="R1257" s="132"/>
      <c r="S1257" s="99"/>
      <c r="T1257" s="99">
        <v>35</v>
      </c>
      <c r="U1257" s="99"/>
      <c r="V1257" s="131"/>
      <c r="W1257" s="132"/>
      <c r="X1257" s="131"/>
      <c r="Y1257" s="132"/>
      <c r="Z1257" s="99"/>
      <c r="AA1257" s="99">
        <v>10</v>
      </c>
      <c r="AB1257" s="99"/>
      <c r="AC1257" s="99"/>
      <c r="AD1257" s="112">
        <v>41000</v>
      </c>
      <c r="AE1257" s="102" t="s">
        <v>1978</v>
      </c>
    </row>
    <row r="1258" spans="1:31" s="66" customFormat="1" ht="27" customHeight="1">
      <c r="A1258" s="99">
        <v>1115200147</v>
      </c>
      <c r="B1258" s="124" t="s">
        <v>2344</v>
      </c>
      <c r="C1258" s="102" t="s">
        <v>2345</v>
      </c>
      <c r="D1258" s="102" t="s">
        <v>99</v>
      </c>
      <c r="E1258" s="102" t="s">
        <v>2346</v>
      </c>
      <c r="F1258" s="125" t="s">
        <v>2347</v>
      </c>
      <c r="G1258" s="126" t="s">
        <v>2348</v>
      </c>
      <c r="H1258" s="126" t="s">
        <v>2349</v>
      </c>
      <c r="I1258" s="127"/>
      <c r="J1258" s="128" t="s">
        <v>2350</v>
      </c>
      <c r="K1258" s="128" t="s">
        <v>2350</v>
      </c>
      <c r="L1258" s="128" t="s">
        <v>2350</v>
      </c>
      <c r="M1258" s="128" t="s">
        <v>2350</v>
      </c>
      <c r="N1258" s="128" t="s">
        <v>2350</v>
      </c>
      <c r="O1258" s="130" t="s">
        <v>2350</v>
      </c>
      <c r="P1258" s="99"/>
      <c r="Q1258" s="131"/>
      <c r="R1258" s="132"/>
      <c r="S1258" s="99"/>
      <c r="T1258" s="99"/>
      <c r="U1258" s="99"/>
      <c r="V1258" s="131"/>
      <c r="W1258" s="132"/>
      <c r="X1258" s="131">
        <v>20</v>
      </c>
      <c r="Y1258" s="132"/>
      <c r="Z1258" s="99"/>
      <c r="AA1258" s="99"/>
      <c r="AB1258" s="99"/>
      <c r="AC1258" s="99"/>
      <c r="AD1258" s="112">
        <v>41699</v>
      </c>
      <c r="AE1258" s="102" t="s">
        <v>2351</v>
      </c>
    </row>
    <row r="1259" spans="1:31" s="66" customFormat="1" ht="27" customHeight="1">
      <c r="A1259" s="99">
        <v>1115200147</v>
      </c>
      <c r="B1259" s="124" t="s">
        <v>2344</v>
      </c>
      <c r="C1259" s="102" t="s">
        <v>4738</v>
      </c>
      <c r="D1259" s="102" t="s">
        <v>99</v>
      </c>
      <c r="E1259" s="102" t="s">
        <v>2346</v>
      </c>
      <c r="F1259" s="125" t="s">
        <v>4739</v>
      </c>
      <c r="G1259" s="126" t="s">
        <v>4740</v>
      </c>
      <c r="H1259" s="126" t="s">
        <v>4741</v>
      </c>
      <c r="I1259" s="127"/>
      <c r="J1259" s="128" t="s">
        <v>4737</v>
      </c>
      <c r="K1259" s="128" t="s">
        <v>4737</v>
      </c>
      <c r="L1259" s="128" t="s">
        <v>4737</v>
      </c>
      <c r="M1259" s="128" t="s">
        <v>4737</v>
      </c>
      <c r="N1259" s="128" t="s">
        <v>4737</v>
      </c>
      <c r="O1259" s="130" t="s">
        <v>4737</v>
      </c>
      <c r="P1259" s="99"/>
      <c r="Q1259" s="131"/>
      <c r="R1259" s="132"/>
      <c r="S1259" s="99"/>
      <c r="T1259" s="99"/>
      <c r="U1259" s="99"/>
      <c r="V1259" s="131"/>
      <c r="W1259" s="132"/>
      <c r="X1259" s="131"/>
      <c r="Y1259" s="132"/>
      <c r="Z1259" s="99"/>
      <c r="AA1259" s="99"/>
      <c r="AB1259" s="99" t="s">
        <v>4737</v>
      </c>
      <c r="AC1259" s="99"/>
      <c r="AD1259" s="138">
        <v>43374</v>
      </c>
      <c r="AE1259" s="102" t="s">
        <v>2351</v>
      </c>
    </row>
    <row r="1260" spans="1:31" ht="27" customHeight="1">
      <c r="A1260" s="99">
        <v>1115200188</v>
      </c>
      <c r="B1260" s="100" t="s">
        <v>3423</v>
      </c>
      <c r="C1260" s="101" t="s">
        <v>3613</v>
      </c>
      <c r="D1260" s="102" t="s">
        <v>99</v>
      </c>
      <c r="E1260" s="102" t="s">
        <v>3614</v>
      </c>
      <c r="F1260" s="133" t="s">
        <v>3615</v>
      </c>
      <c r="G1260" s="134" t="s">
        <v>3616</v>
      </c>
      <c r="H1260" s="134" t="s">
        <v>3617</v>
      </c>
      <c r="I1260" s="135"/>
      <c r="J1260" s="136" t="s">
        <v>3618</v>
      </c>
      <c r="K1260" s="136" t="s">
        <v>3618</v>
      </c>
      <c r="L1260" s="136" t="s">
        <v>3618</v>
      </c>
      <c r="M1260" s="136" t="s">
        <v>3618</v>
      </c>
      <c r="N1260" s="137" t="s">
        <v>3618</v>
      </c>
      <c r="O1260" s="132" t="s">
        <v>3618</v>
      </c>
      <c r="P1260" s="99"/>
      <c r="Q1260" s="131"/>
      <c r="R1260" s="132"/>
      <c r="S1260" s="99"/>
      <c r="T1260" s="99"/>
      <c r="U1260" s="99"/>
      <c r="V1260" s="131"/>
      <c r="W1260" s="132"/>
      <c r="X1260" s="131"/>
      <c r="Y1260" s="132"/>
      <c r="Z1260" s="99">
        <v>20</v>
      </c>
      <c r="AA1260" s="99"/>
      <c r="AB1260" s="99"/>
      <c r="AC1260" s="99"/>
      <c r="AD1260" s="138">
        <v>42675</v>
      </c>
      <c r="AE1260" s="102" t="s">
        <v>3619</v>
      </c>
    </row>
    <row r="1261" spans="1:31" s="66" customFormat="1" ht="27" customHeight="1">
      <c r="A1261" s="99">
        <v>1115200261</v>
      </c>
      <c r="B1261" s="100" t="s">
        <v>5563</v>
      </c>
      <c r="C1261" s="101" t="s">
        <v>5564</v>
      </c>
      <c r="D1261" s="102" t="s">
        <v>99</v>
      </c>
      <c r="E1261" s="102" t="s">
        <v>5565</v>
      </c>
      <c r="F1261" s="133" t="s">
        <v>2347</v>
      </c>
      <c r="G1261" s="134" t="s">
        <v>5566</v>
      </c>
      <c r="H1261" s="134" t="s">
        <v>5567</v>
      </c>
      <c r="I1261" s="135" t="s">
        <v>765</v>
      </c>
      <c r="J1261" s="136"/>
      <c r="K1261" s="136"/>
      <c r="L1261" s="136" t="s">
        <v>765</v>
      </c>
      <c r="M1261" s="136" t="s">
        <v>765</v>
      </c>
      <c r="N1261" s="136" t="s">
        <v>765</v>
      </c>
      <c r="O1261" s="136" t="s">
        <v>765</v>
      </c>
      <c r="P1261" s="99"/>
      <c r="Q1261" s="131"/>
      <c r="R1261" s="132"/>
      <c r="S1261" s="99"/>
      <c r="T1261" s="99"/>
      <c r="U1261" s="99"/>
      <c r="V1261" s="131"/>
      <c r="W1261" s="132"/>
      <c r="X1261" s="131">
        <v>12</v>
      </c>
      <c r="Y1261" s="132"/>
      <c r="Z1261" s="99"/>
      <c r="AA1261" s="99"/>
      <c r="AB1261" s="99"/>
      <c r="AC1261" s="99"/>
      <c r="AD1261" s="138">
        <v>43891</v>
      </c>
      <c r="AE1261" s="102" t="s">
        <v>5568</v>
      </c>
    </row>
    <row r="1262" spans="1:31" ht="27" customHeight="1">
      <c r="A1262" s="99">
        <v>1115200261</v>
      </c>
      <c r="B1262" s="102" t="s">
        <v>8409</v>
      </c>
      <c r="C1262" s="102" t="s">
        <v>8386</v>
      </c>
      <c r="D1262" s="102" t="s">
        <v>99</v>
      </c>
      <c r="E1262" s="102" t="s">
        <v>8387</v>
      </c>
      <c r="F1262" s="259" t="s">
        <v>2347</v>
      </c>
      <c r="G1262" s="99" t="s">
        <v>5566</v>
      </c>
      <c r="H1262" s="99" t="s">
        <v>5567</v>
      </c>
      <c r="I1262" s="135" t="s">
        <v>765</v>
      </c>
      <c r="J1262" s="136" t="s">
        <v>765</v>
      </c>
      <c r="K1262" s="136" t="s">
        <v>765</v>
      </c>
      <c r="L1262" s="136" t="s">
        <v>765</v>
      </c>
      <c r="M1262" s="136" t="s">
        <v>49</v>
      </c>
      <c r="N1262" s="137" t="s">
        <v>49</v>
      </c>
      <c r="O1262" s="132" t="s">
        <v>765</v>
      </c>
      <c r="P1262" s="99"/>
      <c r="Q1262" s="131"/>
      <c r="R1262" s="132"/>
      <c r="S1262" s="99"/>
      <c r="T1262" s="99"/>
      <c r="U1262" s="99"/>
      <c r="V1262" s="131"/>
      <c r="W1262" s="132"/>
      <c r="X1262" s="131"/>
      <c r="Y1262" s="132"/>
      <c r="Z1262" s="99"/>
      <c r="AA1262" s="99"/>
      <c r="AB1262" s="99" t="s">
        <v>49</v>
      </c>
      <c r="AC1262" s="99"/>
      <c r="AD1262" s="149">
        <v>45078</v>
      </c>
      <c r="AE1262" s="151" t="s">
        <v>8388</v>
      </c>
    </row>
    <row r="1263" spans="1:31" ht="27" customHeight="1">
      <c r="A1263" s="99">
        <v>1115200287</v>
      </c>
      <c r="B1263" s="124" t="s">
        <v>6570</v>
      </c>
      <c r="C1263" s="102" t="s">
        <v>6571</v>
      </c>
      <c r="D1263" s="102" t="s">
        <v>99</v>
      </c>
      <c r="E1263" s="102" t="s">
        <v>6572</v>
      </c>
      <c r="F1263" s="125" t="s">
        <v>6573</v>
      </c>
      <c r="G1263" s="126" t="s">
        <v>6574</v>
      </c>
      <c r="H1263" s="126" t="s">
        <v>6575</v>
      </c>
      <c r="I1263" s="127" t="s">
        <v>49</v>
      </c>
      <c r="J1263" s="128" t="s">
        <v>49</v>
      </c>
      <c r="K1263" s="128" t="s">
        <v>49</v>
      </c>
      <c r="L1263" s="128" t="s">
        <v>49</v>
      </c>
      <c r="M1263" s="128" t="s">
        <v>765</v>
      </c>
      <c r="N1263" s="129" t="s">
        <v>49</v>
      </c>
      <c r="O1263" s="130"/>
      <c r="P1263" s="99"/>
      <c r="Q1263" s="131"/>
      <c r="R1263" s="132"/>
      <c r="S1263" s="99"/>
      <c r="T1263" s="99">
        <v>25</v>
      </c>
      <c r="U1263" s="99"/>
      <c r="V1263" s="131"/>
      <c r="W1263" s="132"/>
      <c r="X1263" s="131"/>
      <c r="Y1263" s="132"/>
      <c r="Z1263" s="99"/>
      <c r="AA1263" s="99"/>
      <c r="AB1263" s="99"/>
      <c r="AC1263" s="99"/>
      <c r="AD1263" s="112">
        <v>44287</v>
      </c>
      <c r="AE1263" s="102" t="s">
        <v>6576</v>
      </c>
    </row>
    <row r="1264" spans="1:31" s="66" customFormat="1" ht="27" customHeight="1">
      <c r="A1264" s="99">
        <v>1115200303</v>
      </c>
      <c r="B1264" s="124" t="s">
        <v>7032</v>
      </c>
      <c r="C1264" s="102" t="s">
        <v>7033</v>
      </c>
      <c r="D1264" s="102" t="s">
        <v>99</v>
      </c>
      <c r="E1264" s="102" t="s">
        <v>7292</v>
      </c>
      <c r="F1264" s="125" t="s">
        <v>7034</v>
      </c>
      <c r="G1264" s="126" t="s">
        <v>7035</v>
      </c>
      <c r="H1264" s="126" t="s">
        <v>7036</v>
      </c>
      <c r="I1264" s="127" t="s">
        <v>765</v>
      </c>
      <c r="J1264" s="128" t="s">
        <v>765</v>
      </c>
      <c r="K1264" s="128" t="s">
        <v>765</v>
      </c>
      <c r="L1264" s="128" t="s">
        <v>765</v>
      </c>
      <c r="M1264" s="128" t="s">
        <v>765</v>
      </c>
      <c r="N1264" s="129" t="s">
        <v>765</v>
      </c>
      <c r="O1264" s="130" t="s">
        <v>765</v>
      </c>
      <c r="P1264" s="99"/>
      <c r="Q1264" s="131"/>
      <c r="R1264" s="132"/>
      <c r="S1264" s="99"/>
      <c r="T1264" s="99"/>
      <c r="U1264" s="99"/>
      <c r="V1264" s="110"/>
      <c r="W1264" s="111"/>
      <c r="X1264" s="110"/>
      <c r="Y1264" s="132"/>
      <c r="Z1264" s="99"/>
      <c r="AA1264" s="99">
        <v>20</v>
      </c>
      <c r="AB1264" s="99"/>
      <c r="AC1264" s="99"/>
      <c r="AD1264" s="138">
        <v>44470</v>
      </c>
      <c r="AE1264" s="102" t="s">
        <v>7037</v>
      </c>
    </row>
    <row r="1265" spans="1:207" s="76" customFormat="1" ht="27" customHeight="1">
      <c r="A1265" s="99">
        <v>1115200345</v>
      </c>
      <c r="B1265" s="151" t="s">
        <v>11614</v>
      </c>
      <c r="C1265" s="102" t="s">
        <v>7833</v>
      </c>
      <c r="D1265" s="102" t="s">
        <v>7834</v>
      </c>
      <c r="E1265" s="102" t="s">
        <v>7835</v>
      </c>
      <c r="F1265" s="259" t="s">
        <v>7836</v>
      </c>
      <c r="G1265" s="99" t="s">
        <v>7837</v>
      </c>
      <c r="H1265" s="99" t="s">
        <v>7837</v>
      </c>
      <c r="I1265" s="154"/>
      <c r="J1265" s="136"/>
      <c r="K1265" s="136"/>
      <c r="L1265" s="136"/>
      <c r="M1265" s="136" t="s">
        <v>6435</v>
      </c>
      <c r="N1265" s="137" t="s">
        <v>6435</v>
      </c>
      <c r="O1265" s="132"/>
      <c r="P1265" s="99"/>
      <c r="Q1265" s="110"/>
      <c r="R1265" s="111"/>
      <c r="S1265" s="99"/>
      <c r="T1265" s="99"/>
      <c r="U1265" s="99"/>
      <c r="V1265" s="131"/>
      <c r="W1265" s="132"/>
      <c r="X1265" s="110"/>
      <c r="Y1265" s="111"/>
      <c r="Z1265" s="99"/>
      <c r="AA1265" s="99">
        <v>20</v>
      </c>
      <c r="AB1265" s="99"/>
      <c r="AC1265" s="99"/>
      <c r="AD1265" s="138">
        <v>44805</v>
      </c>
      <c r="AE1265" s="151" t="s">
        <v>7780</v>
      </c>
    </row>
    <row r="1266" spans="1:207" s="66" customFormat="1" ht="27" customHeight="1">
      <c r="A1266" s="99">
        <v>1115200352</v>
      </c>
      <c r="B1266" s="100" t="s">
        <v>8024</v>
      </c>
      <c r="C1266" s="101" t="s">
        <v>8025</v>
      </c>
      <c r="D1266" s="102" t="s">
        <v>99</v>
      </c>
      <c r="E1266" s="102" t="s">
        <v>8026</v>
      </c>
      <c r="F1266" s="133" t="s">
        <v>8027</v>
      </c>
      <c r="G1266" s="134" t="s">
        <v>8028</v>
      </c>
      <c r="H1266" s="134" t="s">
        <v>8029</v>
      </c>
      <c r="I1266" s="154" t="s">
        <v>765</v>
      </c>
      <c r="J1266" s="136" t="s">
        <v>765</v>
      </c>
      <c r="K1266" s="136" t="s">
        <v>765</v>
      </c>
      <c r="L1266" s="136" t="s">
        <v>765</v>
      </c>
      <c r="M1266" s="136" t="s">
        <v>765</v>
      </c>
      <c r="N1266" s="137" t="s">
        <v>765</v>
      </c>
      <c r="O1266" s="132" t="s">
        <v>765</v>
      </c>
      <c r="P1266" s="99"/>
      <c r="Q1266" s="131"/>
      <c r="R1266" s="132"/>
      <c r="S1266" s="99"/>
      <c r="T1266" s="99">
        <v>20</v>
      </c>
      <c r="U1266" s="99"/>
      <c r="V1266" s="131"/>
      <c r="W1266" s="132"/>
      <c r="X1266" s="131"/>
      <c r="Y1266" s="132"/>
      <c r="Z1266" s="99"/>
      <c r="AA1266" s="99"/>
      <c r="AB1266" s="99"/>
      <c r="AC1266" s="99"/>
      <c r="AD1266" s="149">
        <v>44927</v>
      </c>
      <c r="AE1266" s="102" t="s">
        <v>8030</v>
      </c>
    </row>
    <row r="1267" spans="1:207" ht="27" customHeight="1">
      <c r="A1267" s="126">
        <v>1115200360</v>
      </c>
      <c r="B1267" s="124" t="s">
        <v>8227</v>
      </c>
      <c r="C1267" s="102" t="s">
        <v>8228</v>
      </c>
      <c r="D1267" s="102" t="s">
        <v>99</v>
      </c>
      <c r="E1267" s="102" t="s">
        <v>8229</v>
      </c>
      <c r="F1267" s="133" t="s">
        <v>7104</v>
      </c>
      <c r="G1267" s="134" t="s">
        <v>5117</v>
      </c>
      <c r="H1267" s="134" t="s">
        <v>43</v>
      </c>
      <c r="I1267" s="99" t="s">
        <v>49</v>
      </c>
      <c r="J1267" s="99" t="s">
        <v>49</v>
      </c>
      <c r="K1267" s="99" t="s">
        <v>49</v>
      </c>
      <c r="L1267" s="99" t="s">
        <v>49</v>
      </c>
      <c r="M1267" s="99" t="s">
        <v>49</v>
      </c>
      <c r="N1267" s="99" t="s">
        <v>49</v>
      </c>
      <c r="O1267" s="99" t="s">
        <v>49</v>
      </c>
      <c r="P1267" s="99"/>
      <c r="Q1267" s="99"/>
      <c r="R1267" s="99"/>
      <c r="S1267" s="99"/>
      <c r="T1267" s="99">
        <v>20</v>
      </c>
      <c r="U1267" s="99"/>
      <c r="V1267" s="99"/>
      <c r="W1267" s="99"/>
      <c r="X1267" s="99"/>
      <c r="Y1267" s="99"/>
      <c r="Z1267" s="99"/>
      <c r="AA1267" s="99"/>
      <c r="AB1267" s="99"/>
      <c r="AC1267" s="99"/>
      <c r="AD1267" s="149">
        <v>45017</v>
      </c>
      <c r="AE1267" s="102" t="s">
        <v>10517</v>
      </c>
      <c r="AF1267" s="66"/>
      <c r="AG1267" s="66"/>
    </row>
    <row r="1268" spans="1:207" s="66" customFormat="1" ht="27" customHeight="1">
      <c r="A1268" s="169">
        <v>1115200386</v>
      </c>
      <c r="B1268" s="198" t="s">
        <v>11634</v>
      </c>
      <c r="C1268" s="156" t="s">
        <v>9412</v>
      </c>
      <c r="D1268" s="156" t="s">
        <v>99</v>
      </c>
      <c r="E1268" s="156" t="s">
        <v>9413</v>
      </c>
      <c r="F1268" s="263" t="s">
        <v>9414</v>
      </c>
      <c r="G1268" s="197" t="s">
        <v>9415</v>
      </c>
      <c r="H1268" s="197" t="s">
        <v>9415</v>
      </c>
      <c r="I1268" s="127" t="s">
        <v>765</v>
      </c>
      <c r="J1268" s="128" t="s">
        <v>765</v>
      </c>
      <c r="K1268" s="128" t="s">
        <v>765</v>
      </c>
      <c r="L1268" s="128" t="s">
        <v>765</v>
      </c>
      <c r="M1268" s="128" t="s">
        <v>765</v>
      </c>
      <c r="N1268" s="129" t="s">
        <v>765</v>
      </c>
      <c r="O1268" s="130" t="s">
        <v>765</v>
      </c>
      <c r="P1268" s="169"/>
      <c r="Q1268" s="203"/>
      <c r="R1268" s="204"/>
      <c r="S1268" s="169"/>
      <c r="T1268" s="169"/>
      <c r="U1268" s="169"/>
      <c r="V1268" s="203"/>
      <c r="W1268" s="204"/>
      <c r="X1268" s="203"/>
      <c r="Y1268" s="204"/>
      <c r="Z1268" s="169"/>
      <c r="AA1268" s="169">
        <v>20</v>
      </c>
      <c r="AB1268" s="169"/>
      <c r="AC1268" s="169"/>
      <c r="AD1268" s="222">
        <v>45505</v>
      </c>
      <c r="AE1268" s="156" t="s">
        <v>9416</v>
      </c>
    </row>
    <row r="1269" spans="1:207" s="522" customFormat="1" ht="27" customHeight="1">
      <c r="A1269" s="581">
        <v>1115200469</v>
      </c>
      <c r="B1269" s="582" t="s">
        <v>12344</v>
      </c>
      <c r="C1269" s="579" t="s">
        <v>12345</v>
      </c>
      <c r="D1269" s="570" t="s">
        <v>12346</v>
      </c>
      <c r="E1269" s="570" t="s">
        <v>12347</v>
      </c>
      <c r="F1269" s="583" t="s">
        <v>12348</v>
      </c>
      <c r="G1269" s="584" t="s">
        <v>12349</v>
      </c>
      <c r="H1269" s="585"/>
      <c r="I1269" s="586" t="s">
        <v>765</v>
      </c>
      <c r="J1269" s="587"/>
      <c r="K1269" s="587" t="s">
        <v>765</v>
      </c>
      <c r="L1269" s="587" t="s">
        <v>765</v>
      </c>
      <c r="M1269" s="588" t="s">
        <v>49</v>
      </c>
      <c r="N1269" s="588" t="s">
        <v>49</v>
      </c>
      <c r="O1269" s="589" t="s">
        <v>765</v>
      </c>
      <c r="P1269" s="566"/>
      <c r="Q1269" s="590"/>
      <c r="R1269" s="589"/>
      <c r="S1269" s="566"/>
      <c r="T1269" s="566"/>
      <c r="U1269" s="566"/>
      <c r="V1269" s="590"/>
      <c r="W1269" s="589"/>
      <c r="X1269" s="590"/>
      <c r="Y1269" s="589"/>
      <c r="Z1269" s="566"/>
      <c r="AA1269" s="566">
        <v>20</v>
      </c>
      <c r="AB1269" s="566"/>
      <c r="AC1269" s="566"/>
      <c r="AD1269" s="591">
        <v>46266</v>
      </c>
      <c r="AE1269" s="570" t="s">
        <v>12350</v>
      </c>
    </row>
    <row r="1270" spans="1:207" s="66" customFormat="1" ht="27" customHeight="1">
      <c r="A1270" s="126">
        <v>1115200444</v>
      </c>
      <c r="B1270" s="124" t="s">
        <v>11999</v>
      </c>
      <c r="C1270" s="102" t="s">
        <v>10840</v>
      </c>
      <c r="D1270" s="102" t="s">
        <v>99</v>
      </c>
      <c r="E1270" s="102" t="s">
        <v>10841</v>
      </c>
      <c r="F1270" s="125" t="s">
        <v>2347</v>
      </c>
      <c r="G1270" s="126" t="s">
        <v>11405</v>
      </c>
      <c r="H1270" s="126" t="s">
        <v>11406</v>
      </c>
      <c r="I1270" s="127" t="s">
        <v>765</v>
      </c>
      <c r="J1270" s="128" t="s">
        <v>765</v>
      </c>
      <c r="K1270" s="128" t="s">
        <v>765</v>
      </c>
      <c r="L1270" s="128" t="s">
        <v>765</v>
      </c>
      <c r="M1270" s="128" t="s">
        <v>765</v>
      </c>
      <c r="N1270" s="129" t="s">
        <v>765</v>
      </c>
      <c r="O1270" s="130" t="s">
        <v>765</v>
      </c>
      <c r="P1270" s="99"/>
      <c r="Q1270" s="146"/>
      <c r="R1270" s="132"/>
      <c r="S1270" s="126"/>
      <c r="T1270" s="99"/>
      <c r="U1270" s="126"/>
      <c r="V1270" s="110"/>
      <c r="W1270" s="111"/>
      <c r="X1270" s="146"/>
      <c r="Y1270" s="130"/>
      <c r="Z1270" s="126"/>
      <c r="AA1270" s="126">
        <v>20</v>
      </c>
      <c r="AB1270" s="126"/>
      <c r="AC1270" s="126"/>
      <c r="AD1270" s="112">
        <v>45962</v>
      </c>
      <c r="AE1270" s="102" t="s">
        <v>10842</v>
      </c>
    </row>
    <row r="1271" spans="1:207" ht="27" customHeight="1">
      <c r="A1271" s="76">
        <v>1115300285</v>
      </c>
      <c r="B1271" s="141" t="s">
        <v>8892</v>
      </c>
      <c r="C1271" s="141" t="s">
        <v>8893</v>
      </c>
      <c r="D1271" s="160" t="s">
        <v>544</v>
      </c>
      <c r="E1271" s="160" t="s">
        <v>8894</v>
      </c>
      <c r="F1271" s="323" t="s">
        <v>2757</v>
      </c>
      <c r="G1271" s="141" t="s">
        <v>8895</v>
      </c>
      <c r="H1271" s="141" t="s">
        <v>8896</v>
      </c>
      <c r="I1271" s="127"/>
      <c r="J1271" s="128"/>
      <c r="K1271" s="128"/>
      <c r="L1271" s="128"/>
      <c r="M1271" s="128" t="s">
        <v>765</v>
      </c>
      <c r="N1271" s="129" t="s">
        <v>49</v>
      </c>
      <c r="O1271" s="130" t="s">
        <v>49</v>
      </c>
      <c r="P1271" s="126"/>
      <c r="Q1271" s="146"/>
      <c r="R1271" s="130"/>
      <c r="S1271" s="126"/>
      <c r="T1271" s="126"/>
      <c r="U1271" s="126"/>
      <c r="V1271" s="146">
        <v>20</v>
      </c>
      <c r="W1271" s="130"/>
      <c r="X1271" s="146"/>
      <c r="Y1271" s="130"/>
      <c r="Z1271" s="126"/>
      <c r="AA1271" s="99"/>
      <c r="AB1271" s="99"/>
      <c r="AC1271" s="99"/>
      <c r="AD1271" s="149">
        <v>45292</v>
      </c>
      <c r="AE1271" s="102" t="s">
        <v>8897</v>
      </c>
    </row>
    <row r="1272" spans="1:207" ht="27" customHeight="1">
      <c r="A1272" s="99">
        <v>1115300061</v>
      </c>
      <c r="B1272" s="124" t="s">
        <v>1839</v>
      </c>
      <c r="C1272" s="102" t="s">
        <v>1838</v>
      </c>
      <c r="D1272" s="102" t="s">
        <v>544</v>
      </c>
      <c r="E1272" s="102" t="s">
        <v>1958</v>
      </c>
      <c r="F1272" s="125" t="s">
        <v>1959</v>
      </c>
      <c r="G1272" s="126" t="s">
        <v>1960</v>
      </c>
      <c r="H1272" s="126" t="s">
        <v>1840</v>
      </c>
      <c r="I1272" s="127"/>
      <c r="J1272" s="128"/>
      <c r="K1272" s="128"/>
      <c r="L1272" s="128"/>
      <c r="M1272" s="128" t="s">
        <v>1961</v>
      </c>
      <c r="N1272" s="129"/>
      <c r="O1272" s="130"/>
      <c r="P1272" s="99"/>
      <c r="Q1272" s="131"/>
      <c r="R1272" s="132"/>
      <c r="S1272" s="126"/>
      <c r="T1272" s="99">
        <v>25</v>
      </c>
      <c r="U1272" s="126"/>
      <c r="V1272" s="146"/>
      <c r="W1272" s="130"/>
      <c r="X1272" s="146"/>
      <c r="Y1272" s="130"/>
      <c r="Z1272" s="126"/>
      <c r="AA1272" s="99">
        <v>25</v>
      </c>
      <c r="AB1272" s="99"/>
      <c r="AC1272" s="99"/>
      <c r="AD1272" s="149">
        <v>41000</v>
      </c>
      <c r="AE1272" s="102" t="s">
        <v>1962</v>
      </c>
    </row>
    <row r="1273" spans="1:207" ht="27" customHeight="1">
      <c r="A1273" s="99">
        <v>1115300103</v>
      </c>
      <c r="B1273" s="124" t="s">
        <v>4532</v>
      </c>
      <c r="C1273" s="102" t="s">
        <v>566</v>
      </c>
      <c r="D1273" s="102" t="s">
        <v>544</v>
      </c>
      <c r="E1273" s="102" t="s">
        <v>210</v>
      </c>
      <c r="F1273" s="125">
        <v>3640034</v>
      </c>
      <c r="G1273" s="126" t="s">
        <v>742</v>
      </c>
      <c r="H1273" s="126" t="s">
        <v>745</v>
      </c>
      <c r="I1273" s="127" t="s">
        <v>49</v>
      </c>
      <c r="J1273" s="128" t="s">
        <v>49</v>
      </c>
      <c r="K1273" s="128" t="s">
        <v>49</v>
      </c>
      <c r="L1273" s="128" t="s">
        <v>49</v>
      </c>
      <c r="M1273" s="128" t="s">
        <v>49</v>
      </c>
      <c r="N1273" s="129" t="s">
        <v>49</v>
      </c>
      <c r="O1273" s="130"/>
      <c r="P1273" s="99"/>
      <c r="Q1273" s="131"/>
      <c r="R1273" s="132"/>
      <c r="S1273" s="99"/>
      <c r="T1273" s="99">
        <v>20</v>
      </c>
      <c r="U1273" s="99"/>
      <c r="V1273" s="131"/>
      <c r="W1273" s="132"/>
      <c r="X1273" s="131"/>
      <c r="Y1273" s="132"/>
      <c r="Z1273" s="99"/>
      <c r="AA1273" s="99"/>
      <c r="AB1273" s="99"/>
      <c r="AC1273" s="99"/>
      <c r="AD1273" s="112">
        <v>39356</v>
      </c>
      <c r="AE1273" s="102" t="s">
        <v>20</v>
      </c>
    </row>
    <row r="1274" spans="1:207" ht="27" customHeight="1">
      <c r="A1274" s="99">
        <v>1115300129</v>
      </c>
      <c r="B1274" s="100" t="s">
        <v>416</v>
      </c>
      <c r="C1274" s="101" t="s">
        <v>458</v>
      </c>
      <c r="D1274" s="102" t="s">
        <v>544</v>
      </c>
      <c r="E1274" s="102" t="s">
        <v>4512</v>
      </c>
      <c r="F1274" s="133">
        <v>3640021</v>
      </c>
      <c r="G1274" s="134" t="s">
        <v>56</v>
      </c>
      <c r="H1274" s="134" t="s">
        <v>56</v>
      </c>
      <c r="I1274" s="135" t="s">
        <v>237</v>
      </c>
      <c r="J1274" s="136" t="s">
        <v>237</v>
      </c>
      <c r="K1274" s="136" t="s">
        <v>237</v>
      </c>
      <c r="L1274" s="136" t="s">
        <v>237</v>
      </c>
      <c r="M1274" s="136" t="s">
        <v>237</v>
      </c>
      <c r="N1274" s="137"/>
      <c r="O1274" s="132"/>
      <c r="P1274" s="99"/>
      <c r="Q1274" s="131"/>
      <c r="R1274" s="132"/>
      <c r="S1274" s="99"/>
      <c r="T1274" s="99">
        <v>50</v>
      </c>
      <c r="U1274" s="99"/>
      <c r="V1274" s="110"/>
      <c r="W1274" s="111"/>
      <c r="X1274" s="110"/>
      <c r="Y1274" s="132"/>
      <c r="Z1274" s="99"/>
      <c r="AA1274" s="99"/>
      <c r="AB1274" s="99"/>
      <c r="AC1274" s="99"/>
      <c r="AD1274" s="138">
        <v>39904</v>
      </c>
      <c r="AE1274" s="102" t="s">
        <v>459</v>
      </c>
    </row>
    <row r="1275" spans="1:207" s="66" customFormat="1" ht="27" customHeight="1">
      <c r="A1275" s="126">
        <v>1115300178</v>
      </c>
      <c r="B1275" s="124" t="s">
        <v>2712</v>
      </c>
      <c r="C1275" s="102" t="s">
        <v>2755</v>
      </c>
      <c r="D1275" s="102" t="s">
        <v>544</v>
      </c>
      <c r="E1275" s="102" t="s">
        <v>2756</v>
      </c>
      <c r="F1275" s="133" t="s">
        <v>2757</v>
      </c>
      <c r="G1275" s="134" t="s">
        <v>2758</v>
      </c>
      <c r="H1275" s="134" t="s">
        <v>2759</v>
      </c>
      <c r="I1275" s="135"/>
      <c r="J1275" s="136"/>
      <c r="K1275" s="136"/>
      <c r="L1275" s="136"/>
      <c r="M1275" s="136"/>
      <c r="N1275" s="137" t="s">
        <v>49</v>
      </c>
      <c r="O1275" s="132"/>
      <c r="P1275" s="99"/>
      <c r="Q1275" s="131"/>
      <c r="R1275" s="132"/>
      <c r="S1275" s="99"/>
      <c r="T1275" s="99"/>
      <c r="U1275" s="99"/>
      <c r="V1275" s="110"/>
      <c r="W1275" s="111"/>
      <c r="X1275" s="131">
        <v>16</v>
      </c>
      <c r="Y1275" s="132"/>
      <c r="Z1275" s="99"/>
      <c r="AA1275" s="99"/>
      <c r="AB1275" s="99"/>
      <c r="AC1275" s="99"/>
      <c r="AD1275" s="138">
        <v>41913</v>
      </c>
      <c r="AE1275" s="102" t="s">
        <v>2713</v>
      </c>
    </row>
    <row r="1276" spans="1:207" ht="27" customHeight="1">
      <c r="A1276" s="126">
        <v>1115300178</v>
      </c>
      <c r="B1276" s="124" t="s">
        <v>2712</v>
      </c>
      <c r="C1276" s="102" t="s">
        <v>2755</v>
      </c>
      <c r="D1276" s="102" t="s">
        <v>544</v>
      </c>
      <c r="E1276" s="102" t="s">
        <v>4742</v>
      </c>
      <c r="F1276" s="133" t="s">
        <v>4743</v>
      </c>
      <c r="G1276" s="134" t="s">
        <v>4744</v>
      </c>
      <c r="H1276" s="134" t="s">
        <v>4745</v>
      </c>
      <c r="I1276" s="135"/>
      <c r="J1276" s="136"/>
      <c r="K1276" s="136"/>
      <c r="L1276" s="136"/>
      <c r="M1276" s="136" t="s">
        <v>4737</v>
      </c>
      <c r="N1276" s="137" t="s">
        <v>4737</v>
      </c>
      <c r="O1276" s="132"/>
      <c r="P1276" s="99"/>
      <c r="Q1276" s="131"/>
      <c r="R1276" s="132"/>
      <c r="S1276" s="99"/>
      <c r="T1276" s="99"/>
      <c r="U1276" s="99"/>
      <c r="V1276" s="110"/>
      <c r="W1276" s="111"/>
      <c r="X1276" s="131"/>
      <c r="Y1276" s="132"/>
      <c r="Z1276" s="99"/>
      <c r="AA1276" s="99"/>
      <c r="AB1276" s="99" t="s">
        <v>4737</v>
      </c>
      <c r="AC1276" s="99"/>
      <c r="AD1276" s="138">
        <v>43374</v>
      </c>
      <c r="AE1276" s="102" t="s">
        <v>2713</v>
      </c>
    </row>
    <row r="1277" spans="1:207" ht="27" customHeight="1">
      <c r="A1277" s="126">
        <v>1115300178</v>
      </c>
      <c r="B1277" s="124" t="s">
        <v>2712</v>
      </c>
      <c r="C1277" s="102" t="s">
        <v>2755</v>
      </c>
      <c r="D1277" s="102" t="s">
        <v>544</v>
      </c>
      <c r="E1277" s="102" t="s">
        <v>2756</v>
      </c>
      <c r="F1277" s="133" t="s">
        <v>2757</v>
      </c>
      <c r="G1277" s="134" t="s">
        <v>2758</v>
      </c>
      <c r="H1277" s="134" t="s">
        <v>2759</v>
      </c>
      <c r="I1277" s="135"/>
      <c r="J1277" s="136"/>
      <c r="K1277" s="136"/>
      <c r="L1277" s="136"/>
      <c r="M1277" s="136" t="s">
        <v>49</v>
      </c>
      <c r="N1277" s="137" t="s">
        <v>49</v>
      </c>
      <c r="O1277" s="132"/>
      <c r="P1277" s="99"/>
      <c r="Q1277" s="131"/>
      <c r="R1277" s="132"/>
      <c r="S1277" s="99"/>
      <c r="T1277" s="99"/>
      <c r="U1277" s="99"/>
      <c r="V1277" s="110"/>
      <c r="W1277" s="111"/>
      <c r="X1277" s="131"/>
      <c r="Y1277" s="132"/>
      <c r="Z1277" s="99"/>
      <c r="AA1277" s="99"/>
      <c r="AB1277" s="99"/>
      <c r="AC1277" s="99" t="s">
        <v>49</v>
      </c>
      <c r="AD1277" s="138">
        <v>46235</v>
      </c>
      <c r="AE1277" s="102" t="s">
        <v>2713</v>
      </c>
    </row>
    <row r="1278" spans="1:207" s="213" customFormat="1" ht="26.1" customHeight="1">
      <c r="A1278" s="99">
        <v>1115300251</v>
      </c>
      <c r="B1278" s="124" t="s">
        <v>12232</v>
      </c>
      <c r="C1278" s="101" t="s">
        <v>4525</v>
      </c>
      <c r="D1278" s="102" t="s">
        <v>4526</v>
      </c>
      <c r="E1278" s="102" t="s">
        <v>4527</v>
      </c>
      <c r="F1278" s="133" t="s">
        <v>4528</v>
      </c>
      <c r="G1278" s="134" t="s">
        <v>4529</v>
      </c>
      <c r="H1278" s="134" t="s">
        <v>4561</v>
      </c>
      <c r="I1278" s="135" t="s">
        <v>49</v>
      </c>
      <c r="J1278" s="136"/>
      <c r="K1278" s="136"/>
      <c r="L1278" s="136"/>
      <c r="M1278" s="136" t="s">
        <v>49</v>
      </c>
      <c r="N1278" s="137" t="s">
        <v>49</v>
      </c>
      <c r="O1278" s="132"/>
      <c r="P1278" s="99"/>
      <c r="Q1278" s="131"/>
      <c r="R1278" s="132"/>
      <c r="S1278" s="99"/>
      <c r="T1278" s="99">
        <v>10</v>
      </c>
      <c r="U1278" s="99"/>
      <c r="V1278" s="131"/>
      <c r="W1278" s="132"/>
      <c r="X1278" s="131"/>
      <c r="Y1278" s="132"/>
      <c r="Z1278" s="99"/>
      <c r="AA1278" s="99">
        <v>10</v>
      </c>
      <c r="AB1278" s="99"/>
      <c r="AC1278" s="99"/>
      <c r="AD1278" s="138">
        <v>43282</v>
      </c>
      <c r="AE1278" s="102" t="s">
        <v>4530</v>
      </c>
      <c r="AF1278" s="67"/>
      <c r="AG1278" s="67"/>
      <c r="AH1278" s="67"/>
      <c r="AI1278" s="67"/>
      <c r="AJ1278" s="67"/>
      <c r="AK1278" s="67"/>
      <c r="AL1278" s="67"/>
      <c r="AM1278" s="67"/>
      <c r="AN1278" s="67"/>
      <c r="AO1278" s="99"/>
      <c r="AP1278" s="124"/>
      <c r="AQ1278" s="102"/>
      <c r="AR1278" s="102"/>
      <c r="AS1278" s="102"/>
      <c r="AT1278" s="125"/>
      <c r="AU1278" s="126"/>
      <c r="AV1278" s="126"/>
      <c r="AW1278" s="127"/>
      <c r="AX1278" s="128"/>
      <c r="AY1278" s="128"/>
      <c r="AZ1278" s="128"/>
      <c r="BA1278" s="128"/>
      <c r="BB1278" s="129"/>
      <c r="BC1278" s="130"/>
      <c r="BD1278" s="99"/>
      <c r="BE1278" s="110"/>
      <c r="BF1278" s="132"/>
      <c r="BG1278" s="99"/>
      <c r="BH1278" s="99"/>
      <c r="BI1278" s="99"/>
      <c r="BJ1278" s="110"/>
      <c r="BK1278" s="132"/>
      <c r="BL1278" s="110"/>
      <c r="BM1278" s="132"/>
      <c r="BN1278" s="99"/>
      <c r="BO1278" s="99"/>
      <c r="BP1278" s="99"/>
      <c r="BQ1278" s="112"/>
      <c r="BR1278" s="102"/>
      <c r="BS1278" s="98"/>
      <c r="BT1278" s="98"/>
      <c r="BU1278" s="113"/>
      <c r="BV1278" s="113"/>
      <c r="BW1278" s="114"/>
      <c r="BX1278" s="115"/>
      <c r="BY1278" s="226"/>
      <c r="BZ1278" s="117"/>
      <c r="CA1278" s="118"/>
      <c r="CB1278" s="119"/>
      <c r="CC1278" s="72"/>
      <c r="CD1278" s="120"/>
      <c r="CE1278" s="121"/>
      <c r="CF1278" s="121"/>
      <c r="CG1278" s="117"/>
      <c r="CH1278" s="118"/>
      <c r="CI1278" s="74"/>
      <c r="CJ1278" s="72"/>
      <c r="CK1278" s="72"/>
      <c r="CL1278" s="73"/>
      <c r="CM1278" s="89"/>
      <c r="CN1278" s="72"/>
      <c r="CO1278" s="76"/>
      <c r="CP1278" s="76"/>
      <c r="CQ1278" s="70"/>
      <c r="CR1278" s="89"/>
      <c r="CS1278" s="97"/>
      <c r="CT1278" s="75"/>
      <c r="CU1278" s="76"/>
      <c r="CV1278" s="76"/>
      <c r="CW1278" s="76"/>
      <c r="CX1278" s="76"/>
      <c r="CY1278" s="76"/>
      <c r="CZ1278" s="76"/>
      <c r="DA1278" s="72"/>
      <c r="DB1278" s="72"/>
      <c r="DC1278" s="73"/>
      <c r="DD1278" s="122"/>
      <c r="DE1278" s="88"/>
      <c r="DF1278" s="123"/>
      <c r="DG1278" s="66"/>
      <c r="DH1278" s="66"/>
      <c r="DI1278" s="66"/>
      <c r="DJ1278" s="66"/>
      <c r="DK1278" s="66"/>
      <c r="DL1278" s="83"/>
      <c r="DM1278" s="67"/>
      <c r="DN1278" s="66"/>
      <c r="DO1278" s="67"/>
      <c r="DP1278" s="67"/>
      <c r="DQ1278" s="67"/>
      <c r="DR1278" s="67"/>
      <c r="DS1278" s="67"/>
      <c r="DT1278" s="67"/>
      <c r="DU1278" s="67"/>
      <c r="DV1278" s="67"/>
      <c r="DW1278" s="67"/>
      <c r="DX1278" s="67"/>
      <c r="DY1278" s="67"/>
      <c r="DZ1278" s="99"/>
      <c r="EA1278" s="124"/>
      <c r="EB1278" s="102"/>
      <c r="EC1278" s="102"/>
      <c r="ED1278" s="102"/>
      <c r="EE1278" s="125"/>
      <c r="EF1278" s="126"/>
      <c r="EG1278" s="126"/>
      <c r="EH1278" s="127"/>
      <c r="EI1278" s="128"/>
      <c r="EJ1278" s="128"/>
      <c r="EK1278" s="128"/>
      <c r="EL1278" s="128"/>
      <c r="EM1278" s="129"/>
      <c r="EN1278" s="130"/>
      <c r="EO1278" s="99"/>
      <c r="EP1278" s="110"/>
      <c r="EQ1278" s="132"/>
      <c r="ER1278" s="99"/>
      <c r="ES1278" s="99"/>
      <c r="ET1278" s="99"/>
      <c r="EU1278" s="110"/>
      <c r="EV1278" s="132"/>
      <c r="EW1278" s="110"/>
      <c r="EX1278" s="132"/>
      <c r="EY1278" s="99"/>
      <c r="EZ1278" s="99"/>
      <c r="FA1278" s="99"/>
      <c r="FB1278" s="112"/>
      <c r="FC1278" s="102"/>
      <c r="FD1278" s="98"/>
      <c r="FE1278" s="98"/>
      <c r="FF1278" s="113"/>
      <c r="FG1278" s="113"/>
      <c r="FH1278" s="114"/>
      <c r="FI1278" s="115"/>
      <c r="FJ1278" s="226"/>
      <c r="FK1278" s="117"/>
      <c r="FL1278" s="118"/>
      <c r="FM1278" s="119"/>
      <c r="FN1278" s="72"/>
      <c r="FO1278" s="120"/>
      <c r="FP1278" s="121"/>
      <c r="FQ1278" s="121"/>
      <c r="FR1278" s="117"/>
      <c r="FS1278" s="118"/>
      <c r="FT1278" s="74"/>
      <c r="FU1278" s="72"/>
      <c r="FV1278" s="72"/>
      <c r="FW1278" s="73"/>
      <c r="FX1278" s="89"/>
      <c r="FY1278" s="72"/>
      <c r="FZ1278" s="76"/>
      <c r="GA1278" s="76"/>
      <c r="GB1278" s="70"/>
      <c r="GC1278" s="89"/>
      <c r="GD1278" s="97"/>
      <c r="GE1278" s="75"/>
      <c r="GF1278" s="76"/>
      <c r="GG1278" s="76"/>
      <c r="GH1278" s="76"/>
      <c r="GI1278" s="76"/>
      <c r="GJ1278" s="76"/>
      <c r="GK1278" s="76"/>
      <c r="GL1278" s="72"/>
      <c r="GM1278" s="72"/>
      <c r="GN1278" s="73"/>
      <c r="GO1278" s="122"/>
      <c r="GP1278" s="88"/>
      <c r="GQ1278" s="123"/>
      <c r="GR1278" s="66"/>
      <c r="GS1278" s="66"/>
      <c r="GT1278" s="66"/>
      <c r="GU1278" s="66"/>
      <c r="GV1278" s="66"/>
      <c r="GW1278" s="83"/>
      <c r="GX1278" s="67"/>
      <c r="GY1278" s="66"/>
    </row>
    <row r="1279" spans="1:207" s="66" customFormat="1" ht="27" customHeight="1">
      <c r="A1279" s="99">
        <v>1115300269</v>
      </c>
      <c r="B1279" s="208" t="s">
        <v>770</v>
      </c>
      <c r="C1279" s="102" t="s">
        <v>7332</v>
      </c>
      <c r="D1279" s="102" t="s">
        <v>544</v>
      </c>
      <c r="E1279" s="102" t="s">
        <v>7333</v>
      </c>
      <c r="F1279" s="125">
        <v>3640013</v>
      </c>
      <c r="G1279" s="146" t="s">
        <v>7334</v>
      </c>
      <c r="H1279" s="126" t="s">
        <v>7335</v>
      </c>
      <c r="I1279" s="177"/>
      <c r="J1279" s="128"/>
      <c r="K1279" s="128"/>
      <c r="L1279" s="128"/>
      <c r="M1279" s="128" t="s">
        <v>49</v>
      </c>
      <c r="N1279" s="129"/>
      <c r="O1279" s="130"/>
      <c r="P1279" s="99">
        <v>30</v>
      </c>
      <c r="Q1279" s="146" t="s">
        <v>456</v>
      </c>
      <c r="R1279" s="132">
        <v>2</v>
      </c>
      <c r="S1279" s="99"/>
      <c r="T1279" s="99">
        <v>44</v>
      </c>
      <c r="U1279" s="99"/>
      <c r="V1279" s="131"/>
      <c r="W1279" s="132"/>
      <c r="X1279" s="131"/>
      <c r="Y1279" s="132"/>
      <c r="Z1279" s="99"/>
      <c r="AA1279" s="99">
        <v>16</v>
      </c>
      <c r="AB1279" s="99"/>
      <c r="AC1279" s="99"/>
      <c r="AD1279" s="112">
        <v>44652</v>
      </c>
      <c r="AE1279" s="102" t="s">
        <v>7336</v>
      </c>
    </row>
    <row r="1280" spans="1:207" ht="27" customHeight="1">
      <c r="A1280" s="126">
        <v>1115300301</v>
      </c>
      <c r="B1280" s="102" t="s">
        <v>11614</v>
      </c>
      <c r="C1280" s="102" t="s">
        <v>10327</v>
      </c>
      <c r="D1280" s="102" t="s">
        <v>544</v>
      </c>
      <c r="E1280" s="341" t="s">
        <v>10328</v>
      </c>
      <c r="F1280" s="126" t="s">
        <v>10329</v>
      </c>
      <c r="G1280" s="126" t="s">
        <v>10330</v>
      </c>
      <c r="H1280" s="126" t="s">
        <v>10330</v>
      </c>
      <c r="I1280" s="128"/>
      <c r="J1280" s="128"/>
      <c r="K1280" s="128"/>
      <c r="L1280" s="128"/>
      <c r="M1280" s="129" t="s">
        <v>765</v>
      </c>
      <c r="N1280" s="130" t="s">
        <v>765</v>
      </c>
      <c r="O1280" s="99"/>
      <c r="P1280" s="110"/>
      <c r="Q1280" s="132"/>
      <c r="R1280" s="99"/>
      <c r="S1280" s="99"/>
      <c r="T1280" s="99"/>
      <c r="U1280" s="110"/>
      <c r="V1280" s="132"/>
      <c r="W1280" s="110"/>
      <c r="X1280" s="132"/>
      <c r="Y1280" s="99"/>
      <c r="Z1280" s="99"/>
      <c r="AA1280" s="99">
        <v>20</v>
      </c>
      <c r="AB1280" s="112"/>
      <c r="AC1280" s="112"/>
      <c r="AD1280" s="126" t="s">
        <v>10331</v>
      </c>
      <c r="AE1280" s="80" t="s">
        <v>10332</v>
      </c>
    </row>
    <row r="1281" spans="1:157" s="66" customFormat="1" ht="27" customHeight="1">
      <c r="A1281" s="99">
        <v>1115300327</v>
      </c>
      <c r="B1281" s="100" t="s">
        <v>11770</v>
      </c>
      <c r="C1281" s="100" t="s">
        <v>11437</v>
      </c>
      <c r="D1281" s="102" t="s">
        <v>11438</v>
      </c>
      <c r="E1281" s="102" t="s">
        <v>11439</v>
      </c>
      <c r="F1281" s="133" t="s">
        <v>11440</v>
      </c>
      <c r="G1281" s="134" t="s">
        <v>11441</v>
      </c>
      <c r="H1281" s="134"/>
      <c r="I1281" s="135"/>
      <c r="J1281" s="136"/>
      <c r="K1281" s="136" t="s">
        <v>11436</v>
      </c>
      <c r="L1281" s="136" t="s">
        <v>11436</v>
      </c>
      <c r="M1281" s="136" t="s">
        <v>10919</v>
      </c>
      <c r="N1281" s="137" t="s">
        <v>10919</v>
      </c>
      <c r="O1281" s="132" t="s">
        <v>11436</v>
      </c>
      <c r="P1281" s="99"/>
      <c r="Q1281" s="131"/>
      <c r="R1281" s="132"/>
      <c r="S1281" s="99"/>
      <c r="T1281" s="99"/>
      <c r="U1281" s="99"/>
      <c r="V1281" s="131"/>
      <c r="W1281" s="111"/>
      <c r="X1281" s="131"/>
      <c r="Y1281" s="132"/>
      <c r="Z1281" s="99"/>
      <c r="AA1281" s="99">
        <v>20</v>
      </c>
      <c r="AB1281" s="99"/>
      <c r="AC1281" s="99"/>
      <c r="AD1281" s="138">
        <v>46143</v>
      </c>
      <c r="AE1281" s="102" t="s">
        <v>11442</v>
      </c>
      <c r="AU1281" s="224"/>
      <c r="AV1281" s="224"/>
      <c r="AW1281" s="224"/>
      <c r="AX1281" s="224"/>
      <c r="AY1281" s="224"/>
      <c r="AZ1281" s="224"/>
      <c r="BA1281" s="224"/>
      <c r="BB1281" s="224"/>
      <c r="BC1281" s="224"/>
      <c r="BD1281" s="224"/>
      <c r="BE1281" s="224"/>
      <c r="BF1281" s="224"/>
      <c r="BG1281" s="224"/>
      <c r="BH1281" s="224"/>
      <c r="BI1281" s="224"/>
      <c r="BJ1281" s="224"/>
      <c r="BK1281" s="224"/>
      <c r="BL1281" s="224"/>
      <c r="BM1281" s="224"/>
      <c r="BN1281" s="224"/>
      <c r="BO1281" s="224"/>
      <c r="BP1281" s="224"/>
      <c r="BQ1281" s="224"/>
      <c r="BR1281" s="224"/>
      <c r="BS1281" s="224"/>
      <c r="BT1281" s="224"/>
      <c r="BU1281" s="224"/>
      <c r="BV1281" s="224"/>
      <c r="BW1281" s="224"/>
      <c r="BX1281" s="224"/>
      <c r="BY1281" s="224"/>
      <c r="BZ1281" s="224"/>
      <c r="CA1281" s="224"/>
      <c r="CB1281" s="224"/>
      <c r="CC1281" s="224"/>
      <c r="CD1281" s="224"/>
      <c r="CE1281" s="224"/>
      <c r="CF1281" s="224"/>
      <c r="CG1281" s="224"/>
      <c r="CH1281" s="224"/>
      <c r="CI1281" s="224"/>
      <c r="CJ1281" s="224"/>
      <c r="CK1281" s="224"/>
      <c r="CL1281" s="224"/>
      <c r="CM1281" s="224"/>
      <c r="CN1281" s="224"/>
      <c r="CO1281" s="224"/>
      <c r="CP1281" s="224"/>
      <c r="CQ1281" s="224"/>
      <c r="CR1281" s="224"/>
      <c r="CS1281" s="224"/>
      <c r="CT1281" s="224"/>
      <c r="CU1281" s="224"/>
      <c r="CV1281" s="224"/>
      <c r="CW1281" s="224"/>
      <c r="CX1281" s="224"/>
      <c r="CY1281" s="224"/>
      <c r="CZ1281" s="224"/>
      <c r="DA1281" s="224"/>
      <c r="DB1281" s="224"/>
      <c r="DC1281" s="224"/>
      <c r="DD1281" s="224"/>
      <c r="DE1281" s="224"/>
      <c r="DF1281" s="224"/>
      <c r="DG1281" s="224"/>
      <c r="DH1281" s="224"/>
      <c r="DI1281" s="224"/>
      <c r="DJ1281" s="224"/>
      <c r="DK1281" s="224"/>
      <c r="DL1281" s="224"/>
      <c r="DM1281" s="224"/>
      <c r="DN1281" s="224"/>
      <c r="DO1281" s="224"/>
      <c r="DP1281" s="224"/>
      <c r="DQ1281" s="224"/>
      <c r="DR1281" s="224"/>
      <c r="DS1281" s="224"/>
      <c r="DT1281" s="224"/>
      <c r="DU1281" s="224"/>
      <c r="DV1281" s="224"/>
      <c r="DW1281" s="224"/>
      <c r="DX1281" s="224"/>
      <c r="DY1281" s="224"/>
      <c r="DZ1281" s="224"/>
      <c r="EA1281" s="224"/>
      <c r="EB1281" s="224"/>
      <c r="EC1281" s="224"/>
      <c r="ED1281" s="224"/>
      <c r="EE1281" s="224"/>
      <c r="EF1281" s="224"/>
      <c r="EG1281" s="224"/>
      <c r="EH1281" s="224"/>
      <c r="EI1281" s="224"/>
      <c r="EJ1281" s="224"/>
      <c r="EK1281" s="224"/>
      <c r="EL1281" s="224"/>
      <c r="EM1281" s="224"/>
      <c r="EN1281" s="224"/>
      <c r="EO1281" s="224"/>
      <c r="EP1281" s="224"/>
      <c r="EQ1281" s="224"/>
      <c r="ER1281" s="224"/>
      <c r="ES1281" s="224"/>
      <c r="ET1281" s="224"/>
      <c r="EU1281" s="224"/>
      <c r="EV1281" s="224"/>
      <c r="EW1281" s="224"/>
      <c r="EX1281" s="224"/>
      <c r="EY1281" s="224"/>
      <c r="EZ1281" s="224"/>
      <c r="FA1281" s="224"/>
    </row>
    <row r="1282" spans="1:157" s="66" customFormat="1" ht="27" customHeight="1">
      <c r="A1282" s="99">
        <v>1115700054</v>
      </c>
      <c r="B1282" s="124" t="s">
        <v>757</v>
      </c>
      <c r="C1282" s="102" t="s">
        <v>533</v>
      </c>
      <c r="D1282" s="102" t="s">
        <v>100</v>
      </c>
      <c r="E1282" s="102" t="s">
        <v>212</v>
      </c>
      <c r="F1282" s="125">
        <v>3490101</v>
      </c>
      <c r="G1282" s="126" t="s">
        <v>747</v>
      </c>
      <c r="H1282" s="126" t="s">
        <v>748</v>
      </c>
      <c r="I1282" s="127" t="s">
        <v>63</v>
      </c>
      <c r="J1282" s="128" t="s">
        <v>63</v>
      </c>
      <c r="K1282" s="128" t="s">
        <v>63</v>
      </c>
      <c r="L1282" s="128" t="s">
        <v>63</v>
      </c>
      <c r="M1282" s="128"/>
      <c r="N1282" s="129"/>
      <c r="O1282" s="130"/>
      <c r="P1282" s="99">
        <v>30</v>
      </c>
      <c r="Q1282" s="146" t="s">
        <v>2608</v>
      </c>
      <c r="R1282" s="132">
        <v>2</v>
      </c>
      <c r="S1282" s="99"/>
      <c r="T1282" s="99">
        <v>38</v>
      </c>
      <c r="U1282" s="99"/>
      <c r="V1282" s="131"/>
      <c r="W1282" s="132"/>
      <c r="X1282" s="131"/>
      <c r="Y1282" s="132"/>
      <c r="Z1282" s="99"/>
      <c r="AA1282" s="99"/>
      <c r="AB1282" s="99"/>
      <c r="AC1282" s="99"/>
      <c r="AD1282" s="112">
        <v>39173</v>
      </c>
      <c r="AE1282" s="102" t="s">
        <v>2668</v>
      </c>
    </row>
    <row r="1283" spans="1:157" s="66" customFormat="1" ht="27" customHeight="1">
      <c r="A1283" s="99">
        <v>1115700070</v>
      </c>
      <c r="B1283" s="124" t="s">
        <v>21</v>
      </c>
      <c r="C1283" s="102" t="s">
        <v>374</v>
      </c>
      <c r="D1283" s="102" t="s">
        <v>100</v>
      </c>
      <c r="E1283" s="102" t="s">
        <v>213</v>
      </c>
      <c r="F1283" s="125">
        <v>3490101</v>
      </c>
      <c r="G1283" s="126" t="s">
        <v>749</v>
      </c>
      <c r="H1283" s="126" t="s">
        <v>750</v>
      </c>
      <c r="I1283" s="127" t="s">
        <v>765</v>
      </c>
      <c r="J1283" s="128"/>
      <c r="K1283" s="128"/>
      <c r="L1283" s="128"/>
      <c r="M1283" s="128"/>
      <c r="N1283" s="129"/>
      <c r="O1283" s="130"/>
      <c r="P1283" s="99"/>
      <c r="Q1283" s="146" t="s">
        <v>2608</v>
      </c>
      <c r="R1283" s="132"/>
      <c r="S1283" s="99">
        <v>80</v>
      </c>
      <c r="T1283" s="99"/>
      <c r="U1283" s="99"/>
      <c r="V1283" s="131"/>
      <c r="W1283" s="132"/>
      <c r="X1283" s="131"/>
      <c r="Y1283" s="132"/>
      <c r="Z1283" s="99"/>
      <c r="AA1283" s="99"/>
      <c r="AB1283" s="99"/>
      <c r="AC1283" s="99"/>
      <c r="AD1283" s="112">
        <v>38991</v>
      </c>
      <c r="AE1283" s="102" t="s">
        <v>11382</v>
      </c>
    </row>
    <row r="1284" spans="1:157" s="66" customFormat="1" ht="27" customHeight="1">
      <c r="A1284" s="99">
        <v>1115700146</v>
      </c>
      <c r="B1284" s="100" t="s">
        <v>1438</v>
      </c>
      <c r="C1284" s="101" t="s">
        <v>2511</v>
      </c>
      <c r="D1284" s="102" t="s">
        <v>100</v>
      </c>
      <c r="E1284" s="102" t="s">
        <v>1256</v>
      </c>
      <c r="F1284" s="133">
        <v>3490101</v>
      </c>
      <c r="G1284" s="134" t="s">
        <v>1255</v>
      </c>
      <c r="H1284" s="134" t="s">
        <v>1255</v>
      </c>
      <c r="I1284" s="135"/>
      <c r="J1284" s="136"/>
      <c r="K1284" s="136"/>
      <c r="L1284" s="136"/>
      <c r="M1284" s="136"/>
      <c r="N1284" s="137" t="s">
        <v>1213</v>
      </c>
      <c r="O1284" s="132"/>
      <c r="P1284" s="99"/>
      <c r="Q1284" s="131"/>
      <c r="R1284" s="132"/>
      <c r="S1284" s="99"/>
      <c r="T1284" s="99"/>
      <c r="U1284" s="99"/>
      <c r="V1284" s="110"/>
      <c r="W1284" s="111"/>
      <c r="X1284" s="110"/>
      <c r="Y1284" s="132"/>
      <c r="Z1284" s="99"/>
      <c r="AA1284" s="99">
        <v>20</v>
      </c>
      <c r="AB1284" s="99"/>
      <c r="AC1284" s="99"/>
      <c r="AD1284" s="138">
        <v>40634</v>
      </c>
      <c r="AE1284" s="102" t="s">
        <v>1254</v>
      </c>
    </row>
    <row r="1285" spans="1:157" s="66" customFormat="1" ht="27" customHeight="1">
      <c r="A1285" s="99">
        <v>1115700161</v>
      </c>
      <c r="B1285" s="124" t="s">
        <v>1706</v>
      </c>
      <c r="C1285" s="102" t="s">
        <v>1730</v>
      </c>
      <c r="D1285" s="102" t="s">
        <v>100</v>
      </c>
      <c r="E1285" s="102" t="s">
        <v>3496</v>
      </c>
      <c r="F1285" s="125">
        <v>3490112</v>
      </c>
      <c r="G1285" s="126" t="s">
        <v>3497</v>
      </c>
      <c r="H1285" s="126" t="s">
        <v>3498</v>
      </c>
      <c r="I1285" s="127"/>
      <c r="J1285" s="128"/>
      <c r="K1285" s="128"/>
      <c r="L1285" s="128"/>
      <c r="M1285" s="128" t="s">
        <v>3499</v>
      </c>
      <c r="N1285" s="129"/>
      <c r="O1285" s="130"/>
      <c r="P1285" s="99"/>
      <c r="Q1285" s="131"/>
      <c r="R1285" s="132"/>
      <c r="S1285" s="99"/>
      <c r="T1285" s="99">
        <v>20</v>
      </c>
      <c r="U1285" s="99"/>
      <c r="V1285" s="131"/>
      <c r="W1285" s="132"/>
      <c r="X1285" s="131"/>
      <c r="Y1285" s="132"/>
      <c r="Z1285" s="99"/>
      <c r="AA1285" s="99"/>
      <c r="AB1285" s="99"/>
      <c r="AC1285" s="99"/>
      <c r="AD1285" s="112">
        <v>41000</v>
      </c>
      <c r="AE1285" s="102" t="s">
        <v>1729</v>
      </c>
    </row>
    <row r="1286" spans="1:157" s="66" customFormat="1" ht="27" customHeight="1">
      <c r="A1286" s="99">
        <v>1115700179</v>
      </c>
      <c r="B1286" s="124" t="s">
        <v>1749</v>
      </c>
      <c r="C1286" s="102" t="s">
        <v>1750</v>
      </c>
      <c r="D1286" s="102" t="s">
        <v>100</v>
      </c>
      <c r="E1286" s="102" t="s">
        <v>213</v>
      </c>
      <c r="F1286" s="125">
        <v>3490101</v>
      </c>
      <c r="G1286" s="126" t="s">
        <v>2466</v>
      </c>
      <c r="H1286" s="126" t="s">
        <v>1751</v>
      </c>
      <c r="I1286" s="127" t="s">
        <v>1752</v>
      </c>
      <c r="J1286" s="128"/>
      <c r="K1286" s="128"/>
      <c r="L1286" s="128"/>
      <c r="M1286" s="128"/>
      <c r="N1286" s="129"/>
      <c r="O1286" s="130"/>
      <c r="P1286" s="99"/>
      <c r="Q1286" s="131"/>
      <c r="R1286" s="132"/>
      <c r="S1286" s="99"/>
      <c r="T1286" s="99">
        <v>20</v>
      </c>
      <c r="U1286" s="99"/>
      <c r="V1286" s="131"/>
      <c r="W1286" s="132"/>
      <c r="X1286" s="131"/>
      <c r="Y1286" s="132"/>
      <c r="Z1286" s="99"/>
      <c r="AA1286" s="99"/>
      <c r="AB1286" s="99"/>
      <c r="AC1286" s="99"/>
      <c r="AD1286" s="112">
        <v>41000</v>
      </c>
      <c r="AE1286" s="102" t="s">
        <v>1753</v>
      </c>
    </row>
    <row r="1287" spans="1:157" ht="27" customHeight="1">
      <c r="A1287" s="99">
        <v>1115700187</v>
      </c>
      <c r="B1287" s="124" t="s">
        <v>1777</v>
      </c>
      <c r="C1287" s="102" t="s">
        <v>1778</v>
      </c>
      <c r="D1287" s="102" t="s">
        <v>100</v>
      </c>
      <c r="E1287" s="102" t="s">
        <v>1779</v>
      </c>
      <c r="F1287" s="125">
        <v>3490131</v>
      </c>
      <c r="G1287" s="126" t="s">
        <v>1780</v>
      </c>
      <c r="H1287" s="126" t="s">
        <v>1781</v>
      </c>
      <c r="I1287" s="127"/>
      <c r="J1287" s="128"/>
      <c r="K1287" s="128"/>
      <c r="L1287" s="128"/>
      <c r="M1287" s="128" t="s">
        <v>1782</v>
      </c>
      <c r="N1287" s="129"/>
      <c r="O1287" s="130"/>
      <c r="P1287" s="99"/>
      <c r="Q1287" s="131"/>
      <c r="R1287" s="132"/>
      <c r="S1287" s="99"/>
      <c r="T1287" s="99">
        <v>30</v>
      </c>
      <c r="U1287" s="99"/>
      <c r="V1287" s="131"/>
      <c r="W1287" s="132"/>
      <c r="X1287" s="131"/>
      <c r="Y1287" s="132"/>
      <c r="Z1287" s="99"/>
      <c r="AA1287" s="99"/>
      <c r="AB1287" s="99"/>
      <c r="AC1287" s="99"/>
      <c r="AD1287" s="112">
        <v>41000</v>
      </c>
      <c r="AE1287" s="102" t="s">
        <v>1783</v>
      </c>
    </row>
    <row r="1288" spans="1:157" ht="27" customHeight="1">
      <c r="A1288" s="99">
        <v>1115700195</v>
      </c>
      <c r="B1288" s="124" t="s">
        <v>21</v>
      </c>
      <c r="C1288" s="102" t="s">
        <v>374</v>
      </c>
      <c r="D1288" s="102" t="s">
        <v>100</v>
      </c>
      <c r="E1288" s="102" t="s">
        <v>213</v>
      </c>
      <c r="F1288" s="125">
        <v>3490101</v>
      </c>
      <c r="G1288" s="126" t="s">
        <v>749</v>
      </c>
      <c r="H1288" s="126" t="s">
        <v>750</v>
      </c>
      <c r="I1288" s="127" t="s">
        <v>49</v>
      </c>
      <c r="J1288" s="128"/>
      <c r="K1288" s="128"/>
      <c r="L1288" s="128"/>
      <c r="M1288" s="128" t="s">
        <v>49</v>
      </c>
      <c r="N1288" s="129"/>
      <c r="O1288" s="130"/>
      <c r="P1288" s="99"/>
      <c r="Q1288" s="131"/>
      <c r="R1288" s="132"/>
      <c r="S1288" s="99">
        <v>60</v>
      </c>
      <c r="T1288" s="99"/>
      <c r="U1288" s="99"/>
      <c r="V1288" s="131"/>
      <c r="W1288" s="132"/>
      <c r="X1288" s="131"/>
      <c r="Y1288" s="132"/>
      <c r="Z1288" s="99"/>
      <c r="AA1288" s="99"/>
      <c r="AB1288" s="99"/>
      <c r="AC1288" s="99"/>
      <c r="AD1288" s="112">
        <v>41000</v>
      </c>
      <c r="AE1288" s="102" t="s">
        <v>8968</v>
      </c>
    </row>
    <row r="1289" spans="1:157" s="66" customFormat="1" ht="27" customHeight="1">
      <c r="A1289" s="126">
        <v>1115700229</v>
      </c>
      <c r="B1289" s="124" t="s">
        <v>3228</v>
      </c>
      <c r="C1289" s="102" t="s">
        <v>10304</v>
      </c>
      <c r="D1289" s="102" t="s">
        <v>100</v>
      </c>
      <c r="E1289" s="102" t="s">
        <v>2727</v>
      </c>
      <c r="F1289" s="133" t="s">
        <v>4242</v>
      </c>
      <c r="G1289" s="134" t="s">
        <v>4243</v>
      </c>
      <c r="H1289" s="134" t="s">
        <v>4244</v>
      </c>
      <c r="I1289" s="135" t="s">
        <v>49</v>
      </c>
      <c r="J1289" s="136"/>
      <c r="K1289" s="136" t="s">
        <v>49</v>
      </c>
      <c r="L1289" s="136" t="s">
        <v>49</v>
      </c>
      <c r="M1289" s="136" t="s">
        <v>49</v>
      </c>
      <c r="N1289" s="137" t="s">
        <v>49</v>
      </c>
      <c r="O1289" s="132" t="s">
        <v>49</v>
      </c>
      <c r="P1289" s="99"/>
      <c r="Q1289" s="131"/>
      <c r="R1289" s="132"/>
      <c r="S1289" s="99"/>
      <c r="T1289" s="99"/>
      <c r="U1289" s="99"/>
      <c r="V1289" s="131"/>
      <c r="W1289" s="132"/>
      <c r="X1289" s="131"/>
      <c r="Y1289" s="132"/>
      <c r="Z1289" s="99">
        <v>10</v>
      </c>
      <c r="AA1289" s="99">
        <v>30</v>
      </c>
      <c r="AB1289" s="99"/>
      <c r="AC1289" s="99"/>
      <c r="AD1289" s="138">
        <v>41974</v>
      </c>
      <c r="AE1289" s="102" t="s">
        <v>10305</v>
      </c>
    </row>
    <row r="1290" spans="1:157" ht="27" customHeight="1">
      <c r="A1290" s="99">
        <v>1115700278</v>
      </c>
      <c r="B1290" s="124" t="s">
        <v>6953</v>
      </c>
      <c r="C1290" s="102" t="s">
        <v>6954</v>
      </c>
      <c r="D1290" s="102" t="s">
        <v>100</v>
      </c>
      <c r="E1290" s="102" t="s">
        <v>6955</v>
      </c>
      <c r="F1290" s="125" t="s">
        <v>6956</v>
      </c>
      <c r="G1290" s="126" t="s">
        <v>6957</v>
      </c>
      <c r="H1290" s="126" t="s">
        <v>6957</v>
      </c>
      <c r="I1290" s="127"/>
      <c r="J1290" s="128"/>
      <c r="K1290" s="128"/>
      <c r="L1290" s="128" t="s">
        <v>765</v>
      </c>
      <c r="M1290" s="128" t="s">
        <v>765</v>
      </c>
      <c r="N1290" s="129" t="s">
        <v>765</v>
      </c>
      <c r="O1290" s="130"/>
      <c r="P1290" s="99"/>
      <c r="Q1290" s="131"/>
      <c r="R1290" s="132"/>
      <c r="S1290" s="99"/>
      <c r="T1290" s="99"/>
      <c r="U1290" s="99"/>
      <c r="V1290" s="110"/>
      <c r="W1290" s="111"/>
      <c r="X1290" s="110"/>
      <c r="Y1290" s="132"/>
      <c r="Z1290" s="99"/>
      <c r="AA1290" s="99">
        <v>20</v>
      </c>
      <c r="AB1290" s="99"/>
      <c r="AC1290" s="99"/>
      <c r="AD1290" s="138">
        <v>44409</v>
      </c>
      <c r="AE1290" s="102" t="s">
        <v>6958</v>
      </c>
    </row>
    <row r="1291" spans="1:157" ht="27" customHeight="1">
      <c r="A1291" s="144">
        <v>1116000066</v>
      </c>
      <c r="B1291" s="100" t="s">
        <v>439</v>
      </c>
      <c r="C1291" s="101" t="s">
        <v>22</v>
      </c>
      <c r="D1291" s="151" t="s">
        <v>23</v>
      </c>
      <c r="E1291" s="102" t="s">
        <v>24</v>
      </c>
      <c r="F1291" s="133">
        <v>3500206</v>
      </c>
      <c r="G1291" s="126" t="s">
        <v>25</v>
      </c>
      <c r="H1291" s="126" t="s">
        <v>26</v>
      </c>
      <c r="I1291" s="127" t="s">
        <v>242</v>
      </c>
      <c r="J1291" s="148" t="s">
        <v>242</v>
      </c>
      <c r="K1291" s="148" t="s">
        <v>242</v>
      </c>
      <c r="L1291" s="148" t="s">
        <v>242</v>
      </c>
      <c r="M1291" s="148"/>
      <c r="N1291" s="137"/>
      <c r="O1291" s="132"/>
      <c r="P1291" s="99">
        <v>50</v>
      </c>
      <c r="Q1291" s="131"/>
      <c r="R1291" s="132">
        <v>2</v>
      </c>
      <c r="S1291" s="144"/>
      <c r="T1291" s="99">
        <v>60</v>
      </c>
      <c r="U1291" s="99"/>
      <c r="V1291" s="110"/>
      <c r="W1291" s="111"/>
      <c r="X1291" s="110"/>
      <c r="Y1291" s="181"/>
      <c r="Z1291" s="99"/>
      <c r="AA1291" s="99"/>
      <c r="AB1291" s="99"/>
      <c r="AC1291" s="99"/>
      <c r="AD1291" s="138">
        <v>39904</v>
      </c>
      <c r="AE1291" s="102" t="s">
        <v>535</v>
      </c>
    </row>
    <row r="1292" spans="1:157" ht="27" customHeight="1">
      <c r="A1292" s="99">
        <v>1116000140</v>
      </c>
      <c r="B1292" s="124" t="s">
        <v>417</v>
      </c>
      <c r="C1292" s="102" t="s">
        <v>542</v>
      </c>
      <c r="D1292" s="102" t="s">
        <v>472</v>
      </c>
      <c r="E1292" s="102" t="s">
        <v>5882</v>
      </c>
      <c r="F1292" s="125">
        <v>3502223</v>
      </c>
      <c r="G1292" s="126" t="s">
        <v>751</v>
      </c>
      <c r="H1292" s="126" t="s">
        <v>751</v>
      </c>
      <c r="I1292" s="127"/>
      <c r="J1292" s="128"/>
      <c r="K1292" s="128"/>
      <c r="L1292" s="128"/>
      <c r="M1292" s="128" t="s">
        <v>49</v>
      </c>
      <c r="N1292" s="129"/>
      <c r="O1292" s="130"/>
      <c r="P1292" s="99"/>
      <c r="Q1292" s="131"/>
      <c r="R1292" s="132"/>
      <c r="S1292" s="99"/>
      <c r="T1292" s="99">
        <v>20</v>
      </c>
      <c r="U1292" s="99"/>
      <c r="V1292" s="131"/>
      <c r="W1292" s="132"/>
      <c r="X1292" s="131"/>
      <c r="Y1292" s="132"/>
      <c r="Z1292" s="99"/>
      <c r="AA1292" s="99">
        <v>30</v>
      </c>
      <c r="AB1292" s="99"/>
      <c r="AC1292" s="99"/>
      <c r="AD1292" s="112">
        <v>39309</v>
      </c>
      <c r="AE1292" s="102" t="s">
        <v>5883</v>
      </c>
    </row>
    <row r="1293" spans="1:157" ht="27" customHeight="1">
      <c r="A1293" s="99">
        <v>1116000181</v>
      </c>
      <c r="B1293" s="100" t="s">
        <v>4494</v>
      </c>
      <c r="C1293" s="101" t="s">
        <v>1261</v>
      </c>
      <c r="D1293" s="102" t="s">
        <v>101</v>
      </c>
      <c r="E1293" s="102" t="s">
        <v>1260</v>
      </c>
      <c r="F1293" s="133">
        <v>3500212</v>
      </c>
      <c r="G1293" s="134" t="s">
        <v>1259</v>
      </c>
      <c r="H1293" s="134" t="s">
        <v>1258</v>
      </c>
      <c r="I1293" s="135"/>
      <c r="J1293" s="136"/>
      <c r="K1293" s="136"/>
      <c r="L1293" s="136"/>
      <c r="M1293" s="136" t="s">
        <v>1213</v>
      </c>
      <c r="N1293" s="137"/>
      <c r="O1293" s="132"/>
      <c r="P1293" s="99"/>
      <c r="Q1293" s="131"/>
      <c r="R1293" s="132"/>
      <c r="S1293" s="99"/>
      <c r="T1293" s="99"/>
      <c r="U1293" s="99"/>
      <c r="V1293" s="110"/>
      <c r="W1293" s="111"/>
      <c r="X1293" s="110"/>
      <c r="Y1293" s="132"/>
      <c r="Z1293" s="99"/>
      <c r="AA1293" s="99">
        <v>20</v>
      </c>
      <c r="AB1293" s="99"/>
      <c r="AC1293" s="99"/>
      <c r="AD1293" s="138">
        <v>40634</v>
      </c>
      <c r="AE1293" s="102" t="s">
        <v>1257</v>
      </c>
    </row>
    <row r="1294" spans="1:157" ht="27" customHeight="1">
      <c r="A1294" s="99">
        <v>1116000215</v>
      </c>
      <c r="B1294" s="100" t="s">
        <v>1850</v>
      </c>
      <c r="C1294" s="102" t="s">
        <v>1849</v>
      </c>
      <c r="D1294" s="102" t="s">
        <v>101</v>
      </c>
      <c r="E1294" s="102" t="s">
        <v>1979</v>
      </c>
      <c r="F1294" s="133" t="s">
        <v>1980</v>
      </c>
      <c r="G1294" s="134" t="s">
        <v>1981</v>
      </c>
      <c r="H1294" s="134" t="s">
        <v>1982</v>
      </c>
      <c r="I1294" s="135"/>
      <c r="J1294" s="136"/>
      <c r="K1294" s="136"/>
      <c r="L1294" s="136"/>
      <c r="M1294" s="136" t="s">
        <v>1961</v>
      </c>
      <c r="N1294" s="137"/>
      <c r="O1294" s="132"/>
      <c r="P1294" s="99"/>
      <c r="Q1294" s="131"/>
      <c r="R1294" s="132"/>
      <c r="S1294" s="99"/>
      <c r="T1294" s="99">
        <v>20</v>
      </c>
      <c r="U1294" s="99"/>
      <c r="V1294" s="131"/>
      <c r="W1294" s="132"/>
      <c r="X1294" s="131"/>
      <c r="Y1294" s="132"/>
      <c r="Z1294" s="99"/>
      <c r="AA1294" s="99"/>
      <c r="AB1294" s="99"/>
      <c r="AC1294" s="99"/>
      <c r="AD1294" s="138">
        <v>41000</v>
      </c>
      <c r="AE1294" s="102" t="s">
        <v>1983</v>
      </c>
    </row>
    <row r="1295" spans="1:157" ht="27" customHeight="1">
      <c r="A1295" s="99">
        <v>1116000256</v>
      </c>
      <c r="B1295" s="100" t="s">
        <v>2562</v>
      </c>
      <c r="C1295" s="102" t="s">
        <v>2474</v>
      </c>
      <c r="D1295" s="102" t="s">
        <v>101</v>
      </c>
      <c r="E1295" s="102" t="s">
        <v>2475</v>
      </c>
      <c r="F1295" s="133" t="s">
        <v>2476</v>
      </c>
      <c r="G1295" s="134" t="s">
        <v>2480</v>
      </c>
      <c r="H1295" s="134" t="s">
        <v>2477</v>
      </c>
      <c r="I1295" s="135"/>
      <c r="J1295" s="136"/>
      <c r="K1295" s="136"/>
      <c r="L1295" s="136"/>
      <c r="M1295" s="136" t="s">
        <v>2478</v>
      </c>
      <c r="N1295" s="137" t="s">
        <v>2478</v>
      </c>
      <c r="O1295" s="132"/>
      <c r="P1295" s="99"/>
      <c r="Q1295" s="131"/>
      <c r="R1295" s="132"/>
      <c r="S1295" s="99"/>
      <c r="T1295" s="99"/>
      <c r="U1295" s="99"/>
      <c r="V1295" s="131"/>
      <c r="W1295" s="132"/>
      <c r="X1295" s="131"/>
      <c r="Y1295" s="132"/>
      <c r="Z1295" s="99"/>
      <c r="AA1295" s="99">
        <v>20</v>
      </c>
      <c r="AB1295" s="99"/>
      <c r="AC1295" s="99"/>
      <c r="AD1295" s="138">
        <v>41760</v>
      </c>
      <c r="AE1295" s="102" t="s">
        <v>2479</v>
      </c>
    </row>
    <row r="1296" spans="1:157" ht="27" customHeight="1">
      <c r="A1296" s="99">
        <v>1116000256</v>
      </c>
      <c r="B1296" s="100" t="s">
        <v>5957</v>
      </c>
      <c r="C1296" s="102" t="s">
        <v>7806</v>
      </c>
      <c r="D1296" s="102" t="s">
        <v>101</v>
      </c>
      <c r="E1296" s="102" t="s">
        <v>7807</v>
      </c>
      <c r="F1296" s="133" t="s">
        <v>7808</v>
      </c>
      <c r="G1296" s="134" t="s">
        <v>7809</v>
      </c>
      <c r="H1296" s="134" t="s">
        <v>7810</v>
      </c>
      <c r="I1296" s="135" t="s">
        <v>6435</v>
      </c>
      <c r="J1296" s="136" t="s">
        <v>6435</v>
      </c>
      <c r="K1296" s="136" t="s">
        <v>6435</v>
      </c>
      <c r="L1296" s="136" t="s">
        <v>6435</v>
      </c>
      <c r="M1296" s="136" t="s">
        <v>6435</v>
      </c>
      <c r="N1296" s="137" t="s">
        <v>6435</v>
      </c>
      <c r="O1296" s="132" t="s">
        <v>765</v>
      </c>
      <c r="P1296" s="99"/>
      <c r="Q1296" s="131"/>
      <c r="R1296" s="132"/>
      <c r="S1296" s="99"/>
      <c r="T1296" s="99"/>
      <c r="U1296" s="99"/>
      <c r="V1296" s="131"/>
      <c r="W1296" s="132"/>
      <c r="X1296" s="131"/>
      <c r="Y1296" s="132"/>
      <c r="Z1296" s="99"/>
      <c r="AA1296" s="99"/>
      <c r="AB1296" s="99" t="s">
        <v>4597</v>
      </c>
      <c r="AC1296" s="99"/>
      <c r="AD1296" s="138">
        <v>44805</v>
      </c>
      <c r="AE1296" s="102" t="s">
        <v>7811</v>
      </c>
    </row>
    <row r="1297" spans="1:31" ht="27" customHeight="1">
      <c r="A1297" s="99">
        <v>1116000256</v>
      </c>
      <c r="B1297" s="100" t="s">
        <v>2939</v>
      </c>
      <c r="C1297" s="102" t="s">
        <v>10920</v>
      </c>
      <c r="D1297" s="102" t="s">
        <v>101</v>
      </c>
      <c r="E1297" s="102" t="s">
        <v>10921</v>
      </c>
      <c r="F1297" s="125" t="s">
        <v>2476</v>
      </c>
      <c r="G1297" s="126" t="s">
        <v>10922</v>
      </c>
      <c r="H1297" s="126" t="s">
        <v>10923</v>
      </c>
      <c r="I1297" s="127" t="s">
        <v>765</v>
      </c>
      <c r="J1297" s="128" t="s">
        <v>765</v>
      </c>
      <c r="K1297" s="128" t="s">
        <v>765</v>
      </c>
      <c r="L1297" s="128" t="s">
        <v>765</v>
      </c>
      <c r="M1297" s="128" t="s">
        <v>765</v>
      </c>
      <c r="N1297" s="129" t="s">
        <v>765</v>
      </c>
      <c r="O1297" s="130" t="s">
        <v>765</v>
      </c>
      <c r="P1297" s="99"/>
      <c r="Q1297" s="131"/>
      <c r="R1297" s="132"/>
      <c r="S1297" s="99"/>
      <c r="T1297" s="99"/>
      <c r="U1297" s="99"/>
      <c r="V1297" s="131"/>
      <c r="W1297" s="132"/>
      <c r="X1297" s="146"/>
      <c r="Y1297" s="132"/>
      <c r="Z1297" s="99"/>
      <c r="AA1297" s="99"/>
      <c r="AB1297" s="99"/>
      <c r="AC1297" s="99">
        <v>10</v>
      </c>
      <c r="AD1297" s="112">
        <v>45992</v>
      </c>
      <c r="AE1297" s="102" t="s">
        <v>10924</v>
      </c>
    </row>
    <row r="1298" spans="1:31" ht="27" customHeight="1">
      <c r="A1298" s="99">
        <v>1116000298</v>
      </c>
      <c r="B1298" s="100" t="s">
        <v>2932</v>
      </c>
      <c r="C1298" s="101" t="s">
        <v>2933</v>
      </c>
      <c r="D1298" s="102" t="s">
        <v>101</v>
      </c>
      <c r="E1298" s="102" t="s">
        <v>2934</v>
      </c>
      <c r="F1298" s="133" t="s">
        <v>2935</v>
      </c>
      <c r="G1298" s="134" t="s">
        <v>2936</v>
      </c>
      <c r="H1298" s="134" t="s">
        <v>2937</v>
      </c>
      <c r="I1298" s="135"/>
      <c r="J1298" s="136"/>
      <c r="K1298" s="136"/>
      <c r="L1298" s="136"/>
      <c r="M1298" s="136" t="s">
        <v>49</v>
      </c>
      <c r="N1298" s="137"/>
      <c r="O1298" s="132"/>
      <c r="P1298" s="99"/>
      <c r="Q1298" s="131"/>
      <c r="R1298" s="132"/>
      <c r="S1298" s="99"/>
      <c r="T1298" s="99">
        <v>10</v>
      </c>
      <c r="U1298" s="99"/>
      <c r="V1298" s="131"/>
      <c r="W1298" s="132"/>
      <c r="X1298" s="131"/>
      <c r="Y1298" s="132"/>
      <c r="Z1298" s="99"/>
      <c r="AA1298" s="99">
        <v>30</v>
      </c>
      <c r="AB1298" s="99"/>
      <c r="AC1298" s="99"/>
      <c r="AD1298" s="138">
        <v>42125</v>
      </c>
      <c r="AE1298" s="102" t="s">
        <v>2938</v>
      </c>
    </row>
    <row r="1299" spans="1:31" s="66" customFormat="1" ht="27" customHeight="1">
      <c r="A1299" s="99">
        <v>1116000306</v>
      </c>
      <c r="B1299" s="100" t="s">
        <v>2939</v>
      </c>
      <c r="C1299" s="101" t="s">
        <v>2928</v>
      </c>
      <c r="D1299" s="102" t="s">
        <v>8612</v>
      </c>
      <c r="E1299" s="102" t="s">
        <v>8744</v>
      </c>
      <c r="F1299" s="133" t="s">
        <v>2929</v>
      </c>
      <c r="G1299" s="134" t="s">
        <v>2930</v>
      </c>
      <c r="H1299" s="134" t="s">
        <v>2931</v>
      </c>
      <c r="I1299" s="135"/>
      <c r="J1299" s="136"/>
      <c r="K1299" s="136"/>
      <c r="L1299" s="136"/>
      <c r="M1299" s="136" t="s">
        <v>49</v>
      </c>
      <c r="N1299" s="137" t="s">
        <v>49</v>
      </c>
      <c r="O1299" s="132"/>
      <c r="P1299" s="99"/>
      <c r="Q1299" s="131"/>
      <c r="R1299" s="132"/>
      <c r="S1299" s="99"/>
      <c r="T1299" s="99"/>
      <c r="U1299" s="99"/>
      <c r="V1299" s="131"/>
      <c r="W1299" s="132"/>
      <c r="X1299" s="131"/>
      <c r="Y1299" s="132"/>
      <c r="Z1299" s="99">
        <v>15</v>
      </c>
      <c r="AA1299" s="99"/>
      <c r="AB1299" s="99"/>
      <c r="AC1299" s="99"/>
      <c r="AD1299" s="138">
        <v>42125</v>
      </c>
      <c r="AE1299" s="102" t="s">
        <v>8745</v>
      </c>
    </row>
    <row r="1300" spans="1:31" ht="27" customHeight="1">
      <c r="A1300" s="99">
        <v>1116000397</v>
      </c>
      <c r="B1300" s="100" t="s">
        <v>4261</v>
      </c>
      <c r="C1300" s="101" t="s">
        <v>4262</v>
      </c>
      <c r="D1300" s="102" t="s">
        <v>101</v>
      </c>
      <c r="E1300" s="102" t="s">
        <v>4263</v>
      </c>
      <c r="F1300" s="133" t="s">
        <v>4882</v>
      </c>
      <c r="G1300" s="134" t="s">
        <v>4883</v>
      </c>
      <c r="H1300" s="134" t="s">
        <v>4883</v>
      </c>
      <c r="I1300" s="135"/>
      <c r="J1300" s="136"/>
      <c r="K1300" s="136"/>
      <c r="L1300" s="136"/>
      <c r="M1300" s="136" t="s">
        <v>49</v>
      </c>
      <c r="N1300" s="137" t="s">
        <v>49</v>
      </c>
      <c r="O1300" s="132"/>
      <c r="P1300" s="99"/>
      <c r="Q1300" s="131"/>
      <c r="R1300" s="132"/>
      <c r="S1300" s="99"/>
      <c r="T1300" s="99"/>
      <c r="U1300" s="99"/>
      <c r="V1300" s="131"/>
      <c r="W1300" s="132"/>
      <c r="X1300" s="131"/>
      <c r="Y1300" s="132"/>
      <c r="Z1300" s="99"/>
      <c r="AA1300" s="99">
        <v>20</v>
      </c>
      <c r="AB1300" s="99"/>
      <c r="AC1300" s="99"/>
      <c r="AD1300" s="138">
        <v>43160</v>
      </c>
      <c r="AE1300" s="102" t="s">
        <v>4264</v>
      </c>
    </row>
    <row r="1301" spans="1:31" ht="27" customHeight="1">
      <c r="A1301" s="169">
        <v>1116000637</v>
      </c>
      <c r="B1301" s="198" t="s">
        <v>9341</v>
      </c>
      <c r="C1301" s="156" t="s">
        <v>9342</v>
      </c>
      <c r="D1301" s="156" t="s">
        <v>101</v>
      </c>
      <c r="E1301" s="156" t="s">
        <v>9343</v>
      </c>
      <c r="F1301" s="263" t="s">
        <v>9344</v>
      </c>
      <c r="G1301" s="197" t="s">
        <v>9352</v>
      </c>
      <c r="H1301" s="197" t="s">
        <v>9353</v>
      </c>
      <c r="I1301" s="127"/>
      <c r="J1301" s="128"/>
      <c r="K1301" s="128"/>
      <c r="L1301" s="128"/>
      <c r="M1301" s="128" t="s">
        <v>765</v>
      </c>
      <c r="N1301" s="129" t="s">
        <v>765</v>
      </c>
      <c r="O1301" s="130"/>
      <c r="P1301" s="169"/>
      <c r="Q1301" s="203"/>
      <c r="R1301" s="204"/>
      <c r="S1301" s="169"/>
      <c r="T1301" s="169"/>
      <c r="U1301" s="169"/>
      <c r="V1301" s="203"/>
      <c r="W1301" s="204"/>
      <c r="X1301" s="203"/>
      <c r="Y1301" s="204"/>
      <c r="Z1301" s="169"/>
      <c r="AA1301" s="169">
        <v>20</v>
      </c>
      <c r="AB1301" s="169"/>
      <c r="AC1301" s="169"/>
      <c r="AD1301" s="222">
        <v>45474</v>
      </c>
      <c r="AE1301" s="156" t="s">
        <v>9345</v>
      </c>
    </row>
    <row r="1302" spans="1:31" ht="27" customHeight="1">
      <c r="A1302" s="99">
        <v>1116000462</v>
      </c>
      <c r="B1302" s="124" t="s">
        <v>5040</v>
      </c>
      <c r="C1302" s="101" t="s">
        <v>5041</v>
      </c>
      <c r="D1302" s="102" t="s">
        <v>101</v>
      </c>
      <c r="E1302" s="102" t="s">
        <v>5042</v>
      </c>
      <c r="F1302" s="133" t="s">
        <v>3338</v>
      </c>
      <c r="G1302" s="134" t="s">
        <v>5043</v>
      </c>
      <c r="H1302" s="134" t="s">
        <v>5044</v>
      </c>
      <c r="I1302" s="135" t="s">
        <v>49</v>
      </c>
      <c r="J1302" s="136"/>
      <c r="K1302" s="136"/>
      <c r="L1302" s="136" t="s">
        <v>49</v>
      </c>
      <c r="M1302" s="136" t="s">
        <v>49</v>
      </c>
      <c r="N1302" s="137" t="s">
        <v>49</v>
      </c>
      <c r="O1302" s="132"/>
      <c r="P1302" s="99"/>
      <c r="Q1302" s="131"/>
      <c r="R1302" s="132"/>
      <c r="S1302" s="99"/>
      <c r="T1302" s="99">
        <v>10</v>
      </c>
      <c r="U1302" s="99"/>
      <c r="V1302" s="131"/>
      <c r="W1302" s="132"/>
      <c r="X1302" s="131"/>
      <c r="Y1302" s="132"/>
      <c r="Z1302" s="99"/>
      <c r="AA1302" s="99"/>
      <c r="AB1302" s="99"/>
      <c r="AC1302" s="99"/>
      <c r="AD1302" s="234">
        <v>43556</v>
      </c>
      <c r="AE1302" s="102" t="s">
        <v>5045</v>
      </c>
    </row>
    <row r="1303" spans="1:31" ht="27" customHeight="1">
      <c r="A1303" s="99">
        <v>1116000470</v>
      </c>
      <c r="B1303" s="124" t="s">
        <v>7741</v>
      </c>
      <c r="C1303" s="101" t="s">
        <v>5141</v>
      </c>
      <c r="D1303" s="102" t="s">
        <v>101</v>
      </c>
      <c r="E1303" s="102" t="s">
        <v>5142</v>
      </c>
      <c r="F1303" s="133" t="s">
        <v>5143</v>
      </c>
      <c r="G1303" s="134" t="s">
        <v>5144</v>
      </c>
      <c r="H1303" s="134" t="s">
        <v>5145</v>
      </c>
      <c r="I1303" s="135"/>
      <c r="J1303" s="136"/>
      <c r="K1303" s="136"/>
      <c r="L1303" s="136"/>
      <c r="M1303" s="136" t="s">
        <v>765</v>
      </c>
      <c r="N1303" s="137" t="s">
        <v>765</v>
      </c>
      <c r="O1303" s="132"/>
      <c r="P1303" s="99"/>
      <c r="Q1303" s="131"/>
      <c r="R1303" s="132"/>
      <c r="S1303" s="99"/>
      <c r="T1303" s="99"/>
      <c r="U1303" s="99"/>
      <c r="V1303" s="131"/>
      <c r="W1303" s="132"/>
      <c r="X1303" s="131"/>
      <c r="Y1303" s="132"/>
      <c r="Z1303" s="99"/>
      <c r="AA1303" s="99">
        <v>20</v>
      </c>
      <c r="AB1303" s="99"/>
      <c r="AC1303" s="99"/>
      <c r="AD1303" s="234">
        <v>43647</v>
      </c>
      <c r="AE1303" s="102" t="s">
        <v>5146</v>
      </c>
    </row>
    <row r="1304" spans="1:31" s="66" customFormat="1" ht="27" customHeight="1">
      <c r="A1304" s="99">
        <v>1116000561</v>
      </c>
      <c r="B1304" s="124" t="s">
        <v>7299</v>
      </c>
      <c r="C1304" s="101" t="s">
        <v>7788</v>
      </c>
      <c r="D1304" s="102" t="s">
        <v>101</v>
      </c>
      <c r="E1304" s="102" t="s">
        <v>7789</v>
      </c>
      <c r="F1304" s="133" t="s">
        <v>7790</v>
      </c>
      <c r="G1304" s="134" t="s">
        <v>7791</v>
      </c>
      <c r="H1304" s="134" t="s">
        <v>7792</v>
      </c>
      <c r="I1304" s="135" t="s">
        <v>6435</v>
      </c>
      <c r="J1304" s="136" t="s">
        <v>6435</v>
      </c>
      <c r="K1304" s="136" t="s">
        <v>6435</v>
      </c>
      <c r="L1304" s="136" t="s">
        <v>6435</v>
      </c>
      <c r="M1304" s="136" t="s">
        <v>6435</v>
      </c>
      <c r="N1304" s="137" t="s">
        <v>6435</v>
      </c>
      <c r="O1304" s="132" t="s">
        <v>765</v>
      </c>
      <c r="P1304" s="99"/>
      <c r="Q1304" s="131"/>
      <c r="R1304" s="132"/>
      <c r="S1304" s="99"/>
      <c r="T1304" s="99"/>
      <c r="U1304" s="99"/>
      <c r="V1304" s="131"/>
      <c r="W1304" s="132"/>
      <c r="X1304" s="131"/>
      <c r="Y1304" s="132"/>
      <c r="Z1304" s="99"/>
      <c r="AA1304" s="99">
        <v>20</v>
      </c>
      <c r="AB1304" s="99"/>
      <c r="AC1304" s="99"/>
      <c r="AD1304" s="234">
        <v>44805</v>
      </c>
      <c r="AE1304" s="102" t="s">
        <v>7793</v>
      </c>
    </row>
    <row r="1305" spans="1:31" ht="27" customHeight="1">
      <c r="A1305" s="99">
        <v>1116000595</v>
      </c>
      <c r="B1305" s="151" t="s">
        <v>7974</v>
      </c>
      <c r="C1305" s="151" t="s">
        <v>7975</v>
      </c>
      <c r="D1305" s="102" t="s">
        <v>101</v>
      </c>
      <c r="E1305" s="102" t="s">
        <v>7976</v>
      </c>
      <c r="F1305" s="259" t="s">
        <v>7977</v>
      </c>
      <c r="G1305" s="151" t="s">
        <v>7978</v>
      </c>
      <c r="H1305" s="151" t="s">
        <v>7978</v>
      </c>
      <c r="I1305" s="135"/>
      <c r="J1305" s="136"/>
      <c r="K1305" s="136"/>
      <c r="L1305" s="136"/>
      <c r="M1305" s="136" t="s">
        <v>49</v>
      </c>
      <c r="N1305" s="137" t="s">
        <v>49</v>
      </c>
      <c r="O1305" s="132"/>
      <c r="P1305" s="99"/>
      <c r="Q1305" s="131"/>
      <c r="R1305" s="132"/>
      <c r="S1305" s="99"/>
      <c r="T1305" s="99"/>
      <c r="U1305" s="99"/>
      <c r="V1305" s="131"/>
      <c r="W1305" s="132"/>
      <c r="X1305" s="131"/>
      <c r="Y1305" s="132"/>
      <c r="Z1305" s="99"/>
      <c r="AA1305" s="99">
        <v>20</v>
      </c>
      <c r="AB1305" s="99"/>
      <c r="AC1305" s="99"/>
      <c r="AD1305" s="138">
        <v>44896</v>
      </c>
      <c r="AE1305" s="192" t="s">
        <v>7979</v>
      </c>
    </row>
    <row r="1306" spans="1:31" s="519" customFormat="1" ht="27" customHeight="1">
      <c r="A1306" s="575">
        <v>1116000611</v>
      </c>
      <c r="B1306" s="558" t="s">
        <v>8951</v>
      </c>
      <c r="C1306" s="579" t="s">
        <v>12340</v>
      </c>
      <c r="D1306" s="559" t="s">
        <v>101</v>
      </c>
      <c r="E1306" s="559" t="s">
        <v>8952</v>
      </c>
      <c r="F1306" s="576" t="s">
        <v>8953</v>
      </c>
      <c r="G1306" s="577" t="s">
        <v>8954</v>
      </c>
      <c r="H1306" s="561" t="s">
        <v>8954</v>
      </c>
      <c r="I1306" s="562"/>
      <c r="J1306" s="578"/>
      <c r="K1306" s="578"/>
      <c r="L1306" s="578"/>
      <c r="M1306" s="563" t="s">
        <v>49</v>
      </c>
      <c r="N1306" s="563" t="s">
        <v>49</v>
      </c>
      <c r="O1306" s="565"/>
      <c r="P1306" s="557"/>
      <c r="Q1306" s="564"/>
      <c r="R1306" s="565"/>
      <c r="S1306" s="557"/>
      <c r="T1306" s="580"/>
      <c r="U1306" s="557"/>
      <c r="V1306" s="564"/>
      <c r="W1306" s="565"/>
      <c r="X1306" s="564"/>
      <c r="Y1306" s="565"/>
      <c r="Z1306" s="557"/>
      <c r="AA1306" s="566">
        <v>20</v>
      </c>
      <c r="AB1306" s="557"/>
      <c r="AC1306" s="557"/>
      <c r="AD1306" s="567">
        <v>45323</v>
      </c>
      <c r="AE1306" s="559" t="s">
        <v>8955</v>
      </c>
    </row>
    <row r="1307" spans="1:31" ht="27" customHeight="1">
      <c r="A1307" s="126">
        <v>1116000702</v>
      </c>
      <c r="B1307" s="124" t="s">
        <v>12017</v>
      </c>
      <c r="C1307" s="102" t="s">
        <v>10340</v>
      </c>
      <c r="D1307" s="102" t="s">
        <v>101</v>
      </c>
      <c r="E1307" s="102" t="s">
        <v>11583</v>
      </c>
      <c r="F1307" s="125" t="s">
        <v>7977</v>
      </c>
      <c r="G1307" s="126" t="s">
        <v>10341</v>
      </c>
      <c r="H1307" s="126" t="s">
        <v>10342</v>
      </c>
      <c r="I1307" s="127"/>
      <c r="J1307" s="128"/>
      <c r="K1307" s="128"/>
      <c r="L1307" s="128"/>
      <c r="M1307" s="128" t="s">
        <v>765</v>
      </c>
      <c r="N1307" s="129"/>
      <c r="O1307" s="130"/>
      <c r="P1307" s="99"/>
      <c r="Q1307" s="146"/>
      <c r="R1307" s="132"/>
      <c r="S1307" s="126"/>
      <c r="T1307" s="99">
        <v>10</v>
      </c>
      <c r="U1307" s="126"/>
      <c r="V1307" s="110"/>
      <c r="W1307" s="111"/>
      <c r="X1307" s="146"/>
      <c r="Y1307" s="130"/>
      <c r="Z1307" s="126"/>
      <c r="AA1307" s="126">
        <v>10</v>
      </c>
      <c r="AB1307" s="126"/>
      <c r="AC1307" s="126"/>
      <c r="AD1307" s="149">
        <v>45839</v>
      </c>
      <c r="AE1307" s="102" t="s">
        <v>10343</v>
      </c>
    </row>
    <row r="1308" spans="1:31" s="66" customFormat="1" ht="27" customHeight="1">
      <c r="A1308" s="169">
        <v>1116000728</v>
      </c>
      <c r="B1308" s="155" t="s">
        <v>11771</v>
      </c>
      <c r="C1308" s="258" t="s">
        <v>11324</v>
      </c>
      <c r="D1308" s="156" t="s">
        <v>101</v>
      </c>
      <c r="E1308" s="156" t="s">
        <v>11584</v>
      </c>
      <c r="F1308" s="199" t="s">
        <v>6930</v>
      </c>
      <c r="G1308" s="269" t="s">
        <v>11325</v>
      </c>
      <c r="H1308" s="200"/>
      <c r="I1308" s="216"/>
      <c r="J1308" s="217" t="s">
        <v>10919</v>
      </c>
      <c r="K1308" s="217" t="s">
        <v>10919</v>
      </c>
      <c r="L1308" s="217"/>
      <c r="M1308" s="217" t="s">
        <v>10919</v>
      </c>
      <c r="N1308" s="202" t="s">
        <v>10919</v>
      </c>
      <c r="O1308" s="202"/>
      <c r="P1308" s="169"/>
      <c r="Q1308" s="203"/>
      <c r="R1308" s="204"/>
      <c r="S1308" s="169"/>
      <c r="T1308" s="169"/>
      <c r="U1308" s="169"/>
      <c r="V1308" s="203"/>
      <c r="W1308" s="204"/>
      <c r="X1308" s="203"/>
      <c r="Y1308" s="204"/>
      <c r="Z1308" s="169"/>
      <c r="AA1308" s="169">
        <v>20</v>
      </c>
      <c r="AB1308" s="169"/>
      <c r="AC1308" s="169"/>
      <c r="AD1308" s="270">
        <v>46113</v>
      </c>
      <c r="AE1308" s="156" t="s">
        <v>11326</v>
      </c>
    </row>
    <row r="1309" spans="1:31" s="66" customFormat="1" ht="27" customHeight="1">
      <c r="A1309" s="99">
        <v>1116000736</v>
      </c>
      <c r="B1309" s="124" t="s">
        <v>11772</v>
      </c>
      <c r="C1309" s="102" t="s">
        <v>11430</v>
      </c>
      <c r="D1309" s="102" t="s">
        <v>11431</v>
      </c>
      <c r="E1309" s="102" t="s">
        <v>11432</v>
      </c>
      <c r="F1309" s="125" t="s">
        <v>11433</v>
      </c>
      <c r="G1309" s="126" t="s">
        <v>11434</v>
      </c>
      <c r="H1309" s="126"/>
      <c r="I1309" s="127"/>
      <c r="J1309" s="128"/>
      <c r="K1309" s="128"/>
      <c r="L1309" s="128"/>
      <c r="M1309" s="128" t="s">
        <v>10919</v>
      </c>
      <c r="N1309" s="129" t="s">
        <v>10919</v>
      </c>
      <c r="O1309" s="130"/>
      <c r="P1309" s="99"/>
      <c r="Q1309" s="131"/>
      <c r="R1309" s="132"/>
      <c r="S1309" s="99"/>
      <c r="T1309" s="99"/>
      <c r="U1309" s="99"/>
      <c r="V1309" s="131"/>
      <c r="W1309" s="132"/>
      <c r="X1309" s="131"/>
      <c r="Y1309" s="132"/>
      <c r="Z1309" s="99"/>
      <c r="AA1309" s="99">
        <v>20</v>
      </c>
      <c r="AB1309" s="99"/>
      <c r="AC1309" s="99"/>
      <c r="AD1309" s="112">
        <v>46143</v>
      </c>
      <c r="AE1309" s="102" t="s">
        <v>11435</v>
      </c>
    </row>
    <row r="1310" spans="1:31" s="522" customFormat="1" ht="27" customHeight="1">
      <c r="A1310" s="581">
        <v>1116000744</v>
      </c>
      <c r="B1310" s="582" t="s">
        <v>12341</v>
      </c>
      <c r="C1310" s="579" t="s">
        <v>12342</v>
      </c>
      <c r="D1310" s="570" t="s">
        <v>101</v>
      </c>
      <c r="E1310" s="570" t="s">
        <v>12343</v>
      </c>
      <c r="F1310" s="583" t="s">
        <v>8953</v>
      </c>
      <c r="G1310" s="584" t="s">
        <v>8954</v>
      </c>
      <c r="H1310" s="585" t="s">
        <v>8954</v>
      </c>
      <c r="I1310" s="586"/>
      <c r="J1310" s="587"/>
      <c r="K1310" s="587"/>
      <c r="L1310" s="587"/>
      <c r="M1310" s="588" t="s">
        <v>49</v>
      </c>
      <c r="N1310" s="588" t="s">
        <v>49</v>
      </c>
      <c r="O1310" s="589"/>
      <c r="P1310" s="566"/>
      <c r="Q1310" s="590"/>
      <c r="R1310" s="589"/>
      <c r="S1310" s="566"/>
      <c r="T1310" s="566">
        <v>20</v>
      </c>
      <c r="U1310" s="566"/>
      <c r="V1310" s="590"/>
      <c r="W1310" s="589"/>
      <c r="X1310" s="590"/>
      <c r="Y1310" s="589"/>
      <c r="Z1310" s="566"/>
      <c r="AA1310" s="566"/>
      <c r="AB1310" s="566"/>
      <c r="AC1310" s="566"/>
      <c r="AD1310" s="591">
        <v>46266</v>
      </c>
      <c r="AE1310" s="570" t="s">
        <v>8955</v>
      </c>
    </row>
    <row r="1311" spans="1:31" ht="26.45" customHeight="1">
      <c r="A1311" s="99">
        <v>1116100049</v>
      </c>
      <c r="B1311" s="124" t="s">
        <v>12138</v>
      </c>
      <c r="C1311" s="102" t="s">
        <v>12139</v>
      </c>
      <c r="D1311" s="102" t="s">
        <v>102</v>
      </c>
      <c r="E1311" s="102" t="s">
        <v>12140</v>
      </c>
      <c r="F1311" s="125">
        <v>3400141</v>
      </c>
      <c r="G1311" s="126" t="s">
        <v>12141</v>
      </c>
      <c r="H1311" s="126" t="s">
        <v>12142</v>
      </c>
      <c r="I1311" s="127"/>
      <c r="J1311" s="128"/>
      <c r="K1311" s="128"/>
      <c r="L1311" s="128"/>
      <c r="M1311" s="128" t="s">
        <v>49</v>
      </c>
      <c r="N1311" s="129"/>
      <c r="O1311" s="130"/>
      <c r="P1311" s="99">
        <v>50</v>
      </c>
      <c r="Q1311" s="146" t="s">
        <v>2608</v>
      </c>
      <c r="R1311" s="132">
        <v>2</v>
      </c>
      <c r="S1311" s="99"/>
      <c r="T1311" s="99">
        <v>75</v>
      </c>
      <c r="U1311" s="99"/>
      <c r="V1311" s="131"/>
      <c r="W1311" s="132"/>
      <c r="X1311" s="131"/>
      <c r="Y1311" s="132"/>
      <c r="Z1311" s="99"/>
      <c r="AA1311" s="99"/>
      <c r="AB1311" s="99"/>
      <c r="AC1311" s="99"/>
      <c r="AD1311" s="112">
        <v>39845</v>
      </c>
      <c r="AE1311" s="102" t="s">
        <v>12143</v>
      </c>
    </row>
    <row r="1312" spans="1:31" s="66" customFormat="1" ht="27" customHeight="1">
      <c r="A1312" s="99">
        <v>1116100056</v>
      </c>
      <c r="B1312" s="100" t="s">
        <v>1435</v>
      </c>
      <c r="C1312" s="101" t="s">
        <v>1266</v>
      </c>
      <c r="D1312" s="102" t="s">
        <v>102</v>
      </c>
      <c r="E1312" s="102" t="s">
        <v>1265</v>
      </c>
      <c r="F1312" s="133">
        <v>3400124</v>
      </c>
      <c r="G1312" s="134" t="s">
        <v>1264</v>
      </c>
      <c r="H1312" s="134" t="s">
        <v>1263</v>
      </c>
      <c r="I1312" s="135"/>
      <c r="J1312" s="136"/>
      <c r="K1312" s="136"/>
      <c r="L1312" s="136"/>
      <c r="M1312" s="136" t="s">
        <v>1213</v>
      </c>
      <c r="N1312" s="137"/>
      <c r="O1312" s="132"/>
      <c r="P1312" s="99"/>
      <c r="Q1312" s="131"/>
      <c r="R1312" s="132">
        <v>4</v>
      </c>
      <c r="S1312" s="99"/>
      <c r="T1312" s="99">
        <v>30</v>
      </c>
      <c r="U1312" s="99"/>
      <c r="V1312" s="110"/>
      <c r="W1312" s="111"/>
      <c r="X1312" s="110"/>
      <c r="Y1312" s="132"/>
      <c r="Z1312" s="99"/>
      <c r="AA1312" s="99">
        <v>25</v>
      </c>
      <c r="AB1312" s="99"/>
      <c r="AC1312" s="99"/>
      <c r="AD1312" s="149">
        <v>40634</v>
      </c>
      <c r="AE1312" s="102" t="s">
        <v>1262</v>
      </c>
    </row>
    <row r="1313" spans="1:31" ht="27" customHeight="1">
      <c r="A1313" s="99">
        <v>1116100148</v>
      </c>
      <c r="B1313" s="124" t="s">
        <v>27</v>
      </c>
      <c r="C1313" s="102" t="s">
        <v>12144</v>
      </c>
      <c r="D1313" s="102" t="s">
        <v>102</v>
      </c>
      <c r="E1313" s="102" t="s">
        <v>214</v>
      </c>
      <c r="F1313" s="125">
        <v>3400156</v>
      </c>
      <c r="G1313" s="126" t="s">
        <v>752</v>
      </c>
      <c r="H1313" s="126" t="s">
        <v>752</v>
      </c>
      <c r="I1313" s="127"/>
      <c r="J1313" s="128"/>
      <c r="K1313" s="128"/>
      <c r="L1313" s="128"/>
      <c r="M1313" s="128"/>
      <c r="N1313" s="129" t="s">
        <v>49</v>
      </c>
      <c r="O1313" s="130"/>
      <c r="P1313" s="99"/>
      <c r="Q1313" s="131"/>
      <c r="R1313" s="132"/>
      <c r="S1313" s="99"/>
      <c r="T1313" s="99"/>
      <c r="U1313" s="99"/>
      <c r="V1313" s="131"/>
      <c r="W1313" s="130"/>
      <c r="X1313" s="131"/>
      <c r="Y1313" s="132"/>
      <c r="Z1313" s="99"/>
      <c r="AA1313" s="99">
        <v>20</v>
      </c>
      <c r="AB1313" s="99"/>
      <c r="AC1313" s="99"/>
      <c r="AD1313" s="149">
        <v>39538</v>
      </c>
      <c r="AE1313" s="102" t="s">
        <v>12145</v>
      </c>
    </row>
    <row r="1314" spans="1:31" ht="27" customHeight="1">
      <c r="A1314" s="99">
        <v>1116100189</v>
      </c>
      <c r="B1314" s="124" t="s">
        <v>1373</v>
      </c>
      <c r="C1314" s="102" t="s">
        <v>1374</v>
      </c>
      <c r="D1314" s="102" t="s">
        <v>102</v>
      </c>
      <c r="E1314" s="102" t="s">
        <v>1375</v>
      </c>
      <c r="F1314" s="125">
        <v>3400161</v>
      </c>
      <c r="G1314" s="126" t="s">
        <v>3826</v>
      </c>
      <c r="H1314" s="126" t="s">
        <v>3826</v>
      </c>
      <c r="I1314" s="127" t="s">
        <v>3827</v>
      </c>
      <c r="J1314" s="128" t="s">
        <v>3827</v>
      </c>
      <c r="K1314" s="128" t="s">
        <v>3827</v>
      </c>
      <c r="L1314" s="128" t="s">
        <v>3827</v>
      </c>
      <c r="M1314" s="128" t="s">
        <v>3827</v>
      </c>
      <c r="N1314" s="129"/>
      <c r="O1314" s="130"/>
      <c r="P1314" s="99"/>
      <c r="Q1314" s="131"/>
      <c r="R1314" s="132"/>
      <c r="S1314" s="99"/>
      <c r="T1314" s="99">
        <v>16</v>
      </c>
      <c r="U1314" s="99"/>
      <c r="V1314" s="131"/>
      <c r="W1314" s="130"/>
      <c r="X1314" s="131"/>
      <c r="Y1314" s="132"/>
      <c r="Z1314" s="99"/>
      <c r="AA1314" s="99">
        <v>20</v>
      </c>
      <c r="AB1314" s="99"/>
      <c r="AC1314" s="99"/>
      <c r="AD1314" s="149">
        <v>40634</v>
      </c>
      <c r="AE1314" s="102" t="s">
        <v>1394</v>
      </c>
    </row>
    <row r="1315" spans="1:31" ht="27" customHeight="1">
      <c r="A1315" s="126">
        <v>1116100262</v>
      </c>
      <c r="B1315" s="124" t="s">
        <v>5455</v>
      </c>
      <c r="C1315" s="102" t="s">
        <v>5456</v>
      </c>
      <c r="D1315" s="102" t="s">
        <v>102</v>
      </c>
      <c r="E1315" s="102" t="s">
        <v>5457</v>
      </c>
      <c r="F1315" s="125" t="s">
        <v>5458</v>
      </c>
      <c r="G1315" s="126" t="s">
        <v>5459</v>
      </c>
      <c r="H1315" s="126" t="s">
        <v>5459</v>
      </c>
      <c r="I1315" s="127"/>
      <c r="J1315" s="128"/>
      <c r="K1315" s="128"/>
      <c r="L1315" s="128" t="s">
        <v>49</v>
      </c>
      <c r="M1315" s="128" t="s">
        <v>49</v>
      </c>
      <c r="N1315" s="129" t="s">
        <v>49</v>
      </c>
      <c r="O1315" s="130" t="s">
        <v>49</v>
      </c>
      <c r="P1315" s="99"/>
      <c r="Q1315" s="146"/>
      <c r="R1315" s="132"/>
      <c r="S1315" s="126"/>
      <c r="T1315" s="99"/>
      <c r="U1315" s="126"/>
      <c r="V1315" s="110"/>
      <c r="W1315" s="111"/>
      <c r="X1315" s="146"/>
      <c r="Y1315" s="130"/>
      <c r="Z1315" s="126">
        <v>20</v>
      </c>
      <c r="AA1315" s="126"/>
      <c r="AB1315" s="126"/>
      <c r="AC1315" s="126"/>
      <c r="AD1315" s="149">
        <v>43800</v>
      </c>
      <c r="AE1315" s="102" t="s">
        <v>5460</v>
      </c>
    </row>
    <row r="1316" spans="1:31" s="66" customFormat="1" ht="27" customHeight="1">
      <c r="A1316" s="99">
        <v>1116100270</v>
      </c>
      <c r="B1316" s="100" t="s">
        <v>7285</v>
      </c>
      <c r="C1316" s="101" t="s">
        <v>7286</v>
      </c>
      <c r="D1316" s="102" t="s">
        <v>102</v>
      </c>
      <c r="E1316" s="102" t="s">
        <v>7287</v>
      </c>
      <c r="F1316" s="133" t="s">
        <v>7288</v>
      </c>
      <c r="G1316" s="134" t="s">
        <v>7289</v>
      </c>
      <c r="H1316" s="134" t="s">
        <v>7290</v>
      </c>
      <c r="I1316" s="135"/>
      <c r="J1316" s="136"/>
      <c r="K1316" s="136" t="s">
        <v>765</v>
      </c>
      <c r="L1316" s="136" t="s">
        <v>765</v>
      </c>
      <c r="M1316" s="136" t="s">
        <v>765</v>
      </c>
      <c r="N1316" s="137" t="s">
        <v>49</v>
      </c>
      <c r="O1316" s="132"/>
      <c r="P1316" s="99"/>
      <c r="Q1316" s="131"/>
      <c r="R1316" s="132"/>
      <c r="S1316" s="99"/>
      <c r="T1316" s="99"/>
      <c r="U1316" s="99"/>
      <c r="V1316" s="131"/>
      <c r="W1316" s="132"/>
      <c r="X1316" s="131"/>
      <c r="Y1316" s="132"/>
      <c r="Z1316" s="99"/>
      <c r="AA1316" s="99">
        <v>20</v>
      </c>
      <c r="AB1316" s="99"/>
      <c r="AC1316" s="99"/>
      <c r="AD1316" s="138">
        <v>44621</v>
      </c>
      <c r="AE1316" s="102" t="s">
        <v>7291</v>
      </c>
    </row>
    <row r="1317" spans="1:31" ht="27" customHeight="1">
      <c r="A1317" s="99">
        <v>1116100288</v>
      </c>
      <c r="B1317" s="100" t="s">
        <v>7774</v>
      </c>
      <c r="C1317" s="101" t="s">
        <v>7775</v>
      </c>
      <c r="D1317" s="102" t="s">
        <v>102</v>
      </c>
      <c r="E1317" s="102" t="s">
        <v>7776</v>
      </c>
      <c r="F1317" s="133" t="s">
        <v>7777</v>
      </c>
      <c r="G1317" s="134" t="s">
        <v>7778</v>
      </c>
      <c r="H1317" s="134" t="s">
        <v>7779</v>
      </c>
      <c r="I1317" s="135"/>
      <c r="J1317" s="136"/>
      <c r="K1317" s="136"/>
      <c r="L1317" s="136"/>
      <c r="M1317" s="136" t="s">
        <v>765</v>
      </c>
      <c r="N1317" s="137" t="s">
        <v>49</v>
      </c>
      <c r="O1317" s="132"/>
      <c r="P1317" s="99"/>
      <c r="Q1317" s="131"/>
      <c r="R1317" s="132"/>
      <c r="S1317" s="99"/>
      <c r="T1317" s="99"/>
      <c r="U1317" s="99"/>
      <c r="V1317" s="131"/>
      <c r="W1317" s="132"/>
      <c r="X1317" s="131"/>
      <c r="Y1317" s="132"/>
      <c r="Z1317" s="99"/>
      <c r="AA1317" s="99">
        <v>20</v>
      </c>
      <c r="AB1317" s="99"/>
      <c r="AC1317" s="99"/>
      <c r="AD1317" s="138">
        <v>44805</v>
      </c>
      <c r="AE1317" s="102" t="s">
        <v>7780</v>
      </c>
    </row>
    <row r="1318" spans="1:31" s="213" customFormat="1" ht="27" customHeight="1">
      <c r="A1318" s="99">
        <v>1116100304</v>
      </c>
      <c r="B1318" s="100" t="s">
        <v>8187</v>
      </c>
      <c r="C1318" s="101" t="s">
        <v>8188</v>
      </c>
      <c r="D1318" s="102" t="s">
        <v>102</v>
      </c>
      <c r="E1318" s="102" t="s">
        <v>8189</v>
      </c>
      <c r="F1318" s="133" t="s">
        <v>8190</v>
      </c>
      <c r="G1318" s="134" t="s">
        <v>8371</v>
      </c>
      <c r="H1318" s="134" t="s">
        <v>8372</v>
      </c>
      <c r="I1318" s="135"/>
      <c r="J1318" s="136"/>
      <c r="K1318" s="136"/>
      <c r="L1318" s="136"/>
      <c r="M1318" s="136" t="s">
        <v>49</v>
      </c>
      <c r="N1318" s="137"/>
      <c r="O1318" s="132"/>
      <c r="P1318" s="99"/>
      <c r="Q1318" s="131"/>
      <c r="R1318" s="132"/>
      <c r="S1318" s="99"/>
      <c r="T1318" s="99">
        <v>30</v>
      </c>
      <c r="U1318" s="99"/>
      <c r="V1318" s="131"/>
      <c r="W1318" s="132"/>
      <c r="X1318" s="131"/>
      <c r="Y1318" s="132"/>
      <c r="Z1318" s="99"/>
      <c r="AA1318" s="99"/>
      <c r="AB1318" s="99"/>
      <c r="AC1318" s="99"/>
      <c r="AD1318" s="138">
        <v>45017</v>
      </c>
      <c r="AE1318" s="102" t="s">
        <v>8191</v>
      </c>
    </row>
    <row r="1319" spans="1:31" s="66" customFormat="1" ht="27" customHeight="1">
      <c r="A1319" s="126">
        <v>1116100338</v>
      </c>
      <c r="B1319" s="124" t="s">
        <v>9841</v>
      </c>
      <c r="C1319" s="102" t="s">
        <v>9842</v>
      </c>
      <c r="D1319" s="102" t="s">
        <v>102</v>
      </c>
      <c r="E1319" s="102" t="s">
        <v>9843</v>
      </c>
      <c r="F1319" s="133" t="s">
        <v>5458</v>
      </c>
      <c r="G1319" s="134" t="s">
        <v>9844</v>
      </c>
      <c r="H1319" s="134" t="s">
        <v>9845</v>
      </c>
      <c r="I1319" s="137"/>
      <c r="J1319" s="137"/>
      <c r="K1319" s="137"/>
      <c r="L1319" s="137"/>
      <c r="M1319" s="137" t="s">
        <v>765</v>
      </c>
      <c r="N1319" s="137" t="s">
        <v>765</v>
      </c>
      <c r="O1319" s="137"/>
      <c r="P1319" s="99"/>
      <c r="Q1319" s="131"/>
      <c r="R1319" s="132"/>
      <c r="S1319" s="99"/>
      <c r="T1319" s="99"/>
      <c r="U1319" s="99"/>
      <c r="V1319" s="131"/>
      <c r="W1319" s="132"/>
      <c r="X1319" s="131"/>
      <c r="Y1319" s="132"/>
      <c r="Z1319" s="99"/>
      <c r="AA1319" s="99">
        <v>20</v>
      </c>
      <c r="AB1319" s="99"/>
      <c r="AC1319" s="99"/>
      <c r="AD1319" s="149">
        <v>45689</v>
      </c>
      <c r="AE1319" s="102" t="s">
        <v>11407</v>
      </c>
    </row>
    <row r="1320" spans="1:31" s="66" customFormat="1" ht="27" customHeight="1">
      <c r="A1320" s="126">
        <v>1116100353</v>
      </c>
      <c r="B1320" s="124" t="s">
        <v>10313</v>
      </c>
      <c r="C1320" s="102" t="s">
        <v>10314</v>
      </c>
      <c r="D1320" s="102" t="s">
        <v>102</v>
      </c>
      <c r="E1320" s="102" t="s">
        <v>10315</v>
      </c>
      <c r="F1320" s="259" t="s">
        <v>10316</v>
      </c>
      <c r="G1320" s="131" t="s">
        <v>10317</v>
      </c>
      <c r="H1320" s="131" t="s">
        <v>10318</v>
      </c>
      <c r="I1320" s="135"/>
      <c r="J1320" s="136"/>
      <c r="K1320" s="136"/>
      <c r="L1320" s="136"/>
      <c r="M1320" s="136" t="s">
        <v>6411</v>
      </c>
      <c r="N1320" s="137" t="s">
        <v>6411</v>
      </c>
      <c r="O1320" s="89"/>
      <c r="P1320" s="99"/>
      <c r="Q1320" s="131"/>
      <c r="R1320" s="132"/>
      <c r="S1320" s="99"/>
      <c r="T1320" s="99"/>
      <c r="U1320" s="99"/>
      <c r="V1320" s="131"/>
      <c r="W1320" s="132"/>
      <c r="X1320" s="131"/>
      <c r="Y1320" s="132"/>
      <c r="Z1320" s="99"/>
      <c r="AA1320" s="99">
        <v>20</v>
      </c>
      <c r="AB1320" s="99"/>
      <c r="AC1320" s="99"/>
      <c r="AD1320" s="112">
        <v>45809</v>
      </c>
      <c r="AE1320" s="102" t="s">
        <v>10319</v>
      </c>
    </row>
    <row r="1321" spans="1:31" s="66" customFormat="1" ht="27" customHeight="1">
      <c r="A1321" s="99">
        <v>1116200104</v>
      </c>
      <c r="B1321" s="124" t="s">
        <v>418</v>
      </c>
      <c r="C1321" s="102" t="s">
        <v>28</v>
      </c>
      <c r="D1321" s="102" t="s">
        <v>472</v>
      </c>
      <c r="E1321" s="102" t="s">
        <v>29</v>
      </c>
      <c r="F1321" s="125">
        <v>3502206</v>
      </c>
      <c r="G1321" s="126" t="s">
        <v>30</v>
      </c>
      <c r="H1321" s="126" t="s">
        <v>30</v>
      </c>
      <c r="I1321" s="127" t="s">
        <v>302</v>
      </c>
      <c r="J1321" s="128" t="s">
        <v>302</v>
      </c>
      <c r="K1321" s="128" t="s">
        <v>302</v>
      </c>
      <c r="L1321" s="128" t="s">
        <v>302</v>
      </c>
      <c r="M1321" s="128" t="s">
        <v>302</v>
      </c>
      <c r="N1321" s="129" t="s">
        <v>302</v>
      </c>
      <c r="O1321" s="130" t="s">
        <v>2169</v>
      </c>
      <c r="P1321" s="99"/>
      <c r="Q1321" s="131"/>
      <c r="R1321" s="132"/>
      <c r="S1321" s="99"/>
      <c r="T1321" s="99"/>
      <c r="U1321" s="99"/>
      <c r="V1321" s="131"/>
      <c r="W1321" s="132"/>
      <c r="X1321" s="131"/>
      <c r="Y1321" s="132"/>
      <c r="Z1321" s="99"/>
      <c r="AA1321" s="99">
        <v>20</v>
      </c>
      <c r="AB1321" s="99"/>
      <c r="AC1321" s="99"/>
      <c r="AD1321" s="112">
        <v>39722</v>
      </c>
      <c r="AE1321" s="102" t="s">
        <v>31</v>
      </c>
    </row>
    <row r="1322" spans="1:31" s="66" customFormat="1" ht="27" customHeight="1">
      <c r="A1322" s="99">
        <v>1116200112</v>
      </c>
      <c r="B1322" s="124" t="s">
        <v>125</v>
      </c>
      <c r="C1322" s="102" t="s">
        <v>126</v>
      </c>
      <c r="D1322" s="102" t="s">
        <v>472</v>
      </c>
      <c r="E1322" s="102" t="s">
        <v>32</v>
      </c>
      <c r="F1322" s="125">
        <v>3502217</v>
      </c>
      <c r="G1322" s="126" t="s">
        <v>33</v>
      </c>
      <c r="H1322" s="126" t="s">
        <v>34</v>
      </c>
      <c r="I1322" s="127"/>
      <c r="J1322" s="128"/>
      <c r="K1322" s="128"/>
      <c r="L1322" s="128"/>
      <c r="M1322" s="128" t="s">
        <v>289</v>
      </c>
      <c r="N1322" s="129"/>
      <c r="O1322" s="130"/>
      <c r="P1322" s="99"/>
      <c r="Q1322" s="131"/>
      <c r="R1322" s="132"/>
      <c r="S1322" s="99"/>
      <c r="T1322" s="99"/>
      <c r="U1322" s="99"/>
      <c r="V1322" s="131"/>
      <c r="W1322" s="132"/>
      <c r="X1322" s="131"/>
      <c r="Y1322" s="132"/>
      <c r="Z1322" s="99"/>
      <c r="AA1322" s="99">
        <v>35</v>
      </c>
      <c r="AB1322" s="99"/>
      <c r="AC1322" s="99"/>
      <c r="AD1322" s="112">
        <v>39783</v>
      </c>
      <c r="AE1322" s="102" t="s">
        <v>127</v>
      </c>
    </row>
    <row r="1323" spans="1:31" s="66" customFormat="1" ht="27" customHeight="1">
      <c r="A1323" s="99">
        <v>1116200120</v>
      </c>
      <c r="B1323" s="124" t="s">
        <v>440</v>
      </c>
      <c r="C1323" s="102" t="s">
        <v>7721</v>
      </c>
      <c r="D1323" s="102" t="s">
        <v>472</v>
      </c>
      <c r="E1323" s="102" t="s">
        <v>2496</v>
      </c>
      <c r="F1323" s="125">
        <v>3502225</v>
      </c>
      <c r="G1323" s="126" t="s">
        <v>35</v>
      </c>
      <c r="H1323" s="126" t="s">
        <v>2497</v>
      </c>
      <c r="I1323" s="127" t="s">
        <v>49</v>
      </c>
      <c r="J1323" s="128" t="s">
        <v>49</v>
      </c>
      <c r="K1323" s="128" t="s">
        <v>49</v>
      </c>
      <c r="L1323" s="128" t="s">
        <v>49</v>
      </c>
      <c r="M1323" s="128" t="s">
        <v>49</v>
      </c>
      <c r="N1323" s="129" t="s">
        <v>49</v>
      </c>
      <c r="O1323" s="130" t="s">
        <v>49</v>
      </c>
      <c r="P1323" s="99"/>
      <c r="Q1323" s="131"/>
      <c r="R1323" s="132"/>
      <c r="S1323" s="99"/>
      <c r="T1323" s="99">
        <v>30</v>
      </c>
      <c r="U1323" s="99"/>
      <c r="V1323" s="131"/>
      <c r="W1323" s="132"/>
      <c r="X1323" s="131"/>
      <c r="Y1323" s="132"/>
      <c r="Z1323" s="99"/>
      <c r="AA1323" s="99">
        <v>20</v>
      </c>
      <c r="AB1323" s="99"/>
      <c r="AC1323" s="99"/>
      <c r="AD1323" s="112">
        <v>39783</v>
      </c>
      <c r="AE1323" s="102" t="s">
        <v>58</v>
      </c>
    </row>
    <row r="1324" spans="1:31" ht="27" customHeight="1">
      <c r="A1324" s="126">
        <v>1116200179</v>
      </c>
      <c r="B1324" s="198" t="s">
        <v>1842</v>
      </c>
      <c r="C1324" s="156" t="s">
        <v>1841</v>
      </c>
      <c r="D1324" s="102" t="s">
        <v>472</v>
      </c>
      <c r="E1324" s="102" t="s">
        <v>2769</v>
      </c>
      <c r="F1324" s="125" t="s">
        <v>1965</v>
      </c>
      <c r="G1324" s="126" t="s">
        <v>1966</v>
      </c>
      <c r="H1324" s="126" t="s">
        <v>1843</v>
      </c>
      <c r="I1324" s="127" t="s">
        <v>1961</v>
      </c>
      <c r="J1324" s="128" t="s">
        <v>1961</v>
      </c>
      <c r="K1324" s="128" t="s">
        <v>1961</v>
      </c>
      <c r="L1324" s="128" t="s">
        <v>1961</v>
      </c>
      <c r="M1324" s="128" t="s">
        <v>1961</v>
      </c>
      <c r="N1324" s="129" t="s">
        <v>1961</v>
      </c>
      <c r="O1324" s="130"/>
      <c r="P1324" s="99"/>
      <c r="Q1324" s="131"/>
      <c r="R1324" s="132"/>
      <c r="S1324" s="99"/>
      <c r="T1324" s="99"/>
      <c r="U1324" s="99"/>
      <c r="V1324" s="131"/>
      <c r="W1324" s="132"/>
      <c r="X1324" s="131"/>
      <c r="Y1324" s="132"/>
      <c r="Z1324" s="99"/>
      <c r="AA1324" s="99">
        <v>20</v>
      </c>
      <c r="AB1324" s="99"/>
      <c r="AC1324" s="99"/>
      <c r="AD1324" s="112">
        <v>41000</v>
      </c>
      <c r="AE1324" s="102" t="s">
        <v>1967</v>
      </c>
    </row>
    <row r="1325" spans="1:31" s="306" customFormat="1" ht="27" customHeight="1">
      <c r="A1325" s="126">
        <v>1116200245</v>
      </c>
      <c r="B1325" s="124" t="s">
        <v>2197</v>
      </c>
      <c r="C1325" s="102" t="s">
        <v>2151</v>
      </c>
      <c r="D1325" s="102" t="s">
        <v>472</v>
      </c>
      <c r="E1325" s="102" t="s">
        <v>2198</v>
      </c>
      <c r="F1325" s="125" t="s">
        <v>2199</v>
      </c>
      <c r="G1325" s="126" t="s">
        <v>2200</v>
      </c>
      <c r="H1325" s="126" t="s">
        <v>2152</v>
      </c>
      <c r="I1325" s="127" t="s">
        <v>49</v>
      </c>
      <c r="J1325" s="128" t="s">
        <v>49</v>
      </c>
      <c r="K1325" s="128" t="s">
        <v>49</v>
      </c>
      <c r="L1325" s="128" t="s">
        <v>49</v>
      </c>
      <c r="M1325" s="128" t="s">
        <v>49</v>
      </c>
      <c r="N1325" s="129" t="s">
        <v>49</v>
      </c>
      <c r="O1325" s="130" t="s">
        <v>49</v>
      </c>
      <c r="P1325" s="99"/>
      <c r="Q1325" s="131"/>
      <c r="R1325" s="132"/>
      <c r="S1325" s="99"/>
      <c r="T1325" s="99"/>
      <c r="U1325" s="99"/>
      <c r="V1325" s="131"/>
      <c r="W1325" s="132"/>
      <c r="X1325" s="131"/>
      <c r="Y1325" s="132"/>
      <c r="Z1325" s="99"/>
      <c r="AA1325" s="99">
        <v>20</v>
      </c>
      <c r="AB1325" s="99"/>
      <c r="AC1325" s="99"/>
      <c r="AD1325" s="112">
        <v>41365</v>
      </c>
      <c r="AE1325" s="102" t="s">
        <v>2202</v>
      </c>
    </row>
    <row r="1326" spans="1:31" s="66" customFormat="1" ht="27" customHeight="1">
      <c r="A1326" s="126">
        <v>1116200252</v>
      </c>
      <c r="B1326" s="124" t="s">
        <v>125</v>
      </c>
      <c r="C1326" s="102" t="s">
        <v>2153</v>
      </c>
      <c r="D1326" s="102" t="s">
        <v>472</v>
      </c>
      <c r="E1326" s="102" t="s">
        <v>2203</v>
      </c>
      <c r="F1326" s="125" t="s">
        <v>2204</v>
      </c>
      <c r="G1326" s="126" t="s">
        <v>2205</v>
      </c>
      <c r="H1326" s="126" t="s">
        <v>2154</v>
      </c>
      <c r="I1326" s="127"/>
      <c r="J1326" s="128"/>
      <c r="K1326" s="128"/>
      <c r="L1326" s="128"/>
      <c r="M1326" s="128" t="s">
        <v>2201</v>
      </c>
      <c r="N1326" s="129"/>
      <c r="O1326" s="130"/>
      <c r="P1326" s="99"/>
      <c r="Q1326" s="131"/>
      <c r="R1326" s="132"/>
      <c r="S1326" s="99"/>
      <c r="T1326" s="99"/>
      <c r="U1326" s="99"/>
      <c r="V1326" s="131"/>
      <c r="W1326" s="132"/>
      <c r="X1326" s="131"/>
      <c r="Y1326" s="132"/>
      <c r="Z1326" s="99"/>
      <c r="AA1326" s="99">
        <v>20</v>
      </c>
      <c r="AB1326" s="99"/>
      <c r="AC1326" s="99"/>
      <c r="AD1326" s="112">
        <v>41365</v>
      </c>
      <c r="AE1326" s="102" t="s">
        <v>2206</v>
      </c>
    </row>
    <row r="1327" spans="1:31" ht="27" customHeight="1">
      <c r="A1327" s="317">
        <v>1116200310</v>
      </c>
      <c r="B1327" s="309" t="s">
        <v>2998</v>
      </c>
      <c r="C1327" s="310" t="s">
        <v>2999</v>
      </c>
      <c r="D1327" s="310" t="s">
        <v>472</v>
      </c>
      <c r="E1327" s="310" t="s">
        <v>3070</v>
      </c>
      <c r="F1327" s="363" t="s">
        <v>3402</v>
      </c>
      <c r="G1327" s="308" t="s">
        <v>3403</v>
      </c>
      <c r="H1327" s="308" t="s">
        <v>3404</v>
      </c>
      <c r="I1327" s="326" t="s">
        <v>765</v>
      </c>
      <c r="J1327" s="327" t="s">
        <v>765</v>
      </c>
      <c r="K1327" s="327" t="s">
        <v>765</v>
      </c>
      <c r="L1327" s="327" t="s">
        <v>765</v>
      </c>
      <c r="M1327" s="327" t="s">
        <v>49</v>
      </c>
      <c r="N1327" s="328" t="s">
        <v>765</v>
      </c>
      <c r="O1327" s="329" t="s">
        <v>765</v>
      </c>
      <c r="P1327" s="317"/>
      <c r="Q1327" s="318"/>
      <c r="R1327" s="316"/>
      <c r="S1327" s="317"/>
      <c r="T1327" s="317"/>
      <c r="U1327" s="317"/>
      <c r="V1327" s="318"/>
      <c r="W1327" s="316"/>
      <c r="X1327" s="318"/>
      <c r="Y1327" s="316"/>
      <c r="Z1327" s="317"/>
      <c r="AA1327" s="317">
        <v>40</v>
      </c>
      <c r="AB1327" s="317"/>
      <c r="AC1327" s="317"/>
      <c r="AD1327" s="364">
        <v>42156</v>
      </c>
      <c r="AE1327" s="310" t="s">
        <v>3000</v>
      </c>
    </row>
    <row r="1328" spans="1:31" ht="27" customHeight="1">
      <c r="A1328" s="99">
        <v>1116200336</v>
      </c>
      <c r="B1328" s="124" t="s">
        <v>3329</v>
      </c>
      <c r="C1328" s="124" t="s">
        <v>3330</v>
      </c>
      <c r="D1328" s="102" t="s">
        <v>472</v>
      </c>
      <c r="E1328" s="102" t="s">
        <v>3331</v>
      </c>
      <c r="F1328" s="125" t="s">
        <v>3332</v>
      </c>
      <c r="G1328" s="126" t="s">
        <v>3333</v>
      </c>
      <c r="H1328" s="126" t="s">
        <v>3333</v>
      </c>
      <c r="I1328" s="127" t="s">
        <v>765</v>
      </c>
      <c r="J1328" s="128" t="s">
        <v>765</v>
      </c>
      <c r="K1328" s="128" t="s">
        <v>765</v>
      </c>
      <c r="L1328" s="128" t="s">
        <v>765</v>
      </c>
      <c r="M1328" s="128" t="s">
        <v>49</v>
      </c>
      <c r="N1328" s="129" t="s">
        <v>765</v>
      </c>
      <c r="O1328" s="130" t="s">
        <v>765</v>
      </c>
      <c r="P1328" s="99"/>
      <c r="Q1328" s="131"/>
      <c r="R1328" s="132"/>
      <c r="S1328" s="99"/>
      <c r="T1328" s="99">
        <v>20</v>
      </c>
      <c r="U1328" s="99"/>
      <c r="V1328" s="131"/>
      <c r="W1328" s="132"/>
      <c r="X1328" s="146"/>
      <c r="Y1328" s="132"/>
      <c r="Z1328" s="99"/>
      <c r="AA1328" s="99"/>
      <c r="AB1328" s="99"/>
      <c r="AC1328" s="99"/>
      <c r="AD1328" s="112">
        <v>42461</v>
      </c>
      <c r="AE1328" s="102" t="s">
        <v>3334</v>
      </c>
    </row>
    <row r="1329" spans="1:157" ht="27" customHeight="1">
      <c r="A1329" s="99">
        <v>1116200369</v>
      </c>
      <c r="B1329" s="124" t="s">
        <v>3521</v>
      </c>
      <c r="C1329" s="102" t="s">
        <v>12136</v>
      </c>
      <c r="D1329" s="102" t="s">
        <v>472</v>
      </c>
      <c r="E1329" s="102" t="s">
        <v>3522</v>
      </c>
      <c r="F1329" s="125" t="s">
        <v>3523</v>
      </c>
      <c r="G1329" s="126" t="s">
        <v>3524</v>
      </c>
      <c r="H1329" s="126" t="s">
        <v>12137</v>
      </c>
      <c r="I1329" s="127" t="s">
        <v>765</v>
      </c>
      <c r="J1329" s="128" t="s">
        <v>765</v>
      </c>
      <c r="K1329" s="128" t="s">
        <v>765</v>
      </c>
      <c r="L1329" s="128" t="s">
        <v>765</v>
      </c>
      <c r="M1329" s="128" t="s">
        <v>49</v>
      </c>
      <c r="N1329" s="129" t="s">
        <v>765</v>
      </c>
      <c r="O1329" s="130" t="s">
        <v>765</v>
      </c>
      <c r="P1329" s="126"/>
      <c r="Q1329" s="146"/>
      <c r="R1329" s="130"/>
      <c r="S1329" s="126"/>
      <c r="T1329" s="99">
        <v>20</v>
      </c>
      <c r="U1329" s="126"/>
      <c r="V1329" s="146"/>
      <c r="W1329" s="130"/>
      <c r="X1329" s="146"/>
      <c r="Y1329" s="130"/>
      <c r="Z1329" s="126"/>
      <c r="AA1329" s="126"/>
      <c r="AB1329" s="126"/>
      <c r="AC1329" s="126"/>
      <c r="AD1329" s="149">
        <v>42614</v>
      </c>
      <c r="AE1329" s="102" t="s">
        <v>3525</v>
      </c>
    </row>
    <row r="1330" spans="1:157" ht="27" customHeight="1">
      <c r="A1330" s="99">
        <v>1116200427</v>
      </c>
      <c r="B1330" s="124" t="s">
        <v>7055</v>
      </c>
      <c r="C1330" s="102" t="s">
        <v>7056</v>
      </c>
      <c r="D1330" s="102" t="s">
        <v>472</v>
      </c>
      <c r="E1330" s="102" t="s">
        <v>7057</v>
      </c>
      <c r="F1330" s="259" t="s">
        <v>7058</v>
      </c>
      <c r="G1330" s="99" t="s">
        <v>7059</v>
      </c>
      <c r="H1330" s="99" t="s">
        <v>7060</v>
      </c>
      <c r="I1330" s="127"/>
      <c r="J1330" s="128"/>
      <c r="K1330" s="128"/>
      <c r="L1330" s="128"/>
      <c r="M1330" s="128" t="s">
        <v>49</v>
      </c>
      <c r="N1330" s="129" t="s">
        <v>49</v>
      </c>
      <c r="O1330" s="130"/>
      <c r="P1330" s="99"/>
      <c r="Q1330" s="146"/>
      <c r="R1330" s="132"/>
      <c r="S1330" s="126"/>
      <c r="T1330" s="99">
        <v>20</v>
      </c>
      <c r="U1330" s="126"/>
      <c r="V1330" s="127"/>
      <c r="W1330" s="237"/>
      <c r="X1330" s="127"/>
      <c r="Y1330" s="130"/>
      <c r="Z1330" s="126"/>
      <c r="AA1330" s="126"/>
      <c r="AB1330" s="126"/>
      <c r="AC1330" s="126"/>
      <c r="AD1330" s="112">
        <v>44501</v>
      </c>
      <c r="AE1330" s="102" t="s">
        <v>7061</v>
      </c>
    </row>
    <row r="1331" spans="1:157" ht="27" customHeight="1">
      <c r="A1331" s="99">
        <v>1116200484</v>
      </c>
      <c r="B1331" s="124" t="s">
        <v>8450</v>
      </c>
      <c r="C1331" s="102" t="s">
        <v>8451</v>
      </c>
      <c r="D1331" s="102" t="s">
        <v>472</v>
      </c>
      <c r="E1331" s="102" t="s">
        <v>8452</v>
      </c>
      <c r="F1331" s="259" t="s">
        <v>8453</v>
      </c>
      <c r="G1331" s="99" t="s">
        <v>8454</v>
      </c>
      <c r="H1331" s="99" t="s">
        <v>8455</v>
      </c>
      <c r="I1331" s="127" t="s">
        <v>49</v>
      </c>
      <c r="J1331" s="128" t="s">
        <v>49</v>
      </c>
      <c r="K1331" s="128" t="s">
        <v>49</v>
      </c>
      <c r="L1331" s="128" t="s">
        <v>49</v>
      </c>
      <c r="M1331" s="128" t="s">
        <v>49</v>
      </c>
      <c r="N1331" s="129" t="s">
        <v>49</v>
      </c>
      <c r="O1331" s="130" t="s">
        <v>49</v>
      </c>
      <c r="P1331" s="99"/>
      <c r="Q1331" s="146"/>
      <c r="R1331" s="132"/>
      <c r="S1331" s="126"/>
      <c r="T1331" s="99">
        <v>15</v>
      </c>
      <c r="U1331" s="126"/>
      <c r="V1331" s="146"/>
      <c r="W1331" s="237"/>
      <c r="X1331" s="146"/>
      <c r="Y1331" s="130"/>
      <c r="Z1331" s="126"/>
      <c r="AA1331" s="126"/>
      <c r="AB1331" s="126"/>
      <c r="AC1331" s="126"/>
      <c r="AD1331" s="112">
        <v>45048</v>
      </c>
      <c r="AE1331" s="102" t="s">
        <v>8456</v>
      </c>
    </row>
    <row r="1332" spans="1:157" s="66" customFormat="1" ht="27" customHeight="1">
      <c r="A1332" s="99">
        <v>1116200294</v>
      </c>
      <c r="B1332" s="124" t="s">
        <v>8604</v>
      </c>
      <c r="C1332" s="102" t="s">
        <v>8605</v>
      </c>
      <c r="D1332" s="102" t="s">
        <v>472</v>
      </c>
      <c r="E1332" s="102" t="s">
        <v>8606</v>
      </c>
      <c r="F1332" s="125" t="s">
        <v>1965</v>
      </c>
      <c r="G1332" s="126" t="s">
        <v>8607</v>
      </c>
      <c r="H1332" s="126" t="s">
        <v>8608</v>
      </c>
      <c r="I1332" s="127"/>
      <c r="J1332" s="128"/>
      <c r="K1332" s="128"/>
      <c r="L1332" s="128"/>
      <c r="M1332" s="128" t="s">
        <v>49</v>
      </c>
      <c r="N1332" s="129"/>
      <c r="O1332" s="130"/>
      <c r="P1332" s="99"/>
      <c r="Q1332" s="131"/>
      <c r="R1332" s="132"/>
      <c r="S1332" s="99"/>
      <c r="T1332" s="99"/>
      <c r="U1332" s="99"/>
      <c r="V1332" s="131"/>
      <c r="W1332" s="132"/>
      <c r="X1332" s="146"/>
      <c r="Y1332" s="132"/>
      <c r="Z1332" s="99"/>
      <c r="AA1332" s="126">
        <v>20</v>
      </c>
      <c r="AB1332" s="126"/>
      <c r="AC1332" s="126"/>
      <c r="AD1332" s="112">
        <v>41913</v>
      </c>
      <c r="AE1332" s="102" t="s">
        <v>8609</v>
      </c>
    </row>
    <row r="1333" spans="1:157" s="66" customFormat="1" ht="27" customHeight="1">
      <c r="A1333" s="99">
        <v>1116200294</v>
      </c>
      <c r="B1333" s="124" t="s">
        <v>8604</v>
      </c>
      <c r="C1333" s="102" t="s">
        <v>8610</v>
      </c>
      <c r="D1333" s="102" t="s">
        <v>472</v>
      </c>
      <c r="E1333" s="102" t="s">
        <v>8606</v>
      </c>
      <c r="F1333" s="125" t="s">
        <v>1965</v>
      </c>
      <c r="G1333" s="126" t="s">
        <v>8607</v>
      </c>
      <c r="H1333" s="126" t="s">
        <v>8608</v>
      </c>
      <c r="I1333" s="127" t="s">
        <v>765</v>
      </c>
      <c r="J1333" s="128"/>
      <c r="K1333" s="128"/>
      <c r="L1333" s="128"/>
      <c r="M1333" s="128" t="s">
        <v>49</v>
      </c>
      <c r="N1333" s="129" t="s">
        <v>765</v>
      </c>
      <c r="O1333" s="130" t="s">
        <v>765</v>
      </c>
      <c r="P1333" s="99"/>
      <c r="Q1333" s="131"/>
      <c r="R1333" s="132"/>
      <c r="S1333" s="99"/>
      <c r="T1333" s="99"/>
      <c r="U1333" s="99"/>
      <c r="V1333" s="131"/>
      <c r="W1333" s="132"/>
      <c r="X1333" s="146"/>
      <c r="Y1333" s="132"/>
      <c r="Z1333" s="99"/>
      <c r="AA1333" s="126"/>
      <c r="AB1333" s="112" t="s">
        <v>4597</v>
      </c>
      <c r="AC1333" s="112"/>
      <c r="AD1333" s="149">
        <v>43983</v>
      </c>
      <c r="AE1333" s="102" t="s">
        <v>8609</v>
      </c>
    </row>
    <row r="1334" spans="1:157" s="66" customFormat="1" ht="27" customHeight="1">
      <c r="A1334" s="99">
        <v>1116200518</v>
      </c>
      <c r="B1334" s="100" t="s">
        <v>9008</v>
      </c>
      <c r="C1334" s="101" t="s">
        <v>9009</v>
      </c>
      <c r="D1334" s="102" t="s">
        <v>8612</v>
      </c>
      <c r="E1334" s="102" t="s">
        <v>9010</v>
      </c>
      <c r="F1334" s="133" t="s">
        <v>1965</v>
      </c>
      <c r="G1334" s="134" t="s">
        <v>9011</v>
      </c>
      <c r="H1334" s="134" t="s">
        <v>9012</v>
      </c>
      <c r="I1334" s="154" t="s">
        <v>765</v>
      </c>
      <c r="J1334" s="136" t="s">
        <v>765</v>
      </c>
      <c r="K1334" s="136" t="s">
        <v>765</v>
      </c>
      <c r="L1334" s="136" t="s">
        <v>765</v>
      </c>
      <c r="M1334" s="136" t="s">
        <v>765</v>
      </c>
      <c r="N1334" s="137" t="s">
        <v>765</v>
      </c>
      <c r="O1334" s="132" t="s">
        <v>765</v>
      </c>
      <c r="P1334" s="99"/>
      <c r="Q1334" s="131"/>
      <c r="R1334" s="132"/>
      <c r="S1334" s="99"/>
      <c r="T1334" s="99">
        <v>20</v>
      </c>
      <c r="U1334" s="99"/>
      <c r="V1334" s="131"/>
      <c r="W1334" s="132"/>
      <c r="X1334" s="131"/>
      <c r="Y1334" s="132"/>
      <c r="Z1334" s="99"/>
      <c r="AA1334" s="99"/>
      <c r="AB1334" s="99"/>
      <c r="AC1334" s="99"/>
      <c r="AD1334" s="149">
        <v>45352</v>
      </c>
      <c r="AE1334" s="102" t="s">
        <v>9013</v>
      </c>
    </row>
    <row r="1335" spans="1:157" s="66" customFormat="1" ht="27" customHeight="1">
      <c r="A1335" s="99">
        <v>1116300052</v>
      </c>
      <c r="B1335" s="124" t="s">
        <v>496</v>
      </c>
      <c r="C1335" s="102" t="s">
        <v>36</v>
      </c>
      <c r="D1335" s="102" t="s">
        <v>103</v>
      </c>
      <c r="E1335" s="102" t="s">
        <v>215</v>
      </c>
      <c r="F1335" s="125">
        <v>3501245</v>
      </c>
      <c r="G1335" s="126" t="s">
        <v>753</v>
      </c>
      <c r="H1335" s="126" t="s">
        <v>754</v>
      </c>
      <c r="I1335" s="127"/>
      <c r="J1335" s="128"/>
      <c r="K1335" s="128"/>
      <c r="L1335" s="128"/>
      <c r="M1335" s="128" t="s">
        <v>49</v>
      </c>
      <c r="N1335" s="129"/>
      <c r="O1335" s="130"/>
      <c r="P1335" s="126"/>
      <c r="Q1335" s="146"/>
      <c r="R1335" s="130"/>
      <c r="S1335" s="126"/>
      <c r="T1335" s="99">
        <v>24</v>
      </c>
      <c r="U1335" s="126"/>
      <c r="V1335" s="146"/>
      <c r="W1335" s="130"/>
      <c r="X1335" s="131">
        <v>6</v>
      </c>
      <c r="Y1335" s="130"/>
      <c r="Z1335" s="126"/>
      <c r="AA1335" s="99">
        <v>10</v>
      </c>
      <c r="AB1335" s="99"/>
      <c r="AC1335" s="99"/>
      <c r="AD1335" s="149">
        <v>39539</v>
      </c>
      <c r="AE1335" s="102" t="s">
        <v>37</v>
      </c>
    </row>
    <row r="1336" spans="1:157" s="66" customFormat="1" ht="27" customHeight="1">
      <c r="A1336" s="99">
        <v>1116300052</v>
      </c>
      <c r="B1336" s="124" t="s">
        <v>496</v>
      </c>
      <c r="C1336" s="102" t="s">
        <v>36</v>
      </c>
      <c r="D1336" s="102" t="s">
        <v>103</v>
      </c>
      <c r="E1336" s="102" t="s">
        <v>215</v>
      </c>
      <c r="F1336" s="125">
        <v>3501245</v>
      </c>
      <c r="G1336" s="126" t="s">
        <v>753</v>
      </c>
      <c r="H1336" s="126" t="s">
        <v>754</v>
      </c>
      <c r="I1336" s="128" t="s">
        <v>49</v>
      </c>
      <c r="J1336" s="128" t="s">
        <v>49</v>
      </c>
      <c r="K1336" s="128" t="s">
        <v>49</v>
      </c>
      <c r="L1336" s="128" t="s">
        <v>49</v>
      </c>
      <c r="M1336" s="128" t="s">
        <v>49</v>
      </c>
      <c r="N1336" s="128" t="s">
        <v>49</v>
      </c>
      <c r="O1336" s="128" t="s">
        <v>49</v>
      </c>
      <c r="P1336" s="126"/>
      <c r="Q1336" s="146"/>
      <c r="R1336" s="130"/>
      <c r="S1336" s="126"/>
      <c r="T1336" s="99"/>
      <c r="U1336" s="126"/>
      <c r="V1336" s="146"/>
      <c r="W1336" s="130"/>
      <c r="X1336" s="131"/>
      <c r="Y1336" s="130"/>
      <c r="Z1336" s="126"/>
      <c r="AA1336" s="99"/>
      <c r="AB1336" s="99" t="s">
        <v>49</v>
      </c>
      <c r="AC1336" s="99"/>
      <c r="AD1336" s="112">
        <v>43435</v>
      </c>
      <c r="AE1336" s="102" t="s">
        <v>37</v>
      </c>
    </row>
    <row r="1337" spans="1:157" s="66" customFormat="1" ht="27" customHeight="1">
      <c r="A1337" s="99">
        <v>1116300094</v>
      </c>
      <c r="B1337" s="124" t="s">
        <v>496</v>
      </c>
      <c r="C1337" s="102" t="s">
        <v>597</v>
      </c>
      <c r="D1337" s="102" t="s">
        <v>103</v>
      </c>
      <c r="E1337" s="102" t="s">
        <v>182</v>
      </c>
      <c r="F1337" s="125">
        <v>3501205</v>
      </c>
      <c r="G1337" s="126" t="s">
        <v>755</v>
      </c>
      <c r="H1337" s="126" t="s">
        <v>38</v>
      </c>
      <c r="I1337" s="127"/>
      <c r="J1337" s="128"/>
      <c r="K1337" s="128"/>
      <c r="L1337" s="128"/>
      <c r="M1337" s="128" t="s">
        <v>49</v>
      </c>
      <c r="N1337" s="129"/>
      <c r="O1337" s="130"/>
      <c r="P1337" s="126"/>
      <c r="Q1337" s="146"/>
      <c r="R1337" s="130"/>
      <c r="S1337" s="126"/>
      <c r="T1337" s="99">
        <v>20</v>
      </c>
      <c r="U1337" s="126"/>
      <c r="V1337" s="146"/>
      <c r="W1337" s="130"/>
      <c r="X1337" s="146"/>
      <c r="Y1337" s="130"/>
      <c r="Z1337" s="126"/>
      <c r="AA1337" s="126"/>
      <c r="AB1337" s="126"/>
      <c r="AC1337" s="126"/>
      <c r="AD1337" s="149">
        <v>39539</v>
      </c>
      <c r="AE1337" s="102" t="s">
        <v>39</v>
      </c>
    </row>
    <row r="1338" spans="1:157" s="66" customFormat="1" ht="27" customHeight="1">
      <c r="A1338" s="126">
        <v>1116300128</v>
      </c>
      <c r="B1338" s="124" t="s">
        <v>4472</v>
      </c>
      <c r="C1338" s="102" t="s">
        <v>206</v>
      </c>
      <c r="D1338" s="102" t="s">
        <v>103</v>
      </c>
      <c r="E1338" s="102" t="s">
        <v>4473</v>
      </c>
      <c r="F1338" s="133" t="s">
        <v>4474</v>
      </c>
      <c r="G1338" s="134" t="s">
        <v>4475</v>
      </c>
      <c r="H1338" s="134" t="s">
        <v>4476</v>
      </c>
      <c r="I1338" s="135"/>
      <c r="J1338" s="136"/>
      <c r="K1338" s="136"/>
      <c r="L1338" s="136"/>
      <c r="M1338" s="136" t="s">
        <v>49</v>
      </c>
      <c r="N1338" s="137"/>
      <c r="O1338" s="132"/>
      <c r="P1338" s="99"/>
      <c r="Q1338" s="131"/>
      <c r="R1338" s="132"/>
      <c r="S1338" s="99"/>
      <c r="T1338" s="99">
        <v>14</v>
      </c>
      <c r="U1338" s="99"/>
      <c r="V1338" s="131"/>
      <c r="W1338" s="132"/>
      <c r="X1338" s="131"/>
      <c r="Y1338" s="132"/>
      <c r="Z1338" s="99"/>
      <c r="AA1338" s="99">
        <v>26</v>
      </c>
      <c r="AB1338" s="99"/>
      <c r="AC1338" s="99"/>
      <c r="AD1338" s="138">
        <v>40118</v>
      </c>
      <c r="AE1338" s="102" t="s">
        <v>4477</v>
      </c>
    </row>
    <row r="1339" spans="1:157" s="66" customFormat="1" ht="27" customHeight="1">
      <c r="A1339" s="99">
        <v>1116300136</v>
      </c>
      <c r="B1339" s="124" t="s">
        <v>959</v>
      </c>
      <c r="C1339" s="102" t="s">
        <v>960</v>
      </c>
      <c r="D1339" s="102" t="s">
        <v>103</v>
      </c>
      <c r="E1339" s="102" t="s">
        <v>961</v>
      </c>
      <c r="F1339" s="125">
        <v>3501235</v>
      </c>
      <c r="G1339" s="126" t="s">
        <v>973</v>
      </c>
      <c r="H1339" s="126" t="s">
        <v>962</v>
      </c>
      <c r="I1339" s="110" t="s">
        <v>963</v>
      </c>
      <c r="J1339" s="148" t="s">
        <v>963</v>
      </c>
      <c r="K1339" s="148" t="s">
        <v>963</v>
      </c>
      <c r="L1339" s="148" t="s">
        <v>963</v>
      </c>
      <c r="M1339" s="148" t="s">
        <v>963</v>
      </c>
      <c r="N1339" s="137"/>
      <c r="O1339" s="132"/>
      <c r="P1339" s="126"/>
      <c r="Q1339" s="146"/>
      <c r="R1339" s="130"/>
      <c r="S1339" s="126"/>
      <c r="T1339" s="126"/>
      <c r="U1339" s="126"/>
      <c r="V1339" s="146"/>
      <c r="W1339" s="132"/>
      <c r="X1339" s="146"/>
      <c r="Y1339" s="130"/>
      <c r="Z1339" s="126"/>
      <c r="AA1339" s="99">
        <v>20</v>
      </c>
      <c r="AB1339" s="99"/>
      <c r="AC1339" s="99"/>
      <c r="AD1339" s="149">
        <v>40269</v>
      </c>
      <c r="AE1339" s="102" t="s">
        <v>964</v>
      </c>
    </row>
    <row r="1340" spans="1:157" ht="27" customHeight="1">
      <c r="A1340" s="99">
        <v>1116300169</v>
      </c>
      <c r="B1340" s="124" t="s">
        <v>1325</v>
      </c>
      <c r="C1340" s="102" t="s">
        <v>1326</v>
      </c>
      <c r="D1340" s="102" t="s">
        <v>103</v>
      </c>
      <c r="E1340" s="102" t="s">
        <v>1327</v>
      </c>
      <c r="F1340" s="125">
        <v>3501243</v>
      </c>
      <c r="G1340" s="126" t="s">
        <v>1328</v>
      </c>
      <c r="H1340" s="126" t="s">
        <v>1328</v>
      </c>
      <c r="I1340" s="110" t="s">
        <v>3700</v>
      </c>
      <c r="J1340" s="148"/>
      <c r="K1340" s="148"/>
      <c r="L1340" s="148" t="s">
        <v>1551</v>
      </c>
      <c r="M1340" s="148" t="s">
        <v>49</v>
      </c>
      <c r="N1340" s="137"/>
      <c r="O1340" s="132"/>
      <c r="P1340" s="126"/>
      <c r="Q1340" s="146"/>
      <c r="R1340" s="130"/>
      <c r="S1340" s="126"/>
      <c r="T1340" s="126"/>
      <c r="U1340" s="126"/>
      <c r="V1340" s="146"/>
      <c r="W1340" s="132"/>
      <c r="X1340" s="146"/>
      <c r="Y1340" s="130"/>
      <c r="Z1340" s="126"/>
      <c r="AA1340" s="99">
        <v>20</v>
      </c>
      <c r="AB1340" s="99"/>
      <c r="AC1340" s="99"/>
      <c r="AD1340" s="149">
        <v>40634</v>
      </c>
      <c r="AE1340" s="102" t="s">
        <v>1329</v>
      </c>
    </row>
    <row r="1341" spans="1:157" ht="27" customHeight="1">
      <c r="A1341" s="223">
        <v>1116300227</v>
      </c>
      <c r="B1341" s="124" t="s">
        <v>2271</v>
      </c>
      <c r="C1341" s="124" t="s">
        <v>2272</v>
      </c>
      <c r="D1341" s="102" t="s">
        <v>103</v>
      </c>
      <c r="E1341" s="124" t="s">
        <v>2273</v>
      </c>
      <c r="F1341" s="125" t="s">
        <v>5338</v>
      </c>
      <c r="G1341" s="126" t="s">
        <v>5339</v>
      </c>
      <c r="H1341" s="126" t="s">
        <v>5340</v>
      </c>
      <c r="I1341" s="127"/>
      <c r="J1341" s="128"/>
      <c r="K1341" s="148"/>
      <c r="L1341" s="148"/>
      <c r="M1341" s="148" t="s">
        <v>49</v>
      </c>
      <c r="N1341" s="137" t="s">
        <v>49</v>
      </c>
      <c r="O1341" s="132"/>
      <c r="P1341" s="126"/>
      <c r="Q1341" s="267"/>
      <c r="R1341" s="132"/>
      <c r="S1341" s="126"/>
      <c r="T1341" s="126"/>
      <c r="U1341" s="126"/>
      <c r="V1341" s="146"/>
      <c r="W1341" s="243"/>
      <c r="X1341" s="146"/>
      <c r="Y1341" s="130"/>
      <c r="Z1341" s="126"/>
      <c r="AA1341" s="126">
        <v>40</v>
      </c>
      <c r="AB1341" s="126"/>
      <c r="AC1341" s="126"/>
      <c r="AD1341" s="234">
        <v>41548</v>
      </c>
      <c r="AE1341" s="268" t="s">
        <v>2274</v>
      </c>
    </row>
    <row r="1342" spans="1:157" s="66" customFormat="1" ht="27" customHeight="1">
      <c r="A1342" s="99">
        <v>1116300235</v>
      </c>
      <c r="B1342" s="124" t="s">
        <v>496</v>
      </c>
      <c r="C1342" s="102" t="s">
        <v>2275</v>
      </c>
      <c r="D1342" s="102" t="s">
        <v>103</v>
      </c>
      <c r="E1342" s="102" t="s">
        <v>2276</v>
      </c>
      <c r="F1342" s="125" t="s">
        <v>2277</v>
      </c>
      <c r="G1342" s="126" t="s">
        <v>2278</v>
      </c>
      <c r="H1342" s="126" t="s">
        <v>2279</v>
      </c>
      <c r="I1342" s="127" t="s">
        <v>49</v>
      </c>
      <c r="J1342" s="128" t="s">
        <v>49</v>
      </c>
      <c r="K1342" s="128" t="s">
        <v>49</v>
      </c>
      <c r="L1342" s="128" t="s">
        <v>49</v>
      </c>
      <c r="M1342" s="128" t="s">
        <v>49</v>
      </c>
      <c r="N1342" s="129"/>
      <c r="O1342" s="130"/>
      <c r="P1342" s="126"/>
      <c r="Q1342" s="146"/>
      <c r="R1342" s="130"/>
      <c r="S1342" s="126"/>
      <c r="T1342" s="99">
        <v>10</v>
      </c>
      <c r="U1342" s="126"/>
      <c r="V1342" s="146"/>
      <c r="W1342" s="130"/>
      <c r="X1342" s="131"/>
      <c r="Y1342" s="130"/>
      <c r="Z1342" s="126"/>
      <c r="AA1342" s="99">
        <v>10</v>
      </c>
      <c r="AB1342" s="99"/>
      <c r="AC1342" s="99"/>
      <c r="AD1342" s="149">
        <v>41548</v>
      </c>
      <c r="AE1342" s="102" t="s">
        <v>2280</v>
      </c>
      <c r="AU1342" s="224"/>
      <c r="AV1342" s="224"/>
      <c r="AW1342" s="224"/>
      <c r="AX1342" s="224"/>
      <c r="AY1342" s="224"/>
      <c r="AZ1342" s="224"/>
      <c r="BA1342" s="224"/>
      <c r="BB1342" s="224"/>
      <c r="BC1342" s="224"/>
      <c r="BD1342" s="224"/>
      <c r="BE1342" s="224"/>
      <c r="BF1342" s="224"/>
      <c r="BG1342" s="224"/>
      <c r="BH1342" s="224"/>
      <c r="BI1342" s="224"/>
      <c r="BJ1342" s="224"/>
      <c r="BK1342" s="224"/>
      <c r="BL1342" s="224"/>
      <c r="BM1342" s="224"/>
      <c r="BN1342" s="224"/>
      <c r="BO1342" s="224"/>
      <c r="BP1342" s="224"/>
      <c r="BQ1342" s="224"/>
      <c r="BR1342" s="224"/>
      <c r="BS1342" s="224"/>
      <c r="BT1342" s="224"/>
      <c r="BU1342" s="224"/>
      <c r="BV1342" s="224"/>
      <c r="BW1342" s="224"/>
      <c r="BX1342" s="224"/>
      <c r="BY1342" s="224"/>
      <c r="BZ1342" s="224"/>
      <c r="CA1342" s="224"/>
      <c r="CB1342" s="224"/>
      <c r="CC1342" s="224"/>
      <c r="CD1342" s="224"/>
      <c r="CE1342" s="224"/>
      <c r="CF1342" s="224"/>
      <c r="CG1342" s="224"/>
      <c r="CH1342" s="224"/>
      <c r="CI1342" s="224"/>
      <c r="CJ1342" s="224"/>
      <c r="CK1342" s="224"/>
      <c r="CL1342" s="224"/>
      <c r="CM1342" s="224"/>
      <c r="CN1342" s="224"/>
      <c r="CO1342" s="224"/>
      <c r="CP1342" s="224"/>
      <c r="CQ1342" s="224"/>
      <c r="CR1342" s="224"/>
      <c r="CS1342" s="224"/>
      <c r="CT1342" s="224"/>
      <c r="CU1342" s="224"/>
      <c r="CV1342" s="224"/>
      <c r="CW1342" s="224"/>
      <c r="CX1342" s="224"/>
      <c r="CY1342" s="224"/>
      <c r="CZ1342" s="224"/>
      <c r="DA1342" s="224"/>
      <c r="DB1342" s="224"/>
      <c r="DC1342" s="224"/>
      <c r="DD1342" s="224"/>
      <c r="DE1342" s="224"/>
      <c r="DF1342" s="224"/>
      <c r="DG1342" s="224"/>
      <c r="DH1342" s="224"/>
      <c r="DI1342" s="224"/>
      <c r="DJ1342" s="224"/>
      <c r="DK1342" s="224"/>
      <c r="DL1342" s="224"/>
      <c r="DM1342" s="224"/>
      <c r="DN1342" s="224"/>
      <c r="DO1342" s="224"/>
      <c r="DP1342" s="224"/>
      <c r="DQ1342" s="224"/>
      <c r="DR1342" s="224"/>
      <c r="DS1342" s="224"/>
      <c r="DT1342" s="224"/>
      <c r="DU1342" s="224"/>
      <c r="DV1342" s="224"/>
      <c r="DW1342" s="224"/>
      <c r="DX1342" s="224"/>
      <c r="DY1342" s="224"/>
      <c r="DZ1342" s="224"/>
      <c r="EA1342" s="224"/>
      <c r="EB1342" s="224"/>
      <c r="EC1342" s="224"/>
      <c r="ED1342" s="224"/>
      <c r="EE1342" s="224"/>
      <c r="EF1342" s="224"/>
      <c r="EG1342" s="224"/>
      <c r="EH1342" s="224"/>
      <c r="EI1342" s="224"/>
      <c r="EJ1342" s="224"/>
      <c r="EK1342" s="224"/>
      <c r="EL1342" s="224"/>
      <c r="EM1342" s="224"/>
      <c r="EN1342" s="224"/>
      <c r="EO1342" s="224"/>
      <c r="EP1342" s="224"/>
      <c r="EQ1342" s="224"/>
      <c r="ER1342" s="224"/>
      <c r="ES1342" s="224"/>
      <c r="ET1342" s="224"/>
      <c r="EU1342" s="224"/>
      <c r="EV1342" s="224"/>
      <c r="EW1342" s="224"/>
      <c r="EX1342" s="224"/>
      <c r="EY1342" s="224"/>
      <c r="EZ1342" s="224"/>
      <c r="FA1342" s="224"/>
    </row>
    <row r="1343" spans="1:157" ht="27" customHeight="1">
      <c r="A1343" s="99">
        <v>1116300268</v>
      </c>
      <c r="B1343" s="100" t="s">
        <v>3098</v>
      </c>
      <c r="C1343" s="101" t="s">
        <v>3099</v>
      </c>
      <c r="D1343" s="102" t="s">
        <v>103</v>
      </c>
      <c r="E1343" s="102" t="s">
        <v>3100</v>
      </c>
      <c r="F1343" s="133" t="s">
        <v>3101</v>
      </c>
      <c r="G1343" s="134" t="s">
        <v>3102</v>
      </c>
      <c r="H1343" s="134" t="s">
        <v>3103</v>
      </c>
      <c r="I1343" s="135" t="s">
        <v>765</v>
      </c>
      <c r="J1343" s="136" t="s">
        <v>765</v>
      </c>
      <c r="K1343" s="136" t="s">
        <v>765</v>
      </c>
      <c r="L1343" s="136" t="s">
        <v>765</v>
      </c>
      <c r="M1343" s="136" t="s">
        <v>765</v>
      </c>
      <c r="N1343" s="137" t="s">
        <v>765</v>
      </c>
      <c r="O1343" s="132"/>
      <c r="P1343" s="99"/>
      <c r="Q1343" s="131"/>
      <c r="R1343" s="132"/>
      <c r="S1343" s="99"/>
      <c r="T1343" s="99">
        <v>15</v>
      </c>
      <c r="U1343" s="99"/>
      <c r="V1343" s="131"/>
      <c r="W1343" s="132"/>
      <c r="X1343" s="131"/>
      <c r="Y1343" s="132"/>
      <c r="Z1343" s="99"/>
      <c r="AA1343" s="99">
        <v>15</v>
      </c>
      <c r="AB1343" s="99"/>
      <c r="AC1343" s="99"/>
      <c r="AD1343" s="138">
        <v>42217</v>
      </c>
      <c r="AE1343" s="102" t="s">
        <v>3104</v>
      </c>
    </row>
    <row r="1344" spans="1:157" ht="27" customHeight="1">
      <c r="A1344" s="99">
        <v>1116300334</v>
      </c>
      <c r="B1344" s="124" t="s">
        <v>1601</v>
      </c>
      <c r="C1344" s="102" t="s">
        <v>5235</v>
      </c>
      <c r="D1344" s="102" t="s">
        <v>103</v>
      </c>
      <c r="E1344" s="102" t="s">
        <v>7867</v>
      </c>
      <c r="F1344" s="125" t="s">
        <v>5236</v>
      </c>
      <c r="G1344" s="126" t="s">
        <v>5237</v>
      </c>
      <c r="H1344" s="126" t="s">
        <v>5238</v>
      </c>
      <c r="I1344" s="127" t="s">
        <v>765</v>
      </c>
      <c r="J1344" s="128" t="s">
        <v>765</v>
      </c>
      <c r="K1344" s="128" t="s">
        <v>765</v>
      </c>
      <c r="L1344" s="128" t="s">
        <v>765</v>
      </c>
      <c r="M1344" s="128" t="s">
        <v>49</v>
      </c>
      <c r="N1344" s="129" t="s">
        <v>49</v>
      </c>
      <c r="O1344" s="130" t="s">
        <v>765</v>
      </c>
      <c r="P1344" s="99"/>
      <c r="Q1344" s="131"/>
      <c r="R1344" s="132"/>
      <c r="S1344" s="99"/>
      <c r="T1344" s="99"/>
      <c r="U1344" s="99"/>
      <c r="V1344" s="131"/>
      <c r="W1344" s="132"/>
      <c r="X1344" s="131"/>
      <c r="Y1344" s="132"/>
      <c r="Z1344" s="99"/>
      <c r="AA1344" s="99">
        <v>40</v>
      </c>
      <c r="AB1344" s="99"/>
      <c r="AC1344" s="99"/>
      <c r="AD1344" s="138">
        <v>43709</v>
      </c>
      <c r="AE1344" s="102" t="s">
        <v>5239</v>
      </c>
    </row>
    <row r="1345" spans="1:31" ht="27" customHeight="1">
      <c r="A1345" s="99">
        <v>1116300342</v>
      </c>
      <c r="B1345" s="124" t="s">
        <v>5489</v>
      </c>
      <c r="C1345" s="102" t="s">
        <v>5490</v>
      </c>
      <c r="D1345" s="102" t="s">
        <v>103</v>
      </c>
      <c r="E1345" s="102" t="s">
        <v>5491</v>
      </c>
      <c r="F1345" s="125" t="s">
        <v>5492</v>
      </c>
      <c r="G1345" s="126" t="s">
        <v>5493</v>
      </c>
      <c r="H1345" s="126" t="s">
        <v>5494</v>
      </c>
      <c r="I1345" s="127" t="s">
        <v>49</v>
      </c>
      <c r="J1345" s="128" t="s">
        <v>49</v>
      </c>
      <c r="K1345" s="128" t="s">
        <v>49</v>
      </c>
      <c r="L1345" s="128" t="s">
        <v>49</v>
      </c>
      <c r="M1345" s="128" t="s">
        <v>49</v>
      </c>
      <c r="N1345" s="128"/>
      <c r="O1345" s="128"/>
      <c r="P1345" s="99"/>
      <c r="Q1345" s="131"/>
      <c r="R1345" s="132"/>
      <c r="S1345" s="99"/>
      <c r="T1345" s="99">
        <v>20</v>
      </c>
      <c r="U1345" s="99"/>
      <c r="V1345" s="131"/>
      <c r="W1345" s="132"/>
      <c r="X1345" s="131"/>
      <c r="Y1345" s="132"/>
      <c r="Z1345" s="99"/>
      <c r="AA1345" s="99"/>
      <c r="AB1345" s="99"/>
      <c r="AC1345" s="99"/>
      <c r="AD1345" s="138">
        <v>43800</v>
      </c>
      <c r="AE1345" s="102" t="s">
        <v>5495</v>
      </c>
    </row>
    <row r="1346" spans="1:31" ht="27" customHeight="1">
      <c r="A1346" s="99">
        <v>1116300359</v>
      </c>
      <c r="B1346" s="124" t="s">
        <v>7200</v>
      </c>
      <c r="C1346" s="102" t="s">
        <v>7201</v>
      </c>
      <c r="D1346" s="102" t="s">
        <v>103</v>
      </c>
      <c r="E1346" s="102" t="s">
        <v>7202</v>
      </c>
      <c r="F1346" s="125" t="s">
        <v>7203</v>
      </c>
      <c r="G1346" s="126" t="s">
        <v>7204</v>
      </c>
      <c r="H1346" s="126" t="s">
        <v>7204</v>
      </c>
      <c r="I1346" s="127"/>
      <c r="J1346" s="128"/>
      <c r="K1346" s="128"/>
      <c r="L1346" s="128"/>
      <c r="M1346" s="128" t="s">
        <v>765</v>
      </c>
      <c r="N1346" s="129" t="s">
        <v>765</v>
      </c>
      <c r="O1346" s="128" t="s">
        <v>765</v>
      </c>
      <c r="P1346" s="99"/>
      <c r="Q1346" s="131"/>
      <c r="R1346" s="132"/>
      <c r="S1346" s="99"/>
      <c r="T1346" s="99"/>
      <c r="U1346" s="99"/>
      <c r="V1346" s="110"/>
      <c r="W1346" s="111"/>
      <c r="X1346" s="110">
        <v>6</v>
      </c>
      <c r="Y1346" s="132"/>
      <c r="Z1346" s="99"/>
      <c r="AA1346" s="99">
        <v>14</v>
      </c>
      <c r="AB1346" s="99"/>
      <c r="AC1346" s="99"/>
      <c r="AD1346" s="138">
        <v>44562</v>
      </c>
      <c r="AE1346" s="102" t="s">
        <v>7205</v>
      </c>
    </row>
    <row r="1347" spans="1:31" ht="27" customHeight="1">
      <c r="A1347" s="99">
        <v>1116300367</v>
      </c>
      <c r="B1347" s="124" t="s">
        <v>7293</v>
      </c>
      <c r="C1347" s="102" t="s">
        <v>7294</v>
      </c>
      <c r="D1347" s="102" t="s">
        <v>103</v>
      </c>
      <c r="E1347" s="102" t="s">
        <v>7295</v>
      </c>
      <c r="F1347" s="125" t="s">
        <v>7296</v>
      </c>
      <c r="G1347" s="126" t="s">
        <v>7297</v>
      </c>
      <c r="H1347" s="126"/>
      <c r="I1347" s="127" t="s">
        <v>49</v>
      </c>
      <c r="J1347" s="128" t="s">
        <v>49</v>
      </c>
      <c r="K1347" s="128" t="s">
        <v>49</v>
      </c>
      <c r="L1347" s="128" t="s">
        <v>49</v>
      </c>
      <c r="M1347" s="128" t="s">
        <v>765</v>
      </c>
      <c r="N1347" s="129" t="s">
        <v>765</v>
      </c>
      <c r="O1347" s="130" t="s">
        <v>49</v>
      </c>
      <c r="P1347" s="99"/>
      <c r="Q1347" s="131"/>
      <c r="R1347" s="132">
        <v>2</v>
      </c>
      <c r="S1347" s="99"/>
      <c r="T1347" s="99">
        <v>10</v>
      </c>
      <c r="U1347" s="99"/>
      <c r="V1347" s="110"/>
      <c r="W1347" s="111"/>
      <c r="X1347" s="110"/>
      <c r="Y1347" s="132"/>
      <c r="Z1347" s="99"/>
      <c r="AA1347" s="99">
        <v>10</v>
      </c>
      <c r="AB1347" s="99"/>
      <c r="AC1347" s="99"/>
      <c r="AD1347" s="138">
        <v>44652</v>
      </c>
      <c r="AE1347" s="102" t="s">
        <v>7298</v>
      </c>
    </row>
    <row r="1348" spans="1:31" s="66" customFormat="1" ht="27" customHeight="1">
      <c r="A1348" s="131">
        <v>1116300375</v>
      </c>
      <c r="B1348" s="365" t="s">
        <v>7868</v>
      </c>
      <c r="C1348" s="365" t="s">
        <v>7869</v>
      </c>
      <c r="D1348" s="210" t="s">
        <v>103</v>
      </c>
      <c r="E1348" s="102" t="s">
        <v>7870</v>
      </c>
      <c r="F1348" s="366" t="s">
        <v>7871</v>
      </c>
      <c r="G1348" s="151" t="s">
        <v>7872</v>
      </c>
      <c r="H1348" s="151" t="s">
        <v>7873</v>
      </c>
      <c r="I1348" s="135" t="s">
        <v>6435</v>
      </c>
      <c r="J1348" s="136" t="s">
        <v>6435</v>
      </c>
      <c r="K1348" s="136" t="s">
        <v>6435</v>
      </c>
      <c r="L1348" s="136" t="s">
        <v>6435</v>
      </c>
      <c r="M1348" s="136" t="s">
        <v>6435</v>
      </c>
      <c r="N1348" s="137" t="s">
        <v>6435</v>
      </c>
      <c r="O1348" s="132"/>
      <c r="P1348" s="99"/>
      <c r="Q1348" s="131"/>
      <c r="R1348" s="132"/>
      <c r="S1348" s="99"/>
      <c r="T1348" s="342">
        <v>20</v>
      </c>
      <c r="U1348" s="99"/>
      <c r="V1348" s="131"/>
      <c r="W1348" s="132"/>
      <c r="X1348" s="131"/>
      <c r="Y1348" s="132"/>
      <c r="Z1348" s="99"/>
      <c r="AA1348" s="99"/>
      <c r="AB1348" s="99"/>
      <c r="AC1348" s="99"/>
      <c r="AD1348" s="149">
        <v>44835</v>
      </c>
      <c r="AE1348" s="367" t="s">
        <v>7874</v>
      </c>
    </row>
    <row r="1349" spans="1:31" s="66" customFormat="1" ht="27" customHeight="1">
      <c r="A1349" s="126">
        <v>1116300409</v>
      </c>
      <c r="B1349" s="124" t="s">
        <v>11773</v>
      </c>
      <c r="C1349" s="102" t="s">
        <v>10869</v>
      </c>
      <c r="D1349" s="102" t="s">
        <v>103</v>
      </c>
      <c r="E1349" s="368" t="s">
        <v>10870</v>
      </c>
      <c r="F1349" s="125" t="s">
        <v>10871</v>
      </c>
      <c r="G1349" s="126" t="s">
        <v>10872</v>
      </c>
      <c r="H1349" s="126" t="s">
        <v>10873</v>
      </c>
      <c r="I1349" s="127" t="s">
        <v>765</v>
      </c>
      <c r="J1349" s="128" t="s">
        <v>765</v>
      </c>
      <c r="K1349" s="128" t="s">
        <v>765</v>
      </c>
      <c r="L1349" s="128" t="s">
        <v>765</v>
      </c>
      <c r="M1349" s="128" t="s">
        <v>765</v>
      </c>
      <c r="N1349" s="129" t="s">
        <v>765</v>
      </c>
      <c r="O1349" s="130" t="s">
        <v>765</v>
      </c>
      <c r="P1349" s="99"/>
      <c r="Q1349" s="146"/>
      <c r="R1349" s="132"/>
      <c r="S1349" s="126"/>
      <c r="T1349" s="99"/>
      <c r="U1349" s="126"/>
      <c r="V1349" s="110"/>
      <c r="W1349" s="111"/>
      <c r="X1349" s="146"/>
      <c r="Y1349" s="130"/>
      <c r="Z1349" s="126"/>
      <c r="AA1349" s="126">
        <v>20</v>
      </c>
      <c r="AB1349" s="126"/>
      <c r="AC1349" s="126"/>
      <c r="AD1349" s="112">
        <v>45992</v>
      </c>
      <c r="AE1349" s="102" t="s">
        <v>10874</v>
      </c>
    </row>
    <row r="1350" spans="1:31" s="66" customFormat="1" ht="27" customHeight="1">
      <c r="A1350" s="144">
        <v>1116400050</v>
      </c>
      <c r="B1350" s="100" t="s">
        <v>878</v>
      </c>
      <c r="C1350" s="101" t="s">
        <v>5348</v>
      </c>
      <c r="D1350" s="102" t="s">
        <v>933</v>
      </c>
      <c r="E1350" s="102" t="s">
        <v>934</v>
      </c>
      <c r="F1350" s="225">
        <v>3420015</v>
      </c>
      <c r="G1350" s="126" t="s">
        <v>935</v>
      </c>
      <c r="H1350" s="126" t="s">
        <v>936</v>
      </c>
      <c r="I1350" s="110"/>
      <c r="J1350" s="148"/>
      <c r="K1350" s="148"/>
      <c r="L1350" s="148"/>
      <c r="M1350" s="148" t="s">
        <v>49</v>
      </c>
      <c r="N1350" s="137"/>
      <c r="O1350" s="132"/>
      <c r="P1350" s="99"/>
      <c r="Q1350" s="110"/>
      <c r="R1350" s="132"/>
      <c r="S1350" s="99"/>
      <c r="T1350" s="99">
        <v>34</v>
      </c>
      <c r="U1350" s="99"/>
      <c r="V1350" s="110"/>
      <c r="W1350" s="132"/>
      <c r="X1350" s="110"/>
      <c r="Y1350" s="132"/>
      <c r="Z1350" s="99"/>
      <c r="AA1350" s="99">
        <v>35</v>
      </c>
      <c r="AB1350" s="99"/>
      <c r="AC1350" s="99"/>
      <c r="AD1350" s="112">
        <v>40269</v>
      </c>
      <c r="AE1350" s="102" t="s">
        <v>1002</v>
      </c>
    </row>
    <row r="1351" spans="1:31" ht="27" customHeight="1">
      <c r="A1351" s="99">
        <v>1116400167</v>
      </c>
      <c r="B1351" s="100" t="s">
        <v>6488</v>
      </c>
      <c r="C1351" s="101" t="s">
        <v>8780</v>
      </c>
      <c r="D1351" s="102" t="s">
        <v>104</v>
      </c>
      <c r="E1351" s="102" t="s">
        <v>8781</v>
      </c>
      <c r="F1351" s="133" t="s">
        <v>7347</v>
      </c>
      <c r="G1351" s="134" t="s">
        <v>8782</v>
      </c>
      <c r="H1351" s="134" t="s">
        <v>8783</v>
      </c>
      <c r="I1351" s="135"/>
      <c r="J1351" s="136"/>
      <c r="K1351" s="136"/>
      <c r="L1351" s="136"/>
      <c r="M1351" s="136" t="s">
        <v>765</v>
      </c>
      <c r="N1351" s="136" t="s">
        <v>765</v>
      </c>
      <c r="O1351" s="137"/>
      <c r="P1351" s="99"/>
      <c r="Q1351" s="131"/>
      <c r="R1351" s="132"/>
      <c r="S1351" s="99"/>
      <c r="T1351" s="99"/>
      <c r="U1351" s="99"/>
      <c r="V1351" s="131"/>
      <c r="W1351" s="132"/>
      <c r="X1351" s="131"/>
      <c r="Y1351" s="132"/>
      <c r="Z1351" s="99">
        <v>20</v>
      </c>
      <c r="AA1351" s="99"/>
      <c r="AB1351" s="99"/>
      <c r="AC1351" s="99"/>
      <c r="AD1351" s="112">
        <v>42156</v>
      </c>
      <c r="AE1351" s="102" t="s">
        <v>8784</v>
      </c>
    </row>
    <row r="1352" spans="1:31" s="66" customFormat="1" ht="27" customHeight="1">
      <c r="A1352" s="99">
        <v>1116400175</v>
      </c>
      <c r="B1352" s="100" t="s">
        <v>3128</v>
      </c>
      <c r="C1352" s="101" t="s">
        <v>11917</v>
      </c>
      <c r="D1352" s="102" t="s">
        <v>104</v>
      </c>
      <c r="E1352" s="102" t="s">
        <v>3129</v>
      </c>
      <c r="F1352" s="133" t="s">
        <v>3130</v>
      </c>
      <c r="G1352" s="134" t="s">
        <v>3131</v>
      </c>
      <c r="H1352" s="134" t="s">
        <v>3132</v>
      </c>
      <c r="I1352" s="135"/>
      <c r="J1352" s="136"/>
      <c r="K1352" s="136"/>
      <c r="L1352" s="136" t="s">
        <v>49</v>
      </c>
      <c r="M1352" s="136" t="s">
        <v>49</v>
      </c>
      <c r="N1352" s="137" t="s">
        <v>49</v>
      </c>
      <c r="O1352" s="132"/>
      <c r="P1352" s="99"/>
      <c r="Q1352" s="131"/>
      <c r="R1352" s="132"/>
      <c r="S1352" s="99"/>
      <c r="T1352" s="99"/>
      <c r="U1352" s="99"/>
      <c r="V1352" s="131"/>
      <c r="W1352" s="132"/>
      <c r="X1352" s="131"/>
      <c r="Y1352" s="132"/>
      <c r="Z1352" s="99"/>
      <c r="AA1352" s="99">
        <v>20</v>
      </c>
      <c r="AB1352" s="99"/>
      <c r="AC1352" s="99"/>
      <c r="AD1352" s="138">
        <v>46113</v>
      </c>
      <c r="AE1352" s="102" t="s">
        <v>3133</v>
      </c>
    </row>
    <row r="1353" spans="1:31" s="66" customFormat="1" ht="27" customHeight="1">
      <c r="A1353" s="99">
        <v>1116400217</v>
      </c>
      <c r="B1353" s="124" t="s">
        <v>4307</v>
      </c>
      <c r="C1353" s="102" t="s">
        <v>40</v>
      </c>
      <c r="D1353" s="102" t="s">
        <v>104</v>
      </c>
      <c r="E1353" s="102" t="s">
        <v>4308</v>
      </c>
      <c r="F1353" s="125" t="s">
        <v>5048</v>
      </c>
      <c r="G1353" s="126" t="s">
        <v>5859</v>
      </c>
      <c r="H1353" s="126" t="s">
        <v>5047</v>
      </c>
      <c r="I1353" s="129" t="s">
        <v>49</v>
      </c>
      <c r="J1353" s="129" t="s">
        <v>49</v>
      </c>
      <c r="K1353" s="129" t="s">
        <v>49</v>
      </c>
      <c r="L1353" s="129" t="s">
        <v>49</v>
      </c>
      <c r="M1353" s="129" t="s">
        <v>49</v>
      </c>
      <c r="N1353" s="129" t="s">
        <v>49</v>
      </c>
      <c r="O1353" s="129" t="s">
        <v>49</v>
      </c>
      <c r="P1353" s="126"/>
      <c r="Q1353" s="146"/>
      <c r="R1353" s="130"/>
      <c r="S1353" s="126"/>
      <c r="T1353" s="126">
        <v>12</v>
      </c>
      <c r="U1353" s="126"/>
      <c r="V1353" s="146">
        <v>9</v>
      </c>
      <c r="W1353" s="130"/>
      <c r="X1353" s="146">
        <v>9</v>
      </c>
      <c r="Y1353" s="130"/>
      <c r="Z1353" s="126"/>
      <c r="AA1353" s="99">
        <v>40</v>
      </c>
      <c r="AB1353" s="99"/>
      <c r="AC1353" s="99"/>
      <c r="AD1353" s="112">
        <v>43191</v>
      </c>
      <c r="AE1353" s="102" t="s">
        <v>4309</v>
      </c>
    </row>
    <row r="1354" spans="1:31" ht="27" customHeight="1">
      <c r="A1354" s="99">
        <v>1116400217</v>
      </c>
      <c r="B1354" s="100" t="s">
        <v>5135</v>
      </c>
      <c r="C1354" s="101" t="s">
        <v>5136</v>
      </c>
      <c r="D1354" s="102" t="s">
        <v>104</v>
      </c>
      <c r="E1354" s="102" t="s">
        <v>4308</v>
      </c>
      <c r="F1354" s="133" t="s">
        <v>5137</v>
      </c>
      <c r="G1354" s="134" t="s">
        <v>5138</v>
      </c>
      <c r="H1354" s="134" t="s">
        <v>5139</v>
      </c>
      <c r="I1354" s="135" t="s">
        <v>5140</v>
      </c>
      <c r="J1354" s="136" t="s">
        <v>5140</v>
      </c>
      <c r="K1354" s="136" t="s">
        <v>5140</v>
      </c>
      <c r="L1354" s="136" t="s">
        <v>765</v>
      </c>
      <c r="M1354" s="136" t="s">
        <v>765</v>
      </c>
      <c r="N1354" s="137" t="s">
        <v>765</v>
      </c>
      <c r="O1354" s="132" t="s">
        <v>5140</v>
      </c>
      <c r="P1354" s="99"/>
      <c r="Q1354" s="131"/>
      <c r="R1354" s="132"/>
      <c r="S1354" s="99"/>
      <c r="T1354" s="99"/>
      <c r="U1354" s="99"/>
      <c r="V1354" s="110"/>
      <c r="W1354" s="111"/>
      <c r="X1354" s="131"/>
      <c r="Y1354" s="132"/>
      <c r="Z1354" s="99"/>
      <c r="AA1354" s="99"/>
      <c r="AB1354" s="99" t="s">
        <v>5140</v>
      </c>
      <c r="AC1354" s="99"/>
      <c r="AD1354" s="138">
        <v>43647</v>
      </c>
      <c r="AE1354" s="102" t="s">
        <v>4309</v>
      </c>
    </row>
    <row r="1355" spans="1:31" ht="27" customHeight="1">
      <c r="A1355" s="99">
        <v>1116400217</v>
      </c>
      <c r="B1355" s="100" t="s">
        <v>5135</v>
      </c>
      <c r="C1355" s="101" t="s">
        <v>10666</v>
      </c>
      <c r="D1355" s="102" t="s">
        <v>104</v>
      </c>
      <c r="E1355" s="102" t="s">
        <v>4308</v>
      </c>
      <c r="F1355" s="133" t="s">
        <v>5048</v>
      </c>
      <c r="G1355" s="134" t="s">
        <v>5138</v>
      </c>
      <c r="H1355" s="134" t="s">
        <v>5047</v>
      </c>
      <c r="I1355" s="135" t="s">
        <v>49</v>
      </c>
      <c r="J1355" s="136" t="s">
        <v>49</v>
      </c>
      <c r="K1355" s="136" t="s">
        <v>49</v>
      </c>
      <c r="L1355" s="136" t="s">
        <v>765</v>
      </c>
      <c r="M1355" s="136" t="s">
        <v>765</v>
      </c>
      <c r="N1355" s="137" t="s">
        <v>765</v>
      </c>
      <c r="O1355" s="132" t="s">
        <v>49</v>
      </c>
      <c r="P1355" s="99"/>
      <c r="Q1355" s="131"/>
      <c r="R1355" s="132"/>
      <c r="S1355" s="99"/>
      <c r="T1355" s="99"/>
      <c r="U1355" s="99"/>
      <c r="V1355" s="110"/>
      <c r="W1355" s="111"/>
      <c r="X1355" s="131"/>
      <c r="Y1355" s="132"/>
      <c r="Z1355" s="99"/>
      <c r="AA1355" s="99"/>
      <c r="AB1355" s="99"/>
      <c r="AC1355" s="99">
        <v>10</v>
      </c>
      <c r="AD1355" s="138">
        <v>45931</v>
      </c>
      <c r="AE1355" s="102" t="s">
        <v>4309</v>
      </c>
    </row>
    <row r="1356" spans="1:31" ht="27" customHeight="1">
      <c r="A1356" s="126">
        <v>1116400233</v>
      </c>
      <c r="B1356" s="124" t="s">
        <v>5945</v>
      </c>
      <c r="C1356" s="102" t="s">
        <v>5946</v>
      </c>
      <c r="D1356" s="102" t="s">
        <v>7659</v>
      </c>
      <c r="E1356" s="102" t="s">
        <v>7660</v>
      </c>
      <c r="F1356" s="125" t="s">
        <v>7661</v>
      </c>
      <c r="G1356" s="126" t="s">
        <v>7662</v>
      </c>
      <c r="H1356" s="126" t="s">
        <v>7663</v>
      </c>
      <c r="I1356" s="110" t="s">
        <v>49</v>
      </c>
      <c r="J1356" s="148" t="s">
        <v>49</v>
      </c>
      <c r="K1356" s="148" t="s">
        <v>49</v>
      </c>
      <c r="L1356" s="148" t="s">
        <v>49</v>
      </c>
      <c r="M1356" s="148"/>
      <c r="N1356" s="137"/>
      <c r="O1356" s="132" t="s">
        <v>49</v>
      </c>
      <c r="P1356" s="99"/>
      <c r="Q1356" s="131"/>
      <c r="R1356" s="132"/>
      <c r="S1356" s="99"/>
      <c r="T1356" s="99">
        <v>7</v>
      </c>
      <c r="U1356" s="99"/>
      <c r="V1356" s="131"/>
      <c r="W1356" s="132"/>
      <c r="X1356" s="131"/>
      <c r="Y1356" s="132"/>
      <c r="Z1356" s="99"/>
      <c r="AA1356" s="99"/>
      <c r="AB1356" s="99"/>
      <c r="AC1356" s="99"/>
      <c r="AD1356" s="112">
        <v>43983</v>
      </c>
      <c r="AE1356" s="102" t="s">
        <v>7664</v>
      </c>
    </row>
    <row r="1357" spans="1:31" ht="27" customHeight="1">
      <c r="A1357" s="99">
        <v>1116400258</v>
      </c>
      <c r="B1357" s="100" t="s">
        <v>6946</v>
      </c>
      <c r="C1357" s="101" t="s">
        <v>6947</v>
      </c>
      <c r="D1357" s="102" t="s">
        <v>104</v>
      </c>
      <c r="E1357" s="102" t="s">
        <v>6948</v>
      </c>
      <c r="F1357" s="133" t="s">
        <v>6949</v>
      </c>
      <c r="G1357" s="134" t="s">
        <v>6950</v>
      </c>
      <c r="H1357" s="134" t="s">
        <v>6951</v>
      </c>
      <c r="I1357" s="135" t="s">
        <v>765</v>
      </c>
      <c r="J1357" s="136" t="s">
        <v>765</v>
      </c>
      <c r="K1357" s="136" t="s">
        <v>765</v>
      </c>
      <c r="L1357" s="136" t="s">
        <v>765</v>
      </c>
      <c r="M1357" s="136" t="s">
        <v>765</v>
      </c>
      <c r="N1357" s="136" t="s">
        <v>765</v>
      </c>
      <c r="O1357" s="132" t="s">
        <v>765</v>
      </c>
      <c r="P1357" s="99"/>
      <c r="Q1357" s="131"/>
      <c r="R1357" s="132"/>
      <c r="S1357" s="99"/>
      <c r="T1357" s="99">
        <v>20</v>
      </c>
      <c r="U1357" s="99"/>
      <c r="V1357" s="131"/>
      <c r="W1357" s="132"/>
      <c r="X1357" s="131"/>
      <c r="Y1357" s="132"/>
      <c r="Z1357" s="99"/>
      <c r="AA1357" s="99"/>
      <c r="AB1357" s="99"/>
      <c r="AC1357" s="99"/>
      <c r="AD1357" s="138">
        <v>44409</v>
      </c>
      <c r="AE1357" s="102" t="s">
        <v>6952</v>
      </c>
    </row>
    <row r="1358" spans="1:31" ht="27" customHeight="1">
      <c r="A1358" s="99">
        <v>1116400266</v>
      </c>
      <c r="B1358" s="100" t="s">
        <v>7344</v>
      </c>
      <c r="C1358" s="101" t="s">
        <v>7345</v>
      </c>
      <c r="D1358" s="102" t="s">
        <v>104</v>
      </c>
      <c r="E1358" s="102" t="s">
        <v>7346</v>
      </c>
      <c r="F1358" s="133" t="s">
        <v>7347</v>
      </c>
      <c r="G1358" s="134" t="s">
        <v>7348</v>
      </c>
      <c r="H1358" s="134" t="s">
        <v>7349</v>
      </c>
      <c r="I1358" s="135" t="s">
        <v>765</v>
      </c>
      <c r="J1358" s="136" t="s">
        <v>765</v>
      </c>
      <c r="K1358" s="136" t="s">
        <v>765</v>
      </c>
      <c r="L1358" s="136" t="s">
        <v>765</v>
      </c>
      <c r="M1358" s="136" t="s">
        <v>765</v>
      </c>
      <c r="N1358" s="136" t="s">
        <v>765</v>
      </c>
      <c r="O1358" s="132" t="s">
        <v>765</v>
      </c>
      <c r="P1358" s="99"/>
      <c r="Q1358" s="131"/>
      <c r="R1358" s="132"/>
      <c r="S1358" s="99"/>
      <c r="T1358" s="99">
        <v>10</v>
      </c>
      <c r="U1358" s="99"/>
      <c r="V1358" s="131"/>
      <c r="W1358" s="132"/>
      <c r="X1358" s="131"/>
      <c r="Y1358" s="132"/>
      <c r="Z1358" s="99"/>
      <c r="AA1358" s="99"/>
      <c r="AB1358" s="99"/>
      <c r="AC1358" s="99"/>
      <c r="AD1358" s="149">
        <v>44652</v>
      </c>
      <c r="AE1358" s="102" t="s">
        <v>7350</v>
      </c>
    </row>
    <row r="1359" spans="1:31" ht="27" customHeight="1">
      <c r="A1359" s="99">
        <v>1116400274</v>
      </c>
      <c r="B1359" s="100" t="s">
        <v>7479</v>
      </c>
      <c r="C1359" s="101" t="s">
        <v>7480</v>
      </c>
      <c r="D1359" s="102" t="s">
        <v>104</v>
      </c>
      <c r="E1359" s="102" t="s">
        <v>7481</v>
      </c>
      <c r="F1359" s="133" t="s">
        <v>7482</v>
      </c>
      <c r="G1359" s="134" t="s">
        <v>7483</v>
      </c>
      <c r="H1359" s="134" t="s">
        <v>4196</v>
      </c>
      <c r="I1359" s="135" t="s">
        <v>6435</v>
      </c>
      <c r="J1359" s="136" t="s">
        <v>6435</v>
      </c>
      <c r="K1359" s="136" t="s">
        <v>6435</v>
      </c>
      <c r="L1359" s="136" t="s">
        <v>6435</v>
      </c>
      <c r="M1359" s="128" t="s">
        <v>6435</v>
      </c>
      <c r="N1359" s="128" t="s">
        <v>6435</v>
      </c>
      <c r="O1359" s="132" t="s">
        <v>6435</v>
      </c>
      <c r="P1359" s="99"/>
      <c r="Q1359" s="131"/>
      <c r="R1359" s="132"/>
      <c r="S1359" s="99"/>
      <c r="T1359" s="99"/>
      <c r="U1359" s="99"/>
      <c r="V1359" s="131"/>
      <c r="W1359" s="132"/>
      <c r="X1359" s="131">
        <v>20</v>
      </c>
      <c r="Y1359" s="132"/>
      <c r="Z1359" s="99"/>
      <c r="AA1359" s="99"/>
      <c r="AB1359" s="99"/>
      <c r="AC1359" s="99"/>
      <c r="AD1359" s="149">
        <v>44682</v>
      </c>
      <c r="AE1359" s="102" t="s">
        <v>11401</v>
      </c>
    </row>
    <row r="1360" spans="1:31" s="66" customFormat="1" ht="27" customHeight="1">
      <c r="A1360" s="99">
        <v>1116400282</v>
      </c>
      <c r="B1360" s="100" t="s">
        <v>7492</v>
      </c>
      <c r="C1360" s="101" t="s">
        <v>10208</v>
      </c>
      <c r="D1360" s="102" t="s">
        <v>104</v>
      </c>
      <c r="E1360" s="102" t="s">
        <v>7493</v>
      </c>
      <c r="F1360" s="133" t="s">
        <v>10209</v>
      </c>
      <c r="G1360" s="134" t="s">
        <v>10210</v>
      </c>
      <c r="H1360" s="134" t="s">
        <v>7494</v>
      </c>
      <c r="I1360" s="135"/>
      <c r="J1360" s="136"/>
      <c r="K1360" s="136"/>
      <c r="L1360" s="136" t="s">
        <v>6435</v>
      </c>
      <c r="M1360" s="128" t="s">
        <v>6435</v>
      </c>
      <c r="N1360" s="128" t="s">
        <v>6435</v>
      </c>
      <c r="O1360" s="132" t="s">
        <v>6435</v>
      </c>
      <c r="P1360" s="99"/>
      <c r="Q1360" s="131"/>
      <c r="R1360" s="132"/>
      <c r="S1360" s="99"/>
      <c r="T1360" s="99"/>
      <c r="U1360" s="99"/>
      <c r="V1360" s="131"/>
      <c r="W1360" s="132"/>
      <c r="X1360" s="131"/>
      <c r="Y1360" s="132"/>
      <c r="Z1360" s="99"/>
      <c r="AA1360" s="99">
        <v>20</v>
      </c>
      <c r="AB1360" s="99"/>
      <c r="AC1360" s="99"/>
      <c r="AD1360" s="149">
        <v>44682</v>
      </c>
      <c r="AE1360" s="102" t="s">
        <v>7495</v>
      </c>
    </row>
    <row r="1361" spans="1:31" s="92" customFormat="1" ht="27" customHeight="1">
      <c r="A1361" s="144">
        <v>1116400340</v>
      </c>
      <c r="B1361" s="124" t="s">
        <v>9507</v>
      </c>
      <c r="C1361" s="102" t="s">
        <v>9508</v>
      </c>
      <c r="D1361" s="102" t="s">
        <v>104</v>
      </c>
      <c r="E1361" s="102" t="s">
        <v>9509</v>
      </c>
      <c r="F1361" s="225" t="s">
        <v>9510</v>
      </c>
      <c r="G1361" s="126" t="s">
        <v>9511</v>
      </c>
      <c r="H1361" s="126"/>
      <c r="I1361" s="110"/>
      <c r="J1361" s="148"/>
      <c r="K1361" s="148"/>
      <c r="L1361" s="148"/>
      <c r="M1361" s="148" t="s">
        <v>49</v>
      </c>
      <c r="N1361" s="137" t="s">
        <v>49</v>
      </c>
      <c r="O1361" s="132"/>
      <c r="P1361" s="99"/>
      <c r="Q1361" s="110"/>
      <c r="R1361" s="132"/>
      <c r="S1361" s="99"/>
      <c r="T1361" s="99"/>
      <c r="U1361" s="99"/>
      <c r="V1361" s="110"/>
      <c r="W1361" s="132"/>
      <c r="X1361" s="110">
        <v>20</v>
      </c>
      <c r="Y1361" s="132"/>
      <c r="Z1361" s="99"/>
      <c r="AA1361" s="99"/>
      <c r="AB1361" s="99"/>
      <c r="AC1361" s="99"/>
      <c r="AD1361" s="112">
        <v>45566</v>
      </c>
      <c r="AE1361" s="102" t="s">
        <v>9512</v>
      </c>
    </row>
    <row r="1362" spans="1:31" s="66" customFormat="1" ht="27" customHeight="1">
      <c r="A1362" s="82">
        <v>1116400399</v>
      </c>
      <c r="B1362" s="369" t="s">
        <v>11635</v>
      </c>
      <c r="C1362" s="370" t="s">
        <v>10197</v>
      </c>
      <c r="D1362" s="84" t="s">
        <v>104</v>
      </c>
      <c r="E1362" s="156" t="s">
        <v>10198</v>
      </c>
      <c r="F1362" s="199" t="s">
        <v>10199</v>
      </c>
      <c r="G1362" s="371" t="s">
        <v>10200</v>
      </c>
      <c r="H1362" s="200" t="s">
        <v>10201</v>
      </c>
      <c r="I1362" s="216"/>
      <c r="J1362" s="217"/>
      <c r="K1362" s="217"/>
      <c r="L1362" s="217"/>
      <c r="M1362" s="217" t="s">
        <v>765</v>
      </c>
      <c r="N1362" s="202" t="s">
        <v>765</v>
      </c>
      <c r="O1362" s="204"/>
      <c r="P1362" s="169"/>
      <c r="Q1362" s="203"/>
      <c r="R1362" s="204"/>
      <c r="S1362" s="169"/>
      <c r="T1362" s="169"/>
      <c r="U1362" s="169"/>
      <c r="V1362" s="203"/>
      <c r="W1362" s="204"/>
      <c r="X1362" s="203"/>
      <c r="Y1362" s="204"/>
      <c r="Z1362" s="169"/>
      <c r="AA1362" s="169">
        <v>20</v>
      </c>
      <c r="AB1362" s="169"/>
      <c r="AC1362" s="169"/>
      <c r="AD1362" s="149">
        <v>45778</v>
      </c>
      <c r="AE1362" s="156" t="s">
        <v>10202</v>
      </c>
    </row>
    <row r="1363" spans="1:31" ht="27" customHeight="1">
      <c r="A1363" s="76">
        <v>1116400407</v>
      </c>
      <c r="B1363" s="157" t="s">
        <v>11636</v>
      </c>
      <c r="C1363" s="158" t="s">
        <v>10497</v>
      </c>
      <c r="D1363" s="160" t="s">
        <v>104</v>
      </c>
      <c r="E1363" s="102" t="s">
        <v>10498</v>
      </c>
      <c r="F1363" s="133" t="s">
        <v>10499</v>
      </c>
      <c r="G1363" s="162" t="s">
        <v>10500</v>
      </c>
      <c r="H1363" s="134"/>
      <c r="I1363" s="135"/>
      <c r="J1363" s="136"/>
      <c r="K1363" s="136"/>
      <c r="L1363" s="136"/>
      <c r="M1363" s="136" t="s">
        <v>765</v>
      </c>
      <c r="N1363" s="137" t="s">
        <v>765</v>
      </c>
      <c r="O1363" s="132"/>
      <c r="P1363" s="99"/>
      <c r="Q1363" s="131"/>
      <c r="R1363" s="132"/>
      <c r="S1363" s="99"/>
      <c r="T1363" s="99"/>
      <c r="U1363" s="99"/>
      <c r="V1363" s="131"/>
      <c r="W1363" s="132"/>
      <c r="X1363" s="131"/>
      <c r="Y1363" s="132"/>
      <c r="Z1363" s="99"/>
      <c r="AA1363" s="99">
        <v>20</v>
      </c>
      <c r="AB1363" s="99"/>
      <c r="AC1363" s="99"/>
      <c r="AD1363" s="138">
        <v>45870</v>
      </c>
      <c r="AE1363" s="102" t="s">
        <v>10501</v>
      </c>
    </row>
    <row r="1364" spans="1:31" ht="27" customHeight="1">
      <c r="A1364" s="99">
        <v>1116400415</v>
      </c>
      <c r="B1364" s="124" t="s">
        <v>10569</v>
      </c>
      <c r="C1364" s="102" t="s">
        <v>10570</v>
      </c>
      <c r="D1364" s="102" t="s">
        <v>104</v>
      </c>
      <c r="E1364" s="102" t="s">
        <v>10571</v>
      </c>
      <c r="F1364" s="125" t="s">
        <v>10572</v>
      </c>
      <c r="G1364" s="126" t="s">
        <v>10573</v>
      </c>
      <c r="H1364" s="126" t="s">
        <v>10574</v>
      </c>
      <c r="I1364" s="127"/>
      <c r="J1364" s="128"/>
      <c r="K1364" s="128"/>
      <c r="L1364" s="128"/>
      <c r="M1364" s="128" t="s">
        <v>765</v>
      </c>
      <c r="N1364" s="129" t="s">
        <v>765</v>
      </c>
      <c r="O1364" s="130"/>
      <c r="P1364" s="99"/>
      <c r="Q1364" s="131"/>
      <c r="R1364" s="132"/>
      <c r="S1364" s="99"/>
      <c r="T1364" s="99"/>
      <c r="U1364" s="99"/>
      <c r="V1364" s="110"/>
      <c r="W1364" s="111"/>
      <c r="X1364" s="110"/>
      <c r="Y1364" s="132"/>
      <c r="Z1364" s="99"/>
      <c r="AA1364" s="99">
        <v>20</v>
      </c>
      <c r="AB1364" s="99"/>
      <c r="AC1364" s="99"/>
      <c r="AD1364" s="112">
        <v>45901</v>
      </c>
      <c r="AE1364" s="102" t="s">
        <v>10575</v>
      </c>
    </row>
    <row r="1365" spans="1:31" ht="27" customHeight="1">
      <c r="A1365" s="272">
        <v>1116501436</v>
      </c>
      <c r="B1365" s="273" t="s">
        <v>227</v>
      </c>
      <c r="C1365" s="238" t="s">
        <v>357</v>
      </c>
      <c r="D1365" s="238" t="s">
        <v>105</v>
      </c>
      <c r="E1365" s="273" t="s">
        <v>8093</v>
      </c>
      <c r="F1365" s="272" t="s">
        <v>5584</v>
      </c>
      <c r="G1365" s="272" t="s">
        <v>358</v>
      </c>
      <c r="H1365" s="272" t="s">
        <v>41</v>
      </c>
      <c r="I1365" s="127" t="s">
        <v>251</v>
      </c>
      <c r="J1365" s="128"/>
      <c r="K1365" s="128"/>
      <c r="L1365" s="128"/>
      <c r="M1365" s="128" t="s">
        <v>251</v>
      </c>
      <c r="N1365" s="129"/>
      <c r="O1365" s="130"/>
      <c r="P1365" s="126"/>
      <c r="Q1365" s="146"/>
      <c r="R1365" s="130"/>
      <c r="S1365" s="126"/>
      <c r="T1365" s="272">
        <v>14</v>
      </c>
      <c r="U1365" s="272">
        <v>6</v>
      </c>
      <c r="V1365" s="146"/>
      <c r="W1365" s="130"/>
      <c r="X1365" s="146"/>
      <c r="Y1365" s="130"/>
      <c r="Z1365" s="126"/>
      <c r="AA1365" s="126"/>
      <c r="AB1365" s="126"/>
      <c r="AC1365" s="126"/>
      <c r="AD1365" s="245">
        <v>38991</v>
      </c>
      <c r="AE1365" s="102" t="s">
        <v>359</v>
      </c>
    </row>
    <row r="1366" spans="1:31" ht="27" customHeight="1">
      <c r="A1366" s="99">
        <v>1116502301</v>
      </c>
      <c r="B1366" s="100" t="s">
        <v>227</v>
      </c>
      <c r="C1366" s="101" t="s">
        <v>6127</v>
      </c>
      <c r="D1366" s="102" t="s">
        <v>105</v>
      </c>
      <c r="E1366" s="102" t="s">
        <v>111</v>
      </c>
      <c r="F1366" s="133">
        <v>3360974</v>
      </c>
      <c r="G1366" s="133" t="s">
        <v>5985</v>
      </c>
      <c r="H1366" s="133" t="s">
        <v>5986</v>
      </c>
      <c r="I1366" s="135" t="s">
        <v>765</v>
      </c>
      <c r="J1366" s="136" t="s">
        <v>765</v>
      </c>
      <c r="K1366" s="136" t="s">
        <v>765</v>
      </c>
      <c r="L1366" s="136" t="s">
        <v>765</v>
      </c>
      <c r="M1366" s="136" t="s">
        <v>765</v>
      </c>
      <c r="N1366" s="137"/>
      <c r="O1366" s="132"/>
      <c r="P1366" s="99"/>
      <c r="Q1366" s="131"/>
      <c r="R1366" s="132"/>
      <c r="S1366" s="99"/>
      <c r="T1366" s="99">
        <v>70</v>
      </c>
      <c r="U1366" s="99">
        <v>10</v>
      </c>
      <c r="V1366" s="131">
        <v>10</v>
      </c>
      <c r="W1366" s="132"/>
      <c r="X1366" s="131"/>
      <c r="Y1366" s="132"/>
      <c r="Z1366" s="99"/>
      <c r="AA1366" s="99">
        <v>55</v>
      </c>
      <c r="AB1366" s="99"/>
      <c r="AC1366" s="99"/>
      <c r="AD1366" s="138">
        <v>39173</v>
      </c>
      <c r="AE1366" s="102" t="s">
        <v>370</v>
      </c>
    </row>
    <row r="1367" spans="1:31" ht="27" customHeight="1">
      <c r="A1367" s="99">
        <v>1116502327</v>
      </c>
      <c r="B1367" s="100" t="s">
        <v>149</v>
      </c>
      <c r="C1367" s="157" t="s">
        <v>10012</v>
      </c>
      <c r="D1367" s="102" t="s">
        <v>105</v>
      </c>
      <c r="E1367" s="102" t="s">
        <v>5987</v>
      </c>
      <c r="F1367" s="133">
        <v>3390033</v>
      </c>
      <c r="G1367" s="133" t="s">
        <v>373</v>
      </c>
      <c r="H1367" s="133" t="s">
        <v>5988</v>
      </c>
      <c r="I1367" s="372" t="s">
        <v>765</v>
      </c>
      <c r="J1367" s="136"/>
      <c r="K1367" s="136"/>
      <c r="L1367" s="136"/>
      <c r="M1367" s="136" t="s">
        <v>765</v>
      </c>
      <c r="N1367" s="137"/>
      <c r="O1367" s="132"/>
      <c r="P1367" s="99"/>
      <c r="Q1367" s="131"/>
      <c r="R1367" s="132"/>
      <c r="S1367" s="99"/>
      <c r="T1367" s="99">
        <v>50</v>
      </c>
      <c r="U1367" s="99"/>
      <c r="V1367" s="131"/>
      <c r="W1367" s="132"/>
      <c r="X1367" s="131"/>
      <c r="Y1367" s="132"/>
      <c r="Z1367" s="99"/>
      <c r="AA1367" s="373">
        <v>26</v>
      </c>
      <c r="AB1367" s="99"/>
      <c r="AC1367" s="99"/>
      <c r="AD1367" s="138">
        <v>39173</v>
      </c>
      <c r="AE1367" s="102" t="s">
        <v>375</v>
      </c>
    </row>
    <row r="1368" spans="1:31" ht="27" customHeight="1">
      <c r="A1368" s="99">
        <v>1116502335</v>
      </c>
      <c r="B1368" s="100" t="s">
        <v>227</v>
      </c>
      <c r="C1368" s="101" t="s">
        <v>6759</v>
      </c>
      <c r="D1368" s="102" t="s">
        <v>105</v>
      </c>
      <c r="E1368" s="102" t="s">
        <v>113</v>
      </c>
      <c r="F1368" s="133">
        <v>3380004</v>
      </c>
      <c r="G1368" s="133" t="s">
        <v>376</v>
      </c>
      <c r="H1368" s="133" t="s">
        <v>6758</v>
      </c>
      <c r="I1368" s="135"/>
      <c r="J1368" s="136"/>
      <c r="K1368" s="136"/>
      <c r="L1368" s="136"/>
      <c r="M1368" s="136" t="s">
        <v>765</v>
      </c>
      <c r="N1368" s="137"/>
      <c r="O1368" s="132"/>
      <c r="P1368" s="99"/>
      <c r="Q1368" s="131"/>
      <c r="R1368" s="132"/>
      <c r="S1368" s="99"/>
      <c r="T1368" s="99">
        <v>20</v>
      </c>
      <c r="U1368" s="99"/>
      <c r="V1368" s="131"/>
      <c r="W1368" s="132"/>
      <c r="X1368" s="131"/>
      <c r="Y1368" s="132"/>
      <c r="Z1368" s="99"/>
      <c r="AA1368" s="99">
        <v>10</v>
      </c>
      <c r="AB1368" s="99"/>
      <c r="AC1368" s="99"/>
      <c r="AD1368" s="138">
        <v>39173</v>
      </c>
      <c r="AE1368" s="102" t="s">
        <v>377</v>
      </c>
    </row>
    <row r="1369" spans="1:31" ht="27" customHeight="1">
      <c r="A1369" s="272">
        <v>1116502343</v>
      </c>
      <c r="B1369" s="273" t="s">
        <v>227</v>
      </c>
      <c r="C1369" s="238" t="s">
        <v>3001</v>
      </c>
      <c r="D1369" s="238" t="s">
        <v>105</v>
      </c>
      <c r="E1369" s="238" t="s">
        <v>112</v>
      </c>
      <c r="F1369" s="239">
        <v>3310823</v>
      </c>
      <c r="G1369" s="272" t="s">
        <v>371</v>
      </c>
      <c r="H1369" s="272" t="s">
        <v>42</v>
      </c>
      <c r="I1369" s="240"/>
      <c r="J1369" s="241"/>
      <c r="K1369" s="241"/>
      <c r="L1369" s="241"/>
      <c r="M1369" s="128" t="s">
        <v>251</v>
      </c>
      <c r="N1369" s="274"/>
      <c r="O1369" s="242"/>
      <c r="P1369" s="126"/>
      <c r="Q1369" s="146"/>
      <c r="R1369" s="130"/>
      <c r="S1369" s="126"/>
      <c r="T1369" s="126"/>
      <c r="U1369" s="126"/>
      <c r="V1369" s="146"/>
      <c r="W1369" s="130"/>
      <c r="X1369" s="244">
        <v>15</v>
      </c>
      <c r="Y1369" s="130"/>
      <c r="Z1369" s="126"/>
      <c r="AA1369" s="272">
        <v>25</v>
      </c>
      <c r="AB1369" s="272"/>
      <c r="AC1369" s="272"/>
      <c r="AD1369" s="245">
        <v>39173</v>
      </c>
      <c r="AE1369" s="102" t="s">
        <v>372</v>
      </c>
    </row>
    <row r="1370" spans="1:31" ht="27" customHeight="1">
      <c r="A1370" s="99">
        <v>1116502350</v>
      </c>
      <c r="B1370" s="100" t="s">
        <v>365</v>
      </c>
      <c r="C1370" s="101" t="s">
        <v>5989</v>
      </c>
      <c r="D1370" s="102" t="s">
        <v>105</v>
      </c>
      <c r="E1370" s="102" t="s">
        <v>110</v>
      </c>
      <c r="F1370" s="133">
        <v>3310804</v>
      </c>
      <c r="G1370" s="133" t="s">
        <v>368</v>
      </c>
      <c r="H1370" s="133" t="s">
        <v>368</v>
      </c>
      <c r="I1370" s="135" t="s">
        <v>765</v>
      </c>
      <c r="J1370" s="136" t="s">
        <v>765</v>
      </c>
      <c r="K1370" s="136" t="s">
        <v>765</v>
      </c>
      <c r="L1370" s="136" t="s">
        <v>765</v>
      </c>
      <c r="M1370" s="136" t="s">
        <v>765</v>
      </c>
      <c r="N1370" s="137" t="s">
        <v>765</v>
      </c>
      <c r="O1370" s="132" t="s">
        <v>765</v>
      </c>
      <c r="P1370" s="99"/>
      <c r="Q1370" s="131"/>
      <c r="R1370" s="132">
        <v>6</v>
      </c>
      <c r="S1370" s="99"/>
      <c r="T1370" s="99">
        <v>30</v>
      </c>
      <c r="U1370" s="99"/>
      <c r="V1370" s="131"/>
      <c r="W1370" s="132"/>
      <c r="X1370" s="131"/>
      <c r="Y1370" s="132"/>
      <c r="Z1370" s="99"/>
      <c r="AA1370" s="99"/>
      <c r="AB1370" s="99"/>
      <c r="AC1370" s="99"/>
      <c r="AD1370" s="138">
        <v>39173</v>
      </c>
      <c r="AE1370" s="102" t="s">
        <v>11266</v>
      </c>
    </row>
    <row r="1371" spans="1:31" ht="27" customHeight="1">
      <c r="A1371" s="272">
        <v>1116502376</v>
      </c>
      <c r="B1371" s="273" t="s">
        <v>385</v>
      </c>
      <c r="C1371" s="238" t="s">
        <v>2492</v>
      </c>
      <c r="D1371" s="238" t="s">
        <v>105</v>
      </c>
      <c r="E1371" s="273" t="s">
        <v>118</v>
      </c>
      <c r="F1371" s="239">
        <v>3360031</v>
      </c>
      <c r="G1371" s="272" t="s">
        <v>386</v>
      </c>
      <c r="H1371" s="272" t="s">
        <v>4534</v>
      </c>
      <c r="I1371" s="110" t="s">
        <v>4535</v>
      </c>
      <c r="J1371" s="148" t="s">
        <v>4535</v>
      </c>
      <c r="K1371" s="148" t="s">
        <v>4535</v>
      </c>
      <c r="L1371" s="148" t="s">
        <v>4535</v>
      </c>
      <c r="M1371" s="148" t="s">
        <v>4535</v>
      </c>
      <c r="N1371" s="137" t="s">
        <v>4535</v>
      </c>
      <c r="O1371" s="132" t="s">
        <v>4535</v>
      </c>
      <c r="P1371" s="272">
        <v>30</v>
      </c>
      <c r="Q1371" s="146" t="s">
        <v>765</v>
      </c>
      <c r="R1371" s="130"/>
      <c r="S1371" s="126"/>
      <c r="T1371" s="126"/>
      <c r="U1371" s="126"/>
      <c r="V1371" s="146"/>
      <c r="W1371" s="130"/>
      <c r="X1371" s="244"/>
      <c r="Y1371" s="130"/>
      <c r="Z1371" s="126"/>
      <c r="AA1371" s="272">
        <v>50</v>
      </c>
      <c r="AB1371" s="272"/>
      <c r="AC1371" s="272"/>
      <c r="AD1371" s="245">
        <v>39173</v>
      </c>
      <c r="AE1371" s="102" t="s">
        <v>4536</v>
      </c>
    </row>
    <row r="1372" spans="1:31" ht="27" customHeight="1">
      <c r="A1372" s="272">
        <v>1116502384</v>
      </c>
      <c r="B1372" s="273" t="s">
        <v>379</v>
      </c>
      <c r="C1372" s="238" t="s">
        <v>384</v>
      </c>
      <c r="D1372" s="238" t="s">
        <v>105</v>
      </c>
      <c r="E1372" s="273" t="s">
        <v>117</v>
      </c>
      <c r="F1372" s="239">
        <v>3310060</v>
      </c>
      <c r="G1372" s="272" t="s">
        <v>380</v>
      </c>
      <c r="H1372" s="272" t="s">
        <v>43</v>
      </c>
      <c r="I1372" s="110" t="s">
        <v>251</v>
      </c>
      <c r="J1372" s="148" t="s">
        <v>251</v>
      </c>
      <c r="K1372" s="148" t="s">
        <v>251</v>
      </c>
      <c r="L1372" s="148" t="s">
        <v>251</v>
      </c>
      <c r="M1372" s="148" t="s">
        <v>251</v>
      </c>
      <c r="N1372" s="137" t="s">
        <v>251</v>
      </c>
      <c r="O1372" s="132" t="s">
        <v>2169</v>
      </c>
      <c r="P1372" s="272">
        <v>50</v>
      </c>
      <c r="Q1372" s="244" t="s">
        <v>2608</v>
      </c>
      <c r="R1372" s="242">
        <v>7</v>
      </c>
      <c r="S1372" s="126"/>
      <c r="T1372" s="99">
        <v>50</v>
      </c>
      <c r="U1372" s="126"/>
      <c r="V1372" s="146"/>
      <c r="W1372" s="130"/>
      <c r="X1372" s="146"/>
      <c r="Y1372" s="130"/>
      <c r="Z1372" s="126"/>
      <c r="AA1372" s="126"/>
      <c r="AB1372" s="126"/>
      <c r="AC1372" s="126"/>
      <c r="AD1372" s="245">
        <v>39173</v>
      </c>
      <c r="AE1372" s="102" t="s">
        <v>6128</v>
      </c>
    </row>
    <row r="1373" spans="1:31" s="184" customFormat="1" ht="27" customHeight="1">
      <c r="A1373" s="272">
        <v>1116502392</v>
      </c>
      <c r="B1373" s="273" t="s">
        <v>5104</v>
      </c>
      <c r="C1373" s="238" t="s">
        <v>8570</v>
      </c>
      <c r="D1373" s="238" t="s">
        <v>105</v>
      </c>
      <c r="E1373" s="238" t="s">
        <v>5105</v>
      </c>
      <c r="F1373" s="239">
        <v>3310057</v>
      </c>
      <c r="G1373" s="272" t="s">
        <v>5106</v>
      </c>
      <c r="H1373" s="272" t="s">
        <v>5107</v>
      </c>
      <c r="I1373" s="110" t="s">
        <v>5108</v>
      </c>
      <c r="J1373" s="148" t="s">
        <v>5108</v>
      </c>
      <c r="K1373" s="148" t="s">
        <v>5108</v>
      </c>
      <c r="L1373" s="148" t="s">
        <v>5108</v>
      </c>
      <c r="M1373" s="148" t="s">
        <v>5108</v>
      </c>
      <c r="N1373" s="137" t="s">
        <v>5108</v>
      </c>
      <c r="O1373" s="132" t="s">
        <v>5108</v>
      </c>
      <c r="P1373" s="126"/>
      <c r="Q1373" s="146"/>
      <c r="R1373" s="130"/>
      <c r="S1373" s="126"/>
      <c r="T1373" s="272">
        <v>64</v>
      </c>
      <c r="U1373" s="126"/>
      <c r="V1373" s="146"/>
      <c r="W1373" s="130"/>
      <c r="X1373" s="244"/>
      <c r="Y1373" s="130"/>
      <c r="Z1373" s="126"/>
      <c r="AA1373" s="126">
        <v>16</v>
      </c>
      <c r="AB1373" s="126"/>
      <c r="AC1373" s="126"/>
      <c r="AD1373" s="245">
        <v>39173</v>
      </c>
      <c r="AE1373" s="102" t="s">
        <v>5109</v>
      </c>
    </row>
    <row r="1374" spans="1:31" ht="27" customHeight="1">
      <c r="A1374" s="99">
        <v>1116502525</v>
      </c>
      <c r="B1374" s="100" t="s">
        <v>397</v>
      </c>
      <c r="C1374" s="101" t="s">
        <v>11774</v>
      </c>
      <c r="D1374" s="102" t="s">
        <v>105</v>
      </c>
      <c r="E1374" s="102" t="s">
        <v>114</v>
      </c>
      <c r="F1374" s="133">
        <v>3360033</v>
      </c>
      <c r="G1374" s="133" t="s">
        <v>5990</v>
      </c>
      <c r="H1374" s="133" t="s">
        <v>5991</v>
      </c>
      <c r="I1374" s="135" t="s">
        <v>765</v>
      </c>
      <c r="J1374" s="136"/>
      <c r="K1374" s="136" t="s">
        <v>765</v>
      </c>
      <c r="L1374" s="136"/>
      <c r="M1374" s="136" t="s">
        <v>765</v>
      </c>
      <c r="N1374" s="137"/>
      <c r="O1374" s="132"/>
      <c r="P1374" s="99"/>
      <c r="Q1374" s="131"/>
      <c r="R1374" s="132"/>
      <c r="S1374" s="99"/>
      <c r="T1374" s="99"/>
      <c r="U1374" s="99"/>
      <c r="V1374" s="131"/>
      <c r="W1374" s="132"/>
      <c r="X1374" s="131"/>
      <c r="Y1374" s="132"/>
      <c r="Z1374" s="99">
        <v>20</v>
      </c>
      <c r="AA1374" s="99">
        <v>20</v>
      </c>
      <c r="AB1374" s="99"/>
      <c r="AC1374" s="99"/>
      <c r="AD1374" s="138">
        <v>39234</v>
      </c>
      <c r="AE1374" s="102" t="s">
        <v>378</v>
      </c>
    </row>
    <row r="1375" spans="1:31" ht="27" customHeight="1">
      <c r="A1375" s="99">
        <v>1116502764</v>
      </c>
      <c r="B1375" s="100" t="s">
        <v>379</v>
      </c>
      <c r="C1375" s="101" t="s">
        <v>1103</v>
      </c>
      <c r="D1375" s="102" t="s">
        <v>105</v>
      </c>
      <c r="E1375" s="102" t="s">
        <v>115</v>
      </c>
      <c r="F1375" s="133">
        <v>3310060</v>
      </c>
      <c r="G1375" s="133" t="s">
        <v>380</v>
      </c>
      <c r="H1375" s="133" t="s">
        <v>2633</v>
      </c>
      <c r="I1375" s="135" t="s">
        <v>765</v>
      </c>
      <c r="J1375" s="136" t="s">
        <v>765</v>
      </c>
      <c r="K1375" s="136" t="s">
        <v>765</v>
      </c>
      <c r="L1375" s="136" t="s">
        <v>765</v>
      </c>
      <c r="M1375" s="136" t="s">
        <v>765</v>
      </c>
      <c r="N1375" s="137" t="s">
        <v>765</v>
      </c>
      <c r="O1375" s="132" t="s">
        <v>765</v>
      </c>
      <c r="P1375" s="99"/>
      <c r="Q1375" s="131" t="s">
        <v>456</v>
      </c>
      <c r="R1375" s="132">
        <v>19</v>
      </c>
      <c r="S1375" s="99"/>
      <c r="T1375" s="99">
        <v>10</v>
      </c>
      <c r="U1375" s="99"/>
      <c r="V1375" s="131"/>
      <c r="W1375" s="132"/>
      <c r="X1375" s="131">
        <v>6</v>
      </c>
      <c r="Y1375" s="132"/>
      <c r="Z1375" s="99">
        <v>10</v>
      </c>
      <c r="AA1375" s="99">
        <v>34</v>
      </c>
      <c r="AB1375" s="99"/>
      <c r="AC1375" s="99"/>
      <c r="AD1375" s="138">
        <v>39448</v>
      </c>
      <c r="AE1375" s="102" t="s">
        <v>2667</v>
      </c>
    </row>
    <row r="1376" spans="1:31" ht="27" customHeight="1">
      <c r="A1376" s="272">
        <v>1116502897</v>
      </c>
      <c r="B1376" s="124" t="s">
        <v>381</v>
      </c>
      <c r="C1376" s="124" t="s">
        <v>44</v>
      </c>
      <c r="D1376" s="238" t="s">
        <v>105</v>
      </c>
      <c r="E1376" s="124" t="s">
        <v>116</v>
      </c>
      <c r="F1376" s="259">
        <v>3310812</v>
      </c>
      <c r="G1376" s="126" t="s">
        <v>45</v>
      </c>
      <c r="H1376" s="126" t="s">
        <v>46</v>
      </c>
      <c r="I1376" s="110"/>
      <c r="J1376" s="148"/>
      <c r="K1376" s="148"/>
      <c r="L1376" s="148"/>
      <c r="M1376" s="128" t="s">
        <v>237</v>
      </c>
      <c r="N1376" s="137"/>
      <c r="O1376" s="132"/>
      <c r="P1376" s="126"/>
      <c r="Q1376" s="146"/>
      <c r="R1376" s="130"/>
      <c r="S1376" s="126"/>
      <c r="T1376" s="126">
        <v>15</v>
      </c>
      <c r="U1376" s="126"/>
      <c r="V1376" s="146"/>
      <c r="W1376" s="130"/>
      <c r="X1376" s="146"/>
      <c r="Y1376" s="130"/>
      <c r="Z1376" s="126"/>
      <c r="AA1376" s="126">
        <v>20</v>
      </c>
      <c r="AB1376" s="126"/>
      <c r="AC1376" s="126"/>
      <c r="AD1376" s="112">
        <v>39539</v>
      </c>
      <c r="AE1376" s="102" t="s">
        <v>383</v>
      </c>
    </row>
    <row r="1377" spans="1:31" ht="27" customHeight="1">
      <c r="A1377" s="99">
        <v>1116503143</v>
      </c>
      <c r="B1377" s="100" t="s">
        <v>789</v>
      </c>
      <c r="C1377" s="101" t="s">
        <v>790</v>
      </c>
      <c r="D1377" s="102" t="s">
        <v>105</v>
      </c>
      <c r="E1377" s="102" t="s">
        <v>791</v>
      </c>
      <c r="F1377" s="133" t="s">
        <v>5992</v>
      </c>
      <c r="G1377" s="133" t="s">
        <v>5993</v>
      </c>
      <c r="H1377" s="133" t="s">
        <v>5993</v>
      </c>
      <c r="I1377" s="135" t="s">
        <v>765</v>
      </c>
      <c r="J1377" s="136" t="s">
        <v>765</v>
      </c>
      <c r="K1377" s="136" t="s">
        <v>765</v>
      </c>
      <c r="L1377" s="136" t="s">
        <v>765</v>
      </c>
      <c r="M1377" s="136" t="s">
        <v>765</v>
      </c>
      <c r="N1377" s="137" t="s">
        <v>765</v>
      </c>
      <c r="O1377" s="132" t="s">
        <v>765</v>
      </c>
      <c r="P1377" s="99"/>
      <c r="Q1377" s="131"/>
      <c r="R1377" s="132"/>
      <c r="S1377" s="99"/>
      <c r="T1377" s="99">
        <v>25</v>
      </c>
      <c r="U1377" s="99"/>
      <c r="V1377" s="131"/>
      <c r="W1377" s="132"/>
      <c r="X1377" s="131"/>
      <c r="Y1377" s="132"/>
      <c r="Z1377" s="99"/>
      <c r="AA1377" s="99">
        <v>15</v>
      </c>
      <c r="AB1377" s="99"/>
      <c r="AC1377" s="99"/>
      <c r="AD1377" s="138">
        <v>39814</v>
      </c>
      <c r="AE1377" s="102" t="s">
        <v>5994</v>
      </c>
    </row>
    <row r="1378" spans="1:31" ht="27" customHeight="1">
      <c r="A1378" s="99">
        <v>1116503325</v>
      </c>
      <c r="B1378" s="100" t="s">
        <v>263</v>
      </c>
      <c r="C1378" s="101" t="s">
        <v>264</v>
      </c>
      <c r="D1378" s="102" t="s">
        <v>105</v>
      </c>
      <c r="E1378" s="102" t="s">
        <v>265</v>
      </c>
      <c r="F1378" s="133">
        <v>3380006</v>
      </c>
      <c r="G1378" s="133" t="s">
        <v>5995</v>
      </c>
      <c r="H1378" s="133" t="s">
        <v>5996</v>
      </c>
      <c r="I1378" s="135" t="s">
        <v>765</v>
      </c>
      <c r="J1378" s="136" t="s">
        <v>765</v>
      </c>
      <c r="K1378" s="136" t="s">
        <v>765</v>
      </c>
      <c r="L1378" s="136" t="s">
        <v>765</v>
      </c>
      <c r="M1378" s="136" t="s">
        <v>765</v>
      </c>
      <c r="N1378" s="137" t="s">
        <v>765</v>
      </c>
      <c r="O1378" s="132" t="s">
        <v>765</v>
      </c>
      <c r="P1378" s="99"/>
      <c r="Q1378" s="131"/>
      <c r="R1378" s="132"/>
      <c r="S1378" s="99"/>
      <c r="T1378" s="99">
        <v>15</v>
      </c>
      <c r="U1378" s="99"/>
      <c r="V1378" s="131"/>
      <c r="W1378" s="132"/>
      <c r="X1378" s="131"/>
      <c r="Y1378" s="132"/>
      <c r="Z1378" s="99"/>
      <c r="AA1378" s="99">
        <v>15</v>
      </c>
      <c r="AB1378" s="99"/>
      <c r="AC1378" s="99"/>
      <c r="AD1378" s="138">
        <v>39995</v>
      </c>
      <c r="AE1378" s="102" t="s">
        <v>119</v>
      </c>
    </row>
    <row r="1379" spans="1:31" ht="27" customHeight="1">
      <c r="A1379" s="272">
        <v>1116503572</v>
      </c>
      <c r="B1379" s="273" t="s">
        <v>227</v>
      </c>
      <c r="C1379" s="238" t="s">
        <v>1005</v>
      </c>
      <c r="D1379" s="238" t="s">
        <v>105</v>
      </c>
      <c r="E1379" s="273" t="s">
        <v>4818</v>
      </c>
      <c r="F1379" s="239" t="s">
        <v>4817</v>
      </c>
      <c r="G1379" s="244" t="s">
        <v>1455</v>
      </c>
      <c r="H1379" s="272" t="s">
        <v>1455</v>
      </c>
      <c r="I1379" s="110" t="s">
        <v>1008</v>
      </c>
      <c r="J1379" s="148" t="s">
        <v>1008</v>
      </c>
      <c r="K1379" s="148" t="s">
        <v>1008</v>
      </c>
      <c r="L1379" s="148" t="s">
        <v>1008</v>
      </c>
      <c r="M1379" s="148" t="s">
        <v>1008</v>
      </c>
      <c r="N1379" s="137"/>
      <c r="O1379" s="132"/>
      <c r="P1379" s="272"/>
      <c r="Q1379" s="146"/>
      <c r="R1379" s="130"/>
      <c r="S1379" s="126"/>
      <c r="T1379" s="126">
        <v>26</v>
      </c>
      <c r="U1379" s="126"/>
      <c r="V1379" s="146"/>
      <c r="W1379" s="130"/>
      <c r="X1379" s="240"/>
      <c r="Y1379" s="130"/>
      <c r="Z1379" s="126"/>
      <c r="AA1379" s="272"/>
      <c r="AB1379" s="272"/>
      <c r="AC1379" s="272"/>
      <c r="AD1379" s="245">
        <v>40269</v>
      </c>
      <c r="AE1379" s="102" t="s">
        <v>863</v>
      </c>
    </row>
    <row r="1380" spans="1:31" ht="27" customHeight="1">
      <c r="A1380" s="99">
        <v>1116503598</v>
      </c>
      <c r="B1380" s="100" t="s">
        <v>1004</v>
      </c>
      <c r="C1380" s="101" t="s">
        <v>1006</v>
      </c>
      <c r="D1380" s="102" t="s">
        <v>105</v>
      </c>
      <c r="E1380" s="102" t="s">
        <v>5997</v>
      </c>
      <c r="F1380" s="133" t="s">
        <v>5998</v>
      </c>
      <c r="G1380" s="133" t="s">
        <v>5999</v>
      </c>
      <c r="H1380" s="133" t="s">
        <v>6000</v>
      </c>
      <c r="I1380" s="135" t="s">
        <v>765</v>
      </c>
      <c r="J1380" s="136"/>
      <c r="K1380" s="136"/>
      <c r="L1380" s="136"/>
      <c r="M1380" s="136" t="s">
        <v>765</v>
      </c>
      <c r="N1380" s="137"/>
      <c r="O1380" s="132"/>
      <c r="P1380" s="99"/>
      <c r="Q1380" s="131"/>
      <c r="R1380" s="132">
        <v>2</v>
      </c>
      <c r="S1380" s="99"/>
      <c r="T1380" s="99">
        <v>20</v>
      </c>
      <c r="U1380" s="99"/>
      <c r="V1380" s="131"/>
      <c r="W1380" s="132"/>
      <c r="X1380" s="131"/>
      <c r="Y1380" s="132"/>
      <c r="Z1380" s="99"/>
      <c r="AA1380" s="99"/>
      <c r="AB1380" s="99"/>
      <c r="AC1380" s="99"/>
      <c r="AD1380" s="138">
        <v>40269</v>
      </c>
      <c r="AE1380" s="102" t="s">
        <v>1007</v>
      </c>
    </row>
    <row r="1381" spans="1:31" ht="27" customHeight="1">
      <c r="A1381" s="272">
        <v>1116503655</v>
      </c>
      <c r="B1381" s="124" t="s">
        <v>2534</v>
      </c>
      <c r="C1381" s="238" t="s">
        <v>3726</v>
      </c>
      <c r="D1381" s="238" t="s">
        <v>105</v>
      </c>
      <c r="E1381" s="238" t="s">
        <v>1043</v>
      </c>
      <c r="F1381" s="239" t="s">
        <v>1044</v>
      </c>
      <c r="G1381" s="272" t="s">
        <v>1045</v>
      </c>
      <c r="H1381" s="272" t="s">
        <v>1046</v>
      </c>
      <c r="I1381" s="240" t="s">
        <v>242</v>
      </c>
      <c r="J1381" s="241" t="s">
        <v>242</v>
      </c>
      <c r="K1381" s="241" t="s">
        <v>242</v>
      </c>
      <c r="L1381" s="241" t="s">
        <v>242</v>
      </c>
      <c r="M1381" s="128" t="s">
        <v>242</v>
      </c>
      <c r="N1381" s="274" t="s">
        <v>242</v>
      </c>
      <c r="O1381" s="242" t="s">
        <v>2169</v>
      </c>
      <c r="P1381" s="126"/>
      <c r="Q1381" s="146"/>
      <c r="R1381" s="130"/>
      <c r="S1381" s="126"/>
      <c r="T1381" s="126"/>
      <c r="U1381" s="126"/>
      <c r="V1381" s="146"/>
      <c r="W1381" s="130"/>
      <c r="X1381" s="146">
        <f>10+10</f>
        <v>20</v>
      </c>
      <c r="Y1381" s="130"/>
      <c r="Z1381" s="272"/>
      <c r="AA1381" s="126"/>
      <c r="AB1381" s="126"/>
      <c r="AC1381" s="126"/>
      <c r="AD1381" s="245">
        <v>40299</v>
      </c>
      <c r="AE1381" s="102" t="s">
        <v>1047</v>
      </c>
    </row>
    <row r="1382" spans="1:31" ht="27" customHeight="1">
      <c r="A1382" s="99">
        <v>1116503812</v>
      </c>
      <c r="B1382" s="100" t="s">
        <v>1436</v>
      </c>
      <c r="C1382" s="101" t="s">
        <v>6001</v>
      </c>
      <c r="D1382" s="102" t="s">
        <v>105</v>
      </c>
      <c r="E1382" s="102" t="s">
        <v>1090</v>
      </c>
      <c r="F1382" s="133">
        <v>3360021</v>
      </c>
      <c r="G1382" s="133" t="s">
        <v>6002</v>
      </c>
      <c r="H1382" s="133" t="s">
        <v>6002</v>
      </c>
      <c r="I1382" s="135"/>
      <c r="J1382" s="136"/>
      <c r="K1382" s="136"/>
      <c r="L1382" s="136"/>
      <c r="M1382" s="136" t="s">
        <v>765</v>
      </c>
      <c r="N1382" s="137" t="s">
        <v>765</v>
      </c>
      <c r="O1382" s="132"/>
      <c r="P1382" s="99"/>
      <c r="Q1382" s="131"/>
      <c r="R1382" s="132"/>
      <c r="S1382" s="99"/>
      <c r="T1382" s="99"/>
      <c r="U1382" s="99"/>
      <c r="V1382" s="131"/>
      <c r="W1382" s="132"/>
      <c r="X1382" s="374"/>
      <c r="Y1382" s="132"/>
      <c r="Z1382" s="99"/>
      <c r="AA1382" s="99">
        <v>20</v>
      </c>
      <c r="AB1382" s="99"/>
      <c r="AC1382" s="99"/>
      <c r="AD1382" s="138">
        <v>40513</v>
      </c>
      <c r="AE1382" s="102" t="s">
        <v>387</v>
      </c>
    </row>
    <row r="1383" spans="1:31" ht="27" customHeight="1">
      <c r="A1383" s="272">
        <v>1116503929</v>
      </c>
      <c r="B1383" s="273" t="s">
        <v>1404</v>
      </c>
      <c r="C1383" s="238" t="s">
        <v>1403</v>
      </c>
      <c r="D1383" s="238" t="s">
        <v>105</v>
      </c>
      <c r="E1383" s="238" t="s">
        <v>1405</v>
      </c>
      <c r="F1383" s="239">
        <v>3300856</v>
      </c>
      <c r="G1383" s="272" t="s">
        <v>1406</v>
      </c>
      <c r="H1383" s="272" t="s">
        <v>1406</v>
      </c>
      <c r="I1383" s="240"/>
      <c r="J1383" s="241"/>
      <c r="K1383" s="241"/>
      <c r="L1383" s="241"/>
      <c r="M1383" s="128" t="s">
        <v>49</v>
      </c>
      <c r="N1383" s="274" t="s">
        <v>49</v>
      </c>
      <c r="O1383" s="242"/>
      <c r="P1383" s="126"/>
      <c r="Q1383" s="146"/>
      <c r="R1383" s="130"/>
      <c r="S1383" s="126"/>
      <c r="T1383" s="126"/>
      <c r="U1383" s="126"/>
      <c r="V1383" s="146"/>
      <c r="W1383" s="130"/>
      <c r="X1383" s="146"/>
      <c r="Y1383" s="130"/>
      <c r="Z1383" s="272"/>
      <c r="AA1383" s="126">
        <v>20</v>
      </c>
      <c r="AB1383" s="126"/>
      <c r="AC1383" s="126"/>
      <c r="AD1383" s="245">
        <v>40634</v>
      </c>
      <c r="AE1383" s="102" t="s">
        <v>1407</v>
      </c>
    </row>
    <row r="1384" spans="1:31" ht="27" customHeight="1">
      <c r="A1384" s="272">
        <v>1116503937</v>
      </c>
      <c r="B1384" s="273" t="s">
        <v>381</v>
      </c>
      <c r="C1384" s="238" t="s">
        <v>1409</v>
      </c>
      <c r="D1384" s="238" t="s">
        <v>105</v>
      </c>
      <c r="E1384" s="238" t="s">
        <v>1410</v>
      </c>
      <c r="F1384" s="239">
        <v>3370003</v>
      </c>
      <c r="G1384" s="272" t="s">
        <v>1411</v>
      </c>
      <c r="H1384" s="272" t="s">
        <v>1412</v>
      </c>
      <c r="I1384" s="240" t="s">
        <v>1413</v>
      </c>
      <c r="J1384" s="241"/>
      <c r="K1384" s="241"/>
      <c r="L1384" s="241"/>
      <c r="M1384" s="128" t="s">
        <v>49</v>
      </c>
      <c r="N1384" s="274"/>
      <c r="O1384" s="242"/>
      <c r="P1384" s="126"/>
      <c r="Q1384" s="146"/>
      <c r="R1384" s="130"/>
      <c r="S1384" s="126"/>
      <c r="T1384" s="126">
        <v>13</v>
      </c>
      <c r="U1384" s="126"/>
      <c r="V1384" s="146"/>
      <c r="W1384" s="130"/>
      <c r="X1384" s="146"/>
      <c r="Y1384" s="130"/>
      <c r="Z1384" s="272"/>
      <c r="AA1384" s="126">
        <v>20</v>
      </c>
      <c r="AB1384" s="126"/>
      <c r="AC1384" s="126"/>
      <c r="AD1384" s="245">
        <v>40634</v>
      </c>
      <c r="AE1384" s="102" t="s">
        <v>1414</v>
      </c>
    </row>
    <row r="1385" spans="1:31" ht="27" customHeight="1">
      <c r="A1385" s="375">
        <v>1116503978</v>
      </c>
      <c r="B1385" s="376" t="s">
        <v>8145</v>
      </c>
      <c r="C1385" s="377" t="s">
        <v>5907</v>
      </c>
      <c r="D1385" s="378" t="s">
        <v>8137</v>
      </c>
      <c r="E1385" s="377" t="s">
        <v>8146</v>
      </c>
      <c r="F1385" s="377" t="s">
        <v>5908</v>
      </c>
      <c r="G1385" s="377" t="s">
        <v>5909</v>
      </c>
      <c r="H1385" s="379" t="s">
        <v>5910</v>
      </c>
      <c r="I1385" s="380"/>
      <c r="J1385" s="381"/>
      <c r="K1385" s="381"/>
      <c r="L1385" s="381"/>
      <c r="M1385" s="381"/>
      <c r="N1385" s="382" t="s">
        <v>8111</v>
      </c>
      <c r="O1385" s="383"/>
      <c r="P1385" s="375"/>
      <c r="Q1385" s="384"/>
      <c r="R1385" s="383">
        <v>3</v>
      </c>
      <c r="S1385" s="375"/>
      <c r="T1385" s="375">
        <v>8</v>
      </c>
      <c r="U1385" s="375"/>
      <c r="V1385" s="384">
        <v>12</v>
      </c>
      <c r="W1385" s="383">
        <v>16</v>
      </c>
      <c r="X1385" s="384"/>
      <c r="Y1385" s="383"/>
      <c r="Z1385" s="379"/>
      <c r="AA1385" s="379"/>
      <c r="AB1385" s="379"/>
      <c r="AC1385" s="379"/>
      <c r="AD1385" s="385">
        <v>41000</v>
      </c>
      <c r="AE1385" s="377" t="s">
        <v>10485</v>
      </c>
    </row>
    <row r="1386" spans="1:31" ht="27" customHeight="1">
      <c r="A1386" s="272">
        <v>1116504083</v>
      </c>
      <c r="B1386" s="273" t="s">
        <v>1440</v>
      </c>
      <c r="C1386" s="238" t="s">
        <v>1441</v>
      </c>
      <c r="D1386" s="238" t="s">
        <v>105</v>
      </c>
      <c r="E1386" s="102" t="s">
        <v>1442</v>
      </c>
      <c r="F1386" s="145">
        <v>3310074</v>
      </c>
      <c r="G1386" s="272" t="s">
        <v>1443</v>
      </c>
      <c r="H1386" s="272" t="s">
        <v>1444</v>
      </c>
      <c r="I1386" s="240" t="s">
        <v>1439</v>
      </c>
      <c r="J1386" s="241"/>
      <c r="K1386" s="241"/>
      <c r="L1386" s="241"/>
      <c r="M1386" s="128"/>
      <c r="N1386" s="274"/>
      <c r="O1386" s="242"/>
      <c r="P1386" s="126">
        <v>40</v>
      </c>
      <c r="Q1386" s="146" t="s">
        <v>10950</v>
      </c>
      <c r="R1386" s="130">
        <v>2</v>
      </c>
      <c r="S1386" s="126"/>
      <c r="T1386" s="126">
        <v>40</v>
      </c>
      <c r="U1386" s="126"/>
      <c r="V1386" s="146"/>
      <c r="W1386" s="130"/>
      <c r="X1386" s="146"/>
      <c r="Y1386" s="130"/>
      <c r="Z1386" s="272"/>
      <c r="AA1386" s="126"/>
      <c r="AB1386" s="126"/>
      <c r="AC1386" s="126"/>
      <c r="AD1386" s="245">
        <v>40695</v>
      </c>
      <c r="AE1386" s="102" t="s">
        <v>1445</v>
      </c>
    </row>
    <row r="1387" spans="1:31" ht="27" customHeight="1">
      <c r="A1387" s="126">
        <v>1116504091</v>
      </c>
      <c r="B1387" s="124" t="s">
        <v>11955</v>
      </c>
      <c r="C1387" s="124" t="s">
        <v>6303</v>
      </c>
      <c r="D1387" s="102" t="s">
        <v>105</v>
      </c>
      <c r="E1387" s="102" t="s">
        <v>6304</v>
      </c>
      <c r="F1387" s="126" t="s">
        <v>6305</v>
      </c>
      <c r="G1387" s="387" t="s">
        <v>6306</v>
      </c>
      <c r="H1387" s="133" t="s">
        <v>6306</v>
      </c>
      <c r="I1387" s="135"/>
      <c r="J1387" s="136"/>
      <c r="K1387" s="136"/>
      <c r="L1387" s="136"/>
      <c r="M1387" s="136" t="s">
        <v>765</v>
      </c>
      <c r="N1387" s="136" t="s">
        <v>765</v>
      </c>
      <c r="O1387" s="170"/>
      <c r="P1387" s="99"/>
      <c r="Q1387" s="131"/>
      <c r="R1387" s="132"/>
      <c r="S1387" s="99"/>
      <c r="T1387" s="99"/>
      <c r="U1387" s="135"/>
      <c r="V1387" s="131"/>
      <c r="W1387" s="132"/>
      <c r="X1387" s="135"/>
      <c r="Y1387" s="132"/>
      <c r="Z1387" s="99"/>
      <c r="AA1387" s="99">
        <v>20</v>
      </c>
      <c r="AB1387" s="99"/>
      <c r="AC1387" s="99"/>
      <c r="AD1387" s="149">
        <v>44105</v>
      </c>
      <c r="AE1387" s="102" t="s">
        <v>6307</v>
      </c>
    </row>
    <row r="1388" spans="1:31" ht="27" customHeight="1">
      <c r="A1388" s="272">
        <v>1116504109</v>
      </c>
      <c r="B1388" s="273" t="s">
        <v>1609</v>
      </c>
      <c r="C1388" s="238" t="s">
        <v>1453</v>
      </c>
      <c r="D1388" s="238" t="s">
        <v>105</v>
      </c>
      <c r="E1388" s="102" t="s">
        <v>2445</v>
      </c>
      <c r="F1388" s="145">
        <v>3300804</v>
      </c>
      <c r="G1388" s="272" t="s">
        <v>1454</v>
      </c>
      <c r="H1388" s="272" t="s">
        <v>1454</v>
      </c>
      <c r="I1388" s="240"/>
      <c r="J1388" s="241"/>
      <c r="K1388" s="241"/>
      <c r="L1388" s="241"/>
      <c r="M1388" s="128"/>
      <c r="N1388" s="274" t="s">
        <v>1446</v>
      </c>
      <c r="O1388" s="242"/>
      <c r="P1388" s="126"/>
      <c r="Q1388" s="146"/>
      <c r="R1388" s="130"/>
      <c r="S1388" s="126"/>
      <c r="T1388" s="126"/>
      <c r="U1388" s="126"/>
      <c r="V1388" s="146"/>
      <c r="W1388" s="130"/>
      <c r="X1388" s="146"/>
      <c r="Y1388" s="130"/>
      <c r="Z1388" s="272"/>
      <c r="AA1388" s="126">
        <v>20</v>
      </c>
      <c r="AB1388" s="126"/>
      <c r="AC1388" s="126"/>
      <c r="AD1388" s="245">
        <v>40725</v>
      </c>
      <c r="AE1388" s="102" t="s">
        <v>2446</v>
      </c>
    </row>
    <row r="1389" spans="1:31" ht="27" customHeight="1">
      <c r="A1389" s="272">
        <v>1116504166</v>
      </c>
      <c r="B1389" s="273" t="s">
        <v>1481</v>
      </c>
      <c r="C1389" s="238" t="s">
        <v>2692</v>
      </c>
      <c r="D1389" s="238" t="s">
        <v>105</v>
      </c>
      <c r="E1389" s="102" t="s">
        <v>1482</v>
      </c>
      <c r="F1389" s="145">
        <v>3360024</v>
      </c>
      <c r="G1389" s="272" t="s">
        <v>1483</v>
      </c>
      <c r="H1389" s="272" t="s">
        <v>1484</v>
      </c>
      <c r="I1389" s="240" t="s">
        <v>1485</v>
      </c>
      <c r="J1389" s="241"/>
      <c r="K1389" s="241"/>
      <c r="L1389" s="241"/>
      <c r="M1389" s="128" t="s">
        <v>1485</v>
      </c>
      <c r="N1389" s="274"/>
      <c r="O1389" s="242"/>
      <c r="P1389" s="126"/>
      <c r="Q1389" s="146"/>
      <c r="R1389" s="130"/>
      <c r="S1389" s="126"/>
      <c r="T1389" s="126"/>
      <c r="U1389" s="126"/>
      <c r="V1389" s="146"/>
      <c r="W1389" s="130"/>
      <c r="X1389" s="146"/>
      <c r="Y1389" s="130"/>
      <c r="Z1389" s="272"/>
      <c r="AA1389" s="126">
        <v>36</v>
      </c>
      <c r="AB1389" s="126"/>
      <c r="AC1389" s="126"/>
      <c r="AD1389" s="245">
        <v>40787</v>
      </c>
      <c r="AE1389" s="102" t="s">
        <v>1486</v>
      </c>
    </row>
    <row r="1390" spans="1:31" ht="27" customHeight="1">
      <c r="A1390" s="272">
        <v>1116504190</v>
      </c>
      <c r="B1390" s="273" t="s">
        <v>1523</v>
      </c>
      <c r="C1390" s="238" t="s">
        <v>2897</v>
      </c>
      <c r="D1390" s="238" t="s">
        <v>105</v>
      </c>
      <c r="E1390" s="102" t="s">
        <v>2490</v>
      </c>
      <c r="F1390" s="145">
        <v>3380832</v>
      </c>
      <c r="G1390" s="272" t="s">
        <v>2898</v>
      </c>
      <c r="H1390" s="272" t="s">
        <v>2898</v>
      </c>
      <c r="I1390" s="240"/>
      <c r="J1390" s="241"/>
      <c r="K1390" s="241"/>
      <c r="L1390" s="241"/>
      <c r="M1390" s="128"/>
      <c r="N1390" s="274" t="s">
        <v>49</v>
      </c>
      <c r="O1390" s="242"/>
      <c r="P1390" s="126"/>
      <c r="Q1390" s="146"/>
      <c r="R1390" s="130"/>
      <c r="S1390" s="126"/>
      <c r="T1390" s="126"/>
      <c r="U1390" s="126"/>
      <c r="V1390" s="146"/>
      <c r="W1390" s="130"/>
      <c r="X1390" s="146"/>
      <c r="Y1390" s="130"/>
      <c r="Z1390" s="272"/>
      <c r="AA1390" s="126">
        <v>20</v>
      </c>
      <c r="AB1390" s="126"/>
      <c r="AC1390" s="126"/>
      <c r="AD1390" s="245">
        <v>40817</v>
      </c>
      <c r="AE1390" s="102" t="s">
        <v>1524</v>
      </c>
    </row>
    <row r="1391" spans="1:31" ht="27" customHeight="1">
      <c r="A1391" s="99">
        <v>1116504240</v>
      </c>
      <c r="B1391" s="100" t="s">
        <v>1544</v>
      </c>
      <c r="C1391" s="101" t="s">
        <v>1545</v>
      </c>
      <c r="D1391" s="102" t="s">
        <v>105</v>
      </c>
      <c r="E1391" s="102" t="s">
        <v>1546</v>
      </c>
      <c r="F1391" s="133">
        <v>3370051</v>
      </c>
      <c r="G1391" s="133" t="s">
        <v>6003</v>
      </c>
      <c r="H1391" s="133" t="s">
        <v>6004</v>
      </c>
      <c r="I1391" s="135"/>
      <c r="J1391" s="136"/>
      <c r="K1391" s="136"/>
      <c r="L1391" s="136"/>
      <c r="M1391" s="136" t="s">
        <v>765</v>
      </c>
      <c r="N1391" s="137" t="s">
        <v>765</v>
      </c>
      <c r="O1391" s="132"/>
      <c r="P1391" s="99"/>
      <c r="Q1391" s="131"/>
      <c r="R1391" s="132"/>
      <c r="S1391" s="99"/>
      <c r="T1391" s="99"/>
      <c r="U1391" s="99"/>
      <c r="V1391" s="131"/>
      <c r="W1391" s="132"/>
      <c r="X1391" s="131"/>
      <c r="Y1391" s="132"/>
      <c r="Z1391" s="99"/>
      <c r="AA1391" s="99">
        <v>20</v>
      </c>
      <c r="AB1391" s="99"/>
      <c r="AC1391" s="99"/>
      <c r="AD1391" s="138">
        <v>40848</v>
      </c>
      <c r="AE1391" s="102" t="s">
        <v>6005</v>
      </c>
    </row>
    <row r="1392" spans="1:31" ht="27" customHeight="1">
      <c r="A1392" s="99">
        <v>1116504273</v>
      </c>
      <c r="B1392" s="100" t="s">
        <v>1568</v>
      </c>
      <c r="C1392" s="101" t="s">
        <v>1569</v>
      </c>
      <c r="D1392" s="102" t="s">
        <v>105</v>
      </c>
      <c r="E1392" s="102" t="s">
        <v>1570</v>
      </c>
      <c r="F1392" s="133">
        <v>3390005</v>
      </c>
      <c r="G1392" s="133" t="s">
        <v>6006</v>
      </c>
      <c r="H1392" s="133" t="s">
        <v>6006</v>
      </c>
      <c r="I1392" s="135"/>
      <c r="J1392" s="136"/>
      <c r="K1392" s="136"/>
      <c r="L1392" s="136"/>
      <c r="M1392" s="136" t="s">
        <v>765</v>
      </c>
      <c r="N1392" s="137" t="s">
        <v>765</v>
      </c>
      <c r="O1392" s="132"/>
      <c r="P1392" s="99"/>
      <c r="Q1392" s="131"/>
      <c r="R1392" s="132"/>
      <c r="S1392" s="99"/>
      <c r="T1392" s="99"/>
      <c r="U1392" s="99"/>
      <c r="V1392" s="131"/>
      <c r="W1392" s="132"/>
      <c r="X1392" s="131"/>
      <c r="Y1392" s="132"/>
      <c r="Z1392" s="99"/>
      <c r="AA1392" s="99">
        <v>20</v>
      </c>
      <c r="AB1392" s="99"/>
      <c r="AC1392" s="99"/>
      <c r="AD1392" s="138">
        <v>40878</v>
      </c>
      <c r="AE1392" s="102" t="s">
        <v>1571</v>
      </c>
    </row>
    <row r="1393" spans="1:31" ht="27" customHeight="1">
      <c r="A1393" s="99">
        <v>1116504232</v>
      </c>
      <c r="B1393" s="100" t="s">
        <v>5332</v>
      </c>
      <c r="C1393" s="101" t="s">
        <v>4542</v>
      </c>
      <c r="D1393" s="102" t="s">
        <v>105</v>
      </c>
      <c r="E1393" s="102" t="s">
        <v>4543</v>
      </c>
      <c r="F1393" s="133" t="s">
        <v>4544</v>
      </c>
      <c r="G1393" s="134" t="s">
        <v>4545</v>
      </c>
      <c r="H1393" s="134" t="s">
        <v>4546</v>
      </c>
      <c r="I1393" s="135"/>
      <c r="J1393" s="136"/>
      <c r="K1393" s="136"/>
      <c r="L1393" s="136"/>
      <c r="M1393" s="136"/>
      <c r="N1393" s="137" t="s">
        <v>765</v>
      </c>
      <c r="O1393" s="132"/>
      <c r="P1393" s="99"/>
      <c r="Q1393" s="131"/>
      <c r="R1393" s="132"/>
      <c r="S1393" s="99"/>
      <c r="T1393" s="99"/>
      <c r="U1393" s="99"/>
      <c r="V1393" s="131"/>
      <c r="W1393" s="132"/>
      <c r="X1393" s="131"/>
      <c r="Y1393" s="132"/>
      <c r="Z1393" s="99"/>
      <c r="AA1393" s="131">
        <v>33</v>
      </c>
      <c r="AB1393" s="99"/>
      <c r="AC1393" s="99"/>
      <c r="AD1393" s="245">
        <v>40848</v>
      </c>
      <c r="AE1393" s="102" t="s">
        <v>1415</v>
      </c>
    </row>
    <row r="1394" spans="1:31" s="66" customFormat="1" ht="27" customHeight="1">
      <c r="A1394" s="99">
        <v>1116504380</v>
      </c>
      <c r="B1394" s="100" t="s">
        <v>1609</v>
      </c>
      <c r="C1394" s="101" t="s">
        <v>5038</v>
      </c>
      <c r="D1394" s="102" t="s">
        <v>105</v>
      </c>
      <c r="E1394" s="102" t="s">
        <v>1651</v>
      </c>
      <c r="F1394" s="133">
        <v>3300834</v>
      </c>
      <c r="G1394" s="134" t="s">
        <v>5039</v>
      </c>
      <c r="H1394" s="134" t="s">
        <v>5039</v>
      </c>
      <c r="I1394" s="135"/>
      <c r="J1394" s="136"/>
      <c r="K1394" s="136"/>
      <c r="L1394" s="136"/>
      <c r="M1394" s="136"/>
      <c r="N1394" s="137" t="s">
        <v>765</v>
      </c>
      <c r="O1394" s="132"/>
      <c r="P1394" s="99"/>
      <c r="Q1394" s="131"/>
      <c r="R1394" s="132"/>
      <c r="S1394" s="99"/>
      <c r="T1394" s="99"/>
      <c r="U1394" s="99"/>
      <c r="V1394" s="131"/>
      <c r="W1394" s="132"/>
      <c r="X1394" s="131"/>
      <c r="Y1394" s="132"/>
      <c r="Z1394" s="99"/>
      <c r="AA1394" s="99">
        <v>20</v>
      </c>
      <c r="AB1394" s="126"/>
      <c r="AC1394" s="126"/>
      <c r="AD1394" s="245">
        <v>40940</v>
      </c>
      <c r="AE1394" s="102" t="s">
        <v>1652</v>
      </c>
    </row>
    <row r="1395" spans="1:31" s="66" customFormat="1" ht="27" customHeight="1">
      <c r="A1395" s="272">
        <v>1116504430</v>
      </c>
      <c r="B1395" s="273" t="s">
        <v>1609</v>
      </c>
      <c r="C1395" s="238" t="s">
        <v>1678</v>
      </c>
      <c r="D1395" s="238" t="s">
        <v>105</v>
      </c>
      <c r="E1395" s="102" t="s">
        <v>1679</v>
      </c>
      <c r="F1395" s="133" t="s">
        <v>1683</v>
      </c>
      <c r="G1395" s="272" t="s">
        <v>1680</v>
      </c>
      <c r="H1395" s="272" t="s">
        <v>1681</v>
      </c>
      <c r="I1395" s="240"/>
      <c r="J1395" s="241"/>
      <c r="K1395" s="241"/>
      <c r="L1395" s="241"/>
      <c r="M1395" s="128"/>
      <c r="N1395" s="274" t="s">
        <v>49</v>
      </c>
      <c r="O1395" s="242"/>
      <c r="P1395" s="126"/>
      <c r="Q1395" s="146"/>
      <c r="R1395" s="130"/>
      <c r="S1395" s="126"/>
      <c r="T1395" s="126"/>
      <c r="U1395" s="126"/>
      <c r="V1395" s="146"/>
      <c r="W1395" s="130"/>
      <c r="X1395" s="146"/>
      <c r="Y1395" s="130"/>
      <c r="Z1395" s="272">
        <v>15</v>
      </c>
      <c r="AA1395" s="126">
        <v>15</v>
      </c>
      <c r="AB1395" s="126"/>
      <c r="AC1395" s="126"/>
      <c r="AD1395" s="245">
        <v>40969</v>
      </c>
      <c r="AE1395" s="102" t="s">
        <v>1682</v>
      </c>
    </row>
    <row r="1396" spans="1:31" s="66" customFormat="1" ht="27" customHeight="1">
      <c r="A1396" s="99">
        <v>1116504497</v>
      </c>
      <c r="B1396" s="100" t="s">
        <v>2036</v>
      </c>
      <c r="C1396" s="101" t="s">
        <v>2028</v>
      </c>
      <c r="D1396" s="102" t="s">
        <v>105</v>
      </c>
      <c r="E1396" s="102" t="s">
        <v>2044</v>
      </c>
      <c r="F1396" s="133" t="s">
        <v>6007</v>
      </c>
      <c r="G1396" s="133" t="s">
        <v>6008</v>
      </c>
      <c r="H1396" s="133" t="s">
        <v>6009</v>
      </c>
      <c r="I1396" s="135" t="s">
        <v>765</v>
      </c>
      <c r="J1396" s="136" t="s">
        <v>765</v>
      </c>
      <c r="K1396" s="136" t="s">
        <v>765</v>
      </c>
      <c r="L1396" s="136" t="s">
        <v>765</v>
      </c>
      <c r="M1396" s="136" t="s">
        <v>765</v>
      </c>
      <c r="N1396" s="137" t="s">
        <v>765</v>
      </c>
      <c r="O1396" s="132" t="s">
        <v>765</v>
      </c>
      <c r="P1396" s="99"/>
      <c r="Q1396" s="131"/>
      <c r="R1396" s="132"/>
      <c r="S1396" s="99"/>
      <c r="T1396" s="99"/>
      <c r="U1396" s="99"/>
      <c r="V1396" s="131"/>
      <c r="W1396" s="132"/>
      <c r="X1396" s="131"/>
      <c r="Y1396" s="132"/>
      <c r="Z1396" s="99"/>
      <c r="AA1396" s="99">
        <v>20</v>
      </c>
      <c r="AB1396" s="99"/>
      <c r="AC1396" s="99"/>
      <c r="AD1396" s="138">
        <v>41000</v>
      </c>
      <c r="AE1396" s="102" t="s">
        <v>2040</v>
      </c>
    </row>
    <row r="1397" spans="1:31" ht="27" customHeight="1">
      <c r="A1397" s="126">
        <v>1116504505</v>
      </c>
      <c r="B1397" s="124" t="s">
        <v>2037</v>
      </c>
      <c r="C1397" s="124" t="s">
        <v>2029</v>
      </c>
      <c r="D1397" s="102" t="s">
        <v>105</v>
      </c>
      <c r="E1397" s="377" t="s">
        <v>8547</v>
      </c>
      <c r="F1397" s="379" t="s">
        <v>6010</v>
      </c>
      <c r="G1397" s="379" t="s">
        <v>8548</v>
      </c>
      <c r="H1397" s="379" t="s">
        <v>8549</v>
      </c>
      <c r="I1397" s="127"/>
      <c r="J1397" s="128"/>
      <c r="K1397" s="128"/>
      <c r="L1397" s="128"/>
      <c r="M1397" s="128" t="s">
        <v>2035</v>
      </c>
      <c r="N1397" s="129"/>
      <c r="O1397" s="130"/>
      <c r="P1397" s="126"/>
      <c r="Q1397" s="146"/>
      <c r="R1397" s="130"/>
      <c r="S1397" s="126"/>
      <c r="T1397" s="126">
        <v>20</v>
      </c>
      <c r="U1397" s="126"/>
      <c r="V1397" s="146"/>
      <c r="W1397" s="130"/>
      <c r="X1397" s="146"/>
      <c r="Y1397" s="130"/>
      <c r="Z1397" s="126"/>
      <c r="AA1397" s="99"/>
      <c r="AB1397" s="99"/>
      <c r="AC1397" s="99"/>
      <c r="AD1397" s="112">
        <v>41000</v>
      </c>
      <c r="AE1397" s="124" t="s">
        <v>8550</v>
      </c>
    </row>
    <row r="1398" spans="1:31" ht="27" customHeight="1">
      <c r="A1398" s="126">
        <v>1116504539</v>
      </c>
      <c r="B1398" s="273" t="s">
        <v>7611</v>
      </c>
      <c r="C1398" s="273" t="s">
        <v>7613</v>
      </c>
      <c r="D1398" s="102" t="s">
        <v>105</v>
      </c>
      <c r="E1398" s="124" t="s">
        <v>2045</v>
      </c>
      <c r="F1398" s="126" t="s">
        <v>2047</v>
      </c>
      <c r="G1398" s="126" t="s">
        <v>2031</v>
      </c>
      <c r="H1398" s="126" t="s">
        <v>2032</v>
      </c>
      <c r="I1398" s="127" t="s">
        <v>765</v>
      </c>
      <c r="J1398" s="128" t="s">
        <v>765</v>
      </c>
      <c r="K1398" s="128" t="s">
        <v>765</v>
      </c>
      <c r="L1398" s="128" t="s">
        <v>765</v>
      </c>
      <c r="M1398" s="128" t="s">
        <v>765</v>
      </c>
      <c r="N1398" s="129" t="s">
        <v>765</v>
      </c>
      <c r="O1398" s="130" t="s">
        <v>765</v>
      </c>
      <c r="P1398" s="126"/>
      <c r="Q1398" s="146"/>
      <c r="R1398" s="130"/>
      <c r="S1398" s="126"/>
      <c r="T1398" s="126"/>
      <c r="U1398" s="126"/>
      <c r="V1398" s="146"/>
      <c r="W1398" s="130"/>
      <c r="X1398" s="146"/>
      <c r="Y1398" s="130"/>
      <c r="Z1398" s="126">
        <v>20</v>
      </c>
      <c r="AA1398" s="99"/>
      <c r="AB1398" s="99"/>
      <c r="AC1398" s="99"/>
      <c r="AD1398" s="112">
        <v>41000</v>
      </c>
      <c r="AE1398" s="124" t="s">
        <v>2042</v>
      </c>
    </row>
    <row r="1399" spans="1:31" ht="27" customHeight="1">
      <c r="A1399" s="126">
        <v>1116504612</v>
      </c>
      <c r="B1399" s="124" t="s">
        <v>7530</v>
      </c>
      <c r="C1399" s="124" t="s">
        <v>2033</v>
      </c>
      <c r="D1399" s="102" t="s">
        <v>105</v>
      </c>
      <c r="E1399" s="124" t="s">
        <v>2046</v>
      </c>
      <c r="F1399" s="126" t="s">
        <v>2048</v>
      </c>
      <c r="G1399" s="126" t="s">
        <v>2034</v>
      </c>
      <c r="H1399" s="126" t="s">
        <v>2034</v>
      </c>
      <c r="I1399" s="136" t="s">
        <v>765</v>
      </c>
      <c r="J1399" s="136" t="s">
        <v>765</v>
      </c>
      <c r="K1399" s="136" t="s">
        <v>765</v>
      </c>
      <c r="L1399" s="136" t="s">
        <v>765</v>
      </c>
      <c r="M1399" s="136" t="s">
        <v>765</v>
      </c>
      <c r="N1399" s="137" t="s">
        <v>765</v>
      </c>
      <c r="O1399" s="132" t="s">
        <v>765</v>
      </c>
      <c r="P1399" s="126"/>
      <c r="Q1399" s="146"/>
      <c r="R1399" s="130"/>
      <c r="S1399" s="126"/>
      <c r="T1399" s="126"/>
      <c r="U1399" s="126"/>
      <c r="V1399" s="146"/>
      <c r="W1399" s="130"/>
      <c r="X1399" s="146">
        <v>6</v>
      </c>
      <c r="Y1399" s="130"/>
      <c r="Z1399" s="126"/>
      <c r="AA1399" s="99">
        <v>20</v>
      </c>
      <c r="AB1399" s="99"/>
      <c r="AC1399" s="99"/>
      <c r="AD1399" s="112">
        <v>41000</v>
      </c>
      <c r="AE1399" s="124" t="s">
        <v>4004</v>
      </c>
    </row>
    <row r="1400" spans="1:31" ht="27" customHeight="1">
      <c r="A1400" s="99">
        <v>1116504711</v>
      </c>
      <c r="B1400" s="124" t="s">
        <v>3227</v>
      </c>
      <c r="C1400" s="124" t="s">
        <v>2087</v>
      </c>
      <c r="D1400" s="151" t="s">
        <v>48</v>
      </c>
      <c r="E1400" s="124" t="s">
        <v>2090</v>
      </c>
      <c r="F1400" s="99" t="s">
        <v>2091</v>
      </c>
      <c r="G1400" s="99" t="s">
        <v>2088</v>
      </c>
      <c r="H1400" s="99" t="s">
        <v>2089</v>
      </c>
      <c r="I1400" s="388"/>
      <c r="J1400" s="389"/>
      <c r="K1400" s="389"/>
      <c r="L1400" s="389"/>
      <c r="M1400" s="282" t="s">
        <v>49</v>
      </c>
      <c r="N1400" s="390" t="s">
        <v>49</v>
      </c>
      <c r="O1400" s="391"/>
      <c r="P1400" s="280"/>
      <c r="Q1400" s="279"/>
      <c r="R1400" s="392"/>
      <c r="S1400" s="280"/>
      <c r="T1400" s="280">
        <v>20</v>
      </c>
      <c r="U1400" s="280"/>
      <c r="V1400" s="279"/>
      <c r="W1400" s="392"/>
      <c r="X1400" s="146"/>
      <c r="Y1400" s="130"/>
      <c r="Z1400" s="393"/>
      <c r="AA1400" s="280"/>
      <c r="AB1400" s="280"/>
      <c r="AC1400" s="280"/>
      <c r="AD1400" s="394">
        <v>41091</v>
      </c>
      <c r="AE1400" s="209" t="s">
        <v>4005</v>
      </c>
    </row>
    <row r="1401" spans="1:31" ht="27" customHeight="1">
      <c r="A1401" s="272">
        <v>1116504877</v>
      </c>
      <c r="B1401" s="273" t="s">
        <v>419</v>
      </c>
      <c r="C1401" s="238" t="s">
        <v>2107</v>
      </c>
      <c r="D1401" s="238" t="s">
        <v>105</v>
      </c>
      <c r="E1401" s="238" t="s">
        <v>2110</v>
      </c>
      <c r="F1401" s="239">
        <v>3310812</v>
      </c>
      <c r="G1401" s="272" t="s">
        <v>2108</v>
      </c>
      <c r="H1401" s="272" t="s">
        <v>2108</v>
      </c>
      <c r="I1401" s="240" t="s">
        <v>49</v>
      </c>
      <c r="J1401" s="241"/>
      <c r="K1401" s="241"/>
      <c r="L1401" s="241"/>
      <c r="M1401" s="241" t="s">
        <v>49</v>
      </c>
      <c r="N1401" s="274"/>
      <c r="O1401" s="242"/>
      <c r="P1401" s="126"/>
      <c r="Q1401" s="146"/>
      <c r="R1401" s="243"/>
      <c r="S1401" s="126"/>
      <c r="T1401" s="126">
        <v>20</v>
      </c>
      <c r="U1401" s="126"/>
      <c r="V1401" s="146"/>
      <c r="W1401" s="130"/>
      <c r="X1401" s="244"/>
      <c r="Y1401" s="130"/>
      <c r="Z1401" s="126"/>
      <c r="AA1401" s="126"/>
      <c r="AB1401" s="126"/>
      <c r="AC1401" s="126"/>
      <c r="AD1401" s="245">
        <v>41183</v>
      </c>
      <c r="AE1401" s="102" t="s">
        <v>2109</v>
      </c>
    </row>
    <row r="1402" spans="1:31" ht="27" customHeight="1">
      <c r="A1402" s="272">
        <v>1116504943</v>
      </c>
      <c r="B1402" s="273" t="s">
        <v>7611</v>
      </c>
      <c r="C1402" s="273" t="s">
        <v>7614</v>
      </c>
      <c r="D1402" s="102" t="s">
        <v>105</v>
      </c>
      <c r="E1402" s="238" t="s">
        <v>2126</v>
      </c>
      <c r="F1402" s="239" t="s">
        <v>2127</v>
      </c>
      <c r="G1402" s="272" t="s">
        <v>2128</v>
      </c>
      <c r="H1402" s="272" t="s">
        <v>2129</v>
      </c>
      <c r="I1402" s="240" t="s">
        <v>2130</v>
      </c>
      <c r="J1402" s="241" t="s">
        <v>2130</v>
      </c>
      <c r="K1402" s="241" t="s">
        <v>2130</v>
      </c>
      <c r="L1402" s="241" t="s">
        <v>2130</v>
      </c>
      <c r="M1402" s="241" t="s">
        <v>2130</v>
      </c>
      <c r="N1402" s="274" t="s">
        <v>2130</v>
      </c>
      <c r="O1402" s="242" t="s">
        <v>2169</v>
      </c>
      <c r="P1402" s="126"/>
      <c r="Q1402" s="146"/>
      <c r="R1402" s="243"/>
      <c r="S1402" s="126"/>
      <c r="T1402" s="126"/>
      <c r="U1402" s="126"/>
      <c r="V1402" s="146"/>
      <c r="W1402" s="130"/>
      <c r="X1402" s="244"/>
      <c r="Y1402" s="130"/>
      <c r="Z1402" s="126">
        <v>20</v>
      </c>
      <c r="AA1402" s="126"/>
      <c r="AB1402" s="126"/>
      <c r="AC1402" s="126"/>
      <c r="AD1402" s="245">
        <v>41244</v>
      </c>
      <c r="AE1402" s="102" t="s">
        <v>2131</v>
      </c>
    </row>
    <row r="1403" spans="1:31" ht="27" customHeight="1">
      <c r="A1403" s="375">
        <v>1116504984</v>
      </c>
      <c r="B1403" s="376" t="s">
        <v>11956</v>
      </c>
      <c r="C1403" s="395" t="s">
        <v>4722</v>
      </c>
      <c r="D1403" s="396" t="s">
        <v>8137</v>
      </c>
      <c r="E1403" s="396" t="s">
        <v>8149</v>
      </c>
      <c r="F1403" s="397" t="s">
        <v>7156</v>
      </c>
      <c r="G1403" s="398" t="s">
        <v>8148</v>
      </c>
      <c r="H1403" s="398" t="s">
        <v>8148</v>
      </c>
      <c r="I1403" s="380"/>
      <c r="J1403" s="381"/>
      <c r="K1403" s="381"/>
      <c r="L1403" s="381"/>
      <c r="M1403" s="381"/>
      <c r="N1403" s="382" t="s">
        <v>8111</v>
      </c>
      <c r="O1403" s="383"/>
      <c r="P1403" s="375"/>
      <c r="Q1403" s="384"/>
      <c r="R1403" s="383"/>
      <c r="S1403" s="375"/>
      <c r="T1403" s="375"/>
      <c r="U1403" s="375"/>
      <c r="V1403" s="384"/>
      <c r="W1403" s="383"/>
      <c r="X1403" s="384"/>
      <c r="Y1403" s="383"/>
      <c r="Z1403" s="375"/>
      <c r="AA1403" s="375">
        <v>20</v>
      </c>
      <c r="AB1403" s="375"/>
      <c r="AC1403" s="375"/>
      <c r="AD1403" s="399" t="s">
        <v>8627</v>
      </c>
      <c r="AE1403" s="396" t="s">
        <v>8628</v>
      </c>
    </row>
    <row r="1404" spans="1:31" ht="27" customHeight="1">
      <c r="A1404" s="375">
        <v>1116504992</v>
      </c>
      <c r="B1404" s="376" t="s">
        <v>11918</v>
      </c>
      <c r="C1404" s="395" t="s">
        <v>9474</v>
      </c>
      <c r="D1404" s="396" t="s">
        <v>8052</v>
      </c>
      <c r="E1404" s="396" t="s">
        <v>9475</v>
      </c>
      <c r="F1404" s="397" t="s">
        <v>9476</v>
      </c>
      <c r="G1404" s="398" t="s">
        <v>9477</v>
      </c>
      <c r="H1404" s="398" t="s">
        <v>9478</v>
      </c>
      <c r="I1404" s="380"/>
      <c r="J1404" s="381"/>
      <c r="K1404" s="381"/>
      <c r="L1404" s="381"/>
      <c r="M1404" s="381" t="s">
        <v>765</v>
      </c>
      <c r="N1404" s="382" t="s">
        <v>765</v>
      </c>
      <c r="O1404" s="383"/>
      <c r="P1404" s="375"/>
      <c r="Q1404" s="384"/>
      <c r="R1404" s="383"/>
      <c r="S1404" s="375"/>
      <c r="T1404" s="375"/>
      <c r="U1404" s="375"/>
      <c r="V1404" s="384"/>
      <c r="W1404" s="383"/>
      <c r="X1404" s="384"/>
      <c r="Y1404" s="383"/>
      <c r="Z1404" s="375"/>
      <c r="AA1404" s="375">
        <v>10</v>
      </c>
      <c r="AB1404" s="375"/>
      <c r="AC1404" s="375"/>
      <c r="AD1404" s="399">
        <v>45566</v>
      </c>
      <c r="AE1404" s="396" t="s">
        <v>11053</v>
      </c>
    </row>
    <row r="1405" spans="1:31" ht="27" customHeight="1">
      <c r="A1405" s="99">
        <v>1116505205</v>
      </c>
      <c r="B1405" s="100" t="s">
        <v>2170</v>
      </c>
      <c r="C1405" s="101" t="s">
        <v>8571</v>
      </c>
      <c r="D1405" s="102" t="s">
        <v>105</v>
      </c>
      <c r="E1405" s="102" t="s">
        <v>2171</v>
      </c>
      <c r="F1405" s="133" t="s">
        <v>4540</v>
      </c>
      <c r="G1405" s="133" t="s">
        <v>5035</v>
      </c>
      <c r="H1405" s="133" t="s">
        <v>5036</v>
      </c>
      <c r="I1405" s="135" t="s">
        <v>765</v>
      </c>
      <c r="J1405" s="136" t="s">
        <v>765</v>
      </c>
      <c r="K1405" s="136" t="s">
        <v>765</v>
      </c>
      <c r="L1405" s="136" t="s">
        <v>765</v>
      </c>
      <c r="M1405" s="136" t="s">
        <v>765</v>
      </c>
      <c r="N1405" s="137" t="s">
        <v>765</v>
      </c>
      <c r="O1405" s="132" t="s">
        <v>765</v>
      </c>
      <c r="P1405" s="99"/>
      <c r="Q1405" s="131"/>
      <c r="R1405" s="132"/>
      <c r="S1405" s="99"/>
      <c r="T1405" s="99">
        <v>7</v>
      </c>
      <c r="U1405" s="99"/>
      <c r="V1405" s="131"/>
      <c r="W1405" s="132"/>
      <c r="X1405" s="131"/>
      <c r="Y1405" s="132"/>
      <c r="Z1405" s="99"/>
      <c r="AA1405" s="99">
        <v>31</v>
      </c>
      <c r="AB1405" s="99"/>
      <c r="AC1405" s="99"/>
      <c r="AD1405" s="138">
        <v>41365</v>
      </c>
      <c r="AE1405" s="102" t="s">
        <v>5037</v>
      </c>
    </row>
    <row r="1406" spans="1:31" ht="27" customHeight="1">
      <c r="A1406" s="99">
        <v>1116505338</v>
      </c>
      <c r="B1406" s="100" t="s">
        <v>6813</v>
      </c>
      <c r="C1406" s="101" t="s">
        <v>6814</v>
      </c>
      <c r="D1406" s="102" t="s">
        <v>3859</v>
      </c>
      <c r="E1406" s="401" t="s">
        <v>9156</v>
      </c>
      <c r="F1406" s="386" t="s">
        <v>6900</v>
      </c>
      <c r="G1406" s="401" t="s">
        <v>9501</v>
      </c>
      <c r="H1406" s="133"/>
      <c r="I1406" s="135"/>
      <c r="J1406" s="136"/>
      <c r="K1406" s="136"/>
      <c r="L1406" s="136"/>
      <c r="M1406" s="136" t="s">
        <v>765</v>
      </c>
      <c r="N1406" s="137" t="s">
        <v>765</v>
      </c>
      <c r="O1406" s="132" t="s">
        <v>765</v>
      </c>
      <c r="P1406" s="99"/>
      <c r="Q1406" s="131"/>
      <c r="R1406" s="132"/>
      <c r="S1406" s="99"/>
      <c r="T1406" s="99"/>
      <c r="U1406" s="99"/>
      <c r="V1406" s="131"/>
      <c r="W1406" s="132"/>
      <c r="X1406" s="131">
        <v>10</v>
      </c>
      <c r="Y1406" s="132"/>
      <c r="Z1406" s="99"/>
      <c r="AA1406" s="99">
        <v>10</v>
      </c>
      <c r="AB1406" s="99"/>
      <c r="AC1406" s="99"/>
      <c r="AD1406" s="138">
        <v>41518</v>
      </c>
      <c r="AE1406" s="102" t="s">
        <v>9157</v>
      </c>
    </row>
    <row r="1407" spans="1:31" ht="27" customHeight="1">
      <c r="A1407" s="99">
        <v>1116505346</v>
      </c>
      <c r="B1407" s="124" t="s">
        <v>3390</v>
      </c>
      <c r="C1407" s="124" t="s">
        <v>3501</v>
      </c>
      <c r="D1407" s="238" t="s">
        <v>48</v>
      </c>
      <c r="E1407" s="124" t="s">
        <v>3375</v>
      </c>
      <c r="F1407" s="239" t="s">
        <v>3376</v>
      </c>
      <c r="G1407" s="99" t="s">
        <v>3377</v>
      </c>
      <c r="H1407" s="99" t="s">
        <v>5962</v>
      </c>
      <c r="I1407" s="240" t="s">
        <v>49</v>
      </c>
      <c r="J1407" s="241" t="s">
        <v>49</v>
      </c>
      <c r="K1407" s="241" t="s">
        <v>49</v>
      </c>
      <c r="L1407" s="241" t="s">
        <v>49</v>
      </c>
      <c r="M1407" s="241" t="s">
        <v>49</v>
      </c>
      <c r="N1407" s="274" t="s">
        <v>49</v>
      </c>
      <c r="O1407" s="242" t="s">
        <v>49</v>
      </c>
      <c r="P1407" s="126"/>
      <c r="Q1407" s="146"/>
      <c r="R1407" s="243"/>
      <c r="S1407" s="126"/>
      <c r="T1407" s="126">
        <v>20</v>
      </c>
      <c r="U1407" s="126"/>
      <c r="V1407" s="146"/>
      <c r="W1407" s="130"/>
      <c r="X1407" s="244"/>
      <c r="Y1407" s="130"/>
      <c r="Z1407" s="126"/>
      <c r="AA1407" s="126"/>
      <c r="AB1407" s="126"/>
      <c r="AC1407" s="126"/>
      <c r="AD1407" s="245">
        <v>42461</v>
      </c>
      <c r="AE1407" s="124" t="s">
        <v>3394</v>
      </c>
    </row>
    <row r="1408" spans="1:31" ht="27" customHeight="1">
      <c r="A1408" s="169">
        <v>1116505361</v>
      </c>
      <c r="B1408" s="273" t="s">
        <v>7611</v>
      </c>
      <c r="C1408" s="273" t="s">
        <v>7615</v>
      </c>
      <c r="D1408" s="238" t="s">
        <v>105</v>
      </c>
      <c r="E1408" s="198" t="s">
        <v>2232</v>
      </c>
      <c r="F1408" s="239" t="s">
        <v>2236</v>
      </c>
      <c r="G1408" s="169" t="s">
        <v>2233</v>
      </c>
      <c r="H1408" s="169" t="s">
        <v>2234</v>
      </c>
      <c r="I1408" s="240"/>
      <c r="J1408" s="241"/>
      <c r="K1408" s="241"/>
      <c r="L1408" s="241"/>
      <c r="M1408" s="241" t="s">
        <v>2235</v>
      </c>
      <c r="N1408" s="274" t="s">
        <v>2235</v>
      </c>
      <c r="O1408" s="242" t="s">
        <v>2235</v>
      </c>
      <c r="P1408" s="126"/>
      <c r="Q1408" s="146"/>
      <c r="R1408" s="243"/>
      <c r="S1408" s="126"/>
      <c r="T1408" s="126"/>
      <c r="U1408" s="126"/>
      <c r="V1408" s="146"/>
      <c r="W1408" s="130"/>
      <c r="X1408" s="244"/>
      <c r="Y1408" s="130"/>
      <c r="Z1408" s="126">
        <v>20</v>
      </c>
      <c r="AA1408" s="126"/>
      <c r="AB1408" s="126"/>
      <c r="AC1408" s="126"/>
      <c r="AD1408" s="245">
        <v>41487</v>
      </c>
      <c r="AE1408" s="198" t="s">
        <v>2295</v>
      </c>
    </row>
    <row r="1409" spans="1:31" ht="27" customHeight="1">
      <c r="A1409" s="126">
        <v>1116505486</v>
      </c>
      <c r="B1409" s="124" t="s">
        <v>2297</v>
      </c>
      <c r="C1409" s="124" t="s">
        <v>2290</v>
      </c>
      <c r="D1409" s="238" t="s">
        <v>105</v>
      </c>
      <c r="E1409" s="124" t="s">
        <v>2298</v>
      </c>
      <c r="F1409" s="239" t="s">
        <v>2299</v>
      </c>
      <c r="G1409" s="126" t="s">
        <v>2293</v>
      </c>
      <c r="H1409" s="126" t="s">
        <v>2294</v>
      </c>
      <c r="I1409" s="240" t="s">
        <v>2288</v>
      </c>
      <c r="J1409" s="241" t="s">
        <v>49</v>
      </c>
      <c r="K1409" s="241" t="s">
        <v>49</v>
      </c>
      <c r="L1409" s="241" t="s">
        <v>49</v>
      </c>
      <c r="M1409" s="241" t="s">
        <v>49</v>
      </c>
      <c r="N1409" s="274"/>
      <c r="O1409" s="242" t="s">
        <v>49</v>
      </c>
      <c r="P1409" s="126"/>
      <c r="Q1409" s="146"/>
      <c r="R1409" s="243"/>
      <c r="S1409" s="126"/>
      <c r="T1409" s="126">
        <v>20</v>
      </c>
      <c r="U1409" s="126"/>
      <c r="V1409" s="146"/>
      <c r="W1409" s="130"/>
      <c r="X1409" s="244"/>
      <c r="Y1409" s="130"/>
      <c r="Z1409" s="126"/>
      <c r="AA1409" s="126"/>
      <c r="AB1409" s="126"/>
      <c r="AC1409" s="126"/>
      <c r="AD1409" s="245">
        <v>41548</v>
      </c>
      <c r="AE1409" s="124" t="s">
        <v>2300</v>
      </c>
    </row>
    <row r="1410" spans="1:31" ht="27" customHeight="1">
      <c r="A1410" s="126">
        <v>1116505577</v>
      </c>
      <c r="B1410" s="124" t="s">
        <v>12018</v>
      </c>
      <c r="C1410" s="124" t="s">
        <v>6250</v>
      </c>
      <c r="D1410" s="102" t="s">
        <v>105</v>
      </c>
      <c r="E1410" s="102" t="s">
        <v>6251</v>
      </c>
      <c r="F1410" s="126" t="s">
        <v>6252</v>
      </c>
      <c r="G1410" s="387" t="s">
        <v>6253</v>
      </c>
      <c r="H1410" s="133" t="s">
        <v>6254</v>
      </c>
      <c r="I1410" s="135"/>
      <c r="J1410" s="136"/>
      <c r="K1410" s="136"/>
      <c r="L1410" s="136"/>
      <c r="M1410" s="136" t="s">
        <v>765</v>
      </c>
      <c r="N1410" s="136" t="s">
        <v>765</v>
      </c>
      <c r="O1410" s="170"/>
      <c r="P1410" s="99"/>
      <c r="Q1410" s="131"/>
      <c r="R1410" s="132"/>
      <c r="S1410" s="99"/>
      <c r="T1410" s="99"/>
      <c r="U1410" s="135"/>
      <c r="V1410" s="131"/>
      <c r="W1410" s="132"/>
      <c r="X1410" s="127">
        <v>10</v>
      </c>
      <c r="Y1410" s="132"/>
      <c r="Z1410" s="99">
        <v>10</v>
      </c>
      <c r="AA1410" s="99"/>
      <c r="AB1410" s="99"/>
      <c r="AC1410" s="99"/>
      <c r="AD1410" s="149">
        <v>44075</v>
      </c>
      <c r="AE1410" s="102" t="s">
        <v>6255</v>
      </c>
    </row>
    <row r="1411" spans="1:31" ht="27" customHeight="1">
      <c r="A1411" s="126">
        <v>1116505684</v>
      </c>
      <c r="B1411" s="124" t="s">
        <v>2309</v>
      </c>
      <c r="C1411" s="124" t="s">
        <v>2361</v>
      </c>
      <c r="D1411" s="238" t="s">
        <v>105</v>
      </c>
      <c r="E1411" s="124" t="s">
        <v>7964</v>
      </c>
      <c r="F1411" s="239" t="s">
        <v>5891</v>
      </c>
      <c r="G1411" s="126" t="s">
        <v>2363</v>
      </c>
      <c r="H1411" s="126" t="s">
        <v>2364</v>
      </c>
      <c r="I1411" s="240"/>
      <c r="J1411" s="241"/>
      <c r="K1411" s="241"/>
      <c r="L1411" s="241" t="s">
        <v>2358</v>
      </c>
      <c r="M1411" s="241" t="s">
        <v>2358</v>
      </c>
      <c r="N1411" s="274" t="s">
        <v>2358</v>
      </c>
      <c r="O1411" s="242" t="s">
        <v>2358</v>
      </c>
      <c r="P1411" s="126"/>
      <c r="Q1411" s="146"/>
      <c r="R1411" s="243"/>
      <c r="S1411" s="126"/>
      <c r="T1411" s="126"/>
      <c r="U1411" s="126"/>
      <c r="V1411" s="146"/>
      <c r="W1411" s="130"/>
      <c r="X1411" s="244">
        <v>20</v>
      </c>
      <c r="Y1411" s="130"/>
      <c r="Z1411" s="126"/>
      <c r="AA1411" s="126"/>
      <c r="AB1411" s="126"/>
      <c r="AC1411" s="126"/>
      <c r="AD1411" s="245">
        <v>41699</v>
      </c>
      <c r="AE1411" s="124" t="s">
        <v>2365</v>
      </c>
    </row>
    <row r="1412" spans="1:31" ht="27" customHeight="1">
      <c r="A1412" s="375">
        <v>1116505692</v>
      </c>
      <c r="B1412" s="376" t="s">
        <v>11775</v>
      </c>
      <c r="C1412" s="377" t="s">
        <v>8341</v>
      </c>
      <c r="D1412" s="378" t="s">
        <v>8137</v>
      </c>
      <c r="E1412" s="402" t="s">
        <v>9302</v>
      </c>
      <c r="F1412" s="379" t="s">
        <v>4544</v>
      </c>
      <c r="G1412" s="397" t="s">
        <v>5102</v>
      </c>
      <c r="H1412" s="397" t="s">
        <v>5103</v>
      </c>
      <c r="I1412" s="380" t="s">
        <v>765</v>
      </c>
      <c r="J1412" s="381" t="s">
        <v>765</v>
      </c>
      <c r="K1412" s="381" t="s">
        <v>765</v>
      </c>
      <c r="L1412" s="381" t="s">
        <v>765</v>
      </c>
      <c r="M1412" s="381"/>
      <c r="N1412" s="382"/>
      <c r="O1412" s="383" t="s">
        <v>765</v>
      </c>
      <c r="P1412" s="375"/>
      <c r="Q1412" s="384"/>
      <c r="R1412" s="383"/>
      <c r="S1412" s="375"/>
      <c r="T1412" s="375"/>
      <c r="U1412" s="375">
        <v>20</v>
      </c>
      <c r="V1412" s="384"/>
      <c r="W1412" s="383"/>
      <c r="X1412" s="384"/>
      <c r="Y1412" s="383"/>
      <c r="Z1412" s="379"/>
      <c r="AA1412" s="379"/>
      <c r="AB1412" s="379"/>
      <c r="AC1412" s="379"/>
      <c r="AD1412" s="399">
        <v>43617</v>
      </c>
      <c r="AE1412" s="377" t="s">
        <v>9303</v>
      </c>
    </row>
    <row r="1413" spans="1:31" ht="27" customHeight="1">
      <c r="A1413" s="99">
        <v>1116505742</v>
      </c>
      <c r="B1413" s="100" t="s">
        <v>2465</v>
      </c>
      <c r="C1413" s="273" t="s">
        <v>2447</v>
      </c>
      <c r="D1413" s="238" t="s">
        <v>105</v>
      </c>
      <c r="E1413" s="272" t="s">
        <v>5793</v>
      </c>
      <c r="F1413" s="273" t="s">
        <v>5794</v>
      </c>
      <c r="G1413" s="273" t="s">
        <v>2450</v>
      </c>
      <c r="H1413" s="272" t="s">
        <v>2451</v>
      </c>
      <c r="I1413" s="135" t="s">
        <v>765</v>
      </c>
      <c r="J1413" s="136" t="s">
        <v>765</v>
      </c>
      <c r="K1413" s="136" t="s">
        <v>765</v>
      </c>
      <c r="L1413" s="136" t="s">
        <v>765</v>
      </c>
      <c r="M1413" s="136" t="s">
        <v>765</v>
      </c>
      <c r="N1413" s="137" t="s">
        <v>765</v>
      </c>
      <c r="O1413" s="132" t="s">
        <v>765</v>
      </c>
      <c r="P1413" s="99"/>
      <c r="Q1413" s="131"/>
      <c r="R1413" s="132">
        <v>6</v>
      </c>
      <c r="S1413" s="99"/>
      <c r="T1413" s="99">
        <v>40</v>
      </c>
      <c r="U1413" s="99"/>
      <c r="V1413" s="131"/>
      <c r="W1413" s="132"/>
      <c r="X1413" s="131"/>
      <c r="Y1413" s="132"/>
      <c r="Z1413" s="272"/>
      <c r="AA1413" s="272"/>
      <c r="AB1413" s="272"/>
      <c r="AC1413" s="272"/>
      <c r="AD1413" s="138">
        <v>41730</v>
      </c>
      <c r="AE1413" s="273" t="s">
        <v>5795</v>
      </c>
    </row>
    <row r="1414" spans="1:31" ht="27" customHeight="1">
      <c r="A1414" s="126">
        <v>1116505775</v>
      </c>
      <c r="B1414" s="124" t="s">
        <v>2464</v>
      </c>
      <c r="C1414" s="124" t="s">
        <v>2448</v>
      </c>
      <c r="D1414" s="238" t="s">
        <v>105</v>
      </c>
      <c r="E1414" s="124" t="s">
        <v>2461</v>
      </c>
      <c r="F1414" s="239" t="s">
        <v>2462</v>
      </c>
      <c r="G1414" s="126" t="s">
        <v>2452</v>
      </c>
      <c r="H1414" s="126" t="s">
        <v>2453</v>
      </c>
      <c r="I1414" s="240" t="s">
        <v>2460</v>
      </c>
      <c r="J1414" s="241" t="s">
        <v>2460</v>
      </c>
      <c r="K1414" s="241" t="s">
        <v>2460</v>
      </c>
      <c r="L1414" s="241" t="s">
        <v>2460</v>
      </c>
      <c r="M1414" s="241" t="s">
        <v>2460</v>
      </c>
      <c r="N1414" s="274"/>
      <c r="O1414" s="242" t="s">
        <v>2460</v>
      </c>
      <c r="P1414" s="126"/>
      <c r="Q1414" s="146"/>
      <c r="R1414" s="243"/>
      <c r="S1414" s="126"/>
      <c r="T1414" s="126">
        <v>35</v>
      </c>
      <c r="U1414" s="126"/>
      <c r="V1414" s="146"/>
      <c r="W1414" s="130"/>
      <c r="X1414" s="244"/>
      <c r="Y1414" s="130"/>
      <c r="Z1414" s="126"/>
      <c r="AA1414" s="126"/>
      <c r="AB1414" s="126"/>
      <c r="AC1414" s="126"/>
      <c r="AD1414" s="245">
        <v>41730</v>
      </c>
      <c r="AE1414" s="124" t="s">
        <v>2794</v>
      </c>
    </row>
    <row r="1415" spans="1:31" ht="27" customHeight="1">
      <c r="A1415" s="99">
        <v>1116505783</v>
      </c>
      <c r="B1415" s="100" t="s">
        <v>2463</v>
      </c>
      <c r="C1415" s="101" t="s">
        <v>2449</v>
      </c>
      <c r="D1415" s="102" t="s">
        <v>105</v>
      </c>
      <c r="E1415" s="102" t="s">
        <v>4462</v>
      </c>
      <c r="F1415" s="133" t="s">
        <v>4463</v>
      </c>
      <c r="G1415" s="134" t="s">
        <v>2454</v>
      </c>
      <c r="H1415" s="134" t="s">
        <v>2455</v>
      </c>
      <c r="I1415" s="135" t="s">
        <v>765</v>
      </c>
      <c r="J1415" s="136" t="s">
        <v>765</v>
      </c>
      <c r="K1415" s="136"/>
      <c r="L1415" s="136"/>
      <c r="M1415" s="136" t="s">
        <v>765</v>
      </c>
      <c r="N1415" s="137"/>
      <c r="O1415" s="132"/>
      <c r="P1415" s="99"/>
      <c r="Q1415" s="131"/>
      <c r="R1415" s="132"/>
      <c r="S1415" s="99"/>
      <c r="T1415" s="99">
        <v>13</v>
      </c>
      <c r="U1415" s="99"/>
      <c r="V1415" s="131"/>
      <c r="W1415" s="132"/>
      <c r="X1415" s="131"/>
      <c r="Y1415" s="132"/>
      <c r="Z1415" s="99"/>
      <c r="AA1415" s="131">
        <v>13</v>
      </c>
      <c r="AB1415" s="126"/>
      <c r="AC1415" s="126"/>
      <c r="AD1415" s="245">
        <v>41730</v>
      </c>
      <c r="AE1415" s="124" t="s">
        <v>2795</v>
      </c>
    </row>
    <row r="1416" spans="1:31" ht="27" customHeight="1">
      <c r="A1416" s="126">
        <v>1116505791</v>
      </c>
      <c r="B1416" s="124" t="s">
        <v>2563</v>
      </c>
      <c r="C1416" s="101" t="s">
        <v>5173</v>
      </c>
      <c r="D1416" s="238" t="s">
        <v>105</v>
      </c>
      <c r="E1416" s="102" t="s">
        <v>5176</v>
      </c>
      <c r="F1416" s="126" t="s">
        <v>4444</v>
      </c>
      <c r="G1416" s="126" t="s">
        <v>2456</v>
      </c>
      <c r="H1416" s="126" t="s">
        <v>2457</v>
      </c>
      <c r="I1416" s="240"/>
      <c r="J1416" s="241"/>
      <c r="K1416" s="241"/>
      <c r="L1416" s="241"/>
      <c r="M1416" s="241" t="s">
        <v>2460</v>
      </c>
      <c r="N1416" s="274"/>
      <c r="O1416" s="242"/>
      <c r="P1416" s="126"/>
      <c r="Q1416" s="146"/>
      <c r="R1416" s="243"/>
      <c r="S1416" s="126"/>
      <c r="T1416" s="126">
        <v>20</v>
      </c>
      <c r="U1416" s="126"/>
      <c r="V1416" s="146"/>
      <c r="W1416" s="130"/>
      <c r="X1416" s="244"/>
      <c r="Y1416" s="130"/>
      <c r="Z1416" s="126"/>
      <c r="AA1416" s="126"/>
      <c r="AB1416" s="126"/>
      <c r="AC1416" s="126"/>
      <c r="AD1416" s="245">
        <v>41730</v>
      </c>
      <c r="AE1416" s="102" t="s">
        <v>5177</v>
      </c>
    </row>
    <row r="1417" spans="1:31" ht="27" customHeight="1">
      <c r="A1417" s="99">
        <v>1116505866</v>
      </c>
      <c r="B1417" s="100" t="s">
        <v>7248</v>
      </c>
      <c r="C1417" s="101" t="s">
        <v>7249</v>
      </c>
      <c r="D1417" s="102" t="s">
        <v>3859</v>
      </c>
      <c r="E1417" s="102" t="s">
        <v>7250</v>
      </c>
      <c r="F1417" s="133" t="s">
        <v>7251</v>
      </c>
      <c r="G1417" s="133" t="s">
        <v>7252</v>
      </c>
      <c r="H1417" s="133" t="s">
        <v>4452</v>
      </c>
      <c r="I1417" s="322"/>
      <c r="J1417" s="136"/>
      <c r="K1417" s="136"/>
      <c r="L1417" s="136"/>
      <c r="M1417" s="136" t="s">
        <v>765</v>
      </c>
      <c r="N1417" s="136" t="s">
        <v>765</v>
      </c>
      <c r="O1417" s="218"/>
      <c r="P1417" s="220"/>
      <c r="Q1417" s="219"/>
      <c r="R1417" s="132"/>
      <c r="S1417" s="220"/>
      <c r="T1417" s="220">
        <v>12</v>
      </c>
      <c r="U1417" s="220"/>
      <c r="V1417" s="219"/>
      <c r="W1417" s="132"/>
      <c r="X1417" s="219"/>
      <c r="Y1417" s="132"/>
      <c r="Z1417" s="220"/>
      <c r="AA1417" s="220"/>
      <c r="AB1417" s="220"/>
      <c r="AC1417" s="220"/>
      <c r="AD1417" s="403">
        <v>44621</v>
      </c>
      <c r="AE1417" s="209" t="s">
        <v>9435</v>
      </c>
    </row>
    <row r="1418" spans="1:31" ht="27" customHeight="1">
      <c r="A1418" s="197">
        <v>1116505882</v>
      </c>
      <c r="B1418" s="198" t="s">
        <v>2515</v>
      </c>
      <c r="C1418" s="198" t="s">
        <v>2514</v>
      </c>
      <c r="D1418" s="238" t="s">
        <v>105</v>
      </c>
      <c r="E1418" s="514" t="s">
        <v>12149</v>
      </c>
      <c r="F1418" s="239" t="s">
        <v>5790</v>
      </c>
      <c r="G1418" s="197" t="s">
        <v>5963</v>
      </c>
      <c r="H1418" s="197" t="s">
        <v>5963</v>
      </c>
      <c r="I1418" s="240" t="s">
        <v>49</v>
      </c>
      <c r="J1418" s="241"/>
      <c r="K1418" s="241"/>
      <c r="L1418" s="241"/>
      <c r="M1418" s="241" t="s">
        <v>49</v>
      </c>
      <c r="N1418" s="274"/>
      <c r="O1418" s="242"/>
      <c r="P1418" s="126"/>
      <c r="Q1418" s="146"/>
      <c r="R1418" s="243"/>
      <c r="S1418" s="126"/>
      <c r="T1418" s="126"/>
      <c r="U1418" s="126"/>
      <c r="V1418" s="146"/>
      <c r="W1418" s="130"/>
      <c r="X1418" s="244"/>
      <c r="Y1418" s="130"/>
      <c r="Z1418" s="126"/>
      <c r="AA1418" s="126">
        <v>20</v>
      </c>
      <c r="AB1418" s="126"/>
      <c r="AC1418" s="126"/>
      <c r="AD1418" s="245">
        <v>41791</v>
      </c>
      <c r="AE1418" s="124" t="s">
        <v>6129</v>
      </c>
    </row>
    <row r="1419" spans="1:31" ht="27" customHeight="1">
      <c r="A1419" s="272">
        <v>1116505890</v>
      </c>
      <c r="B1419" s="273" t="s">
        <v>2513</v>
      </c>
      <c r="C1419" s="238" t="s">
        <v>2168</v>
      </c>
      <c r="D1419" s="238" t="s">
        <v>105</v>
      </c>
      <c r="E1419" s="238" t="s">
        <v>12148</v>
      </c>
      <c r="F1419" s="239" t="s">
        <v>8982</v>
      </c>
      <c r="G1419" s="272" t="s">
        <v>5964</v>
      </c>
      <c r="H1419" s="272" t="s">
        <v>5964</v>
      </c>
      <c r="I1419" s="240" t="s">
        <v>49</v>
      </c>
      <c r="J1419" s="241"/>
      <c r="K1419" s="241"/>
      <c r="L1419" s="241"/>
      <c r="M1419" s="241" t="s">
        <v>49</v>
      </c>
      <c r="N1419" s="274"/>
      <c r="O1419" s="242"/>
      <c r="P1419" s="126"/>
      <c r="Q1419" s="146"/>
      <c r="R1419" s="243"/>
      <c r="S1419" s="126"/>
      <c r="T1419" s="126">
        <v>20</v>
      </c>
      <c r="U1419" s="126"/>
      <c r="V1419" s="146"/>
      <c r="W1419" s="130"/>
      <c r="X1419" s="244"/>
      <c r="Y1419" s="130"/>
      <c r="Z1419" s="126"/>
      <c r="AA1419" s="126"/>
      <c r="AB1419" s="126"/>
      <c r="AC1419" s="126"/>
      <c r="AD1419" s="245">
        <v>41791</v>
      </c>
      <c r="AE1419" s="102" t="s">
        <v>2516</v>
      </c>
    </row>
    <row r="1420" spans="1:31" ht="26.1" customHeight="1">
      <c r="A1420" s="272">
        <v>1116505924</v>
      </c>
      <c r="B1420" s="273" t="s">
        <v>2513</v>
      </c>
      <c r="C1420" s="238" t="s">
        <v>2111</v>
      </c>
      <c r="D1420" s="238" t="s">
        <v>105</v>
      </c>
      <c r="E1420" s="238" t="s">
        <v>12147</v>
      </c>
      <c r="F1420" s="239" t="s">
        <v>5790</v>
      </c>
      <c r="G1420" s="272" t="s">
        <v>5965</v>
      </c>
      <c r="H1420" s="272" t="s">
        <v>5965</v>
      </c>
      <c r="I1420" s="240" t="s">
        <v>49</v>
      </c>
      <c r="J1420" s="241"/>
      <c r="K1420" s="241"/>
      <c r="L1420" s="241"/>
      <c r="M1420" s="241" t="s">
        <v>49</v>
      </c>
      <c r="N1420" s="274"/>
      <c r="O1420" s="242"/>
      <c r="P1420" s="126"/>
      <c r="Q1420" s="146"/>
      <c r="R1420" s="243"/>
      <c r="S1420" s="126"/>
      <c r="T1420" s="126">
        <v>20</v>
      </c>
      <c r="U1420" s="126"/>
      <c r="V1420" s="146"/>
      <c r="W1420" s="130"/>
      <c r="X1420" s="244"/>
      <c r="Y1420" s="130"/>
      <c r="Z1420" s="126"/>
      <c r="AA1420" s="126"/>
      <c r="AB1420" s="126"/>
      <c r="AC1420" s="126"/>
      <c r="AD1420" s="245">
        <v>41791</v>
      </c>
      <c r="AE1420" s="102" t="s">
        <v>2517</v>
      </c>
    </row>
    <row r="1421" spans="1:31" ht="27" customHeight="1">
      <c r="A1421" s="126">
        <v>1116506021</v>
      </c>
      <c r="B1421" s="124" t="s">
        <v>2570</v>
      </c>
      <c r="C1421" s="124" t="s">
        <v>2567</v>
      </c>
      <c r="D1421" s="102" t="s">
        <v>105</v>
      </c>
      <c r="E1421" s="124" t="s">
        <v>2571</v>
      </c>
      <c r="F1421" s="126" t="s">
        <v>2572</v>
      </c>
      <c r="G1421" s="126" t="s">
        <v>2568</v>
      </c>
      <c r="H1421" s="126" t="s">
        <v>2569</v>
      </c>
      <c r="I1421" s="240"/>
      <c r="J1421" s="241"/>
      <c r="K1421" s="241"/>
      <c r="L1421" s="241"/>
      <c r="M1421" s="241" t="s">
        <v>2573</v>
      </c>
      <c r="N1421" s="274"/>
      <c r="O1421" s="242"/>
      <c r="P1421" s="126"/>
      <c r="Q1421" s="146"/>
      <c r="R1421" s="243"/>
      <c r="S1421" s="126"/>
      <c r="T1421" s="126">
        <v>20</v>
      </c>
      <c r="U1421" s="126"/>
      <c r="V1421" s="146"/>
      <c r="W1421" s="130"/>
      <c r="X1421" s="244"/>
      <c r="Y1421" s="130"/>
      <c r="Z1421" s="126"/>
      <c r="AA1421" s="126"/>
      <c r="AB1421" s="126"/>
      <c r="AC1421" s="126"/>
      <c r="AD1421" s="245">
        <v>41852</v>
      </c>
      <c r="AE1421" s="102" t="s">
        <v>2574</v>
      </c>
    </row>
    <row r="1422" spans="1:31" ht="27" customHeight="1">
      <c r="A1422" s="561">
        <v>1116506120</v>
      </c>
      <c r="B1422" s="558" t="s">
        <v>12398</v>
      </c>
      <c r="C1422" s="639" t="s">
        <v>12399</v>
      </c>
      <c r="D1422" s="559" t="s">
        <v>8052</v>
      </c>
      <c r="E1422" s="558" t="s">
        <v>12400</v>
      </c>
      <c r="F1422" s="561" t="s">
        <v>4595</v>
      </c>
      <c r="G1422" s="561" t="s">
        <v>4724</v>
      </c>
      <c r="H1422" s="561" t="s">
        <v>4725</v>
      </c>
      <c r="I1422" s="640"/>
      <c r="J1422" s="641"/>
      <c r="K1422" s="641"/>
      <c r="L1422" s="641"/>
      <c r="M1422" s="641" t="s">
        <v>10950</v>
      </c>
      <c r="N1422" s="642" t="s">
        <v>10950</v>
      </c>
      <c r="O1422" s="643" t="s">
        <v>10950</v>
      </c>
      <c r="P1422" s="561"/>
      <c r="Q1422" s="577"/>
      <c r="R1422" s="644"/>
      <c r="S1422" s="561"/>
      <c r="T1422" s="561"/>
      <c r="U1422" s="561"/>
      <c r="V1422" s="577"/>
      <c r="W1422" s="645"/>
      <c r="X1422" s="646">
        <v>15</v>
      </c>
      <c r="Y1422" s="645"/>
      <c r="Z1422" s="561"/>
      <c r="AA1422" s="561"/>
      <c r="AB1422" s="561"/>
      <c r="AC1422" s="561"/>
      <c r="AD1422" s="647">
        <v>41883</v>
      </c>
      <c r="AE1422" s="559" t="s">
        <v>12401</v>
      </c>
    </row>
    <row r="1423" spans="1:31" ht="27" customHeight="1">
      <c r="A1423" s="99">
        <v>1116506146</v>
      </c>
      <c r="B1423" s="273" t="s">
        <v>11776</v>
      </c>
      <c r="C1423" s="273" t="s">
        <v>10697</v>
      </c>
      <c r="D1423" s="238" t="s">
        <v>105</v>
      </c>
      <c r="E1423" s="377" t="s">
        <v>7902</v>
      </c>
      <c r="F1423" s="272" t="s">
        <v>4594</v>
      </c>
      <c r="G1423" s="272" t="s">
        <v>4712</v>
      </c>
      <c r="H1423" s="272" t="s">
        <v>4713</v>
      </c>
      <c r="I1423" s="135"/>
      <c r="J1423" s="136"/>
      <c r="K1423" s="136"/>
      <c r="L1423" s="136"/>
      <c r="M1423" s="136" t="s">
        <v>49</v>
      </c>
      <c r="N1423" s="136" t="s">
        <v>49</v>
      </c>
      <c r="O1423" s="132" t="s">
        <v>49</v>
      </c>
      <c r="P1423" s="99"/>
      <c r="Q1423" s="131"/>
      <c r="R1423" s="132"/>
      <c r="S1423" s="99"/>
      <c r="T1423" s="99"/>
      <c r="U1423" s="99"/>
      <c r="V1423" s="131"/>
      <c r="W1423" s="132"/>
      <c r="X1423" s="131">
        <v>10</v>
      </c>
      <c r="Y1423" s="132"/>
      <c r="Z1423" s="272"/>
      <c r="AA1423" s="272"/>
      <c r="AB1423" s="272"/>
      <c r="AC1423" s="272"/>
      <c r="AD1423" s="405" t="s">
        <v>6329</v>
      </c>
      <c r="AE1423" s="273" t="s">
        <v>6330</v>
      </c>
    </row>
    <row r="1424" spans="1:31" ht="27" customHeight="1">
      <c r="A1424" s="272">
        <v>1116506161</v>
      </c>
      <c r="B1424" s="377" t="s">
        <v>11777</v>
      </c>
      <c r="C1424" s="238" t="s">
        <v>5264</v>
      </c>
      <c r="D1424" s="238" t="s">
        <v>105</v>
      </c>
      <c r="E1424" s="102" t="s">
        <v>4399</v>
      </c>
      <c r="F1424" s="133" t="s">
        <v>4396</v>
      </c>
      <c r="G1424" s="99" t="s">
        <v>4397</v>
      </c>
      <c r="H1424" s="99" t="s">
        <v>4398</v>
      </c>
      <c r="I1424" s="240" t="s">
        <v>49</v>
      </c>
      <c r="J1424" s="241"/>
      <c r="K1424" s="241"/>
      <c r="L1424" s="128" t="s">
        <v>49</v>
      </c>
      <c r="M1424" s="128" t="s">
        <v>49</v>
      </c>
      <c r="N1424" s="274" t="s">
        <v>49</v>
      </c>
      <c r="O1424" s="132" t="s">
        <v>765</v>
      </c>
      <c r="P1424" s="126"/>
      <c r="Q1424" s="146"/>
      <c r="R1424" s="130"/>
      <c r="S1424" s="126"/>
      <c r="T1424" s="126"/>
      <c r="U1424" s="126"/>
      <c r="V1424" s="146"/>
      <c r="W1424" s="130"/>
      <c r="X1424" s="146">
        <v>20</v>
      </c>
      <c r="Y1424" s="130"/>
      <c r="Z1424" s="272"/>
      <c r="AA1424" s="126"/>
      <c r="AB1424" s="126"/>
      <c r="AC1424" s="126"/>
      <c r="AD1424" s="245" t="s">
        <v>2704</v>
      </c>
      <c r="AE1424" s="102" t="s">
        <v>4400</v>
      </c>
    </row>
    <row r="1425" spans="1:31" ht="27" customHeight="1">
      <c r="A1425" s="197">
        <v>1116506203</v>
      </c>
      <c r="B1425" s="198" t="s">
        <v>2706</v>
      </c>
      <c r="C1425" s="198" t="s">
        <v>2705</v>
      </c>
      <c r="D1425" s="238" t="s">
        <v>105</v>
      </c>
      <c r="E1425" s="273" t="s">
        <v>2707</v>
      </c>
      <c r="F1425" s="239" t="s">
        <v>2708</v>
      </c>
      <c r="G1425" s="197" t="s">
        <v>2709</v>
      </c>
      <c r="H1425" s="197" t="s">
        <v>2997</v>
      </c>
      <c r="I1425" s="110"/>
      <c r="J1425" s="148"/>
      <c r="K1425" s="148" t="s">
        <v>2710</v>
      </c>
      <c r="L1425" s="148"/>
      <c r="M1425" s="148"/>
      <c r="N1425" s="137"/>
      <c r="O1425" s="132"/>
      <c r="P1425" s="272"/>
      <c r="Q1425" s="146"/>
      <c r="R1425" s="130"/>
      <c r="S1425" s="126"/>
      <c r="T1425" s="126">
        <v>10</v>
      </c>
      <c r="U1425" s="126"/>
      <c r="V1425" s="146"/>
      <c r="W1425" s="130"/>
      <c r="X1425" s="244"/>
      <c r="Y1425" s="130"/>
      <c r="Z1425" s="126"/>
      <c r="AA1425" s="272">
        <v>10</v>
      </c>
      <c r="AB1425" s="272"/>
      <c r="AC1425" s="272"/>
      <c r="AD1425" s="245">
        <v>41913</v>
      </c>
      <c r="AE1425" s="102" t="s">
        <v>2711</v>
      </c>
    </row>
    <row r="1426" spans="1:31" ht="27" customHeight="1">
      <c r="A1426" s="272">
        <v>1116506229</v>
      </c>
      <c r="B1426" s="273" t="s">
        <v>11982</v>
      </c>
      <c r="C1426" s="273" t="s">
        <v>5788</v>
      </c>
      <c r="D1426" s="238" t="s">
        <v>105</v>
      </c>
      <c r="E1426" s="273" t="s">
        <v>5789</v>
      </c>
      <c r="F1426" s="272" t="s">
        <v>5790</v>
      </c>
      <c r="G1426" s="272" t="s">
        <v>5791</v>
      </c>
      <c r="H1426" s="272" t="s">
        <v>5792</v>
      </c>
      <c r="I1426" s="135"/>
      <c r="J1426" s="136"/>
      <c r="K1426" s="136"/>
      <c r="L1426" s="136"/>
      <c r="M1426" s="136" t="s">
        <v>765</v>
      </c>
      <c r="N1426" s="137" t="s">
        <v>765</v>
      </c>
      <c r="O1426" s="132" t="s">
        <v>765</v>
      </c>
      <c r="P1426" s="99"/>
      <c r="Q1426" s="131"/>
      <c r="R1426" s="132"/>
      <c r="S1426" s="99"/>
      <c r="T1426" s="99"/>
      <c r="U1426" s="99"/>
      <c r="V1426" s="131"/>
      <c r="W1426" s="132"/>
      <c r="X1426" s="131">
        <v>6</v>
      </c>
      <c r="Y1426" s="132"/>
      <c r="Z1426" s="272"/>
      <c r="AA1426" s="99">
        <v>14</v>
      </c>
      <c r="AB1426" s="272"/>
      <c r="AC1426" s="272"/>
      <c r="AD1426" s="138">
        <v>41944</v>
      </c>
      <c r="AE1426" s="273" t="s">
        <v>7162</v>
      </c>
    </row>
    <row r="1427" spans="1:31" ht="27" customHeight="1">
      <c r="A1427" s="197">
        <v>1116506369</v>
      </c>
      <c r="B1427" s="198" t="s">
        <v>2747</v>
      </c>
      <c r="C1427" s="198" t="s">
        <v>2735</v>
      </c>
      <c r="D1427" s="238" t="s">
        <v>105</v>
      </c>
      <c r="E1427" s="198" t="s">
        <v>2737</v>
      </c>
      <c r="F1427" s="239" t="s">
        <v>2743</v>
      </c>
      <c r="G1427" s="197" t="s">
        <v>2740</v>
      </c>
      <c r="H1427" s="197" t="s">
        <v>2741</v>
      </c>
      <c r="I1427" s="110"/>
      <c r="J1427" s="148"/>
      <c r="K1427" s="148"/>
      <c r="L1427" s="148"/>
      <c r="M1427" s="148" t="s">
        <v>2744</v>
      </c>
      <c r="N1427" s="137" t="s">
        <v>2744</v>
      </c>
      <c r="O1427" s="132" t="s">
        <v>2744</v>
      </c>
      <c r="P1427" s="272"/>
      <c r="Q1427" s="146"/>
      <c r="R1427" s="130"/>
      <c r="S1427" s="126"/>
      <c r="T1427" s="126"/>
      <c r="U1427" s="126"/>
      <c r="V1427" s="146"/>
      <c r="W1427" s="130"/>
      <c r="X1427" s="244"/>
      <c r="Y1427" s="130"/>
      <c r="Z1427" s="126">
        <v>20</v>
      </c>
      <c r="AA1427" s="272"/>
      <c r="AB1427" s="272"/>
      <c r="AC1427" s="272"/>
      <c r="AD1427" s="245">
        <v>41974</v>
      </c>
      <c r="AE1427" s="102" t="s">
        <v>2746</v>
      </c>
    </row>
    <row r="1428" spans="1:31" s="66" customFormat="1" ht="27" customHeight="1">
      <c r="A1428" s="126">
        <v>1116506377</v>
      </c>
      <c r="B1428" s="124" t="s">
        <v>3226</v>
      </c>
      <c r="C1428" s="124" t="s">
        <v>2734</v>
      </c>
      <c r="D1428" s="238" t="s">
        <v>105</v>
      </c>
      <c r="E1428" s="124" t="s">
        <v>2736</v>
      </c>
      <c r="F1428" s="239" t="s">
        <v>2742</v>
      </c>
      <c r="G1428" s="126" t="s">
        <v>2738</v>
      </c>
      <c r="H1428" s="126" t="s">
        <v>2739</v>
      </c>
      <c r="I1428" s="110"/>
      <c r="J1428" s="148"/>
      <c r="K1428" s="148"/>
      <c r="L1428" s="148"/>
      <c r="M1428" s="128" t="s">
        <v>49</v>
      </c>
      <c r="N1428" s="137" t="s">
        <v>49</v>
      </c>
      <c r="O1428" s="132" t="s">
        <v>765</v>
      </c>
      <c r="P1428" s="272"/>
      <c r="Q1428" s="146"/>
      <c r="R1428" s="130"/>
      <c r="S1428" s="126"/>
      <c r="T1428" s="126"/>
      <c r="U1428" s="126"/>
      <c r="V1428" s="146"/>
      <c r="W1428" s="130"/>
      <c r="X1428" s="244">
        <v>20</v>
      </c>
      <c r="Y1428" s="130"/>
      <c r="Z1428" s="126"/>
      <c r="AA1428" s="272"/>
      <c r="AB1428" s="272"/>
      <c r="AC1428" s="272"/>
      <c r="AD1428" s="245">
        <v>41974</v>
      </c>
      <c r="AE1428" s="102" t="s">
        <v>2745</v>
      </c>
    </row>
    <row r="1429" spans="1:31" ht="27" customHeight="1">
      <c r="A1429" s="99">
        <v>1116506559</v>
      </c>
      <c r="B1429" s="100" t="s">
        <v>4537</v>
      </c>
      <c r="C1429" s="101" t="s">
        <v>4538</v>
      </c>
      <c r="D1429" s="102" t="s">
        <v>105</v>
      </c>
      <c r="E1429" s="102" t="s">
        <v>4539</v>
      </c>
      <c r="F1429" s="133" t="s">
        <v>4540</v>
      </c>
      <c r="G1429" s="134" t="s">
        <v>2792</v>
      </c>
      <c r="H1429" s="134" t="s">
        <v>2793</v>
      </c>
      <c r="I1429" s="135"/>
      <c r="J1429" s="136"/>
      <c r="K1429" s="136"/>
      <c r="L1429" s="136"/>
      <c r="M1429" s="136"/>
      <c r="N1429" s="137" t="s">
        <v>765</v>
      </c>
      <c r="O1429" s="132"/>
      <c r="P1429" s="99"/>
      <c r="Q1429" s="146"/>
      <c r="R1429" s="130"/>
      <c r="S1429" s="99"/>
      <c r="T1429" s="99"/>
      <c r="U1429" s="99"/>
      <c r="V1429" s="131"/>
      <c r="W1429" s="132"/>
      <c r="X1429" s="131"/>
      <c r="Y1429" s="132"/>
      <c r="Z1429" s="99">
        <v>20</v>
      </c>
      <c r="AA1429" s="99"/>
      <c r="AB1429" s="99"/>
      <c r="AC1429" s="99"/>
      <c r="AD1429" s="138">
        <v>42064</v>
      </c>
      <c r="AE1429" s="102" t="s">
        <v>4541</v>
      </c>
    </row>
    <row r="1430" spans="1:31" ht="27" customHeight="1">
      <c r="A1430" s="126">
        <v>1116506617</v>
      </c>
      <c r="B1430" s="124" t="s">
        <v>2899</v>
      </c>
      <c r="C1430" s="124" t="s">
        <v>2986</v>
      </c>
      <c r="D1430" s="238" t="s">
        <v>105</v>
      </c>
      <c r="E1430" s="198" t="s">
        <v>2900</v>
      </c>
      <c r="F1430" s="239" t="s">
        <v>2987</v>
      </c>
      <c r="G1430" s="126" t="s">
        <v>2988</v>
      </c>
      <c r="H1430" s="126" t="s">
        <v>2989</v>
      </c>
      <c r="I1430" s="110" t="s">
        <v>2978</v>
      </c>
      <c r="J1430" s="148" t="s">
        <v>2978</v>
      </c>
      <c r="K1430" s="148" t="s">
        <v>2978</v>
      </c>
      <c r="L1430" s="148" t="s">
        <v>2978</v>
      </c>
      <c r="M1430" s="148" t="s">
        <v>2978</v>
      </c>
      <c r="N1430" s="137" t="s">
        <v>2978</v>
      </c>
      <c r="O1430" s="132" t="s">
        <v>2978</v>
      </c>
      <c r="P1430" s="272"/>
      <c r="Q1430" s="146"/>
      <c r="R1430" s="130">
        <v>6</v>
      </c>
      <c r="S1430" s="126"/>
      <c r="T1430" s="126">
        <v>25</v>
      </c>
      <c r="U1430" s="126"/>
      <c r="V1430" s="146"/>
      <c r="W1430" s="130"/>
      <c r="X1430" s="244"/>
      <c r="Y1430" s="130"/>
      <c r="Z1430" s="126"/>
      <c r="AA1430" s="272"/>
      <c r="AB1430" s="272"/>
      <c r="AC1430" s="272"/>
      <c r="AD1430" s="245">
        <v>42095</v>
      </c>
      <c r="AE1430" s="102" t="s">
        <v>2901</v>
      </c>
    </row>
    <row r="1431" spans="1:31" ht="27" customHeight="1">
      <c r="A1431" s="126">
        <v>1116506708</v>
      </c>
      <c r="B1431" s="124" t="s">
        <v>2038</v>
      </c>
      <c r="C1431" s="124" t="s">
        <v>2030</v>
      </c>
      <c r="D1431" s="102" t="s">
        <v>105</v>
      </c>
      <c r="E1431" s="124" t="s">
        <v>2893</v>
      </c>
      <c r="F1431" s="99" t="s">
        <v>2979</v>
      </c>
      <c r="G1431" s="99" t="s">
        <v>2980</v>
      </c>
      <c r="H1431" s="99" t="s">
        <v>2981</v>
      </c>
      <c r="I1431" s="127"/>
      <c r="J1431" s="128"/>
      <c r="K1431" s="128"/>
      <c r="L1431" s="128"/>
      <c r="M1431" s="128" t="s">
        <v>2978</v>
      </c>
      <c r="N1431" s="129" t="s">
        <v>2978</v>
      </c>
      <c r="O1431" s="130"/>
      <c r="P1431" s="126"/>
      <c r="Q1431" s="146"/>
      <c r="R1431" s="130"/>
      <c r="S1431" s="126"/>
      <c r="T1431" s="126"/>
      <c r="U1431" s="126"/>
      <c r="V1431" s="146"/>
      <c r="W1431" s="130"/>
      <c r="X1431" s="146"/>
      <c r="Y1431" s="130"/>
      <c r="Z1431" s="126"/>
      <c r="AA1431" s="99">
        <v>20</v>
      </c>
      <c r="AB1431" s="99"/>
      <c r="AC1431" s="99"/>
      <c r="AD1431" s="112">
        <v>42095</v>
      </c>
      <c r="AE1431" s="124" t="s">
        <v>2041</v>
      </c>
    </row>
    <row r="1432" spans="1:31" ht="27" customHeight="1">
      <c r="A1432" s="126">
        <v>1116506765</v>
      </c>
      <c r="B1432" s="124" t="s">
        <v>2894</v>
      </c>
      <c r="C1432" s="124" t="s">
        <v>2982</v>
      </c>
      <c r="D1432" s="238" t="s">
        <v>105</v>
      </c>
      <c r="E1432" s="124" t="s">
        <v>2895</v>
      </c>
      <c r="F1432" s="239" t="s">
        <v>2983</v>
      </c>
      <c r="G1432" s="126" t="s">
        <v>2984</v>
      </c>
      <c r="H1432" s="126" t="s">
        <v>2984</v>
      </c>
      <c r="I1432" s="110"/>
      <c r="J1432" s="148"/>
      <c r="K1432" s="148"/>
      <c r="L1432" s="148"/>
      <c r="M1432" s="148"/>
      <c r="N1432" s="137" t="s">
        <v>2978</v>
      </c>
      <c r="O1432" s="132"/>
      <c r="P1432" s="272"/>
      <c r="Q1432" s="146"/>
      <c r="R1432" s="130"/>
      <c r="S1432" s="126"/>
      <c r="T1432" s="126"/>
      <c r="U1432" s="126"/>
      <c r="V1432" s="146"/>
      <c r="W1432" s="130"/>
      <c r="X1432" s="244"/>
      <c r="Y1432" s="130"/>
      <c r="Z1432" s="126"/>
      <c r="AA1432" s="272">
        <v>20</v>
      </c>
      <c r="AB1432" s="272"/>
      <c r="AC1432" s="272"/>
      <c r="AD1432" s="245">
        <v>42095</v>
      </c>
      <c r="AE1432" s="102" t="s">
        <v>2896</v>
      </c>
    </row>
    <row r="1433" spans="1:31" ht="27" customHeight="1">
      <c r="A1433" s="126">
        <v>1116506773</v>
      </c>
      <c r="B1433" s="124" t="s">
        <v>2902</v>
      </c>
      <c r="C1433" s="124" t="s">
        <v>3061</v>
      </c>
      <c r="D1433" s="238" t="s">
        <v>105</v>
      </c>
      <c r="E1433" s="124" t="s">
        <v>2903</v>
      </c>
      <c r="F1433" s="239" t="s">
        <v>3062</v>
      </c>
      <c r="G1433" s="126" t="s">
        <v>3063</v>
      </c>
      <c r="H1433" s="126" t="s">
        <v>3064</v>
      </c>
      <c r="I1433" s="110" t="s">
        <v>765</v>
      </c>
      <c r="J1433" s="148" t="s">
        <v>765</v>
      </c>
      <c r="K1433" s="148" t="s">
        <v>765</v>
      </c>
      <c r="L1433" s="148" t="s">
        <v>765</v>
      </c>
      <c r="M1433" s="148" t="s">
        <v>765</v>
      </c>
      <c r="N1433" s="137" t="s">
        <v>765</v>
      </c>
      <c r="O1433" s="132" t="s">
        <v>765</v>
      </c>
      <c r="P1433" s="272"/>
      <c r="Q1433" s="146"/>
      <c r="R1433" s="130">
        <v>3</v>
      </c>
      <c r="S1433" s="126"/>
      <c r="T1433" s="126">
        <v>30</v>
      </c>
      <c r="U1433" s="126"/>
      <c r="V1433" s="146"/>
      <c r="W1433" s="130"/>
      <c r="X1433" s="244"/>
      <c r="Y1433" s="130"/>
      <c r="Z1433" s="126"/>
      <c r="AA1433" s="272">
        <v>10</v>
      </c>
      <c r="AB1433" s="272"/>
      <c r="AC1433" s="272"/>
      <c r="AD1433" s="245">
        <v>42095</v>
      </c>
      <c r="AE1433" s="102" t="s">
        <v>2904</v>
      </c>
    </row>
    <row r="1434" spans="1:31" ht="27" customHeight="1">
      <c r="A1434" s="126">
        <v>1116506831</v>
      </c>
      <c r="B1434" s="124" t="s">
        <v>2991</v>
      </c>
      <c r="C1434" s="124" t="s">
        <v>2990</v>
      </c>
      <c r="D1434" s="238" t="s">
        <v>105</v>
      </c>
      <c r="E1434" s="198" t="s">
        <v>2992</v>
      </c>
      <c r="F1434" s="239" t="s">
        <v>2993</v>
      </c>
      <c r="G1434" s="126" t="s">
        <v>2994</v>
      </c>
      <c r="H1434" s="126" t="s">
        <v>2995</v>
      </c>
      <c r="I1434" s="110"/>
      <c r="J1434" s="148"/>
      <c r="K1434" s="148"/>
      <c r="L1434" s="148"/>
      <c r="M1434" s="148" t="s">
        <v>49</v>
      </c>
      <c r="N1434" s="137" t="s">
        <v>49</v>
      </c>
      <c r="O1434" s="132"/>
      <c r="P1434" s="272"/>
      <c r="Q1434" s="146"/>
      <c r="R1434" s="130"/>
      <c r="S1434" s="126"/>
      <c r="T1434" s="126"/>
      <c r="U1434" s="126"/>
      <c r="V1434" s="146"/>
      <c r="W1434" s="130"/>
      <c r="X1434" s="244"/>
      <c r="Y1434" s="130"/>
      <c r="Z1434" s="126"/>
      <c r="AA1434" s="272">
        <v>20</v>
      </c>
      <c r="AB1434" s="272"/>
      <c r="AC1434" s="272"/>
      <c r="AD1434" s="245">
        <v>42125</v>
      </c>
      <c r="AE1434" s="102" t="s">
        <v>2996</v>
      </c>
    </row>
    <row r="1435" spans="1:31" ht="27" customHeight="1">
      <c r="A1435" s="126">
        <v>1116506872</v>
      </c>
      <c r="B1435" s="124" t="s">
        <v>3002</v>
      </c>
      <c r="C1435" s="124" t="s">
        <v>3809</v>
      </c>
      <c r="D1435" s="238" t="s">
        <v>105</v>
      </c>
      <c r="E1435" s="124" t="s">
        <v>3003</v>
      </c>
      <c r="F1435" s="239" t="s">
        <v>3004</v>
      </c>
      <c r="G1435" s="126" t="s">
        <v>3005</v>
      </c>
      <c r="H1435" s="126" t="s">
        <v>3006</v>
      </c>
      <c r="I1435" s="240" t="s">
        <v>49</v>
      </c>
      <c r="J1435" s="241" t="s">
        <v>49</v>
      </c>
      <c r="K1435" s="241" t="s">
        <v>49</v>
      </c>
      <c r="L1435" s="241" t="s">
        <v>49</v>
      </c>
      <c r="M1435" s="241" t="s">
        <v>49</v>
      </c>
      <c r="N1435" s="274" t="s">
        <v>49</v>
      </c>
      <c r="O1435" s="242" t="s">
        <v>49</v>
      </c>
      <c r="P1435" s="126"/>
      <c r="Q1435" s="146"/>
      <c r="R1435" s="243"/>
      <c r="S1435" s="126"/>
      <c r="T1435" s="126">
        <v>10</v>
      </c>
      <c r="U1435" s="126"/>
      <c r="V1435" s="146"/>
      <c r="W1435" s="130"/>
      <c r="X1435" s="244"/>
      <c r="Y1435" s="130"/>
      <c r="Z1435" s="126"/>
      <c r="AA1435" s="126">
        <v>10</v>
      </c>
      <c r="AB1435" s="126"/>
      <c r="AC1435" s="126"/>
      <c r="AD1435" s="245">
        <v>42156</v>
      </c>
      <c r="AE1435" s="124" t="s">
        <v>3027</v>
      </c>
    </row>
    <row r="1436" spans="1:31" ht="27" customHeight="1">
      <c r="A1436" s="126">
        <v>1116507003</v>
      </c>
      <c r="B1436" s="124" t="s">
        <v>3116</v>
      </c>
      <c r="C1436" s="124" t="s">
        <v>3725</v>
      </c>
      <c r="D1436" s="238" t="s">
        <v>105</v>
      </c>
      <c r="E1436" s="124" t="s">
        <v>6130</v>
      </c>
      <c r="F1436" s="239" t="s">
        <v>3117</v>
      </c>
      <c r="G1436" s="126" t="s">
        <v>3118</v>
      </c>
      <c r="H1436" s="126" t="s">
        <v>3119</v>
      </c>
      <c r="I1436" s="240" t="s">
        <v>765</v>
      </c>
      <c r="J1436" s="241" t="s">
        <v>765</v>
      </c>
      <c r="K1436" s="241" t="s">
        <v>765</v>
      </c>
      <c r="L1436" s="241" t="s">
        <v>765</v>
      </c>
      <c r="M1436" s="241" t="s">
        <v>765</v>
      </c>
      <c r="N1436" s="274" t="s">
        <v>765</v>
      </c>
      <c r="O1436" s="242" t="s">
        <v>765</v>
      </c>
      <c r="P1436" s="126"/>
      <c r="Q1436" s="146"/>
      <c r="R1436" s="243"/>
      <c r="S1436" s="126"/>
      <c r="T1436" s="126"/>
      <c r="U1436" s="126"/>
      <c r="V1436" s="146"/>
      <c r="W1436" s="130"/>
      <c r="X1436" s="244">
        <v>20</v>
      </c>
      <c r="Y1436" s="130"/>
      <c r="Z1436" s="126"/>
      <c r="AA1436" s="126"/>
      <c r="AB1436" s="126"/>
      <c r="AC1436" s="126"/>
      <c r="AD1436" s="245">
        <v>42217</v>
      </c>
      <c r="AE1436" s="124" t="s">
        <v>3120</v>
      </c>
    </row>
    <row r="1437" spans="1:31" ht="27" customHeight="1">
      <c r="A1437" s="99">
        <v>1116507011</v>
      </c>
      <c r="B1437" s="124" t="s">
        <v>5331</v>
      </c>
      <c r="C1437" s="275" t="s">
        <v>5328</v>
      </c>
      <c r="D1437" s="102" t="s">
        <v>105</v>
      </c>
      <c r="E1437" s="102" t="s">
        <v>9769</v>
      </c>
      <c r="F1437" s="133" t="s">
        <v>4379</v>
      </c>
      <c r="G1437" s="99" t="s">
        <v>5329</v>
      </c>
      <c r="H1437" s="99" t="s">
        <v>5966</v>
      </c>
      <c r="I1437" s="135"/>
      <c r="J1437" s="136"/>
      <c r="K1437" s="136"/>
      <c r="L1437" s="136"/>
      <c r="M1437" s="136" t="s">
        <v>765</v>
      </c>
      <c r="N1437" s="171"/>
      <c r="O1437" s="170"/>
      <c r="P1437" s="99"/>
      <c r="Q1437" s="131"/>
      <c r="R1437" s="132"/>
      <c r="S1437" s="99"/>
      <c r="T1437" s="126">
        <v>10</v>
      </c>
      <c r="U1437" s="99"/>
      <c r="V1437" s="131"/>
      <c r="W1437" s="132"/>
      <c r="X1437" s="131"/>
      <c r="Y1437" s="132"/>
      <c r="Z1437" s="99"/>
      <c r="AA1437" s="99"/>
      <c r="AB1437" s="99"/>
      <c r="AC1437" s="99"/>
      <c r="AD1437" s="149">
        <v>43678</v>
      </c>
      <c r="AE1437" s="102" t="s">
        <v>5330</v>
      </c>
    </row>
    <row r="1438" spans="1:31" ht="27" customHeight="1">
      <c r="A1438" s="126">
        <v>1116507086</v>
      </c>
      <c r="B1438" s="124" t="s">
        <v>3139</v>
      </c>
      <c r="C1438" s="124" t="s">
        <v>3138</v>
      </c>
      <c r="D1438" s="238" t="s">
        <v>105</v>
      </c>
      <c r="E1438" s="124" t="s">
        <v>3140</v>
      </c>
      <c r="F1438" s="239" t="s">
        <v>3143</v>
      </c>
      <c r="G1438" s="126" t="s">
        <v>3141</v>
      </c>
      <c r="H1438" s="126" t="s">
        <v>3142</v>
      </c>
      <c r="I1438" s="240"/>
      <c r="J1438" s="241"/>
      <c r="K1438" s="241"/>
      <c r="L1438" s="241"/>
      <c r="M1438" s="241" t="s">
        <v>765</v>
      </c>
      <c r="N1438" s="274" t="s">
        <v>765</v>
      </c>
      <c r="O1438" s="242" t="s">
        <v>765</v>
      </c>
      <c r="P1438" s="126"/>
      <c r="Q1438" s="146"/>
      <c r="R1438" s="243"/>
      <c r="S1438" s="126"/>
      <c r="T1438" s="126"/>
      <c r="U1438" s="126"/>
      <c r="V1438" s="146"/>
      <c r="W1438" s="130"/>
      <c r="X1438" s="244"/>
      <c r="Y1438" s="130"/>
      <c r="Z1438" s="126">
        <v>20</v>
      </c>
      <c r="AA1438" s="126"/>
      <c r="AB1438" s="126"/>
      <c r="AC1438" s="126"/>
      <c r="AD1438" s="245">
        <v>42248</v>
      </c>
      <c r="AE1438" s="124" t="s">
        <v>3144</v>
      </c>
    </row>
    <row r="1439" spans="1:31" ht="27" customHeight="1">
      <c r="A1439" s="126">
        <v>1116507128</v>
      </c>
      <c r="B1439" s="273" t="s">
        <v>7611</v>
      </c>
      <c r="C1439" s="273" t="s">
        <v>7616</v>
      </c>
      <c r="D1439" s="238" t="s">
        <v>105</v>
      </c>
      <c r="E1439" s="124" t="s">
        <v>3967</v>
      </c>
      <c r="F1439" s="239" t="s">
        <v>3968</v>
      </c>
      <c r="G1439" s="126" t="s">
        <v>3147</v>
      </c>
      <c r="H1439" s="126" t="s">
        <v>3148</v>
      </c>
      <c r="I1439" s="240"/>
      <c r="J1439" s="241"/>
      <c r="K1439" s="241"/>
      <c r="L1439" s="241"/>
      <c r="M1439" s="241" t="s">
        <v>765</v>
      </c>
      <c r="N1439" s="274" t="s">
        <v>765</v>
      </c>
      <c r="O1439" s="242" t="s">
        <v>765</v>
      </c>
      <c r="P1439" s="126"/>
      <c r="Q1439" s="146"/>
      <c r="R1439" s="243"/>
      <c r="S1439" s="126"/>
      <c r="T1439" s="126"/>
      <c r="U1439" s="126"/>
      <c r="V1439" s="146"/>
      <c r="W1439" s="130"/>
      <c r="X1439" s="244"/>
      <c r="Y1439" s="130"/>
      <c r="Z1439" s="126">
        <v>20</v>
      </c>
      <c r="AA1439" s="126"/>
      <c r="AB1439" s="126"/>
      <c r="AC1439" s="126"/>
      <c r="AD1439" s="245">
        <v>42278</v>
      </c>
      <c r="AE1439" s="124" t="s">
        <v>3149</v>
      </c>
    </row>
    <row r="1440" spans="1:31" ht="27" customHeight="1">
      <c r="A1440" s="126">
        <v>1116507151</v>
      </c>
      <c r="B1440" s="124" t="s">
        <v>3183</v>
      </c>
      <c r="C1440" s="124" t="s">
        <v>3182</v>
      </c>
      <c r="D1440" s="238" t="s">
        <v>105</v>
      </c>
      <c r="E1440" s="124" t="s">
        <v>3184</v>
      </c>
      <c r="F1440" s="239" t="s">
        <v>3185</v>
      </c>
      <c r="G1440" s="126" t="s">
        <v>3186</v>
      </c>
      <c r="H1440" s="126" t="s">
        <v>3187</v>
      </c>
      <c r="I1440" s="240"/>
      <c r="J1440" s="241"/>
      <c r="K1440" s="241"/>
      <c r="L1440" s="241"/>
      <c r="M1440" s="241" t="s">
        <v>765</v>
      </c>
      <c r="N1440" s="274" t="s">
        <v>765</v>
      </c>
      <c r="O1440" s="242"/>
      <c r="P1440" s="126"/>
      <c r="Q1440" s="146"/>
      <c r="R1440" s="243"/>
      <c r="S1440" s="126"/>
      <c r="T1440" s="126"/>
      <c r="U1440" s="126"/>
      <c r="V1440" s="146"/>
      <c r="W1440" s="130"/>
      <c r="X1440" s="244"/>
      <c r="Y1440" s="130"/>
      <c r="Z1440" s="126"/>
      <c r="AA1440" s="126">
        <v>20</v>
      </c>
      <c r="AB1440" s="126"/>
      <c r="AC1440" s="126"/>
      <c r="AD1440" s="245">
        <v>42309</v>
      </c>
      <c r="AE1440" s="124" t="s">
        <v>3188</v>
      </c>
    </row>
    <row r="1441" spans="1:31" ht="27" customHeight="1">
      <c r="A1441" s="126">
        <v>1116507169</v>
      </c>
      <c r="B1441" s="124" t="s">
        <v>3190</v>
      </c>
      <c r="C1441" s="124" t="s">
        <v>3189</v>
      </c>
      <c r="D1441" s="238" t="s">
        <v>105</v>
      </c>
      <c r="E1441" s="124" t="s">
        <v>11135</v>
      </c>
      <c r="F1441" s="239" t="s">
        <v>11136</v>
      </c>
      <c r="G1441" s="126" t="s">
        <v>11137</v>
      </c>
      <c r="H1441" s="126" t="s">
        <v>11138</v>
      </c>
      <c r="I1441" s="240"/>
      <c r="J1441" s="241"/>
      <c r="K1441" s="241"/>
      <c r="L1441" s="241"/>
      <c r="M1441" s="241" t="s">
        <v>765</v>
      </c>
      <c r="N1441" s="274" t="s">
        <v>765</v>
      </c>
      <c r="O1441" s="242" t="s">
        <v>3191</v>
      </c>
      <c r="P1441" s="126"/>
      <c r="Q1441" s="146"/>
      <c r="R1441" s="243"/>
      <c r="S1441" s="126"/>
      <c r="T1441" s="126"/>
      <c r="U1441" s="126"/>
      <c r="V1441" s="146"/>
      <c r="W1441" s="130"/>
      <c r="X1441" s="244"/>
      <c r="Y1441" s="130"/>
      <c r="Z1441" s="126">
        <v>20</v>
      </c>
      <c r="AA1441" s="126"/>
      <c r="AB1441" s="126"/>
      <c r="AC1441" s="126"/>
      <c r="AD1441" s="245">
        <v>42309</v>
      </c>
      <c r="AE1441" s="124" t="s">
        <v>11139</v>
      </c>
    </row>
    <row r="1442" spans="1:31" ht="27" customHeight="1">
      <c r="A1442" s="126">
        <v>1116507219</v>
      </c>
      <c r="B1442" s="124" t="s">
        <v>3224</v>
      </c>
      <c r="C1442" s="124" t="s">
        <v>3220</v>
      </c>
      <c r="D1442" s="238" t="s">
        <v>105</v>
      </c>
      <c r="E1442" s="124" t="s">
        <v>9557</v>
      </c>
      <c r="F1442" s="239" t="s">
        <v>2236</v>
      </c>
      <c r="G1442" s="126" t="s">
        <v>3221</v>
      </c>
      <c r="H1442" s="126" t="s">
        <v>3222</v>
      </c>
      <c r="I1442" s="240"/>
      <c r="J1442" s="241"/>
      <c r="K1442" s="241"/>
      <c r="L1442" s="241"/>
      <c r="M1442" s="241" t="s">
        <v>765</v>
      </c>
      <c r="N1442" s="274" t="s">
        <v>765</v>
      </c>
      <c r="O1442" s="242"/>
      <c r="P1442" s="126"/>
      <c r="Q1442" s="146"/>
      <c r="R1442" s="243"/>
      <c r="S1442" s="126"/>
      <c r="T1442" s="126"/>
      <c r="U1442" s="126"/>
      <c r="V1442" s="146"/>
      <c r="W1442" s="130"/>
      <c r="X1442" s="244"/>
      <c r="Y1442" s="130"/>
      <c r="Z1442" s="126"/>
      <c r="AA1442" s="126">
        <v>20</v>
      </c>
      <c r="AB1442" s="126"/>
      <c r="AC1442" s="126"/>
      <c r="AD1442" s="245">
        <v>42339</v>
      </c>
      <c r="AE1442" s="124" t="s">
        <v>5967</v>
      </c>
    </row>
    <row r="1443" spans="1:31" ht="27" customHeight="1">
      <c r="A1443" s="99">
        <v>1116507243</v>
      </c>
      <c r="B1443" s="124" t="s">
        <v>3223</v>
      </c>
      <c r="C1443" s="124" t="s">
        <v>2289</v>
      </c>
      <c r="D1443" s="238" t="s">
        <v>105</v>
      </c>
      <c r="E1443" s="124" t="s">
        <v>2291</v>
      </c>
      <c r="F1443" s="239" t="s">
        <v>3219</v>
      </c>
      <c r="G1443" s="99" t="s">
        <v>2292</v>
      </c>
      <c r="H1443" s="99" t="s">
        <v>5968</v>
      </c>
      <c r="I1443" s="240"/>
      <c r="J1443" s="241"/>
      <c r="K1443" s="241"/>
      <c r="L1443" s="241"/>
      <c r="M1443" s="241" t="s">
        <v>49</v>
      </c>
      <c r="N1443" s="274" t="s">
        <v>49</v>
      </c>
      <c r="O1443" s="242"/>
      <c r="P1443" s="126"/>
      <c r="Q1443" s="146"/>
      <c r="R1443" s="243"/>
      <c r="S1443" s="126"/>
      <c r="T1443" s="126"/>
      <c r="U1443" s="126"/>
      <c r="V1443" s="146"/>
      <c r="W1443" s="130"/>
      <c r="X1443" s="244"/>
      <c r="Y1443" s="130"/>
      <c r="Z1443" s="126"/>
      <c r="AA1443" s="126">
        <v>20</v>
      </c>
      <c r="AB1443" s="126"/>
      <c r="AC1443" s="126"/>
      <c r="AD1443" s="245">
        <v>42339</v>
      </c>
      <c r="AE1443" s="124" t="s">
        <v>2296</v>
      </c>
    </row>
    <row r="1444" spans="1:31" ht="27" customHeight="1">
      <c r="A1444" s="197">
        <v>1116507342</v>
      </c>
      <c r="B1444" s="198" t="s">
        <v>3261</v>
      </c>
      <c r="C1444" s="198" t="s">
        <v>3260</v>
      </c>
      <c r="D1444" s="238" t="s">
        <v>3262</v>
      </c>
      <c r="E1444" s="198" t="s">
        <v>3263</v>
      </c>
      <c r="F1444" s="239" t="s">
        <v>3264</v>
      </c>
      <c r="G1444" s="169" t="s">
        <v>3265</v>
      </c>
      <c r="H1444" s="169" t="s">
        <v>3266</v>
      </c>
      <c r="I1444" s="240" t="s">
        <v>765</v>
      </c>
      <c r="J1444" s="241" t="s">
        <v>765</v>
      </c>
      <c r="K1444" s="241" t="s">
        <v>765</v>
      </c>
      <c r="L1444" s="241" t="s">
        <v>765</v>
      </c>
      <c r="M1444" s="241" t="s">
        <v>765</v>
      </c>
      <c r="N1444" s="274" t="s">
        <v>765</v>
      </c>
      <c r="O1444" s="242" t="s">
        <v>765</v>
      </c>
      <c r="P1444" s="126"/>
      <c r="Q1444" s="146"/>
      <c r="R1444" s="243"/>
      <c r="S1444" s="126"/>
      <c r="T1444" s="126"/>
      <c r="U1444" s="126"/>
      <c r="V1444" s="146"/>
      <c r="W1444" s="130"/>
      <c r="X1444" s="244"/>
      <c r="Y1444" s="130"/>
      <c r="Z1444" s="126">
        <v>20</v>
      </c>
      <c r="AA1444" s="126"/>
      <c r="AB1444" s="126"/>
      <c r="AC1444" s="126"/>
      <c r="AD1444" s="245">
        <v>42401</v>
      </c>
      <c r="AE1444" s="198" t="s">
        <v>3267</v>
      </c>
    </row>
    <row r="1445" spans="1:31" ht="27" customHeight="1">
      <c r="A1445" s="126">
        <v>1116507359</v>
      </c>
      <c r="B1445" s="273" t="s">
        <v>7611</v>
      </c>
      <c r="C1445" s="273" t="s">
        <v>7617</v>
      </c>
      <c r="D1445" s="238" t="s">
        <v>48</v>
      </c>
      <c r="E1445" s="124" t="s">
        <v>3435</v>
      </c>
      <c r="F1445" s="239" t="s">
        <v>5969</v>
      </c>
      <c r="G1445" s="99" t="s">
        <v>3436</v>
      </c>
      <c r="H1445" s="99" t="s">
        <v>3437</v>
      </c>
      <c r="I1445" s="240"/>
      <c r="J1445" s="241"/>
      <c r="K1445" s="241"/>
      <c r="L1445" s="241"/>
      <c r="M1445" s="241" t="s">
        <v>765</v>
      </c>
      <c r="N1445" s="274" t="s">
        <v>765</v>
      </c>
      <c r="O1445" s="242" t="s">
        <v>765</v>
      </c>
      <c r="P1445" s="126"/>
      <c r="Q1445" s="146"/>
      <c r="R1445" s="243"/>
      <c r="S1445" s="126"/>
      <c r="T1445" s="126"/>
      <c r="U1445" s="126"/>
      <c r="V1445" s="146"/>
      <c r="W1445" s="130"/>
      <c r="X1445" s="244"/>
      <c r="Y1445" s="130"/>
      <c r="Z1445" s="126">
        <v>20</v>
      </c>
      <c r="AA1445" s="126"/>
      <c r="AB1445" s="126"/>
      <c r="AC1445" s="126"/>
      <c r="AD1445" s="245">
        <v>42401</v>
      </c>
      <c r="AE1445" s="124" t="s">
        <v>3438</v>
      </c>
    </row>
    <row r="1446" spans="1:31" ht="27" customHeight="1">
      <c r="A1446" s="126">
        <v>1116507433</v>
      </c>
      <c r="B1446" s="124" t="s">
        <v>3391</v>
      </c>
      <c r="C1446" s="124" t="s">
        <v>3371</v>
      </c>
      <c r="D1446" s="238" t="s">
        <v>105</v>
      </c>
      <c r="E1446" s="124" t="s">
        <v>3392</v>
      </c>
      <c r="F1446" s="239" t="s">
        <v>3372</v>
      </c>
      <c r="G1446" s="99" t="s">
        <v>3373</v>
      </c>
      <c r="H1446" s="99" t="s">
        <v>3374</v>
      </c>
      <c r="I1446" s="240" t="s">
        <v>49</v>
      </c>
      <c r="J1446" s="241"/>
      <c r="K1446" s="241"/>
      <c r="L1446" s="241"/>
      <c r="M1446" s="241" t="s">
        <v>49</v>
      </c>
      <c r="N1446" s="274"/>
      <c r="O1446" s="242"/>
      <c r="P1446" s="126"/>
      <c r="Q1446" s="146"/>
      <c r="R1446" s="243">
        <v>5</v>
      </c>
      <c r="S1446" s="126"/>
      <c r="T1446" s="126">
        <v>27</v>
      </c>
      <c r="U1446" s="126"/>
      <c r="V1446" s="146"/>
      <c r="W1446" s="130"/>
      <c r="X1446" s="244"/>
      <c r="Y1446" s="130"/>
      <c r="Z1446" s="126"/>
      <c r="AA1446" s="126"/>
      <c r="AB1446" s="126"/>
      <c r="AC1446" s="126"/>
      <c r="AD1446" s="245">
        <v>42461</v>
      </c>
      <c r="AE1446" s="124" t="s">
        <v>3389</v>
      </c>
    </row>
    <row r="1447" spans="1:31" ht="27" customHeight="1">
      <c r="A1447" s="197">
        <v>1116507516</v>
      </c>
      <c r="B1447" s="198" t="s">
        <v>3513</v>
      </c>
      <c r="C1447" s="198" t="s">
        <v>3512</v>
      </c>
      <c r="D1447" s="238" t="s">
        <v>105</v>
      </c>
      <c r="E1447" s="198" t="s">
        <v>3514</v>
      </c>
      <c r="F1447" s="239" t="s">
        <v>3518</v>
      </c>
      <c r="G1447" s="169" t="s">
        <v>3515</v>
      </c>
      <c r="H1447" s="169" t="s">
        <v>3516</v>
      </c>
      <c r="I1447" s="240" t="s">
        <v>49</v>
      </c>
      <c r="J1447" s="241"/>
      <c r="K1447" s="241"/>
      <c r="L1447" s="241"/>
      <c r="M1447" s="241"/>
      <c r="N1447" s="241"/>
      <c r="O1447" s="242" t="s">
        <v>49</v>
      </c>
      <c r="P1447" s="126"/>
      <c r="Q1447" s="146"/>
      <c r="R1447" s="243"/>
      <c r="S1447" s="126"/>
      <c r="T1447" s="126"/>
      <c r="U1447" s="126">
        <v>20</v>
      </c>
      <c r="V1447" s="146"/>
      <c r="W1447" s="130"/>
      <c r="X1447" s="244"/>
      <c r="Y1447" s="130"/>
      <c r="Z1447" s="126"/>
      <c r="AA1447" s="126"/>
      <c r="AB1447" s="126"/>
      <c r="AC1447" s="126"/>
      <c r="AD1447" s="245">
        <v>42522</v>
      </c>
      <c r="AE1447" s="198" t="s">
        <v>3517</v>
      </c>
    </row>
    <row r="1448" spans="1:31" ht="27" customHeight="1">
      <c r="A1448" s="197">
        <v>1116507532</v>
      </c>
      <c r="B1448" s="198" t="s">
        <v>5498</v>
      </c>
      <c r="C1448" s="198" t="s">
        <v>3427</v>
      </c>
      <c r="D1448" s="238" t="s">
        <v>105</v>
      </c>
      <c r="E1448" s="198" t="s">
        <v>3428</v>
      </c>
      <c r="F1448" s="239" t="s">
        <v>3431</v>
      </c>
      <c r="G1448" s="169" t="s">
        <v>3429</v>
      </c>
      <c r="H1448" s="169" t="s">
        <v>3430</v>
      </c>
      <c r="I1448" s="240" t="s">
        <v>49</v>
      </c>
      <c r="J1448" s="241" t="s">
        <v>765</v>
      </c>
      <c r="K1448" s="241" t="s">
        <v>765</v>
      </c>
      <c r="L1448" s="241" t="s">
        <v>49</v>
      </c>
      <c r="M1448" s="241" t="s">
        <v>49</v>
      </c>
      <c r="N1448" s="241" t="s">
        <v>765</v>
      </c>
      <c r="O1448" s="241"/>
      <c r="P1448" s="126"/>
      <c r="Q1448" s="146"/>
      <c r="R1448" s="243"/>
      <c r="S1448" s="126"/>
      <c r="T1448" s="126"/>
      <c r="U1448" s="126"/>
      <c r="V1448" s="146"/>
      <c r="W1448" s="130"/>
      <c r="X1448" s="244"/>
      <c r="Y1448" s="130"/>
      <c r="Z1448" s="126"/>
      <c r="AA1448" s="126">
        <v>20</v>
      </c>
      <c r="AB1448" s="126"/>
      <c r="AC1448" s="126"/>
      <c r="AD1448" s="245">
        <v>42522</v>
      </c>
      <c r="AE1448" s="198" t="s">
        <v>3432</v>
      </c>
    </row>
    <row r="1449" spans="1:31" ht="27" customHeight="1">
      <c r="A1449" s="126">
        <v>1116507623</v>
      </c>
      <c r="B1449" s="124" t="s">
        <v>11569</v>
      </c>
      <c r="C1449" s="124" t="s">
        <v>3487</v>
      </c>
      <c r="D1449" s="238" t="s">
        <v>105</v>
      </c>
      <c r="E1449" s="124" t="s">
        <v>4036</v>
      </c>
      <c r="F1449" s="126" t="s">
        <v>3593</v>
      </c>
      <c r="G1449" s="126" t="s">
        <v>3488</v>
      </c>
      <c r="H1449" s="126" t="s">
        <v>3489</v>
      </c>
      <c r="I1449" s="240"/>
      <c r="J1449" s="241"/>
      <c r="K1449" s="241"/>
      <c r="L1449" s="241"/>
      <c r="M1449" s="241" t="s">
        <v>3592</v>
      </c>
      <c r="N1449" s="274" t="s">
        <v>3592</v>
      </c>
      <c r="O1449" s="242"/>
      <c r="P1449" s="126"/>
      <c r="Q1449" s="146"/>
      <c r="R1449" s="243"/>
      <c r="S1449" s="126"/>
      <c r="T1449" s="126"/>
      <c r="U1449" s="126"/>
      <c r="V1449" s="146"/>
      <c r="W1449" s="130"/>
      <c r="X1449" s="244"/>
      <c r="Y1449" s="130"/>
      <c r="Z1449" s="126">
        <v>20</v>
      </c>
      <c r="AA1449" s="126"/>
      <c r="AB1449" s="126"/>
      <c r="AC1449" s="126"/>
      <c r="AD1449" s="245">
        <v>42583</v>
      </c>
      <c r="AE1449" s="124" t="s">
        <v>3688</v>
      </c>
    </row>
    <row r="1450" spans="1:31" ht="27" customHeight="1">
      <c r="A1450" s="126">
        <v>1116507680</v>
      </c>
      <c r="B1450" s="273" t="s">
        <v>5418</v>
      </c>
      <c r="C1450" s="273" t="s">
        <v>5417</v>
      </c>
      <c r="D1450" s="238" t="s">
        <v>105</v>
      </c>
      <c r="E1450" s="124" t="s">
        <v>3586</v>
      </c>
      <c r="F1450" s="126" t="s">
        <v>3588</v>
      </c>
      <c r="G1450" s="126" t="s">
        <v>3583</v>
      </c>
      <c r="H1450" s="126" t="s">
        <v>3584</v>
      </c>
      <c r="I1450" s="240"/>
      <c r="J1450" s="241" t="s">
        <v>765</v>
      </c>
      <c r="K1450" s="241" t="s">
        <v>765</v>
      </c>
      <c r="L1450" s="241" t="s">
        <v>765</v>
      </c>
      <c r="M1450" s="241" t="s">
        <v>49</v>
      </c>
      <c r="N1450" s="274" t="s">
        <v>765</v>
      </c>
      <c r="O1450" s="242" t="s">
        <v>765</v>
      </c>
      <c r="P1450" s="126"/>
      <c r="Q1450" s="146"/>
      <c r="R1450" s="243"/>
      <c r="S1450" s="126"/>
      <c r="T1450" s="126"/>
      <c r="U1450" s="126"/>
      <c r="V1450" s="146"/>
      <c r="W1450" s="130"/>
      <c r="X1450" s="244">
        <v>20</v>
      </c>
      <c r="Y1450" s="130"/>
      <c r="Z1450" s="126"/>
      <c r="AA1450" s="126"/>
      <c r="AB1450" s="126"/>
      <c r="AC1450" s="126"/>
      <c r="AD1450" s="245">
        <v>42644</v>
      </c>
      <c r="AE1450" s="124" t="s">
        <v>3590</v>
      </c>
    </row>
    <row r="1451" spans="1:31" ht="27" customHeight="1">
      <c r="A1451" s="126">
        <v>1116507722</v>
      </c>
      <c r="B1451" s="124" t="s">
        <v>3582</v>
      </c>
      <c r="C1451" s="124" t="s">
        <v>3581</v>
      </c>
      <c r="D1451" s="238" t="s">
        <v>105</v>
      </c>
      <c r="E1451" s="124" t="s">
        <v>3587</v>
      </c>
      <c r="F1451" s="126" t="s">
        <v>3589</v>
      </c>
      <c r="G1451" s="126" t="s">
        <v>3585</v>
      </c>
      <c r="H1451" s="126" t="s">
        <v>3585</v>
      </c>
      <c r="I1451" s="240"/>
      <c r="J1451" s="241"/>
      <c r="K1451" s="241"/>
      <c r="L1451" s="241"/>
      <c r="M1451" s="241" t="s">
        <v>49</v>
      </c>
      <c r="N1451" s="274" t="s">
        <v>49</v>
      </c>
      <c r="O1451" s="242"/>
      <c r="P1451" s="126"/>
      <c r="Q1451" s="146"/>
      <c r="R1451" s="243"/>
      <c r="S1451" s="126"/>
      <c r="T1451" s="126"/>
      <c r="U1451" s="126"/>
      <c r="V1451" s="146"/>
      <c r="W1451" s="130"/>
      <c r="X1451" s="244"/>
      <c r="Y1451" s="130"/>
      <c r="Z1451" s="126"/>
      <c r="AA1451" s="126">
        <v>20</v>
      </c>
      <c r="AB1451" s="126"/>
      <c r="AC1451" s="126"/>
      <c r="AD1451" s="245">
        <v>42644</v>
      </c>
      <c r="AE1451" s="124" t="s">
        <v>3591</v>
      </c>
    </row>
    <row r="1452" spans="1:31" ht="27" customHeight="1">
      <c r="A1452" s="272">
        <v>1116507821</v>
      </c>
      <c r="B1452" s="273" t="s">
        <v>3638</v>
      </c>
      <c r="C1452" s="273" t="s">
        <v>2771</v>
      </c>
      <c r="D1452" s="238" t="s">
        <v>105</v>
      </c>
      <c r="E1452" s="273" t="s">
        <v>10899</v>
      </c>
      <c r="F1452" s="272" t="s">
        <v>5584</v>
      </c>
      <c r="G1452" s="272" t="s">
        <v>2772</v>
      </c>
      <c r="H1452" s="272" t="s">
        <v>2773</v>
      </c>
      <c r="I1452" s="135"/>
      <c r="J1452" s="136"/>
      <c r="K1452" s="136"/>
      <c r="L1452" s="136"/>
      <c r="M1452" s="136" t="s">
        <v>765</v>
      </c>
      <c r="N1452" s="137" t="s">
        <v>765</v>
      </c>
      <c r="O1452" s="132" t="s">
        <v>765</v>
      </c>
      <c r="P1452" s="99"/>
      <c r="Q1452" s="131"/>
      <c r="R1452" s="132"/>
      <c r="S1452" s="99"/>
      <c r="T1452" s="99"/>
      <c r="U1452" s="99"/>
      <c r="V1452" s="131"/>
      <c r="W1452" s="132"/>
      <c r="X1452" s="131"/>
      <c r="Y1452" s="132"/>
      <c r="Z1452" s="272"/>
      <c r="AA1452" s="272">
        <v>20</v>
      </c>
      <c r="AB1452" s="272"/>
      <c r="AC1452" s="272"/>
      <c r="AD1452" s="245">
        <v>42705</v>
      </c>
      <c r="AE1452" s="273" t="s">
        <v>3639</v>
      </c>
    </row>
    <row r="1453" spans="1:31" ht="27" customHeight="1">
      <c r="A1453" s="126">
        <v>1116507888</v>
      </c>
      <c r="B1453" s="124" t="s">
        <v>3682</v>
      </c>
      <c r="C1453" s="124" t="s">
        <v>4401</v>
      </c>
      <c r="D1453" s="238" t="s">
        <v>105</v>
      </c>
      <c r="E1453" s="124" t="s">
        <v>3683</v>
      </c>
      <c r="F1453" s="126" t="s">
        <v>3684</v>
      </c>
      <c r="G1453" s="126" t="s">
        <v>3685</v>
      </c>
      <c r="H1453" s="126" t="s">
        <v>3686</v>
      </c>
      <c r="I1453" s="240"/>
      <c r="J1453" s="241"/>
      <c r="K1453" s="241"/>
      <c r="L1453" s="241"/>
      <c r="M1453" s="241" t="s">
        <v>49</v>
      </c>
      <c r="N1453" s="274"/>
      <c r="O1453" s="242"/>
      <c r="P1453" s="126"/>
      <c r="Q1453" s="146"/>
      <c r="R1453" s="243"/>
      <c r="S1453" s="126"/>
      <c r="T1453" s="126">
        <v>20</v>
      </c>
      <c r="U1453" s="126"/>
      <c r="V1453" s="146"/>
      <c r="W1453" s="130"/>
      <c r="X1453" s="244"/>
      <c r="Y1453" s="130"/>
      <c r="Z1453" s="126"/>
      <c r="AA1453" s="126"/>
      <c r="AB1453" s="126"/>
      <c r="AC1453" s="126"/>
      <c r="AD1453" s="245">
        <v>42736</v>
      </c>
      <c r="AE1453" s="124" t="s">
        <v>3687</v>
      </c>
    </row>
    <row r="1454" spans="1:31" ht="27" customHeight="1">
      <c r="A1454" s="561">
        <v>1116507904</v>
      </c>
      <c r="B1454" s="558" t="s">
        <v>12406</v>
      </c>
      <c r="C1454" s="558" t="s">
        <v>12407</v>
      </c>
      <c r="D1454" s="648" t="s">
        <v>8052</v>
      </c>
      <c r="E1454" s="558" t="s">
        <v>12408</v>
      </c>
      <c r="F1454" s="561" t="s">
        <v>7208</v>
      </c>
      <c r="G1454" s="561" t="s">
        <v>3722</v>
      </c>
      <c r="H1454" s="561"/>
      <c r="I1454" s="640"/>
      <c r="J1454" s="641"/>
      <c r="K1454" s="641"/>
      <c r="L1454" s="641"/>
      <c r="M1454" s="641" t="s">
        <v>10950</v>
      </c>
      <c r="N1454" s="641" t="s">
        <v>10950</v>
      </c>
      <c r="O1454" s="643" t="s">
        <v>10950</v>
      </c>
      <c r="P1454" s="561"/>
      <c r="Q1454" s="577"/>
      <c r="R1454" s="644"/>
      <c r="S1454" s="561"/>
      <c r="T1454" s="561"/>
      <c r="U1454" s="561"/>
      <c r="V1454" s="577"/>
      <c r="W1454" s="645"/>
      <c r="X1454" s="646"/>
      <c r="Y1454" s="645"/>
      <c r="Z1454" s="561"/>
      <c r="AA1454" s="561">
        <v>30</v>
      </c>
      <c r="AB1454" s="561"/>
      <c r="AC1454" s="561"/>
      <c r="AD1454" s="647">
        <v>42767</v>
      </c>
      <c r="AE1454" s="558" t="s">
        <v>12409</v>
      </c>
    </row>
    <row r="1455" spans="1:31" ht="27" customHeight="1">
      <c r="A1455" s="126">
        <v>1116508027</v>
      </c>
      <c r="B1455" s="124" t="s">
        <v>3805</v>
      </c>
      <c r="C1455" s="124" t="s">
        <v>5970</v>
      </c>
      <c r="D1455" s="238" t="s">
        <v>48</v>
      </c>
      <c r="E1455" s="124" t="s">
        <v>5971</v>
      </c>
      <c r="F1455" s="126" t="s">
        <v>2648</v>
      </c>
      <c r="G1455" s="126" t="s">
        <v>3806</v>
      </c>
      <c r="H1455" s="126" t="s">
        <v>3807</v>
      </c>
      <c r="I1455" s="135" t="s">
        <v>7431</v>
      </c>
      <c r="J1455" s="136" t="s">
        <v>7431</v>
      </c>
      <c r="K1455" s="136" t="s">
        <v>7431</v>
      </c>
      <c r="L1455" s="136" t="s">
        <v>7431</v>
      </c>
      <c r="M1455" s="241" t="s">
        <v>49</v>
      </c>
      <c r="N1455" s="274" t="s">
        <v>49</v>
      </c>
      <c r="O1455" s="242" t="s">
        <v>49</v>
      </c>
      <c r="P1455" s="126"/>
      <c r="Q1455" s="146"/>
      <c r="R1455" s="243"/>
      <c r="S1455" s="126"/>
      <c r="T1455" s="126">
        <v>20</v>
      </c>
      <c r="U1455" s="126"/>
      <c r="V1455" s="146"/>
      <c r="W1455" s="130"/>
      <c r="X1455" s="244"/>
      <c r="Y1455" s="130"/>
      <c r="Z1455" s="126"/>
      <c r="AA1455" s="126">
        <v>10</v>
      </c>
      <c r="AB1455" s="126"/>
      <c r="AC1455" s="126"/>
      <c r="AD1455" s="245">
        <v>42826</v>
      </c>
      <c r="AE1455" s="124" t="s">
        <v>3808</v>
      </c>
    </row>
    <row r="1456" spans="1:31" ht="27" customHeight="1">
      <c r="A1456" s="126">
        <v>1116508050</v>
      </c>
      <c r="B1456" s="124" t="s">
        <v>3857</v>
      </c>
      <c r="C1456" s="124" t="s">
        <v>3847</v>
      </c>
      <c r="D1456" s="238" t="s">
        <v>3859</v>
      </c>
      <c r="E1456" s="124" t="s">
        <v>3860</v>
      </c>
      <c r="F1456" s="126" t="s">
        <v>3864</v>
      </c>
      <c r="G1456" s="126" t="s">
        <v>5972</v>
      </c>
      <c r="H1456" s="126" t="s">
        <v>3848</v>
      </c>
      <c r="I1456" s="127"/>
      <c r="J1456" s="128"/>
      <c r="K1456" s="128" t="s">
        <v>49</v>
      </c>
      <c r="L1456" s="128" t="s">
        <v>49</v>
      </c>
      <c r="M1456" s="241" t="s">
        <v>49</v>
      </c>
      <c r="N1456" s="274" t="s">
        <v>49</v>
      </c>
      <c r="O1456" s="242"/>
      <c r="P1456" s="126"/>
      <c r="Q1456" s="146"/>
      <c r="R1456" s="243"/>
      <c r="S1456" s="126"/>
      <c r="T1456" s="126"/>
      <c r="U1456" s="126"/>
      <c r="V1456" s="146"/>
      <c r="W1456" s="130"/>
      <c r="X1456" s="244"/>
      <c r="Y1456" s="130"/>
      <c r="Z1456" s="126"/>
      <c r="AA1456" s="126">
        <v>20</v>
      </c>
      <c r="AB1456" s="126"/>
      <c r="AC1456" s="126"/>
      <c r="AD1456" s="245">
        <v>42856</v>
      </c>
      <c r="AE1456" s="124" t="s">
        <v>3868</v>
      </c>
    </row>
    <row r="1457" spans="1:31" ht="27" customHeight="1">
      <c r="A1457" s="126">
        <v>1116508068</v>
      </c>
      <c r="B1457" s="124" t="s">
        <v>8917</v>
      </c>
      <c r="C1457" s="124" t="s">
        <v>11778</v>
      </c>
      <c r="D1457" s="238" t="s">
        <v>3859</v>
      </c>
      <c r="E1457" s="124" t="s">
        <v>3861</v>
      </c>
      <c r="F1457" s="126" t="s">
        <v>3865</v>
      </c>
      <c r="G1457" s="126" t="s">
        <v>3849</v>
      </c>
      <c r="H1457" s="126" t="s">
        <v>3850</v>
      </c>
      <c r="I1457" s="127" t="s">
        <v>3839</v>
      </c>
      <c r="J1457" s="128"/>
      <c r="K1457" s="128" t="s">
        <v>3839</v>
      </c>
      <c r="L1457" s="128" t="s">
        <v>3839</v>
      </c>
      <c r="M1457" s="241" t="s">
        <v>3839</v>
      </c>
      <c r="N1457" s="274" t="s">
        <v>3839</v>
      </c>
      <c r="O1457" s="242"/>
      <c r="P1457" s="126"/>
      <c r="Q1457" s="146"/>
      <c r="R1457" s="243"/>
      <c r="S1457" s="126"/>
      <c r="T1457" s="126"/>
      <c r="U1457" s="126"/>
      <c r="V1457" s="146"/>
      <c r="W1457" s="130"/>
      <c r="X1457" s="244"/>
      <c r="Y1457" s="130"/>
      <c r="Z1457" s="126">
        <v>40</v>
      </c>
      <c r="AA1457" s="126"/>
      <c r="AB1457" s="126"/>
      <c r="AC1457" s="126"/>
      <c r="AD1457" s="245">
        <v>42856</v>
      </c>
      <c r="AE1457" s="124" t="s">
        <v>3869</v>
      </c>
    </row>
    <row r="1458" spans="1:31" ht="27" customHeight="1">
      <c r="A1458" s="126">
        <v>1116508092</v>
      </c>
      <c r="B1458" s="124" t="s">
        <v>6971</v>
      </c>
      <c r="C1458" s="124" t="s">
        <v>3851</v>
      </c>
      <c r="D1458" s="238" t="s">
        <v>3859</v>
      </c>
      <c r="E1458" s="124" t="s">
        <v>3862</v>
      </c>
      <c r="F1458" s="126" t="s">
        <v>3866</v>
      </c>
      <c r="G1458" s="126" t="s">
        <v>3852</v>
      </c>
      <c r="H1458" s="126" t="s">
        <v>3853</v>
      </c>
      <c r="I1458" s="127" t="s">
        <v>765</v>
      </c>
      <c r="J1458" s="128" t="s">
        <v>765</v>
      </c>
      <c r="K1458" s="128" t="s">
        <v>765</v>
      </c>
      <c r="L1458" s="128" t="s">
        <v>765</v>
      </c>
      <c r="M1458" s="241" t="s">
        <v>765</v>
      </c>
      <c r="N1458" s="274" t="s">
        <v>765</v>
      </c>
      <c r="O1458" s="242" t="s">
        <v>765</v>
      </c>
      <c r="P1458" s="126"/>
      <c r="Q1458" s="146"/>
      <c r="R1458" s="243"/>
      <c r="S1458" s="126"/>
      <c r="T1458" s="126"/>
      <c r="U1458" s="126"/>
      <c r="V1458" s="146"/>
      <c r="W1458" s="130"/>
      <c r="X1458" s="244"/>
      <c r="Y1458" s="130"/>
      <c r="Z1458" s="126">
        <v>20</v>
      </c>
      <c r="AA1458" s="126"/>
      <c r="AB1458" s="126"/>
      <c r="AC1458" s="126"/>
      <c r="AD1458" s="245">
        <v>42856</v>
      </c>
      <c r="AE1458" s="124" t="s">
        <v>3870</v>
      </c>
    </row>
    <row r="1459" spans="1:31" ht="27" customHeight="1">
      <c r="A1459" s="126">
        <v>1116508126</v>
      </c>
      <c r="B1459" s="124" t="s">
        <v>3858</v>
      </c>
      <c r="C1459" s="124" t="s">
        <v>3854</v>
      </c>
      <c r="D1459" s="238" t="s">
        <v>3859</v>
      </c>
      <c r="E1459" s="124" t="s">
        <v>3863</v>
      </c>
      <c r="F1459" s="126" t="s">
        <v>3867</v>
      </c>
      <c r="G1459" s="126" t="s">
        <v>3855</v>
      </c>
      <c r="H1459" s="126" t="s">
        <v>3856</v>
      </c>
      <c r="I1459" s="127"/>
      <c r="J1459" s="128"/>
      <c r="K1459" s="128"/>
      <c r="L1459" s="128"/>
      <c r="M1459" s="241" t="s">
        <v>3839</v>
      </c>
      <c r="N1459" s="274" t="s">
        <v>3839</v>
      </c>
      <c r="O1459" s="242" t="s">
        <v>3839</v>
      </c>
      <c r="P1459" s="126"/>
      <c r="Q1459" s="146"/>
      <c r="R1459" s="243"/>
      <c r="S1459" s="126"/>
      <c r="T1459" s="126"/>
      <c r="U1459" s="126"/>
      <c r="V1459" s="146"/>
      <c r="W1459" s="130"/>
      <c r="X1459" s="244"/>
      <c r="Y1459" s="130"/>
      <c r="Z1459" s="126">
        <v>20</v>
      </c>
      <c r="AA1459" s="126"/>
      <c r="AB1459" s="126"/>
      <c r="AC1459" s="126"/>
      <c r="AD1459" s="245">
        <v>42856</v>
      </c>
      <c r="AE1459" s="124" t="s">
        <v>3871</v>
      </c>
    </row>
    <row r="1460" spans="1:31" ht="27" customHeight="1">
      <c r="A1460" s="126">
        <v>1116508142</v>
      </c>
      <c r="B1460" s="124" t="s">
        <v>3919</v>
      </c>
      <c r="C1460" s="124" t="s">
        <v>3918</v>
      </c>
      <c r="D1460" s="238" t="s">
        <v>3920</v>
      </c>
      <c r="E1460" s="124" t="s">
        <v>3921</v>
      </c>
      <c r="F1460" s="126" t="s">
        <v>3922</v>
      </c>
      <c r="G1460" s="126" t="s">
        <v>4006</v>
      </c>
      <c r="H1460" s="126" t="s">
        <v>4006</v>
      </c>
      <c r="I1460" s="127"/>
      <c r="J1460" s="128"/>
      <c r="K1460" s="128"/>
      <c r="L1460" s="128"/>
      <c r="M1460" s="241" t="s">
        <v>3914</v>
      </c>
      <c r="N1460" s="274"/>
      <c r="O1460" s="242"/>
      <c r="P1460" s="126"/>
      <c r="Q1460" s="146"/>
      <c r="R1460" s="243"/>
      <c r="S1460" s="126"/>
      <c r="T1460" s="126"/>
      <c r="U1460" s="126"/>
      <c r="V1460" s="146"/>
      <c r="W1460" s="130"/>
      <c r="X1460" s="244">
        <v>6</v>
      </c>
      <c r="Y1460" s="130"/>
      <c r="Z1460" s="126"/>
      <c r="AA1460" s="126">
        <v>24</v>
      </c>
      <c r="AB1460" s="126"/>
      <c r="AC1460" s="126"/>
      <c r="AD1460" s="245">
        <v>42887</v>
      </c>
      <c r="AE1460" s="124" t="s">
        <v>4038</v>
      </c>
    </row>
    <row r="1461" spans="1:31" ht="27" customHeight="1">
      <c r="A1461" s="126">
        <v>1116508308</v>
      </c>
      <c r="B1461" s="124" t="s">
        <v>4039</v>
      </c>
      <c r="C1461" s="124" t="s">
        <v>4031</v>
      </c>
      <c r="D1461" s="238" t="s">
        <v>48</v>
      </c>
      <c r="E1461" s="273" t="s">
        <v>5333</v>
      </c>
      <c r="F1461" s="272" t="s">
        <v>5334</v>
      </c>
      <c r="G1461" s="126" t="s">
        <v>4032</v>
      </c>
      <c r="H1461" s="126" t="s">
        <v>4033</v>
      </c>
      <c r="I1461" s="127"/>
      <c r="J1461" s="128"/>
      <c r="K1461" s="128"/>
      <c r="L1461" s="128"/>
      <c r="M1461" s="241" t="s">
        <v>4034</v>
      </c>
      <c r="N1461" s="274" t="s">
        <v>4034</v>
      </c>
      <c r="O1461" s="242"/>
      <c r="P1461" s="126"/>
      <c r="Q1461" s="146"/>
      <c r="R1461" s="243"/>
      <c r="S1461" s="126"/>
      <c r="T1461" s="126"/>
      <c r="U1461" s="126"/>
      <c r="V1461" s="146"/>
      <c r="W1461" s="130"/>
      <c r="X1461" s="244"/>
      <c r="Y1461" s="130"/>
      <c r="Z1461" s="126">
        <v>20</v>
      </c>
      <c r="AA1461" s="126"/>
      <c r="AB1461" s="126"/>
      <c r="AC1461" s="126"/>
      <c r="AD1461" s="245">
        <v>43009</v>
      </c>
      <c r="AE1461" s="124" t="s">
        <v>4035</v>
      </c>
    </row>
    <row r="1462" spans="1:31" ht="27" customHeight="1">
      <c r="A1462" s="126">
        <v>1116508464</v>
      </c>
      <c r="B1462" s="124" t="s">
        <v>4208</v>
      </c>
      <c r="C1462" s="124" t="s">
        <v>4209</v>
      </c>
      <c r="D1462" s="238" t="s">
        <v>4210</v>
      </c>
      <c r="E1462" s="238" t="s">
        <v>4211</v>
      </c>
      <c r="F1462" s="126" t="s">
        <v>4212</v>
      </c>
      <c r="G1462" s="126" t="s">
        <v>4213</v>
      </c>
      <c r="H1462" s="126" t="s">
        <v>4214</v>
      </c>
      <c r="I1462" s="127"/>
      <c r="J1462" s="128"/>
      <c r="K1462" s="128"/>
      <c r="L1462" s="128"/>
      <c r="M1462" s="241" t="s">
        <v>4215</v>
      </c>
      <c r="N1462" s="274" t="s">
        <v>4215</v>
      </c>
      <c r="O1462" s="242"/>
      <c r="P1462" s="126"/>
      <c r="Q1462" s="146"/>
      <c r="R1462" s="243"/>
      <c r="S1462" s="126"/>
      <c r="T1462" s="126"/>
      <c r="U1462" s="126"/>
      <c r="V1462" s="146"/>
      <c r="W1462" s="130"/>
      <c r="X1462" s="244"/>
      <c r="Y1462" s="130"/>
      <c r="Z1462" s="126">
        <v>20</v>
      </c>
      <c r="AA1462" s="126"/>
      <c r="AB1462" s="126"/>
      <c r="AC1462" s="126"/>
      <c r="AD1462" s="245">
        <v>43101</v>
      </c>
      <c r="AE1462" s="124" t="s">
        <v>4216</v>
      </c>
    </row>
    <row r="1463" spans="1:31" ht="27" customHeight="1">
      <c r="A1463" s="272">
        <v>1116508563</v>
      </c>
      <c r="B1463" s="273" t="s">
        <v>4386</v>
      </c>
      <c r="C1463" s="238" t="s">
        <v>4369</v>
      </c>
      <c r="D1463" s="238" t="s">
        <v>105</v>
      </c>
      <c r="E1463" s="238" t="s">
        <v>4388</v>
      </c>
      <c r="F1463" s="239" t="s">
        <v>4370</v>
      </c>
      <c r="G1463" s="272" t="s">
        <v>4371</v>
      </c>
      <c r="H1463" s="272" t="s">
        <v>5973</v>
      </c>
      <c r="I1463" s="127" t="s">
        <v>49</v>
      </c>
      <c r="J1463" s="128"/>
      <c r="K1463" s="128"/>
      <c r="L1463" s="128"/>
      <c r="M1463" s="128" t="s">
        <v>765</v>
      </c>
      <c r="N1463" s="129"/>
      <c r="O1463" s="130"/>
      <c r="P1463" s="126"/>
      <c r="Q1463" s="146"/>
      <c r="R1463" s="130">
        <v>2</v>
      </c>
      <c r="S1463" s="126"/>
      <c r="T1463" s="272">
        <v>20</v>
      </c>
      <c r="U1463" s="126"/>
      <c r="V1463" s="146"/>
      <c r="W1463" s="130"/>
      <c r="X1463" s="146"/>
      <c r="Y1463" s="130"/>
      <c r="Z1463" s="126"/>
      <c r="AA1463" s="126">
        <v>30</v>
      </c>
      <c r="AB1463" s="126"/>
      <c r="AC1463" s="126"/>
      <c r="AD1463" s="245">
        <v>43191</v>
      </c>
      <c r="AE1463" s="102" t="s">
        <v>4372</v>
      </c>
    </row>
    <row r="1464" spans="1:31" ht="27" customHeight="1">
      <c r="A1464" s="272">
        <v>1116508639</v>
      </c>
      <c r="B1464" s="273" t="s">
        <v>3223</v>
      </c>
      <c r="C1464" s="238" t="s">
        <v>4391</v>
      </c>
      <c r="D1464" s="238" t="s">
        <v>105</v>
      </c>
      <c r="E1464" s="238" t="s">
        <v>4389</v>
      </c>
      <c r="F1464" s="239" t="s">
        <v>4374</v>
      </c>
      <c r="G1464" s="272" t="s">
        <v>4375</v>
      </c>
      <c r="H1464" s="272" t="s">
        <v>4376</v>
      </c>
      <c r="I1464" s="127"/>
      <c r="J1464" s="128"/>
      <c r="K1464" s="128"/>
      <c r="L1464" s="128"/>
      <c r="M1464" s="128" t="s">
        <v>765</v>
      </c>
      <c r="N1464" s="129" t="s">
        <v>765</v>
      </c>
      <c r="O1464" s="130"/>
      <c r="P1464" s="126"/>
      <c r="Q1464" s="146"/>
      <c r="R1464" s="130"/>
      <c r="S1464" s="126"/>
      <c r="T1464" s="272"/>
      <c r="U1464" s="126"/>
      <c r="V1464" s="146"/>
      <c r="W1464" s="130"/>
      <c r="X1464" s="146"/>
      <c r="Y1464" s="130"/>
      <c r="Z1464" s="126"/>
      <c r="AA1464" s="126">
        <v>20</v>
      </c>
      <c r="AB1464" s="126"/>
      <c r="AC1464" s="126"/>
      <c r="AD1464" s="245">
        <v>43191</v>
      </c>
      <c r="AE1464" s="102" t="s">
        <v>4377</v>
      </c>
    </row>
    <row r="1465" spans="1:31" ht="27" customHeight="1">
      <c r="A1465" s="272">
        <v>1116508670</v>
      </c>
      <c r="B1465" s="273" t="s">
        <v>4387</v>
      </c>
      <c r="C1465" s="238" t="s">
        <v>4378</v>
      </c>
      <c r="D1465" s="238" t="s">
        <v>105</v>
      </c>
      <c r="E1465" s="238" t="s">
        <v>4390</v>
      </c>
      <c r="F1465" s="239" t="s">
        <v>4379</v>
      </c>
      <c r="G1465" s="272" t="s">
        <v>4380</v>
      </c>
      <c r="H1465" s="272" t="s">
        <v>4380</v>
      </c>
      <c r="I1465" s="127"/>
      <c r="J1465" s="128"/>
      <c r="K1465" s="128"/>
      <c r="L1465" s="128"/>
      <c r="M1465" s="128" t="s">
        <v>765</v>
      </c>
      <c r="N1465" s="129"/>
      <c r="O1465" s="130"/>
      <c r="P1465" s="126"/>
      <c r="Q1465" s="146"/>
      <c r="R1465" s="130">
        <v>5</v>
      </c>
      <c r="S1465" s="126"/>
      <c r="T1465" s="272">
        <v>30</v>
      </c>
      <c r="U1465" s="126"/>
      <c r="V1465" s="146"/>
      <c r="W1465" s="130"/>
      <c r="X1465" s="146"/>
      <c r="Y1465" s="130"/>
      <c r="Z1465" s="126"/>
      <c r="AA1465" s="126"/>
      <c r="AB1465" s="126"/>
      <c r="AC1465" s="126"/>
      <c r="AD1465" s="245">
        <v>43191</v>
      </c>
      <c r="AE1465" s="102" t="s">
        <v>4392</v>
      </c>
    </row>
    <row r="1466" spans="1:31" ht="27" customHeight="1">
      <c r="A1466" s="99">
        <v>1116508712</v>
      </c>
      <c r="B1466" s="100" t="s">
        <v>4412</v>
      </c>
      <c r="C1466" s="101" t="s">
        <v>4407</v>
      </c>
      <c r="D1466" s="102" t="s">
        <v>105</v>
      </c>
      <c r="E1466" s="102" t="s">
        <v>4413</v>
      </c>
      <c r="F1466" s="133" t="s">
        <v>4408</v>
      </c>
      <c r="G1466" s="134" t="s">
        <v>4409</v>
      </c>
      <c r="H1466" s="134" t="s">
        <v>4410</v>
      </c>
      <c r="I1466" s="135"/>
      <c r="J1466" s="136"/>
      <c r="K1466" s="136"/>
      <c r="L1466" s="136"/>
      <c r="M1466" s="136" t="s">
        <v>765</v>
      </c>
      <c r="N1466" s="137"/>
      <c r="O1466" s="132"/>
      <c r="P1466" s="99"/>
      <c r="Q1466" s="131"/>
      <c r="R1466" s="132"/>
      <c r="S1466" s="99"/>
      <c r="T1466" s="99"/>
      <c r="U1466" s="99"/>
      <c r="V1466" s="131"/>
      <c r="W1466" s="132"/>
      <c r="X1466" s="131"/>
      <c r="Y1466" s="132"/>
      <c r="Z1466" s="99"/>
      <c r="AA1466" s="99"/>
      <c r="AB1466" s="126" t="s">
        <v>4411</v>
      </c>
      <c r="AC1466" s="126"/>
      <c r="AD1466" s="138">
        <v>43191</v>
      </c>
      <c r="AE1466" s="102" t="s">
        <v>4414</v>
      </c>
    </row>
    <row r="1467" spans="1:31" ht="27" customHeight="1">
      <c r="A1467" s="99">
        <v>1116508779</v>
      </c>
      <c r="B1467" s="100" t="s">
        <v>5278</v>
      </c>
      <c r="C1467" s="101" t="s">
        <v>4448</v>
      </c>
      <c r="D1467" s="102" t="s">
        <v>105</v>
      </c>
      <c r="E1467" s="102" t="s">
        <v>4449</v>
      </c>
      <c r="F1467" s="133" t="s">
        <v>4450</v>
      </c>
      <c r="G1467" s="133" t="s">
        <v>4451</v>
      </c>
      <c r="H1467" s="134" t="s">
        <v>4452</v>
      </c>
      <c r="I1467" s="135"/>
      <c r="J1467" s="136"/>
      <c r="K1467" s="136"/>
      <c r="L1467" s="136"/>
      <c r="M1467" s="136" t="s">
        <v>765</v>
      </c>
      <c r="N1467" s="136" t="s">
        <v>765</v>
      </c>
      <c r="O1467" s="132"/>
      <c r="P1467" s="99"/>
      <c r="Q1467" s="131"/>
      <c r="R1467" s="132"/>
      <c r="S1467" s="99"/>
      <c r="T1467" s="99">
        <v>10</v>
      </c>
      <c r="U1467" s="99"/>
      <c r="V1467" s="131"/>
      <c r="W1467" s="132"/>
      <c r="X1467" s="131"/>
      <c r="Y1467" s="132"/>
      <c r="Z1467" s="99"/>
      <c r="AA1467" s="99">
        <v>10</v>
      </c>
      <c r="AB1467" s="126"/>
      <c r="AC1467" s="126"/>
      <c r="AD1467" s="138">
        <v>43221</v>
      </c>
      <c r="AE1467" s="102" t="s">
        <v>4453</v>
      </c>
    </row>
    <row r="1468" spans="1:31" ht="27" customHeight="1">
      <c r="A1468" s="126">
        <v>1116508787</v>
      </c>
      <c r="B1468" s="100" t="s">
        <v>5279</v>
      </c>
      <c r="C1468" s="101" t="s">
        <v>4454</v>
      </c>
      <c r="D1468" s="102" t="s">
        <v>105</v>
      </c>
      <c r="E1468" s="102" t="s">
        <v>4455</v>
      </c>
      <c r="F1468" s="126" t="s">
        <v>4456</v>
      </c>
      <c r="G1468" s="126" t="s">
        <v>4457</v>
      </c>
      <c r="H1468" s="126" t="s">
        <v>4458</v>
      </c>
      <c r="I1468" s="135"/>
      <c r="J1468" s="136"/>
      <c r="K1468" s="136"/>
      <c r="L1468" s="136"/>
      <c r="M1468" s="136"/>
      <c r="N1468" s="137" t="s">
        <v>765</v>
      </c>
      <c r="O1468" s="132"/>
      <c r="P1468" s="99"/>
      <c r="Q1468" s="131"/>
      <c r="R1468" s="132"/>
      <c r="S1468" s="99"/>
      <c r="T1468" s="99"/>
      <c r="U1468" s="99"/>
      <c r="V1468" s="131"/>
      <c r="W1468" s="132"/>
      <c r="X1468" s="131"/>
      <c r="Y1468" s="132"/>
      <c r="Z1468" s="99"/>
      <c r="AA1468" s="99">
        <v>20</v>
      </c>
      <c r="AB1468" s="126"/>
      <c r="AC1468" s="126"/>
      <c r="AD1468" s="138">
        <v>43221</v>
      </c>
      <c r="AE1468" s="102" t="s">
        <v>4459</v>
      </c>
    </row>
    <row r="1469" spans="1:31" ht="27" customHeight="1">
      <c r="A1469" s="99">
        <v>1116508829</v>
      </c>
      <c r="B1469" s="100" t="s">
        <v>5280</v>
      </c>
      <c r="C1469" s="101" t="s">
        <v>4495</v>
      </c>
      <c r="D1469" s="102" t="s">
        <v>105</v>
      </c>
      <c r="E1469" s="102" t="s">
        <v>4496</v>
      </c>
      <c r="F1469" s="133" t="s">
        <v>4497</v>
      </c>
      <c r="G1469" s="133" t="s">
        <v>4498</v>
      </c>
      <c r="H1469" s="134" t="s">
        <v>4499</v>
      </c>
      <c r="I1469" s="135"/>
      <c r="J1469" s="136"/>
      <c r="K1469" s="136"/>
      <c r="L1469" s="136"/>
      <c r="M1469" s="136"/>
      <c r="N1469" s="137" t="s">
        <v>765</v>
      </c>
      <c r="O1469" s="132"/>
      <c r="P1469" s="99"/>
      <c r="Q1469" s="131"/>
      <c r="R1469" s="132"/>
      <c r="S1469" s="99"/>
      <c r="T1469" s="99"/>
      <c r="U1469" s="99"/>
      <c r="V1469" s="131"/>
      <c r="W1469" s="132"/>
      <c r="X1469" s="131">
        <v>20</v>
      </c>
      <c r="Y1469" s="132"/>
      <c r="Z1469" s="99"/>
      <c r="AA1469" s="99"/>
      <c r="AB1469" s="138"/>
      <c r="AC1469" s="138"/>
      <c r="AD1469" s="138">
        <v>43252</v>
      </c>
      <c r="AE1469" s="102" t="s">
        <v>4500</v>
      </c>
    </row>
    <row r="1470" spans="1:31" ht="27" customHeight="1">
      <c r="A1470" s="99">
        <v>1116508878</v>
      </c>
      <c r="B1470" s="100" t="s">
        <v>5281</v>
      </c>
      <c r="C1470" s="101" t="s">
        <v>4547</v>
      </c>
      <c r="D1470" s="102" t="s">
        <v>105</v>
      </c>
      <c r="E1470" s="102" t="s">
        <v>4548</v>
      </c>
      <c r="F1470" s="133" t="s">
        <v>4549</v>
      </c>
      <c r="G1470" s="133" t="s">
        <v>4550</v>
      </c>
      <c r="H1470" s="134" t="s">
        <v>4551</v>
      </c>
      <c r="I1470" s="135"/>
      <c r="J1470" s="136"/>
      <c r="K1470" s="136"/>
      <c r="L1470" s="136"/>
      <c r="M1470" s="136" t="s">
        <v>765</v>
      </c>
      <c r="N1470" s="137"/>
      <c r="O1470" s="132"/>
      <c r="P1470" s="99"/>
      <c r="Q1470" s="131"/>
      <c r="R1470" s="132"/>
      <c r="S1470" s="99"/>
      <c r="T1470" s="99">
        <v>20</v>
      </c>
      <c r="U1470" s="99"/>
      <c r="V1470" s="131"/>
      <c r="W1470" s="132"/>
      <c r="X1470" s="131"/>
      <c r="Y1470" s="132"/>
      <c r="Z1470" s="99"/>
      <c r="AA1470" s="99"/>
      <c r="AB1470" s="99"/>
      <c r="AC1470" s="99"/>
      <c r="AD1470" s="138">
        <v>43282</v>
      </c>
      <c r="AE1470" s="102" t="s">
        <v>4552</v>
      </c>
    </row>
    <row r="1471" spans="1:31" ht="27" customHeight="1">
      <c r="A1471" s="99">
        <v>1116508936</v>
      </c>
      <c r="B1471" s="100" t="s">
        <v>5282</v>
      </c>
      <c r="C1471" s="101" t="s">
        <v>4553</v>
      </c>
      <c r="D1471" s="102" t="s">
        <v>105</v>
      </c>
      <c r="E1471" s="102" t="s">
        <v>4554</v>
      </c>
      <c r="F1471" s="133" t="s">
        <v>5225</v>
      </c>
      <c r="G1471" s="133" t="s">
        <v>4555</v>
      </c>
      <c r="H1471" s="133" t="s">
        <v>4555</v>
      </c>
      <c r="I1471" s="135" t="s">
        <v>765</v>
      </c>
      <c r="J1471" s="136" t="s">
        <v>765</v>
      </c>
      <c r="K1471" s="136" t="s">
        <v>765</v>
      </c>
      <c r="L1471" s="136" t="s">
        <v>765</v>
      </c>
      <c r="M1471" s="136" t="s">
        <v>765</v>
      </c>
      <c r="N1471" s="136" t="s">
        <v>765</v>
      </c>
      <c r="O1471" s="132" t="s">
        <v>765</v>
      </c>
      <c r="P1471" s="99"/>
      <c r="Q1471" s="131"/>
      <c r="R1471" s="132"/>
      <c r="S1471" s="99"/>
      <c r="T1471" s="99"/>
      <c r="U1471" s="99"/>
      <c r="V1471" s="131"/>
      <c r="W1471" s="132"/>
      <c r="X1471" s="131"/>
      <c r="Y1471" s="132"/>
      <c r="Z1471" s="99"/>
      <c r="AA1471" s="99">
        <v>20</v>
      </c>
      <c r="AB1471" s="99"/>
      <c r="AC1471" s="99"/>
      <c r="AD1471" s="138">
        <v>43282</v>
      </c>
      <c r="AE1471" s="102" t="s">
        <v>4556</v>
      </c>
    </row>
    <row r="1472" spans="1:31" ht="27" customHeight="1">
      <c r="A1472" s="126">
        <v>1116508944</v>
      </c>
      <c r="B1472" s="100" t="s">
        <v>5420</v>
      </c>
      <c r="C1472" s="273" t="s">
        <v>5419</v>
      </c>
      <c r="D1472" s="102" t="s">
        <v>105</v>
      </c>
      <c r="E1472" s="102" t="s">
        <v>4557</v>
      </c>
      <c r="F1472" s="126" t="s">
        <v>4396</v>
      </c>
      <c r="G1472" s="126" t="s">
        <v>4558</v>
      </c>
      <c r="H1472" s="126" t="s">
        <v>4559</v>
      </c>
      <c r="I1472" s="135"/>
      <c r="J1472" s="136"/>
      <c r="K1472" s="136"/>
      <c r="L1472" s="136"/>
      <c r="M1472" s="136"/>
      <c r="N1472" s="137" t="s">
        <v>765</v>
      </c>
      <c r="O1472" s="132"/>
      <c r="P1472" s="99"/>
      <c r="Q1472" s="131"/>
      <c r="R1472" s="132"/>
      <c r="S1472" s="99"/>
      <c r="T1472" s="99"/>
      <c r="U1472" s="99"/>
      <c r="V1472" s="131"/>
      <c r="W1472" s="132"/>
      <c r="X1472" s="131">
        <v>20</v>
      </c>
      <c r="Y1472" s="132"/>
      <c r="Z1472" s="99"/>
      <c r="AA1472" s="99"/>
      <c r="AB1472" s="99"/>
      <c r="AC1472" s="99"/>
      <c r="AD1472" s="138">
        <v>43282</v>
      </c>
      <c r="AE1472" s="102" t="s">
        <v>4560</v>
      </c>
    </row>
    <row r="1473" spans="1:31" ht="27" customHeight="1">
      <c r="A1473" s="99">
        <v>1116509025</v>
      </c>
      <c r="B1473" s="100" t="s">
        <v>5420</v>
      </c>
      <c r="C1473" s="273" t="s">
        <v>5421</v>
      </c>
      <c r="D1473" s="102" t="s">
        <v>105</v>
      </c>
      <c r="E1473" s="102" t="s">
        <v>4589</v>
      </c>
      <c r="F1473" s="133" t="s">
        <v>4590</v>
      </c>
      <c r="G1473" s="133" t="s">
        <v>4591</v>
      </c>
      <c r="H1473" s="133" t="s">
        <v>4592</v>
      </c>
      <c r="I1473" s="135"/>
      <c r="J1473" s="136" t="s">
        <v>765</v>
      </c>
      <c r="K1473" s="136" t="s">
        <v>765</v>
      </c>
      <c r="L1473" s="241" t="s">
        <v>49</v>
      </c>
      <c r="M1473" s="136" t="s">
        <v>765</v>
      </c>
      <c r="N1473" s="171" t="s">
        <v>765</v>
      </c>
      <c r="O1473" s="132" t="s">
        <v>765</v>
      </c>
      <c r="P1473" s="99"/>
      <c r="Q1473" s="131"/>
      <c r="R1473" s="132"/>
      <c r="S1473" s="99"/>
      <c r="T1473" s="99"/>
      <c r="U1473" s="99"/>
      <c r="V1473" s="131"/>
      <c r="W1473" s="132"/>
      <c r="X1473" s="110">
        <v>20</v>
      </c>
      <c r="Y1473" s="132"/>
      <c r="Z1473" s="99"/>
      <c r="AA1473" s="99"/>
      <c r="AB1473" s="138"/>
      <c r="AC1473" s="138"/>
      <c r="AD1473" s="138">
        <v>43313</v>
      </c>
      <c r="AE1473" s="102" t="s">
        <v>4593</v>
      </c>
    </row>
    <row r="1474" spans="1:31" ht="27" customHeight="1">
      <c r="A1474" s="99">
        <v>1116509124</v>
      </c>
      <c r="B1474" s="124" t="s">
        <v>5496</v>
      </c>
      <c r="C1474" s="124" t="s">
        <v>4690</v>
      </c>
      <c r="D1474" s="102" t="s">
        <v>105</v>
      </c>
      <c r="E1474" s="102" t="s">
        <v>4691</v>
      </c>
      <c r="F1474" s="133" t="s">
        <v>4692</v>
      </c>
      <c r="G1474" s="99" t="s">
        <v>4693</v>
      </c>
      <c r="H1474" s="99" t="s">
        <v>4694</v>
      </c>
      <c r="I1474" s="135"/>
      <c r="J1474" s="136"/>
      <c r="K1474" s="136"/>
      <c r="L1474" s="136"/>
      <c r="M1474" s="136" t="s">
        <v>765</v>
      </c>
      <c r="N1474" s="148" t="s">
        <v>765</v>
      </c>
      <c r="O1474" s="132" t="s">
        <v>765</v>
      </c>
      <c r="P1474" s="99"/>
      <c r="Q1474" s="131"/>
      <c r="R1474" s="132"/>
      <c r="S1474" s="99"/>
      <c r="T1474" s="99"/>
      <c r="U1474" s="99"/>
      <c r="V1474" s="110"/>
      <c r="W1474" s="132"/>
      <c r="X1474" s="110"/>
      <c r="Y1474" s="132"/>
      <c r="Z1474" s="99"/>
      <c r="AA1474" s="99">
        <v>40</v>
      </c>
      <c r="AB1474" s="138"/>
      <c r="AC1474" s="138"/>
      <c r="AD1474" s="138">
        <v>43374</v>
      </c>
      <c r="AE1474" s="102" t="s">
        <v>6711</v>
      </c>
    </row>
    <row r="1475" spans="1:31" ht="27" customHeight="1">
      <c r="A1475" s="99">
        <v>1116509132</v>
      </c>
      <c r="B1475" s="124" t="s">
        <v>5497</v>
      </c>
      <c r="C1475" s="124" t="s">
        <v>4695</v>
      </c>
      <c r="D1475" s="102" t="s">
        <v>105</v>
      </c>
      <c r="E1475" s="102" t="s">
        <v>4696</v>
      </c>
      <c r="F1475" s="133" t="s">
        <v>4697</v>
      </c>
      <c r="G1475" s="99" t="s">
        <v>3118</v>
      </c>
      <c r="H1475" s="99" t="s">
        <v>3119</v>
      </c>
      <c r="I1475" s="135" t="s">
        <v>765</v>
      </c>
      <c r="J1475" s="136" t="s">
        <v>765</v>
      </c>
      <c r="K1475" s="136" t="s">
        <v>765</v>
      </c>
      <c r="L1475" s="136" t="s">
        <v>765</v>
      </c>
      <c r="M1475" s="136" t="s">
        <v>765</v>
      </c>
      <c r="N1475" s="137" t="s">
        <v>765</v>
      </c>
      <c r="O1475" s="132" t="s">
        <v>765</v>
      </c>
      <c r="P1475" s="99"/>
      <c r="Q1475" s="131"/>
      <c r="R1475" s="132"/>
      <c r="S1475" s="99"/>
      <c r="T1475" s="99"/>
      <c r="U1475" s="99"/>
      <c r="V1475" s="131"/>
      <c r="W1475" s="132"/>
      <c r="X1475" s="131"/>
      <c r="Y1475" s="132"/>
      <c r="Z1475" s="99"/>
      <c r="AA1475" s="99"/>
      <c r="AB1475" s="138" t="s">
        <v>4714</v>
      </c>
      <c r="AC1475" s="138"/>
      <c r="AD1475" s="138">
        <v>43374</v>
      </c>
      <c r="AE1475" s="102" t="s">
        <v>4560</v>
      </c>
    </row>
    <row r="1476" spans="1:31" ht="27" customHeight="1">
      <c r="A1476" s="99">
        <v>1116509140</v>
      </c>
      <c r="B1476" s="124" t="s">
        <v>5497</v>
      </c>
      <c r="C1476" s="124" t="s">
        <v>4698</v>
      </c>
      <c r="D1476" s="102" t="s">
        <v>105</v>
      </c>
      <c r="E1476" s="102" t="s">
        <v>4699</v>
      </c>
      <c r="F1476" s="133" t="s">
        <v>4700</v>
      </c>
      <c r="G1476" s="99" t="s">
        <v>4701</v>
      </c>
      <c r="H1476" s="99" t="s">
        <v>4702</v>
      </c>
      <c r="I1476" s="135" t="s">
        <v>765</v>
      </c>
      <c r="J1476" s="136" t="s">
        <v>765</v>
      </c>
      <c r="K1476" s="136" t="s">
        <v>765</v>
      </c>
      <c r="L1476" s="136" t="s">
        <v>765</v>
      </c>
      <c r="M1476" s="136" t="s">
        <v>765</v>
      </c>
      <c r="N1476" s="137" t="s">
        <v>765</v>
      </c>
      <c r="O1476" s="132" t="s">
        <v>765</v>
      </c>
      <c r="P1476" s="99"/>
      <c r="Q1476" s="131"/>
      <c r="R1476" s="132"/>
      <c r="S1476" s="99"/>
      <c r="T1476" s="99"/>
      <c r="U1476" s="99"/>
      <c r="V1476" s="131"/>
      <c r="W1476" s="132"/>
      <c r="X1476" s="131"/>
      <c r="Y1476" s="132"/>
      <c r="Z1476" s="99"/>
      <c r="AA1476" s="99"/>
      <c r="AB1476" s="138" t="s">
        <v>4714</v>
      </c>
      <c r="AC1476" s="138"/>
      <c r="AD1476" s="138">
        <v>43374</v>
      </c>
      <c r="AE1476" s="102" t="s">
        <v>4703</v>
      </c>
    </row>
    <row r="1477" spans="1:31" ht="27" customHeight="1">
      <c r="A1477" s="99">
        <v>1116509157</v>
      </c>
      <c r="B1477" s="124" t="s">
        <v>5295</v>
      </c>
      <c r="C1477" s="124" t="s">
        <v>4704</v>
      </c>
      <c r="D1477" s="102" t="s">
        <v>105</v>
      </c>
      <c r="E1477" s="396" t="s">
        <v>7965</v>
      </c>
      <c r="F1477" s="379" t="s">
        <v>5891</v>
      </c>
      <c r="G1477" s="99" t="s">
        <v>4706</v>
      </c>
      <c r="H1477" s="99" t="s">
        <v>4707</v>
      </c>
      <c r="I1477" s="135" t="s">
        <v>765</v>
      </c>
      <c r="J1477" s="136" t="s">
        <v>765</v>
      </c>
      <c r="K1477" s="136" t="s">
        <v>765</v>
      </c>
      <c r="L1477" s="136" t="s">
        <v>765</v>
      </c>
      <c r="M1477" s="136" t="s">
        <v>765</v>
      </c>
      <c r="N1477" s="137" t="s">
        <v>765</v>
      </c>
      <c r="O1477" s="132" t="s">
        <v>765</v>
      </c>
      <c r="P1477" s="99"/>
      <c r="Q1477" s="131"/>
      <c r="R1477" s="132"/>
      <c r="S1477" s="99"/>
      <c r="T1477" s="99"/>
      <c r="U1477" s="99"/>
      <c r="V1477" s="131"/>
      <c r="W1477" s="132"/>
      <c r="X1477" s="131"/>
      <c r="Y1477" s="132"/>
      <c r="Z1477" s="99"/>
      <c r="AA1477" s="99"/>
      <c r="AB1477" s="138" t="s">
        <v>4714</v>
      </c>
      <c r="AC1477" s="138"/>
      <c r="AD1477" s="138">
        <v>43374</v>
      </c>
      <c r="AE1477" s="102" t="s">
        <v>4708</v>
      </c>
    </row>
    <row r="1478" spans="1:31" ht="27" customHeight="1">
      <c r="A1478" s="99">
        <v>1116509165</v>
      </c>
      <c r="B1478" s="100" t="s">
        <v>5420</v>
      </c>
      <c r="C1478" s="101" t="s">
        <v>5417</v>
      </c>
      <c r="D1478" s="102" t="s">
        <v>105</v>
      </c>
      <c r="E1478" s="102" t="s">
        <v>4709</v>
      </c>
      <c r="F1478" s="133" t="s">
        <v>4710</v>
      </c>
      <c r="G1478" s="99" t="s">
        <v>3583</v>
      </c>
      <c r="H1478" s="99" t="s">
        <v>3584</v>
      </c>
      <c r="I1478" s="135" t="s">
        <v>765</v>
      </c>
      <c r="J1478" s="136" t="s">
        <v>765</v>
      </c>
      <c r="K1478" s="136" t="s">
        <v>765</v>
      </c>
      <c r="L1478" s="136" t="s">
        <v>765</v>
      </c>
      <c r="M1478" s="136" t="s">
        <v>765</v>
      </c>
      <c r="N1478" s="137" t="s">
        <v>765</v>
      </c>
      <c r="O1478" s="132" t="s">
        <v>765</v>
      </c>
      <c r="P1478" s="99"/>
      <c r="Q1478" s="131"/>
      <c r="R1478" s="132"/>
      <c r="S1478" s="99"/>
      <c r="T1478" s="99"/>
      <c r="U1478" s="99"/>
      <c r="V1478" s="131"/>
      <c r="W1478" s="132"/>
      <c r="X1478" s="131"/>
      <c r="Y1478" s="132"/>
      <c r="Z1478" s="99"/>
      <c r="AA1478" s="99"/>
      <c r="AB1478" s="138" t="s">
        <v>4714</v>
      </c>
      <c r="AC1478" s="138"/>
      <c r="AD1478" s="138">
        <v>43374</v>
      </c>
      <c r="AE1478" s="102" t="s">
        <v>4711</v>
      </c>
    </row>
    <row r="1479" spans="1:31" ht="27" customHeight="1">
      <c r="A1479" s="272">
        <v>1116509173</v>
      </c>
      <c r="B1479" s="376" t="s">
        <v>11777</v>
      </c>
      <c r="C1479" s="238" t="s">
        <v>5264</v>
      </c>
      <c r="D1479" s="238" t="s">
        <v>105</v>
      </c>
      <c r="E1479" s="102" t="s">
        <v>4399</v>
      </c>
      <c r="F1479" s="133" t="s">
        <v>4396</v>
      </c>
      <c r="G1479" s="99" t="s">
        <v>4397</v>
      </c>
      <c r="H1479" s="99" t="s">
        <v>4398</v>
      </c>
      <c r="I1479" s="128" t="s">
        <v>49</v>
      </c>
      <c r="J1479" s="128" t="s">
        <v>49</v>
      </c>
      <c r="K1479" s="128" t="s">
        <v>49</v>
      </c>
      <c r="L1479" s="128" t="s">
        <v>49</v>
      </c>
      <c r="M1479" s="128" t="s">
        <v>49</v>
      </c>
      <c r="N1479" s="274" t="s">
        <v>49</v>
      </c>
      <c r="O1479" s="274" t="s">
        <v>49</v>
      </c>
      <c r="P1479" s="126"/>
      <c r="Q1479" s="146"/>
      <c r="R1479" s="130"/>
      <c r="S1479" s="126"/>
      <c r="T1479" s="126"/>
      <c r="U1479" s="126"/>
      <c r="V1479" s="146"/>
      <c r="W1479" s="130"/>
      <c r="X1479" s="146"/>
      <c r="Y1479" s="130"/>
      <c r="Z1479" s="272"/>
      <c r="AA1479" s="126"/>
      <c r="AB1479" s="126" t="s">
        <v>49</v>
      </c>
      <c r="AC1479" s="126"/>
      <c r="AD1479" s="138">
        <v>43374</v>
      </c>
      <c r="AE1479" s="102" t="s">
        <v>4400</v>
      </c>
    </row>
    <row r="1480" spans="1:31" ht="27" customHeight="1">
      <c r="A1480" s="99">
        <v>1116509181</v>
      </c>
      <c r="B1480" s="273" t="s">
        <v>11779</v>
      </c>
      <c r="C1480" s="273" t="s">
        <v>10697</v>
      </c>
      <c r="D1480" s="238" t="s">
        <v>105</v>
      </c>
      <c r="E1480" s="377" t="s">
        <v>7902</v>
      </c>
      <c r="F1480" s="272" t="s">
        <v>4594</v>
      </c>
      <c r="G1480" s="133" t="s">
        <v>4712</v>
      </c>
      <c r="H1480" s="134" t="s">
        <v>4713</v>
      </c>
      <c r="I1480" s="136"/>
      <c r="J1480" s="136"/>
      <c r="K1480" s="136"/>
      <c r="L1480" s="136"/>
      <c r="M1480" s="136" t="s">
        <v>49</v>
      </c>
      <c r="N1480" s="136" t="s">
        <v>49</v>
      </c>
      <c r="O1480" s="132" t="s">
        <v>49</v>
      </c>
      <c r="P1480" s="99"/>
      <c r="Q1480" s="131"/>
      <c r="R1480" s="132"/>
      <c r="S1480" s="99"/>
      <c r="T1480" s="131"/>
      <c r="U1480" s="99"/>
      <c r="V1480" s="131"/>
      <c r="W1480" s="132"/>
      <c r="X1480" s="131"/>
      <c r="Y1480" s="132"/>
      <c r="Z1480" s="99"/>
      <c r="AA1480" s="99"/>
      <c r="AB1480" s="99" t="s">
        <v>49</v>
      </c>
      <c r="AC1480" s="99"/>
      <c r="AD1480" s="138">
        <v>43374</v>
      </c>
      <c r="AE1480" s="273" t="s">
        <v>6330</v>
      </c>
    </row>
    <row r="1481" spans="1:31" ht="27" customHeight="1">
      <c r="A1481" s="99">
        <v>1116509199</v>
      </c>
      <c r="B1481" s="100" t="s">
        <v>5296</v>
      </c>
      <c r="C1481" s="101" t="s">
        <v>4715</v>
      </c>
      <c r="D1481" s="102" t="s">
        <v>105</v>
      </c>
      <c r="E1481" s="102" t="s">
        <v>4716</v>
      </c>
      <c r="F1481" s="133" t="s">
        <v>4594</v>
      </c>
      <c r="G1481" s="133" t="s">
        <v>4717</v>
      </c>
      <c r="H1481" s="133" t="s">
        <v>4718</v>
      </c>
      <c r="I1481" s="135"/>
      <c r="J1481" s="136"/>
      <c r="K1481" s="136"/>
      <c r="L1481" s="136"/>
      <c r="M1481" s="136" t="s">
        <v>765</v>
      </c>
      <c r="N1481" s="136" t="s">
        <v>765</v>
      </c>
      <c r="O1481" s="132" t="s">
        <v>765</v>
      </c>
      <c r="P1481" s="99"/>
      <c r="Q1481" s="131"/>
      <c r="R1481" s="132"/>
      <c r="S1481" s="99"/>
      <c r="T1481" s="99"/>
      <c r="U1481" s="99"/>
      <c r="V1481" s="131"/>
      <c r="W1481" s="132"/>
      <c r="X1481" s="131"/>
      <c r="Y1481" s="132"/>
      <c r="Z1481" s="99"/>
      <c r="AA1481" s="99"/>
      <c r="AB1481" s="138" t="s">
        <v>4714</v>
      </c>
      <c r="AC1481" s="138"/>
      <c r="AD1481" s="138">
        <v>43374</v>
      </c>
      <c r="AE1481" s="102" t="s">
        <v>4719</v>
      </c>
    </row>
    <row r="1482" spans="1:31" ht="27" customHeight="1">
      <c r="A1482" s="126">
        <v>1116509207</v>
      </c>
      <c r="B1482" s="100" t="s">
        <v>5297</v>
      </c>
      <c r="C1482" s="101" t="s">
        <v>4720</v>
      </c>
      <c r="D1482" s="102" t="s">
        <v>105</v>
      </c>
      <c r="E1482" s="401" t="s">
        <v>9156</v>
      </c>
      <c r="F1482" s="386" t="s">
        <v>6900</v>
      </c>
      <c r="G1482" s="400" t="s">
        <v>9501</v>
      </c>
      <c r="H1482" s="126"/>
      <c r="I1482" s="135" t="s">
        <v>765</v>
      </c>
      <c r="J1482" s="136" t="s">
        <v>765</v>
      </c>
      <c r="K1482" s="136" t="s">
        <v>765</v>
      </c>
      <c r="L1482" s="136" t="s">
        <v>765</v>
      </c>
      <c r="M1482" s="136" t="s">
        <v>765</v>
      </c>
      <c r="N1482" s="137" t="s">
        <v>765</v>
      </c>
      <c r="O1482" s="132"/>
      <c r="P1482" s="99"/>
      <c r="Q1482" s="131"/>
      <c r="R1482" s="132"/>
      <c r="S1482" s="99"/>
      <c r="T1482" s="99"/>
      <c r="U1482" s="99"/>
      <c r="V1482" s="131"/>
      <c r="W1482" s="132"/>
      <c r="X1482" s="131"/>
      <c r="Y1482" s="132"/>
      <c r="Z1482" s="99"/>
      <c r="AA1482" s="99"/>
      <c r="AB1482" s="138" t="s">
        <v>4714</v>
      </c>
      <c r="AC1482" s="138"/>
      <c r="AD1482" s="138">
        <v>43374</v>
      </c>
      <c r="AE1482" s="102" t="s">
        <v>9157</v>
      </c>
    </row>
    <row r="1483" spans="1:31" ht="27" customHeight="1">
      <c r="A1483" s="375">
        <v>1116509215</v>
      </c>
      <c r="B1483" s="376" t="s">
        <v>11956</v>
      </c>
      <c r="C1483" s="395" t="s">
        <v>10486</v>
      </c>
      <c r="D1483" s="378" t="s">
        <v>8137</v>
      </c>
      <c r="E1483" s="396" t="s">
        <v>8147</v>
      </c>
      <c r="F1483" s="397" t="s">
        <v>7156</v>
      </c>
      <c r="G1483" s="397" t="s">
        <v>8148</v>
      </c>
      <c r="H1483" s="398" t="s">
        <v>8148</v>
      </c>
      <c r="I1483" s="380"/>
      <c r="J1483" s="381"/>
      <c r="K1483" s="381"/>
      <c r="L1483" s="381"/>
      <c r="M1483" s="381"/>
      <c r="N1483" s="382" t="s">
        <v>8111</v>
      </c>
      <c r="O1483" s="383"/>
      <c r="P1483" s="375"/>
      <c r="Q1483" s="384"/>
      <c r="R1483" s="383"/>
      <c r="S1483" s="375"/>
      <c r="T1483" s="375"/>
      <c r="U1483" s="375"/>
      <c r="V1483" s="384"/>
      <c r="W1483" s="383"/>
      <c r="X1483" s="384"/>
      <c r="Y1483" s="383"/>
      <c r="Z1483" s="375"/>
      <c r="AA1483" s="375"/>
      <c r="AB1483" s="375" t="s">
        <v>8111</v>
      </c>
      <c r="AC1483" s="375"/>
      <c r="AD1483" s="385">
        <v>43344</v>
      </c>
      <c r="AE1483" s="396" t="s">
        <v>10487</v>
      </c>
    </row>
    <row r="1484" spans="1:31" ht="27" customHeight="1">
      <c r="A1484" s="99">
        <v>1116509223</v>
      </c>
      <c r="B1484" s="100" t="s">
        <v>5298</v>
      </c>
      <c r="C1484" s="404" t="s">
        <v>9712</v>
      </c>
      <c r="D1484" s="102" t="s">
        <v>105</v>
      </c>
      <c r="E1484" s="102" t="s">
        <v>4723</v>
      </c>
      <c r="F1484" s="133" t="s">
        <v>4595</v>
      </c>
      <c r="G1484" s="134" t="s">
        <v>4724</v>
      </c>
      <c r="H1484" s="134" t="s">
        <v>4725</v>
      </c>
      <c r="I1484" s="135"/>
      <c r="J1484" s="136"/>
      <c r="K1484" s="136"/>
      <c r="L1484" s="136"/>
      <c r="M1484" s="136" t="s">
        <v>765</v>
      </c>
      <c r="N1484" s="137" t="s">
        <v>765</v>
      </c>
      <c r="O1484" s="132" t="s">
        <v>765</v>
      </c>
      <c r="P1484" s="99"/>
      <c r="Q1484" s="131"/>
      <c r="R1484" s="132"/>
      <c r="S1484" s="99"/>
      <c r="T1484" s="99"/>
      <c r="U1484" s="99"/>
      <c r="V1484" s="131"/>
      <c r="W1484" s="132"/>
      <c r="X1484" s="131"/>
      <c r="Y1484" s="132"/>
      <c r="Z1484" s="99"/>
      <c r="AA1484" s="99"/>
      <c r="AB1484" s="138" t="s">
        <v>4714</v>
      </c>
      <c r="AC1484" s="138"/>
      <c r="AD1484" s="138">
        <v>43374</v>
      </c>
      <c r="AE1484" s="102" t="s">
        <v>4721</v>
      </c>
    </row>
    <row r="1485" spans="1:31" ht="27" customHeight="1">
      <c r="A1485" s="99">
        <v>1116509330</v>
      </c>
      <c r="B1485" s="124" t="s">
        <v>5299</v>
      </c>
      <c r="C1485" s="124" t="s">
        <v>4795</v>
      </c>
      <c r="D1485" s="102" t="s">
        <v>4796</v>
      </c>
      <c r="E1485" s="102" t="s">
        <v>4797</v>
      </c>
      <c r="F1485" s="133" t="s">
        <v>4798</v>
      </c>
      <c r="G1485" s="99" t="s">
        <v>4799</v>
      </c>
      <c r="H1485" s="99" t="s">
        <v>4800</v>
      </c>
      <c r="I1485" s="135" t="s">
        <v>765</v>
      </c>
      <c r="J1485" s="136" t="s">
        <v>765</v>
      </c>
      <c r="K1485" s="136" t="s">
        <v>765</v>
      </c>
      <c r="L1485" s="136" t="s">
        <v>765</v>
      </c>
      <c r="M1485" s="136" t="s">
        <v>765</v>
      </c>
      <c r="N1485" s="137" t="s">
        <v>765</v>
      </c>
      <c r="O1485" s="132" t="s">
        <v>765</v>
      </c>
      <c r="P1485" s="99"/>
      <c r="Q1485" s="131"/>
      <c r="R1485" s="132"/>
      <c r="S1485" s="99"/>
      <c r="T1485" s="99"/>
      <c r="U1485" s="99"/>
      <c r="V1485" s="131"/>
      <c r="W1485" s="132"/>
      <c r="X1485" s="131"/>
      <c r="Y1485" s="132"/>
      <c r="Z1485" s="99"/>
      <c r="AA1485" s="99"/>
      <c r="AB1485" s="138" t="s">
        <v>4802</v>
      </c>
      <c r="AC1485" s="138"/>
      <c r="AD1485" s="138">
        <v>43435</v>
      </c>
      <c r="AE1485" s="102" t="s">
        <v>4801</v>
      </c>
    </row>
    <row r="1486" spans="1:31" ht="27" customHeight="1">
      <c r="A1486" s="126">
        <v>1116509561</v>
      </c>
      <c r="B1486" s="124" t="s">
        <v>5119</v>
      </c>
      <c r="C1486" s="124" t="s">
        <v>5110</v>
      </c>
      <c r="D1486" s="102" t="s">
        <v>105</v>
      </c>
      <c r="E1486" s="102" t="s">
        <v>9786</v>
      </c>
      <c r="F1486" s="134" t="s">
        <v>5113</v>
      </c>
      <c r="G1486" s="126" t="s">
        <v>5111</v>
      </c>
      <c r="H1486" s="126" t="s">
        <v>5114</v>
      </c>
      <c r="I1486" s="135"/>
      <c r="J1486" s="136"/>
      <c r="K1486" s="136"/>
      <c r="L1486" s="136"/>
      <c r="M1486" s="128" t="s">
        <v>49</v>
      </c>
      <c r="N1486" s="137"/>
      <c r="O1486" s="132"/>
      <c r="P1486" s="99"/>
      <c r="Q1486" s="131"/>
      <c r="R1486" s="132"/>
      <c r="S1486" s="99"/>
      <c r="T1486" s="99"/>
      <c r="U1486" s="99"/>
      <c r="V1486" s="131"/>
      <c r="W1486" s="132"/>
      <c r="X1486" s="131"/>
      <c r="Y1486" s="132"/>
      <c r="Z1486" s="99"/>
      <c r="AA1486" s="99">
        <v>20</v>
      </c>
      <c r="AB1486" s="99"/>
      <c r="AC1486" s="99"/>
      <c r="AD1486" s="138">
        <v>43556</v>
      </c>
      <c r="AE1486" s="356" t="s">
        <v>5112</v>
      </c>
    </row>
    <row r="1487" spans="1:31" ht="27" customHeight="1">
      <c r="A1487" s="99">
        <v>1116509587</v>
      </c>
      <c r="B1487" s="124" t="s">
        <v>5120</v>
      </c>
      <c r="C1487" s="275" t="s">
        <v>5115</v>
      </c>
      <c r="D1487" s="102" t="s">
        <v>105</v>
      </c>
      <c r="E1487" s="102" t="s">
        <v>9779</v>
      </c>
      <c r="F1487" s="133" t="s">
        <v>5116</v>
      </c>
      <c r="G1487" s="99" t="s">
        <v>5117</v>
      </c>
      <c r="H1487" s="99" t="s">
        <v>43</v>
      </c>
      <c r="I1487" s="135" t="s">
        <v>765</v>
      </c>
      <c r="J1487" s="136" t="s">
        <v>765</v>
      </c>
      <c r="K1487" s="136" t="s">
        <v>765</v>
      </c>
      <c r="L1487" s="136" t="s">
        <v>765</v>
      </c>
      <c r="M1487" s="136" t="s">
        <v>765</v>
      </c>
      <c r="N1487" s="137" t="s">
        <v>765</v>
      </c>
      <c r="O1487" s="132" t="s">
        <v>765</v>
      </c>
      <c r="P1487" s="99">
        <v>60</v>
      </c>
      <c r="Q1487" s="131"/>
      <c r="R1487" s="132"/>
      <c r="S1487" s="99"/>
      <c r="T1487" s="99">
        <v>60</v>
      </c>
      <c r="U1487" s="99"/>
      <c r="V1487" s="131"/>
      <c r="W1487" s="132">
        <v>10</v>
      </c>
      <c r="X1487" s="131"/>
      <c r="Y1487" s="132"/>
      <c r="Z1487" s="99">
        <v>10</v>
      </c>
      <c r="AA1487" s="99">
        <v>30</v>
      </c>
      <c r="AB1487" s="99"/>
      <c r="AC1487" s="99"/>
      <c r="AD1487" s="138">
        <v>43556</v>
      </c>
      <c r="AE1487" s="102" t="s">
        <v>5118</v>
      </c>
    </row>
    <row r="1488" spans="1:31" ht="27" customHeight="1">
      <c r="A1488" s="126">
        <v>1116509728</v>
      </c>
      <c r="B1488" s="124" t="s">
        <v>5300</v>
      </c>
      <c r="C1488" s="124" t="s">
        <v>5073</v>
      </c>
      <c r="D1488" s="102" t="s">
        <v>105</v>
      </c>
      <c r="E1488" s="124" t="s">
        <v>5074</v>
      </c>
      <c r="F1488" s="99" t="s">
        <v>2652</v>
      </c>
      <c r="G1488" s="99" t="s">
        <v>5075</v>
      </c>
      <c r="H1488" s="99" t="s">
        <v>5076</v>
      </c>
      <c r="I1488" s="135"/>
      <c r="J1488" s="136"/>
      <c r="K1488" s="136"/>
      <c r="L1488" s="136"/>
      <c r="M1488" s="136" t="s">
        <v>765</v>
      </c>
      <c r="N1488" s="137" t="s">
        <v>765</v>
      </c>
      <c r="O1488" s="132"/>
      <c r="P1488" s="99"/>
      <c r="Q1488" s="131"/>
      <c r="R1488" s="132"/>
      <c r="S1488" s="99"/>
      <c r="T1488" s="99"/>
      <c r="U1488" s="99"/>
      <c r="V1488" s="131"/>
      <c r="W1488" s="132"/>
      <c r="X1488" s="127">
        <v>20</v>
      </c>
      <c r="Y1488" s="132"/>
      <c r="Z1488" s="99"/>
      <c r="AA1488" s="99"/>
      <c r="AB1488" s="99"/>
      <c r="AC1488" s="99"/>
      <c r="AD1488" s="149" t="s">
        <v>5084</v>
      </c>
      <c r="AE1488" s="102" t="s">
        <v>5077</v>
      </c>
    </row>
    <row r="1489" spans="1:31" ht="27" customHeight="1">
      <c r="A1489" s="126">
        <v>1116509736</v>
      </c>
      <c r="B1489" s="124" t="s">
        <v>5301</v>
      </c>
      <c r="C1489" s="124" t="s">
        <v>5078</v>
      </c>
      <c r="D1489" s="102" t="s">
        <v>105</v>
      </c>
      <c r="E1489" s="124" t="s">
        <v>5079</v>
      </c>
      <c r="F1489" s="99" t="s">
        <v>5080</v>
      </c>
      <c r="G1489" s="99" t="s">
        <v>5081</v>
      </c>
      <c r="H1489" s="99" t="s">
        <v>5082</v>
      </c>
      <c r="I1489" s="135"/>
      <c r="J1489" s="136"/>
      <c r="K1489" s="136"/>
      <c r="L1489" s="136"/>
      <c r="M1489" s="136" t="s">
        <v>765</v>
      </c>
      <c r="N1489" s="137" t="s">
        <v>765</v>
      </c>
      <c r="O1489" s="132" t="s">
        <v>765</v>
      </c>
      <c r="P1489" s="99"/>
      <c r="Q1489" s="131"/>
      <c r="R1489" s="132"/>
      <c r="S1489" s="99"/>
      <c r="T1489" s="99"/>
      <c r="U1489" s="99"/>
      <c r="V1489" s="127">
        <v>12</v>
      </c>
      <c r="W1489" s="132"/>
      <c r="X1489" s="127">
        <v>8</v>
      </c>
      <c r="Y1489" s="132"/>
      <c r="Z1489" s="99"/>
      <c r="AA1489" s="99"/>
      <c r="AB1489" s="99"/>
      <c r="AC1489" s="99"/>
      <c r="AD1489" s="149" t="s">
        <v>5084</v>
      </c>
      <c r="AE1489" s="102" t="s">
        <v>5083</v>
      </c>
    </row>
    <row r="1490" spans="1:31" ht="27" customHeight="1">
      <c r="A1490" s="126">
        <v>1116509819</v>
      </c>
      <c r="B1490" s="124" t="s">
        <v>5263</v>
      </c>
      <c r="C1490" s="124" t="s">
        <v>5257</v>
      </c>
      <c r="D1490" s="102" t="s">
        <v>105</v>
      </c>
      <c r="E1490" s="124" t="s">
        <v>5258</v>
      </c>
      <c r="F1490" s="99" t="s">
        <v>5262</v>
      </c>
      <c r="G1490" s="99" t="s">
        <v>5259</v>
      </c>
      <c r="H1490" s="99" t="s">
        <v>5260</v>
      </c>
      <c r="I1490" s="135"/>
      <c r="J1490" s="136"/>
      <c r="K1490" s="136"/>
      <c r="L1490" s="136"/>
      <c r="M1490" s="136" t="s">
        <v>765</v>
      </c>
      <c r="N1490" s="137" t="s">
        <v>765</v>
      </c>
      <c r="O1490" s="132"/>
      <c r="P1490" s="99"/>
      <c r="Q1490" s="131"/>
      <c r="R1490" s="132"/>
      <c r="S1490" s="99"/>
      <c r="T1490" s="99"/>
      <c r="U1490" s="99"/>
      <c r="V1490" s="131"/>
      <c r="W1490" s="132"/>
      <c r="X1490" s="135"/>
      <c r="Y1490" s="132"/>
      <c r="Z1490" s="99"/>
      <c r="AA1490" s="99">
        <v>20</v>
      </c>
      <c r="AB1490" s="99"/>
      <c r="AC1490" s="99"/>
      <c r="AD1490" s="149">
        <v>43678</v>
      </c>
      <c r="AE1490" s="102" t="s">
        <v>5261</v>
      </c>
    </row>
    <row r="1491" spans="1:31" ht="27" customHeight="1">
      <c r="A1491" s="99">
        <v>1116510007</v>
      </c>
      <c r="B1491" s="100" t="s">
        <v>5420</v>
      </c>
      <c r="C1491" s="101" t="s">
        <v>5421</v>
      </c>
      <c r="D1491" s="102" t="s">
        <v>105</v>
      </c>
      <c r="E1491" s="276" t="s">
        <v>5327</v>
      </c>
      <c r="F1491" s="133" t="s">
        <v>4590</v>
      </c>
      <c r="G1491" s="99" t="s">
        <v>4591</v>
      </c>
      <c r="H1491" s="99" t="s">
        <v>4592</v>
      </c>
      <c r="I1491" s="135"/>
      <c r="J1491" s="148" t="s">
        <v>765</v>
      </c>
      <c r="K1491" s="148" t="s">
        <v>765</v>
      </c>
      <c r="L1491" s="148" t="s">
        <v>765</v>
      </c>
      <c r="M1491" s="148" t="s">
        <v>765</v>
      </c>
      <c r="N1491" s="148" t="s">
        <v>765</v>
      </c>
      <c r="O1491" s="132" t="s">
        <v>765</v>
      </c>
      <c r="P1491" s="99"/>
      <c r="Q1491" s="131"/>
      <c r="R1491" s="132"/>
      <c r="S1491" s="99"/>
      <c r="T1491" s="99"/>
      <c r="U1491" s="99"/>
      <c r="V1491" s="131"/>
      <c r="W1491" s="132"/>
      <c r="X1491" s="131"/>
      <c r="Y1491" s="132"/>
      <c r="Z1491" s="99"/>
      <c r="AA1491" s="99"/>
      <c r="AB1491" s="99" t="s">
        <v>765</v>
      </c>
      <c r="AC1491" s="99"/>
      <c r="AD1491" s="149">
        <v>43739</v>
      </c>
      <c r="AE1491" s="102" t="s">
        <v>5323</v>
      </c>
    </row>
    <row r="1492" spans="1:31" ht="33" customHeight="1">
      <c r="A1492" s="99">
        <v>1116510023</v>
      </c>
      <c r="B1492" s="100" t="s">
        <v>2036</v>
      </c>
      <c r="C1492" s="101" t="s">
        <v>2026</v>
      </c>
      <c r="D1492" s="102" t="s">
        <v>105</v>
      </c>
      <c r="E1492" s="102" t="s">
        <v>2043</v>
      </c>
      <c r="F1492" s="133" t="s">
        <v>6010</v>
      </c>
      <c r="G1492" s="133" t="s">
        <v>6011</v>
      </c>
      <c r="H1492" s="133" t="s">
        <v>6012</v>
      </c>
      <c r="I1492" s="135" t="s">
        <v>765</v>
      </c>
      <c r="J1492" s="136" t="s">
        <v>765</v>
      </c>
      <c r="K1492" s="136" t="s">
        <v>765</v>
      </c>
      <c r="L1492" s="136" t="s">
        <v>765</v>
      </c>
      <c r="M1492" s="136" t="s">
        <v>765</v>
      </c>
      <c r="N1492" s="137" t="s">
        <v>765</v>
      </c>
      <c r="O1492" s="132" t="s">
        <v>765</v>
      </c>
      <c r="P1492" s="99"/>
      <c r="Q1492" s="131"/>
      <c r="R1492" s="132"/>
      <c r="S1492" s="99"/>
      <c r="T1492" s="99"/>
      <c r="U1492" s="99"/>
      <c r="V1492" s="131"/>
      <c r="W1492" s="132"/>
      <c r="X1492" s="131"/>
      <c r="Y1492" s="132"/>
      <c r="Z1492" s="99"/>
      <c r="AA1492" s="99">
        <v>20</v>
      </c>
      <c r="AB1492" s="99"/>
      <c r="AC1492" s="99"/>
      <c r="AD1492" s="138">
        <v>41000</v>
      </c>
      <c r="AE1492" s="102" t="s">
        <v>2039</v>
      </c>
    </row>
    <row r="1493" spans="1:31" ht="27" customHeight="1">
      <c r="A1493" s="406">
        <v>1116510049</v>
      </c>
      <c r="B1493" s="334" t="s">
        <v>585</v>
      </c>
      <c r="C1493" s="359" t="s">
        <v>586</v>
      </c>
      <c r="D1493" s="209" t="s">
        <v>587</v>
      </c>
      <c r="E1493" s="102" t="s">
        <v>588</v>
      </c>
      <c r="F1493" s="407">
        <v>3360911</v>
      </c>
      <c r="G1493" s="279" t="s">
        <v>589</v>
      </c>
      <c r="H1493" s="280" t="s">
        <v>2519</v>
      </c>
      <c r="I1493" s="408"/>
      <c r="J1493" s="409"/>
      <c r="K1493" s="409"/>
      <c r="L1493" s="409"/>
      <c r="M1493" s="282" t="s">
        <v>242</v>
      </c>
      <c r="N1493" s="284"/>
      <c r="O1493" s="221"/>
      <c r="P1493" s="280">
        <v>50</v>
      </c>
      <c r="Q1493" s="219" t="s">
        <v>49</v>
      </c>
      <c r="R1493" s="221">
        <v>5</v>
      </c>
      <c r="S1493" s="280"/>
      <c r="T1493" s="280">
        <v>50</v>
      </c>
      <c r="U1493" s="280"/>
      <c r="V1493" s="279"/>
      <c r="W1493" s="392"/>
      <c r="X1493" s="388"/>
      <c r="Y1493" s="410"/>
      <c r="Z1493" s="280"/>
      <c r="AA1493" s="393"/>
      <c r="AB1493" s="393"/>
      <c r="AC1493" s="393"/>
      <c r="AD1493" s="394">
        <v>40087</v>
      </c>
      <c r="AE1493" s="209" t="s">
        <v>6131</v>
      </c>
    </row>
    <row r="1494" spans="1:31" ht="27" customHeight="1">
      <c r="A1494" s="375">
        <v>1116510056</v>
      </c>
      <c r="B1494" s="377" t="s">
        <v>11983</v>
      </c>
      <c r="C1494" s="377" t="s">
        <v>8136</v>
      </c>
      <c r="D1494" s="378" t="s">
        <v>8137</v>
      </c>
      <c r="E1494" s="396" t="s">
        <v>9770</v>
      </c>
      <c r="F1494" s="379" t="s">
        <v>8138</v>
      </c>
      <c r="G1494" s="397" t="s">
        <v>4409</v>
      </c>
      <c r="H1494" s="397" t="s">
        <v>4410</v>
      </c>
      <c r="I1494" s="380"/>
      <c r="J1494" s="381"/>
      <c r="K1494" s="381"/>
      <c r="L1494" s="381"/>
      <c r="M1494" s="381" t="s">
        <v>8111</v>
      </c>
      <c r="N1494" s="382"/>
      <c r="O1494" s="383"/>
      <c r="P1494" s="375"/>
      <c r="Q1494" s="384"/>
      <c r="R1494" s="383"/>
      <c r="S1494" s="375"/>
      <c r="T1494" s="375"/>
      <c r="U1494" s="375"/>
      <c r="V1494" s="384">
        <v>6</v>
      </c>
      <c r="W1494" s="383"/>
      <c r="X1494" s="384">
        <v>18</v>
      </c>
      <c r="Y1494" s="383"/>
      <c r="Z1494" s="379"/>
      <c r="AA1494" s="379">
        <v>30</v>
      </c>
      <c r="AB1494" s="379"/>
      <c r="AC1494" s="379"/>
      <c r="AD1494" s="138">
        <v>39904</v>
      </c>
      <c r="AE1494" s="377" t="s">
        <v>9047</v>
      </c>
    </row>
    <row r="1495" spans="1:31" ht="27" customHeight="1">
      <c r="A1495" s="99">
        <v>1116510064</v>
      </c>
      <c r="B1495" s="100" t="s">
        <v>1408</v>
      </c>
      <c r="C1495" s="101" t="s">
        <v>1400</v>
      </c>
      <c r="D1495" s="102" t="s">
        <v>3859</v>
      </c>
      <c r="E1495" s="102" t="s">
        <v>1401</v>
      </c>
      <c r="F1495" s="133" t="s">
        <v>5908</v>
      </c>
      <c r="G1495" s="133" t="s">
        <v>4460</v>
      </c>
      <c r="H1495" s="133" t="s">
        <v>4461</v>
      </c>
      <c r="I1495" s="135"/>
      <c r="J1495" s="136"/>
      <c r="K1495" s="136"/>
      <c r="L1495" s="136"/>
      <c r="M1495" s="136" t="s">
        <v>765</v>
      </c>
      <c r="N1495" s="137"/>
      <c r="O1495" s="132"/>
      <c r="P1495" s="99"/>
      <c r="Q1495" s="131"/>
      <c r="R1495" s="132"/>
      <c r="S1495" s="99"/>
      <c r="T1495" s="99"/>
      <c r="U1495" s="99"/>
      <c r="V1495" s="131"/>
      <c r="W1495" s="132"/>
      <c r="X1495" s="131"/>
      <c r="Y1495" s="132"/>
      <c r="Z1495" s="99"/>
      <c r="AA1495" s="99">
        <v>40</v>
      </c>
      <c r="AB1495" s="99"/>
      <c r="AC1495" s="99"/>
      <c r="AD1495" s="138">
        <v>41365</v>
      </c>
      <c r="AE1495" s="102" t="s">
        <v>1402</v>
      </c>
    </row>
    <row r="1496" spans="1:31" s="184" customFormat="1" ht="27" customHeight="1">
      <c r="A1496" s="99">
        <v>1116510114</v>
      </c>
      <c r="B1496" s="100" t="s">
        <v>2036</v>
      </c>
      <c r="C1496" s="101" t="s">
        <v>2027</v>
      </c>
      <c r="D1496" s="102" t="s">
        <v>105</v>
      </c>
      <c r="E1496" s="102" t="s">
        <v>2043</v>
      </c>
      <c r="F1496" s="133" t="s">
        <v>6010</v>
      </c>
      <c r="G1496" s="133" t="s">
        <v>6013</v>
      </c>
      <c r="H1496" s="133" t="s">
        <v>6014</v>
      </c>
      <c r="I1496" s="135" t="s">
        <v>765</v>
      </c>
      <c r="J1496" s="136" t="s">
        <v>765</v>
      </c>
      <c r="K1496" s="136" t="s">
        <v>765</v>
      </c>
      <c r="L1496" s="136" t="s">
        <v>765</v>
      </c>
      <c r="M1496" s="136" t="s">
        <v>765</v>
      </c>
      <c r="N1496" s="137" t="s">
        <v>765</v>
      </c>
      <c r="O1496" s="132" t="s">
        <v>765</v>
      </c>
      <c r="P1496" s="99"/>
      <c r="Q1496" s="131"/>
      <c r="R1496" s="132"/>
      <c r="S1496" s="99"/>
      <c r="T1496" s="99">
        <v>40</v>
      </c>
      <c r="U1496" s="99"/>
      <c r="V1496" s="131"/>
      <c r="W1496" s="132"/>
      <c r="X1496" s="131"/>
      <c r="Y1496" s="132"/>
      <c r="Z1496" s="99"/>
      <c r="AA1496" s="99"/>
      <c r="AB1496" s="99"/>
      <c r="AC1496" s="99"/>
      <c r="AD1496" s="138">
        <v>41000</v>
      </c>
      <c r="AE1496" s="102" t="s">
        <v>2039</v>
      </c>
    </row>
    <row r="1497" spans="1:31" ht="27" customHeight="1">
      <c r="A1497" s="99">
        <v>1116510122</v>
      </c>
      <c r="B1497" s="100" t="s">
        <v>441</v>
      </c>
      <c r="C1497" s="101" t="s">
        <v>4504</v>
      </c>
      <c r="D1497" s="102" t="s">
        <v>3859</v>
      </c>
      <c r="E1497" s="102" t="s">
        <v>4505</v>
      </c>
      <c r="F1497" s="133">
        <v>3380014</v>
      </c>
      <c r="G1497" s="134" t="s">
        <v>4506</v>
      </c>
      <c r="H1497" s="134" t="s">
        <v>4507</v>
      </c>
      <c r="I1497" s="135" t="s">
        <v>765</v>
      </c>
      <c r="J1497" s="136" t="s">
        <v>765</v>
      </c>
      <c r="K1497" s="136" t="s">
        <v>765</v>
      </c>
      <c r="L1497" s="136" t="s">
        <v>765</v>
      </c>
      <c r="M1497" s="136" t="s">
        <v>765</v>
      </c>
      <c r="N1497" s="137" t="s">
        <v>765</v>
      </c>
      <c r="O1497" s="132" t="s">
        <v>765</v>
      </c>
      <c r="P1497" s="99"/>
      <c r="Q1497" s="131"/>
      <c r="R1497" s="132"/>
      <c r="S1497" s="99"/>
      <c r="T1497" s="99">
        <v>40</v>
      </c>
      <c r="U1497" s="99"/>
      <c r="V1497" s="131"/>
      <c r="W1497" s="132"/>
      <c r="X1497" s="131"/>
      <c r="Y1497" s="132"/>
      <c r="Z1497" s="99"/>
      <c r="AA1497" s="99">
        <v>20</v>
      </c>
      <c r="AB1497" s="99"/>
      <c r="AC1497" s="99"/>
      <c r="AD1497" s="138">
        <v>39904</v>
      </c>
      <c r="AE1497" s="102" t="s">
        <v>10176</v>
      </c>
    </row>
    <row r="1498" spans="1:31" ht="27" customHeight="1">
      <c r="A1498" s="126">
        <v>1116510148</v>
      </c>
      <c r="B1498" s="124" t="s">
        <v>388</v>
      </c>
      <c r="C1498" s="411" t="s">
        <v>389</v>
      </c>
      <c r="D1498" s="238" t="s">
        <v>105</v>
      </c>
      <c r="E1498" s="275" t="s">
        <v>129</v>
      </c>
      <c r="F1498" s="125">
        <v>3380834</v>
      </c>
      <c r="G1498" s="126" t="s">
        <v>50</v>
      </c>
      <c r="H1498" s="126" t="s">
        <v>51</v>
      </c>
      <c r="I1498" s="110"/>
      <c r="J1498" s="148"/>
      <c r="K1498" s="148"/>
      <c r="L1498" s="148"/>
      <c r="M1498" s="128" t="s">
        <v>242</v>
      </c>
      <c r="N1498" s="137"/>
      <c r="O1498" s="132"/>
      <c r="P1498" s="126">
        <v>50</v>
      </c>
      <c r="Q1498" s="146" t="s">
        <v>2608</v>
      </c>
      <c r="R1498" s="130">
        <v>5</v>
      </c>
      <c r="S1498" s="126"/>
      <c r="T1498" s="126">
        <v>70</v>
      </c>
      <c r="U1498" s="126"/>
      <c r="V1498" s="146"/>
      <c r="W1498" s="130"/>
      <c r="X1498" s="127"/>
      <c r="Y1498" s="237"/>
      <c r="Z1498" s="126"/>
      <c r="AA1498" s="126"/>
      <c r="AB1498" s="126"/>
      <c r="AC1498" s="126"/>
      <c r="AD1498" s="112">
        <v>39539</v>
      </c>
      <c r="AE1498" s="102" t="s">
        <v>6132</v>
      </c>
    </row>
    <row r="1499" spans="1:31" ht="27" customHeight="1">
      <c r="A1499" s="144">
        <v>1116510155</v>
      </c>
      <c r="B1499" s="124" t="s">
        <v>585</v>
      </c>
      <c r="C1499" s="101" t="s">
        <v>590</v>
      </c>
      <c r="D1499" s="102" t="s">
        <v>587</v>
      </c>
      <c r="E1499" s="102" t="s">
        <v>2491</v>
      </c>
      <c r="F1499" s="145">
        <v>3360911</v>
      </c>
      <c r="G1499" s="126" t="s">
        <v>591</v>
      </c>
      <c r="H1499" s="126" t="s">
        <v>2519</v>
      </c>
      <c r="I1499" s="110"/>
      <c r="J1499" s="148"/>
      <c r="K1499" s="148"/>
      <c r="L1499" s="148"/>
      <c r="M1499" s="128" t="s">
        <v>242</v>
      </c>
      <c r="N1499" s="137"/>
      <c r="O1499" s="132"/>
      <c r="P1499" s="126">
        <v>30</v>
      </c>
      <c r="Q1499" s="131"/>
      <c r="R1499" s="132">
        <v>4</v>
      </c>
      <c r="S1499" s="126"/>
      <c r="T1499" s="126">
        <v>40</v>
      </c>
      <c r="U1499" s="126"/>
      <c r="V1499" s="146"/>
      <c r="W1499" s="130"/>
      <c r="X1499" s="244"/>
      <c r="Y1499" s="130"/>
      <c r="Z1499" s="126"/>
      <c r="AA1499" s="272"/>
      <c r="AB1499" s="272"/>
      <c r="AC1499" s="272"/>
      <c r="AD1499" s="138">
        <v>40087</v>
      </c>
      <c r="AE1499" s="102" t="s">
        <v>6133</v>
      </c>
    </row>
    <row r="1500" spans="1:31" ht="27" customHeight="1">
      <c r="A1500" s="272">
        <v>1116510163</v>
      </c>
      <c r="B1500" s="273" t="s">
        <v>442</v>
      </c>
      <c r="C1500" s="238" t="s">
        <v>229</v>
      </c>
      <c r="D1500" s="238" t="s">
        <v>105</v>
      </c>
      <c r="E1500" s="273" t="s">
        <v>230</v>
      </c>
      <c r="F1500" s="239">
        <v>3370014</v>
      </c>
      <c r="G1500" s="272" t="s">
        <v>52</v>
      </c>
      <c r="H1500" s="272" t="s">
        <v>53</v>
      </c>
      <c r="I1500" s="110" t="s">
        <v>289</v>
      </c>
      <c r="J1500" s="148" t="s">
        <v>289</v>
      </c>
      <c r="K1500" s="148" t="s">
        <v>289</v>
      </c>
      <c r="L1500" s="148" t="s">
        <v>289</v>
      </c>
      <c r="M1500" s="148" t="s">
        <v>289</v>
      </c>
      <c r="N1500" s="137" t="s">
        <v>289</v>
      </c>
      <c r="O1500" s="132" t="s">
        <v>2169</v>
      </c>
      <c r="P1500" s="272"/>
      <c r="Q1500" s="146"/>
      <c r="R1500" s="130"/>
      <c r="S1500" s="126"/>
      <c r="T1500" s="126"/>
      <c r="U1500" s="126"/>
      <c r="V1500" s="146"/>
      <c r="W1500" s="130"/>
      <c r="X1500" s="244">
        <v>18</v>
      </c>
      <c r="Y1500" s="130"/>
      <c r="Z1500" s="126"/>
      <c r="AA1500" s="272">
        <v>42</v>
      </c>
      <c r="AB1500" s="272"/>
      <c r="AC1500" s="272"/>
      <c r="AD1500" s="245">
        <v>39722</v>
      </c>
      <c r="AE1500" s="102" t="s">
        <v>122</v>
      </c>
    </row>
    <row r="1501" spans="1:31" ht="27" customHeight="1">
      <c r="A1501" s="272">
        <v>1116510189</v>
      </c>
      <c r="B1501" s="273" t="s">
        <v>227</v>
      </c>
      <c r="C1501" s="238" t="s">
        <v>232</v>
      </c>
      <c r="D1501" s="238" t="s">
        <v>105</v>
      </c>
      <c r="E1501" s="238" t="s">
        <v>107</v>
      </c>
      <c r="F1501" s="239">
        <v>3370011</v>
      </c>
      <c r="G1501" s="272" t="s">
        <v>233</v>
      </c>
      <c r="H1501" s="272" t="s">
        <v>54</v>
      </c>
      <c r="I1501" s="240"/>
      <c r="J1501" s="241"/>
      <c r="K1501" s="241"/>
      <c r="L1501" s="241"/>
      <c r="M1501" s="128" t="s">
        <v>251</v>
      </c>
      <c r="N1501" s="274"/>
      <c r="O1501" s="242"/>
      <c r="P1501" s="126"/>
      <c r="Q1501" s="146"/>
      <c r="R1501" s="130"/>
      <c r="S1501" s="126"/>
      <c r="T1501" s="272">
        <v>77</v>
      </c>
      <c r="U1501" s="126"/>
      <c r="V1501" s="244">
        <v>10</v>
      </c>
      <c r="W1501" s="130"/>
      <c r="X1501" s="146"/>
      <c r="Y1501" s="130"/>
      <c r="Z1501" s="126"/>
      <c r="AA1501" s="126"/>
      <c r="AB1501" s="126"/>
      <c r="AC1501" s="126"/>
      <c r="AD1501" s="245">
        <v>38991</v>
      </c>
      <c r="AE1501" s="102" t="s">
        <v>235</v>
      </c>
    </row>
    <row r="1502" spans="1:31" ht="27" customHeight="1">
      <c r="A1502" s="99">
        <v>1116510197</v>
      </c>
      <c r="B1502" s="100" t="s">
        <v>227</v>
      </c>
      <c r="C1502" s="101" t="s">
        <v>6015</v>
      </c>
      <c r="D1502" s="102" t="s">
        <v>105</v>
      </c>
      <c r="E1502" s="102" t="s">
        <v>106</v>
      </c>
      <c r="F1502" s="133">
        <v>3310064</v>
      </c>
      <c r="G1502" s="133" t="s">
        <v>228</v>
      </c>
      <c r="H1502" s="133" t="s">
        <v>6016</v>
      </c>
      <c r="I1502" s="135"/>
      <c r="J1502" s="136"/>
      <c r="K1502" s="136"/>
      <c r="L1502" s="136"/>
      <c r="M1502" s="136" t="s">
        <v>765</v>
      </c>
      <c r="N1502" s="137"/>
      <c r="O1502" s="132"/>
      <c r="P1502" s="99"/>
      <c r="Q1502" s="131"/>
      <c r="R1502" s="132"/>
      <c r="S1502" s="99"/>
      <c r="T1502" s="99">
        <v>20</v>
      </c>
      <c r="U1502" s="99"/>
      <c r="V1502" s="131"/>
      <c r="W1502" s="132"/>
      <c r="X1502" s="131"/>
      <c r="Y1502" s="132"/>
      <c r="Z1502" s="99"/>
      <c r="AA1502" s="99"/>
      <c r="AB1502" s="99"/>
      <c r="AC1502" s="99"/>
      <c r="AD1502" s="138">
        <v>38991</v>
      </c>
      <c r="AE1502" s="102" t="s">
        <v>231</v>
      </c>
    </row>
    <row r="1503" spans="1:31" ht="27" customHeight="1">
      <c r="A1503" s="126">
        <v>1116510213</v>
      </c>
      <c r="B1503" s="124" t="s">
        <v>1476</v>
      </c>
      <c r="C1503" s="411" t="s">
        <v>1477</v>
      </c>
      <c r="D1503" s="238" t="s">
        <v>105</v>
      </c>
      <c r="E1503" s="102" t="s">
        <v>1478</v>
      </c>
      <c r="F1503" s="125">
        <v>3390018</v>
      </c>
      <c r="G1503" s="126" t="s">
        <v>1479</v>
      </c>
      <c r="H1503" s="126" t="s">
        <v>1480</v>
      </c>
      <c r="I1503" s="110"/>
      <c r="J1503" s="148"/>
      <c r="K1503" s="148"/>
      <c r="L1503" s="148"/>
      <c r="M1503" s="148" t="s">
        <v>49</v>
      </c>
      <c r="N1503" s="137"/>
      <c r="O1503" s="132"/>
      <c r="P1503" s="126">
        <v>50</v>
      </c>
      <c r="Q1503" s="146" t="s">
        <v>49</v>
      </c>
      <c r="R1503" s="130">
        <v>2</v>
      </c>
      <c r="S1503" s="126"/>
      <c r="T1503" s="126">
        <v>60</v>
      </c>
      <c r="U1503" s="126"/>
      <c r="V1503" s="146"/>
      <c r="W1503" s="130"/>
      <c r="X1503" s="146"/>
      <c r="Y1503" s="130"/>
      <c r="Z1503" s="126"/>
      <c r="AA1503" s="126"/>
      <c r="AB1503" s="126"/>
      <c r="AC1503" s="126"/>
      <c r="AD1503" s="234">
        <v>40787</v>
      </c>
      <c r="AE1503" s="102" t="s">
        <v>6134</v>
      </c>
    </row>
    <row r="1504" spans="1:31" ht="27" customHeight="1">
      <c r="A1504" s="99">
        <v>1116510221</v>
      </c>
      <c r="B1504" s="100" t="s">
        <v>443</v>
      </c>
      <c r="C1504" s="101" t="s">
        <v>4501</v>
      </c>
      <c r="D1504" s="102" t="s">
        <v>105</v>
      </c>
      <c r="E1504" s="102" t="s">
        <v>128</v>
      </c>
      <c r="F1504" s="133">
        <v>3390034</v>
      </c>
      <c r="G1504" s="133" t="s">
        <v>4502</v>
      </c>
      <c r="H1504" s="133" t="s">
        <v>4503</v>
      </c>
      <c r="I1504" s="135" t="s">
        <v>765</v>
      </c>
      <c r="J1504" s="136" t="s">
        <v>765</v>
      </c>
      <c r="K1504" s="136" t="s">
        <v>765</v>
      </c>
      <c r="L1504" s="136" t="s">
        <v>765</v>
      </c>
      <c r="M1504" s="136" t="s">
        <v>765</v>
      </c>
      <c r="N1504" s="137" t="s">
        <v>765</v>
      </c>
      <c r="O1504" s="132"/>
      <c r="P1504" s="99">
        <v>50</v>
      </c>
      <c r="Q1504" s="146" t="s">
        <v>2608</v>
      </c>
      <c r="R1504" s="132">
        <v>10</v>
      </c>
      <c r="S1504" s="99"/>
      <c r="T1504" s="99">
        <v>60</v>
      </c>
      <c r="U1504" s="99"/>
      <c r="V1504" s="131"/>
      <c r="W1504" s="132"/>
      <c r="X1504" s="131"/>
      <c r="Y1504" s="132"/>
      <c r="Z1504" s="99"/>
      <c r="AA1504" s="412"/>
      <c r="AB1504" s="99"/>
      <c r="AC1504" s="99"/>
      <c r="AD1504" s="138">
        <v>39508</v>
      </c>
      <c r="AE1504" s="102" t="s">
        <v>6135</v>
      </c>
    </row>
    <row r="1505" spans="1:31" ht="27" customHeight="1">
      <c r="A1505" s="413">
        <v>1116510239</v>
      </c>
      <c r="B1505" s="414" t="s">
        <v>362</v>
      </c>
      <c r="C1505" s="415" t="s">
        <v>363</v>
      </c>
      <c r="D1505" s="415" t="s">
        <v>105</v>
      </c>
      <c r="E1505" s="415" t="s">
        <v>109</v>
      </c>
      <c r="F1505" s="416">
        <v>3360015</v>
      </c>
      <c r="G1505" s="413" t="s">
        <v>364</v>
      </c>
      <c r="H1505" s="413" t="s">
        <v>55</v>
      </c>
      <c r="I1505" s="352" t="s">
        <v>251</v>
      </c>
      <c r="J1505" s="353" t="s">
        <v>251</v>
      </c>
      <c r="K1505" s="353" t="s">
        <v>251</v>
      </c>
      <c r="L1505" s="353" t="s">
        <v>251</v>
      </c>
      <c r="M1505" s="353" t="s">
        <v>251</v>
      </c>
      <c r="N1505" s="354"/>
      <c r="O1505" s="355"/>
      <c r="P1505" s="197"/>
      <c r="Q1505" s="358"/>
      <c r="R1505" s="355"/>
      <c r="S1505" s="197"/>
      <c r="T1505" s="413">
        <v>40</v>
      </c>
      <c r="U1505" s="197"/>
      <c r="V1505" s="358"/>
      <c r="W1505" s="355"/>
      <c r="X1505" s="358"/>
      <c r="Y1505" s="355"/>
      <c r="Z1505" s="197"/>
      <c r="AA1505" s="197"/>
      <c r="AB1505" s="197"/>
      <c r="AC1505" s="197"/>
      <c r="AD1505" s="417">
        <v>39114</v>
      </c>
      <c r="AE1505" s="156" t="s">
        <v>1470</v>
      </c>
    </row>
    <row r="1506" spans="1:31" ht="27" customHeight="1">
      <c r="A1506" s="126">
        <v>1116510254</v>
      </c>
      <c r="B1506" s="124" t="s">
        <v>5324</v>
      </c>
      <c r="C1506" s="124" t="s">
        <v>5314</v>
      </c>
      <c r="D1506" s="102" t="s">
        <v>105</v>
      </c>
      <c r="E1506" s="124" t="s">
        <v>5326</v>
      </c>
      <c r="F1506" s="99" t="s">
        <v>5315</v>
      </c>
      <c r="G1506" s="99" t="s">
        <v>5316</v>
      </c>
      <c r="H1506" s="99" t="s">
        <v>5317</v>
      </c>
      <c r="I1506" s="135" t="s">
        <v>765</v>
      </c>
      <c r="J1506" s="136" t="s">
        <v>765</v>
      </c>
      <c r="K1506" s="136" t="s">
        <v>765</v>
      </c>
      <c r="L1506" s="136" t="s">
        <v>765</v>
      </c>
      <c r="M1506" s="136" t="s">
        <v>765</v>
      </c>
      <c r="N1506" s="136" t="s">
        <v>765</v>
      </c>
      <c r="O1506" s="170" t="s">
        <v>765</v>
      </c>
      <c r="P1506" s="99"/>
      <c r="Q1506" s="131"/>
      <c r="R1506" s="132"/>
      <c r="S1506" s="99"/>
      <c r="T1506" s="99"/>
      <c r="U1506" s="135" t="s">
        <v>6380</v>
      </c>
      <c r="V1506" s="131">
        <v>10</v>
      </c>
      <c r="W1506" s="132"/>
      <c r="X1506" s="135"/>
      <c r="Y1506" s="132"/>
      <c r="Z1506" s="99"/>
      <c r="AA1506" s="99"/>
      <c r="AB1506" s="99"/>
      <c r="AC1506" s="99"/>
      <c r="AD1506" s="149">
        <v>43739</v>
      </c>
      <c r="AE1506" s="102" t="s">
        <v>5425</v>
      </c>
    </row>
    <row r="1507" spans="1:31" ht="27" customHeight="1">
      <c r="A1507" s="126">
        <v>1116510304</v>
      </c>
      <c r="B1507" s="124" t="s">
        <v>5974</v>
      </c>
      <c r="C1507" s="124" t="s">
        <v>7470</v>
      </c>
      <c r="D1507" s="102" t="s">
        <v>48</v>
      </c>
      <c r="E1507" s="124" t="s">
        <v>5408</v>
      </c>
      <c r="F1507" s="99" t="s">
        <v>2362</v>
      </c>
      <c r="G1507" s="99" t="s">
        <v>5409</v>
      </c>
      <c r="H1507" s="99" t="s">
        <v>5410</v>
      </c>
      <c r="I1507" s="135"/>
      <c r="J1507" s="136"/>
      <c r="K1507" s="136"/>
      <c r="L1507" s="136"/>
      <c r="M1507" s="136" t="s">
        <v>765</v>
      </c>
      <c r="N1507" s="171" t="s">
        <v>765</v>
      </c>
      <c r="O1507" s="170" t="s">
        <v>765</v>
      </c>
      <c r="P1507" s="99"/>
      <c r="Q1507" s="131"/>
      <c r="R1507" s="132"/>
      <c r="S1507" s="99"/>
      <c r="T1507" s="99"/>
      <c r="U1507" s="99"/>
      <c r="V1507" s="153">
        <v>20</v>
      </c>
      <c r="W1507" s="132"/>
      <c r="X1507" s="146"/>
      <c r="Y1507" s="132"/>
      <c r="Z1507" s="99"/>
      <c r="AA1507" s="99"/>
      <c r="AB1507" s="99"/>
      <c r="AC1507" s="99"/>
      <c r="AD1507" s="149">
        <v>43770</v>
      </c>
      <c r="AE1507" s="102" t="s">
        <v>5411</v>
      </c>
    </row>
    <row r="1508" spans="1:31" ht="27" customHeight="1">
      <c r="A1508" s="99">
        <v>1116510353</v>
      </c>
      <c r="B1508" s="124" t="s">
        <v>5416</v>
      </c>
      <c r="C1508" s="124" t="s">
        <v>5415</v>
      </c>
      <c r="D1508" s="102" t="s">
        <v>48</v>
      </c>
      <c r="E1508" s="418" t="s">
        <v>9497</v>
      </c>
      <c r="F1508" s="373" t="s">
        <v>6010</v>
      </c>
      <c r="G1508" s="160" t="s">
        <v>9498</v>
      </c>
      <c r="H1508" s="160" t="s">
        <v>9499</v>
      </c>
      <c r="I1508" s="135"/>
      <c r="J1508" s="136"/>
      <c r="K1508" s="136"/>
      <c r="L1508" s="136"/>
      <c r="M1508" s="136" t="s">
        <v>765</v>
      </c>
      <c r="N1508" s="136" t="s">
        <v>765</v>
      </c>
      <c r="O1508" s="170" t="s">
        <v>765</v>
      </c>
      <c r="P1508" s="99"/>
      <c r="Q1508" s="131"/>
      <c r="R1508" s="132"/>
      <c r="S1508" s="99"/>
      <c r="T1508" s="99">
        <v>10</v>
      </c>
      <c r="U1508" s="99"/>
      <c r="V1508" s="131"/>
      <c r="W1508" s="132"/>
      <c r="X1508" s="131"/>
      <c r="Y1508" s="132"/>
      <c r="Z1508" s="99"/>
      <c r="AA1508" s="99">
        <v>10</v>
      </c>
      <c r="AB1508" s="99"/>
      <c r="AC1508" s="99"/>
      <c r="AD1508" s="149">
        <v>43770</v>
      </c>
      <c r="AE1508" s="419" t="s">
        <v>9500</v>
      </c>
    </row>
    <row r="1509" spans="1:31" ht="27" customHeight="1">
      <c r="A1509" s="126">
        <v>1116510395</v>
      </c>
      <c r="B1509" s="124" t="s">
        <v>7161</v>
      </c>
      <c r="C1509" s="124" t="s">
        <v>5427</v>
      </c>
      <c r="D1509" s="102" t="s">
        <v>105</v>
      </c>
      <c r="E1509" s="396" t="s">
        <v>8545</v>
      </c>
      <c r="F1509" s="126" t="s">
        <v>4595</v>
      </c>
      <c r="G1509" s="387" t="s">
        <v>5428</v>
      </c>
      <c r="H1509" s="133" t="s">
        <v>5429</v>
      </c>
      <c r="I1509" s="135"/>
      <c r="J1509" s="136"/>
      <c r="K1509" s="136"/>
      <c r="L1509" s="136"/>
      <c r="M1509" s="136" t="s">
        <v>765</v>
      </c>
      <c r="N1509" s="171" t="s">
        <v>765</v>
      </c>
      <c r="O1509" s="170" t="s">
        <v>765</v>
      </c>
      <c r="P1509" s="99"/>
      <c r="Q1509" s="131"/>
      <c r="R1509" s="132"/>
      <c r="S1509" s="99"/>
      <c r="T1509" s="99"/>
      <c r="U1509" s="134"/>
      <c r="V1509" s="131"/>
      <c r="W1509" s="132"/>
      <c r="X1509" s="153" t="s">
        <v>5318</v>
      </c>
      <c r="Y1509" s="132"/>
      <c r="Z1509" s="99"/>
      <c r="AA1509" s="99"/>
      <c r="AB1509" s="99"/>
      <c r="AC1509" s="99"/>
      <c r="AD1509" s="149">
        <v>43800</v>
      </c>
      <c r="AE1509" s="102" t="s">
        <v>5430</v>
      </c>
    </row>
    <row r="1510" spans="1:31" ht="27" customHeight="1">
      <c r="A1510" s="126">
        <v>1116510403</v>
      </c>
      <c r="B1510" s="124" t="s">
        <v>5436</v>
      </c>
      <c r="C1510" s="124" t="s">
        <v>5431</v>
      </c>
      <c r="D1510" s="102" t="s">
        <v>105</v>
      </c>
      <c r="E1510" s="124" t="s">
        <v>5432</v>
      </c>
      <c r="F1510" s="99" t="s">
        <v>5433</v>
      </c>
      <c r="G1510" s="99" t="s">
        <v>5434</v>
      </c>
      <c r="H1510" s="99" t="s">
        <v>5434</v>
      </c>
      <c r="I1510" s="135"/>
      <c r="J1510" s="136"/>
      <c r="K1510" s="136"/>
      <c r="L1510" s="136"/>
      <c r="M1510" s="136" t="s">
        <v>765</v>
      </c>
      <c r="N1510" s="136" t="s">
        <v>765</v>
      </c>
      <c r="O1510" s="170"/>
      <c r="P1510" s="99"/>
      <c r="Q1510" s="131"/>
      <c r="R1510" s="132"/>
      <c r="S1510" s="99"/>
      <c r="T1510" s="99"/>
      <c r="U1510" s="99"/>
      <c r="V1510" s="135"/>
      <c r="W1510" s="132"/>
      <c r="X1510" s="135"/>
      <c r="Y1510" s="132"/>
      <c r="Z1510" s="99"/>
      <c r="AA1510" s="99">
        <v>20</v>
      </c>
      <c r="AB1510" s="99"/>
      <c r="AC1510" s="99"/>
      <c r="AD1510" s="149">
        <v>43800</v>
      </c>
      <c r="AE1510" s="102" t="s">
        <v>5435</v>
      </c>
    </row>
    <row r="1511" spans="1:31" ht="27" customHeight="1">
      <c r="A1511" s="126">
        <v>1116510452</v>
      </c>
      <c r="B1511" s="124" t="s">
        <v>5499</v>
      </c>
      <c r="C1511" s="124" t="s">
        <v>5500</v>
      </c>
      <c r="D1511" s="102" t="s">
        <v>105</v>
      </c>
      <c r="E1511" s="102" t="s">
        <v>108</v>
      </c>
      <c r="F1511" s="126" t="s">
        <v>5510</v>
      </c>
      <c r="G1511" s="387" t="s">
        <v>361</v>
      </c>
      <c r="H1511" s="133" t="s">
        <v>5501</v>
      </c>
      <c r="I1511" s="135" t="s">
        <v>765</v>
      </c>
      <c r="J1511" s="136"/>
      <c r="K1511" s="136"/>
      <c r="L1511" s="136"/>
      <c r="M1511" s="136" t="s">
        <v>765</v>
      </c>
      <c r="N1511" s="136" t="s">
        <v>765</v>
      </c>
      <c r="O1511" s="170"/>
      <c r="P1511" s="99"/>
      <c r="Q1511" s="131"/>
      <c r="R1511" s="132"/>
      <c r="S1511" s="99"/>
      <c r="T1511" s="99"/>
      <c r="U1511" s="135"/>
      <c r="V1511" s="131"/>
      <c r="W1511" s="132"/>
      <c r="X1511" s="135"/>
      <c r="Y1511" s="132"/>
      <c r="Z1511" s="99"/>
      <c r="AA1511" s="99">
        <v>28</v>
      </c>
      <c r="AB1511" s="99"/>
      <c r="AC1511" s="99"/>
      <c r="AD1511" s="149">
        <v>43831</v>
      </c>
      <c r="AE1511" s="102" t="s">
        <v>5502</v>
      </c>
    </row>
    <row r="1512" spans="1:31" ht="27" customHeight="1">
      <c r="A1512" s="126">
        <v>1116510502</v>
      </c>
      <c r="B1512" s="124" t="s">
        <v>5509</v>
      </c>
      <c r="C1512" s="124" t="s">
        <v>5503</v>
      </c>
      <c r="D1512" s="102" t="s">
        <v>5504</v>
      </c>
      <c r="E1512" s="124" t="s">
        <v>5505</v>
      </c>
      <c r="F1512" s="99" t="s">
        <v>5511</v>
      </c>
      <c r="G1512" s="126" t="s">
        <v>5506</v>
      </c>
      <c r="H1512" s="99" t="s">
        <v>5507</v>
      </c>
      <c r="I1512" s="135"/>
      <c r="J1512" s="136"/>
      <c r="K1512" s="136"/>
      <c r="L1512" s="136"/>
      <c r="M1512" s="136" t="s">
        <v>765</v>
      </c>
      <c r="N1512" s="136" t="s">
        <v>765</v>
      </c>
      <c r="O1512" s="170"/>
      <c r="P1512" s="99"/>
      <c r="Q1512" s="131"/>
      <c r="R1512" s="132"/>
      <c r="S1512" s="99"/>
      <c r="T1512" s="99">
        <v>20</v>
      </c>
      <c r="U1512" s="99"/>
      <c r="V1512" s="135"/>
      <c r="W1512" s="132"/>
      <c r="X1512" s="135"/>
      <c r="Y1512" s="132"/>
      <c r="Z1512" s="99"/>
      <c r="AA1512" s="99"/>
      <c r="AB1512" s="99"/>
      <c r="AC1512" s="99"/>
      <c r="AD1512" s="149">
        <v>43831</v>
      </c>
      <c r="AE1512" s="102" t="s">
        <v>5508</v>
      </c>
    </row>
    <row r="1513" spans="1:31" ht="27" customHeight="1">
      <c r="A1513" s="126">
        <v>1116510544</v>
      </c>
      <c r="B1513" s="124" t="s">
        <v>5556</v>
      </c>
      <c r="C1513" s="124" t="s">
        <v>5550</v>
      </c>
      <c r="D1513" s="102" t="s">
        <v>105</v>
      </c>
      <c r="E1513" s="102" t="s">
        <v>5551</v>
      </c>
      <c r="F1513" s="124" t="s">
        <v>5552</v>
      </c>
      <c r="G1513" s="276" t="s">
        <v>5553</v>
      </c>
      <c r="H1513" s="133" t="s">
        <v>5554</v>
      </c>
      <c r="I1513" s="135" t="s">
        <v>765</v>
      </c>
      <c r="J1513" s="136" t="s">
        <v>765</v>
      </c>
      <c r="K1513" s="136" t="s">
        <v>765</v>
      </c>
      <c r="L1513" s="136" t="s">
        <v>765</v>
      </c>
      <c r="M1513" s="136" t="s">
        <v>765</v>
      </c>
      <c r="N1513" s="136"/>
      <c r="O1513" s="170" t="s">
        <v>765</v>
      </c>
      <c r="P1513" s="99"/>
      <c r="Q1513" s="131"/>
      <c r="R1513" s="132"/>
      <c r="S1513" s="99">
        <v>50</v>
      </c>
      <c r="T1513" s="99"/>
      <c r="U1513" s="135"/>
      <c r="V1513" s="131"/>
      <c r="W1513" s="132"/>
      <c r="X1513" s="135"/>
      <c r="Y1513" s="132"/>
      <c r="Z1513" s="99"/>
      <c r="AA1513" s="99"/>
      <c r="AB1513" s="99"/>
      <c r="AC1513" s="99"/>
      <c r="AD1513" s="149">
        <v>43862</v>
      </c>
      <c r="AE1513" s="102" t="s">
        <v>5555</v>
      </c>
    </row>
    <row r="1514" spans="1:31" ht="27" customHeight="1">
      <c r="A1514" s="99">
        <v>1116510676</v>
      </c>
      <c r="B1514" s="124" t="s">
        <v>5975</v>
      </c>
      <c r="C1514" s="124" t="s">
        <v>5827</v>
      </c>
      <c r="D1514" s="102" t="s">
        <v>105</v>
      </c>
      <c r="E1514" s="276" t="s">
        <v>588</v>
      </c>
      <c r="F1514" s="133" t="s">
        <v>5828</v>
      </c>
      <c r="G1514" s="99" t="s">
        <v>5976</v>
      </c>
      <c r="H1514" s="99" t="s">
        <v>5977</v>
      </c>
      <c r="I1514" s="135" t="s">
        <v>765</v>
      </c>
      <c r="J1514" s="136" t="s">
        <v>765</v>
      </c>
      <c r="K1514" s="136" t="s">
        <v>765</v>
      </c>
      <c r="L1514" s="136" t="s">
        <v>765</v>
      </c>
      <c r="M1514" s="136" t="s">
        <v>765</v>
      </c>
      <c r="N1514" s="171" t="s">
        <v>765</v>
      </c>
      <c r="O1514" s="170" t="s">
        <v>765</v>
      </c>
      <c r="P1514" s="99"/>
      <c r="Q1514" s="131"/>
      <c r="R1514" s="132">
        <v>2</v>
      </c>
      <c r="S1514" s="99"/>
      <c r="T1514" s="99">
        <v>20</v>
      </c>
      <c r="U1514" s="99"/>
      <c r="V1514" s="131"/>
      <c r="W1514" s="132"/>
      <c r="X1514" s="131"/>
      <c r="Y1514" s="132"/>
      <c r="Z1514" s="99"/>
      <c r="AA1514" s="99"/>
      <c r="AB1514" s="99"/>
      <c r="AC1514" s="99"/>
      <c r="AD1514" s="149">
        <v>43922</v>
      </c>
      <c r="AE1514" s="102" t="s">
        <v>5829</v>
      </c>
    </row>
    <row r="1515" spans="1:31" ht="27" customHeight="1">
      <c r="A1515" s="99">
        <v>1116510684</v>
      </c>
      <c r="B1515" s="124" t="s">
        <v>5978</v>
      </c>
      <c r="C1515" s="124" t="s">
        <v>5821</v>
      </c>
      <c r="D1515" s="102" t="s">
        <v>105</v>
      </c>
      <c r="E1515" s="276" t="s">
        <v>5822</v>
      </c>
      <c r="F1515" s="102" t="s">
        <v>5823</v>
      </c>
      <c r="G1515" s="133" t="s">
        <v>5824</v>
      </c>
      <c r="H1515" s="99" t="s">
        <v>5825</v>
      </c>
      <c r="I1515" s="135" t="s">
        <v>765</v>
      </c>
      <c r="J1515" s="136" t="s">
        <v>765</v>
      </c>
      <c r="K1515" s="136" t="s">
        <v>765</v>
      </c>
      <c r="L1515" s="136" t="s">
        <v>765</v>
      </c>
      <c r="M1515" s="136" t="s">
        <v>765</v>
      </c>
      <c r="N1515" s="171" t="s">
        <v>765</v>
      </c>
      <c r="O1515" s="170" t="s">
        <v>765</v>
      </c>
      <c r="P1515" s="99"/>
      <c r="Q1515" s="131"/>
      <c r="R1515" s="132"/>
      <c r="S1515" s="99"/>
      <c r="T1515" s="99">
        <v>30</v>
      </c>
      <c r="U1515" s="99">
        <v>30</v>
      </c>
      <c r="V1515" s="131"/>
      <c r="W1515" s="132"/>
      <c r="X1515" s="131"/>
      <c r="Y1515" s="132"/>
      <c r="Z1515" s="99"/>
      <c r="AA1515" s="99"/>
      <c r="AB1515" s="99"/>
      <c r="AC1515" s="99"/>
      <c r="AD1515" s="149">
        <v>43922</v>
      </c>
      <c r="AE1515" s="102" t="s">
        <v>5826</v>
      </c>
    </row>
    <row r="1516" spans="1:31" ht="27" customHeight="1">
      <c r="A1516" s="99">
        <v>1116510700</v>
      </c>
      <c r="B1516" s="124" t="s">
        <v>11919</v>
      </c>
      <c r="C1516" s="124" t="s">
        <v>11225</v>
      </c>
      <c r="D1516" s="102" t="s">
        <v>8052</v>
      </c>
      <c r="E1516" s="276" t="s">
        <v>11220</v>
      </c>
      <c r="F1516" s="102" t="s">
        <v>11221</v>
      </c>
      <c r="G1516" s="133" t="s">
        <v>11222</v>
      </c>
      <c r="H1516" s="99" t="s">
        <v>11223</v>
      </c>
      <c r="I1516" s="135"/>
      <c r="J1516" s="136"/>
      <c r="K1516" s="136"/>
      <c r="L1516" s="136"/>
      <c r="M1516" s="136" t="s">
        <v>10950</v>
      </c>
      <c r="N1516" s="171"/>
      <c r="O1516" s="170"/>
      <c r="P1516" s="99"/>
      <c r="Q1516" s="131"/>
      <c r="R1516" s="132"/>
      <c r="S1516" s="99"/>
      <c r="T1516" s="99">
        <v>10</v>
      </c>
      <c r="U1516" s="99"/>
      <c r="V1516" s="131"/>
      <c r="W1516" s="132"/>
      <c r="X1516" s="131"/>
      <c r="Y1516" s="132"/>
      <c r="Z1516" s="99"/>
      <c r="AA1516" s="99"/>
      <c r="AB1516" s="99"/>
      <c r="AC1516" s="99"/>
      <c r="AD1516" s="149">
        <v>46113</v>
      </c>
      <c r="AE1516" s="102" t="s">
        <v>11224</v>
      </c>
    </row>
    <row r="1517" spans="1:31" ht="27" customHeight="1">
      <c r="A1517" s="99">
        <v>1116510791</v>
      </c>
      <c r="B1517" s="100" t="s">
        <v>5979</v>
      </c>
      <c r="C1517" s="101" t="s">
        <v>5834</v>
      </c>
      <c r="D1517" s="102" t="s">
        <v>105</v>
      </c>
      <c r="E1517" s="102" t="s">
        <v>5835</v>
      </c>
      <c r="F1517" s="133" t="s">
        <v>4590</v>
      </c>
      <c r="G1517" s="134" t="s">
        <v>5836</v>
      </c>
      <c r="H1517" s="134" t="s">
        <v>5837</v>
      </c>
      <c r="I1517" s="135" t="s">
        <v>765</v>
      </c>
      <c r="J1517" s="136" t="s">
        <v>765</v>
      </c>
      <c r="K1517" s="136" t="s">
        <v>765</v>
      </c>
      <c r="L1517" s="136" t="s">
        <v>765</v>
      </c>
      <c r="M1517" s="136" t="s">
        <v>765</v>
      </c>
      <c r="N1517" s="171" t="s">
        <v>765</v>
      </c>
      <c r="O1517" s="170" t="s">
        <v>765</v>
      </c>
      <c r="P1517" s="99"/>
      <c r="Q1517" s="131"/>
      <c r="R1517" s="132"/>
      <c r="S1517" s="99"/>
      <c r="T1517" s="99"/>
      <c r="U1517" s="99">
        <v>20</v>
      </c>
      <c r="V1517" s="131"/>
      <c r="W1517" s="132"/>
      <c r="X1517" s="131"/>
      <c r="Y1517" s="132"/>
      <c r="Z1517" s="99"/>
      <c r="AA1517" s="99"/>
      <c r="AB1517" s="99"/>
      <c r="AC1517" s="99"/>
      <c r="AD1517" s="149">
        <v>43922</v>
      </c>
      <c r="AE1517" s="102" t="s">
        <v>5838</v>
      </c>
    </row>
    <row r="1518" spans="1:31" ht="27" customHeight="1">
      <c r="A1518" s="99">
        <v>1116510809</v>
      </c>
      <c r="B1518" s="100" t="s">
        <v>2464</v>
      </c>
      <c r="C1518" s="101" t="s">
        <v>5839</v>
      </c>
      <c r="D1518" s="102" t="s">
        <v>105</v>
      </c>
      <c r="E1518" s="102" t="s">
        <v>5840</v>
      </c>
      <c r="F1518" s="133" t="s">
        <v>3684</v>
      </c>
      <c r="G1518" s="133" t="s">
        <v>5841</v>
      </c>
      <c r="H1518" s="134" t="s">
        <v>5842</v>
      </c>
      <c r="I1518" s="135"/>
      <c r="J1518" s="136"/>
      <c r="K1518" s="136"/>
      <c r="L1518" s="136"/>
      <c r="M1518" s="136" t="s">
        <v>49</v>
      </c>
      <c r="N1518" s="137"/>
      <c r="O1518" s="132"/>
      <c r="P1518" s="99"/>
      <c r="Q1518" s="131"/>
      <c r="R1518" s="132"/>
      <c r="S1518" s="99"/>
      <c r="T1518" s="99">
        <v>20</v>
      </c>
      <c r="U1518" s="99"/>
      <c r="V1518" s="131"/>
      <c r="W1518" s="132"/>
      <c r="X1518" s="131"/>
      <c r="Y1518" s="132"/>
      <c r="Z1518" s="99"/>
      <c r="AA1518" s="99"/>
      <c r="AB1518" s="99"/>
      <c r="AC1518" s="99"/>
      <c r="AD1518" s="149">
        <v>43922</v>
      </c>
      <c r="AE1518" s="102" t="s">
        <v>5843</v>
      </c>
    </row>
    <row r="1519" spans="1:31" ht="27" customHeight="1">
      <c r="A1519" s="126">
        <v>1116510841</v>
      </c>
      <c r="B1519" s="124" t="s">
        <v>5980</v>
      </c>
      <c r="C1519" s="124" t="s">
        <v>5889</v>
      </c>
      <c r="D1519" s="102" t="s">
        <v>105</v>
      </c>
      <c r="E1519" s="102" t="s">
        <v>5890</v>
      </c>
      <c r="F1519" s="126" t="s">
        <v>5891</v>
      </c>
      <c r="G1519" s="387" t="s">
        <v>5892</v>
      </c>
      <c r="H1519" s="133" t="s">
        <v>5893</v>
      </c>
      <c r="I1519" s="135"/>
      <c r="J1519" s="136"/>
      <c r="K1519" s="136"/>
      <c r="L1519" s="136"/>
      <c r="M1519" s="136"/>
      <c r="N1519" s="136" t="s">
        <v>765</v>
      </c>
      <c r="O1519" s="136"/>
      <c r="P1519" s="99"/>
      <c r="Q1519" s="131"/>
      <c r="R1519" s="132"/>
      <c r="S1519" s="99"/>
      <c r="T1519" s="99"/>
      <c r="U1519" s="134"/>
      <c r="V1519" s="131"/>
      <c r="W1519" s="132"/>
      <c r="X1519" s="146">
        <v>20</v>
      </c>
      <c r="Y1519" s="132"/>
      <c r="Z1519" s="99"/>
      <c r="AA1519" s="99"/>
      <c r="AB1519" s="99"/>
      <c r="AC1519" s="99"/>
      <c r="AD1519" s="149">
        <v>43952</v>
      </c>
      <c r="AE1519" s="102" t="s">
        <v>5894</v>
      </c>
    </row>
    <row r="1520" spans="1:31" ht="27" customHeight="1">
      <c r="A1520" s="420">
        <v>1116510858</v>
      </c>
      <c r="B1520" s="418" t="s">
        <v>11780</v>
      </c>
      <c r="C1520" s="418" t="s">
        <v>9502</v>
      </c>
      <c r="D1520" s="386" t="s">
        <v>8137</v>
      </c>
      <c r="E1520" s="402" t="s">
        <v>12150</v>
      </c>
      <c r="F1520" s="400" t="s">
        <v>7421</v>
      </c>
      <c r="G1520" s="400" t="s">
        <v>5896</v>
      </c>
      <c r="H1520" s="421" t="s">
        <v>5897</v>
      </c>
      <c r="I1520" s="422"/>
      <c r="J1520" s="423"/>
      <c r="K1520" s="423"/>
      <c r="L1520" s="423" t="s">
        <v>765</v>
      </c>
      <c r="M1520" s="423" t="s">
        <v>765</v>
      </c>
      <c r="N1520" s="423" t="s">
        <v>765</v>
      </c>
      <c r="O1520" s="424" t="s">
        <v>765</v>
      </c>
      <c r="P1520" s="420"/>
      <c r="Q1520" s="425"/>
      <c r="R1520" s="424"/>
      <c r="S1520" s="420"/>
      <c r="T1520" s="400"/>
      <c r="U1520" s="400"/>
      <c r="V1520" s="400"/>
      <c r="W1520" s="426"/>
      <c r="X1520" s="515"/>
      <c r="Y1520" s="424"/>
      <c r="Z1520" s="386"/>
      <c r="AA1520" s="386">
        <v>20</v>
      </c>
      <c r="AB1520" s="386"/>
      <c r="AC1520" s="386"/>
      <c r="AD1520" s="400">
        <v>43952</v>
      </c>
      <c r="AE1520" s="102" t="s">
        <v>5898</v>
      </c>
    </row>
    <row r="1521" spans="1:31" ht="27" customHeight="1">
      <c r="A1521" s="99">
        <v>1116510866</v>
      </c>
      <c r="B1521" s="124" t="s">
        <v>5981</v>
      </c>
      <c r="C1521" s="124" t="s">
        <v>5899</v>
      </c>
      <c r="D1521" s="102" t="s">
        <v>105</v>
      </c>
      <c r="E1521" s="276" t="s">
        <v>5900</v>
      </c>
      <c r="F1521" s="126" t="s">
        <v>5794</v>
      </c>
      <c r="G1521" s="133" t="s">
        <v>5901</v>
      </c>
      <c r="H1521" s="99" t="s">
        <v>5902</v>
      </c>
      <c r="I1521" s="135"/>
      <c r="J1521" s="136"/>
      <c r="K1521" s="136"/>
      <c r="L1521" s="136"/>
      <c r="M1521" s="128" t="s">
        <v>49</v>
      </c>
      <c r="N1521" s="129" t="s">
        <v>49</v>
      </c>
      <c r="O1521" s="136"/>
      <c r="P1521" s="99"/>
      <c r="Q1521" s="131"/>
      <c r="R1521" s="132"/>
      <c r="S1521" s="99"/>
      <c r="T1521" s="99">
        <v>20</v>
      </c>
      <c r="U1521" s="99"/>
      <c r="V1521" s="131"/>
      <c r="W1521" s="132"/>
      <c r="X1521" s="131"/>
      <c r="Y1521" s="132"/>
      <c r="Z1521" s="99"/>
      <c r="AA1521" s="99"/>
      <c r="AB1521" s="99"/>
      <c r="AC1521" s="99"/>
      <c r="AD1521" s="149">
        <v>43952</v>
      </c>
      <c r="AE1521" s="102" t="s">
        <v>5903</v>
      </c>
    </row>
    <row r="1522" spans="1:31" ht="27" customHeight="1">
      <c r="A1522" s="99">
        <v>1116510874</v>
      </c>
      <c r="B1522" s="124" t="s">
        <v>5982</v>
      </c>
      <c r="C1522" s="124" t="s">
        <v>5904</v>
      </c>
      <c r="D1522" s="102" t="s">
        <v>105</v>
      </c>
      <c r="E1522" s="427" t="s">
        <v>5905</v>
      </c>
      <c r="F1522" s="133" t="s">
        <v>4450</v>
      </c>
      <c r="G1522" s="99" t="s">
        <v>5983</v>
      </c>
      <c r="H1522" s="99" t="s">
        <v>5984</v>
      </c>
      <c r="I1522" s="135"/>
      <c r="J1522" s="136"/>
      <c r="K1522" s="136"/>
      <c r="L1522" s="136"/>
      <c r="M1522" s="136" t="s">
        <v>765</v>
      </c>
      <c r="N1522" s="136" t="s">
        <v>765</v>
      </c>
      <c r="O1522" s="170" t="s">
        <v>765</v>
      </c>
      <c r="P1522" s="99"/>
      <c r="Q1522" s="131"/>
      <c r="R1522" s="132"/>
      <c r="S1522" s="99"/>
      <c r="T1522" s="99"/>
      <c r="U1522" s="99"/>
      <c r="V1522" s="131"/>
      <c r="W1522" s="132"/>
      <c r="X1522" s="131"/>
      <c r="Y1522" s="132"/>
      <c r="Z1522" s="99"/>
      <c r="AA1522" s="99">
        <v>20</v>
      </c>
      <c r="AB1522" s="99"/>
      <c r="AC1522" s="99"/>
      <c r="AD1522" s="149">
        <v>43952</v>
      </c>
      <c r="AE1522" s="102" t="s">
        <v>5906</v>
      </c>
    </row>
    <row r="1523" spans="1:31" ht="27" customHeight="1">
      <c r="A1523" s="99">
        <v>1116510932</v>
      </c>
      <c r="B1523" s="124" t="s">
        <v>11685</v>
      </c>
      <c r="C1523" s="124" t="s">
        <v>6165</v>
      </c>
      <c r="D1523" s="102" t="s">
        <v>105</v>
      </c>
      <c r="E1523" s="276" t="s">
        <v>6166</v>
      </c>
      <c r="F1523" s="126" t="s">
        <v>4396</v>
      </c>
      <c r="G1523" s="133" t="s">
        <v>4558</v>
      </c>
      <c r="H1523" s="99" t="s">
        <v>4559</v>
      </c>
      <c r="I1523" s="135"/>
      <c r="J1523" s="136"/>
      <c r="K1523" s="136"/>
      <c r="L1523" s="136"/>
      <c r="M1523" s="136"/>
      <c r="N1523" s="136" t="s">
        <v>765</v>
      </c>
      <c r="O1523" s="170"/>
      <c r="P1523" s="99"/>
      <c r="Q1523" s="131"/>
      <c r="R1523" s="132"/>
      <c r="S1523" s="99"/>
      <c r="T1523" s="99"/>
      <c r="U1523" s="99"/>
      <c r="V1523" s="131"/>
      <c r="W1523" s="132"/>
      <c r="X1523" s="131"/>
      <c r="Y1523" s="132"/>
      <c r="Z1523" s="99"/>
      <c r="AA1523" s="99"/>
      <c r="AB1523" s="112" t="s">
        <v>4597</v>
      </c>
      <c r="AC1523" s="112"/>
      <c r="AD1523" s="149">
        <v>44013</v>
      </c>
      <c r="AE1523" s="102" t="s">
        <v>6167</v>
      </c>
    </row>
    <row r="1524" spans="1:31" ht="27" customHeight="1">
      <c r="A1524" s="99">
        <v>1116510940</v>
      </c>
      <c r="B1524" s="124" t="s">
        <v>12019</v>
      </c>
      <c r="C1524" s="124" t="s">
        <v>6168</v>
      </c>
      <c r="D1524" s="102" t="s">
        <v>105</v>
      </c>
      <c r="E1524" s="276" t="s">
        <v>6169</v>
      </c>
      <c r="F1524" s="133" t="s">
        <v>5832</v>
      </c>
      <c r="G1524" s="99" t="s">
        <v>6170</v>
      </c>
      <c r="H1524" s="99" t="s">
        <v>6171</v>
      </c>
      <c r="I1524" s="135"/>
      <c r="J1524" s="136"/>
      <c r="K1524" s="136"/>
      <c r="L1524" s="136"/>
      <c r="M1524" s="136" t="s">
        <v>765</v>
      </c>
      <c r="N1524" s="136" t="s">
        <v>765</v>
      </c>
      <c r="O1524" s="170"/>
      <c r="P1524" s="99"/>
      <c r="Q1524" s="131"/>
      <c r="R1524" s="132"/>
      <c r="S1524" s="99"/>
      <c r="T1524" s="99">
        <v>20</v>
      </c>
      <c r="U1524" s="99"/>
      <c r="V1524" s="131"/>
      <c r="W1524" s="132"/>
      <c r="X1524" s="131"/>
      <c r="Y1524" s="132"/>
      <c r="Z1524" s="99"/>
      <c r="AA1524" s="99"/>
      <c r="AB1524" s="99"/>
      <c r="AC1524" s="99"/>
      <c r="AD1524" s="149">
        <v>44013</v>
      </c>
      <c r="AE1524" s="102" t="s">
        <v>6172</v>
      </c>
    </row>
    <row r="1525" spans="1:31" ht="27" customHeight="1">
      <c r="A1525" s="428">
        <v>1116511104</v>
      </c>
      <c r="B1525" s="401" t="s">
        <v>11920</v>
      </c>
      <c r="C1525" s="401" t="s">
        <v>8650</v>
      </c>
      <c r="D1525" s="429" t="s">
        <v>8110</v>
      </c>
      <c r="E1525" s="160" t="s">
        <v>8651</v>
      </c>
      <c r="F1525" s="76" t="s">
        <v>6752</v>
      </c>
      <c r="G1525" s="76" t="s">
        <v>8652</v>
      </c>
      <c r="H1525" s="76" t="s">
        <v>8653</v>
      </c>
      <c r="I1525" s="172"/>
      <c r="J1525" s="164"/>
      <c r="K1525" s="164"/>
      <c r="L1525" s="164"/>
      <c r="M1525" s="164" t="s">
        <v>8111</v>
      </c>
      <c r="N1525" s="164" t="s">
        <v>8111</v>
      </c>
      <c r="O1525" s="164" t="s">
        <v>8111</v>
      </c>
      <c r="P1525" s="76"/>
      <c r="Q1525" s="70"/>
      <c r="R1525" s="89"/>
      <c r="S1525" s="76"/>
      <c r="T1525" s="76"/>
      <c r="U1525" s="172"/>
      <c r="V1525" s="70"/>
      <c r="W1525" s="89"/>
      <c r="X1525" s="172"/>
      <c r="Y1525" s="89"/>
      <c r="Z1525" s="76"/>
      <c r="AA1525" s="76"/>
      <c r="AB1525" s="76" t="s">
        <v>8111</v>
      </c>
      <c r="AC1525" s="76"/>
      <c r="AD1525" s="140">
        <v>44075</v>
      </c>
      <c r="AE1525" s="160" t="s">
        <v>8654</v>
      </c>
    </row>
    <row r="1526" spans="1:31" ht="27" customHeight="1">
      <c r="A1526" s="126">
        <v>1116511112</v>
      </c>
      <c r="B1526" s="124" t="s">
        <v>12018</v>
      </c>
      <c r="C1526" s="124" t="s">
        <v>6256</v>
      </c>
      <c r="D1526" s="102" t="s">
        <v>105</v>
      </c>
      <c r="E1526" s="124" t="s">
        <v>6257</v>
      </c>
      <c r="F1526" s="99" t="s">
        <v>4007</v>
      </c>
      <c r="G1526" s="126" t="s">
        <v>6253</v>
      </c>
      <c r="H1526" s="99" t="s">
        <v>6254</v>
      </c>
      <c r="I1526" s="135"/>
      <c r="J1526" s="136"/>
      <c r="K1526" s="136"/>
      <c r="L1526" s="136"/>
      <c r="M1526" s="136" t="s">
        <v>765</v>
      </c>
      <c r="N1526" s="136" t="s">
        <v>765</v>
      </c>
      <c r="O1526" s="170"/>
      <c r="P1526" s="99"/>
      <c r="Q1526" s="131"/>
      <c r="R1526" s="132"/>
      <c r="S1526" s="99"/>
      <c r="T1526" s="99"/>
      <c r="U1526" s="99"/>
      <c r="V1526" s="135"/>
      <c r="W1526" s="132"/>
      <c r="X1526" s="135"/>
      <c r="Y1526" s="132"/>
      <c r="Z1526" s="99"/>
      <c r="AA1526" s="99">
        <v>20</v>
      </c>
      <c r="AB1526" s="126"/>
      <c r="AC1526" s="126"/>
      <c r="AD1526" s="149">
        <v>44075</v>
      </c>
      <c r="AE1526" s="102" t="s">
        <v>6258</v>
      </c>
    </row>
    <row r="1527" spans="1:31" ht="27" customHeight="1">
      <c r="A1527" s="126">
        <v>1116511211</v>
      </c>
      <c r="B1527" s="124" t="s">
        <v>12020</v>
      </c>
      <c r="C1527" s="124" t="s">
        <v>6374</v>
      </c>
      <c r="D1527" s="102" t="s">
        <v>105</v>
      </c>
      <c r="E1527" s="124" t="s">
        <v>6375</v>
      </c>
      <c r="F1527" s="99" t="s">
        <v>4549</v>
      </c>
      <c r="G1527" s="126" t="s">
        <v>6376</v>
      </c>
      <c r="H1527" s="99" t="s">
        <v>6377</v>
      </c>
      <c r="I1527" s="430"/>
      <c r="J1527" s="431"/>
      <c r="K1527" s="431"/>
      <c r="L1527" s="431"/>
      <c r="M1527" s="431" t="s">
        <v>49</v>
      </c>
      <c r="N1527" s="431" t="s">
        <v>49</v>
      </c>
      <c r="O1527" s="432" t="s">
        <v>49</v>
      </c>
      <c r="P1527" s="99"/>
      <c r="Q1527" s="131"/>
      <c r="R1527" s="132"/>
      <c r="S1527" s="99"/>
      <c r="T1527" s="99"/>
      <c r="U1527" s="99"/>
      <c r="V1527" s="135"/>
      <c r="W1527" s="132"/>
      <c r="X1527" s="135"/>
      <c r="Y1527" s="132"/>
      <c r="Z1527" s="99"/>
      <c r="AA1527" s="99">
        <v>20</v>
      </c>
      <c r="AB1527" s="126"/>
      <c r="AC1527" s="126"/>
      <c r="AD1527" s="149">
        <v>44166</v>
      </c>
      <c r="AE1527" s="102" t="s">
        <v>6378</v>
      </c>
    </row>
    <row r="1528" spans="1:31" ht="27" customHeight="1">
      <c r="A1528" s="126">
        <v>1116511245</v>
      </c>
      <c r="B1528" s="124" t="s">
        <v>6815</v>
      </c>
      <c r="C1528" s="124" t="s">
        <v>6816</v>
      </c>
      <c r="D1528" s="102" t="s">
        <v>105</v>
      </c>
      <c r="E1528" s="102" t="s">
        <v>6817</v>
      </c>
      <c r="F1528" s="126" t="s">
        <v>6379</v>
      </c>
      <c r="G1528" s="387" t="s">
        <v>380</v>
      </c>
      <c r="H1528" s="133" t="s">
        <v>2633</v>
      </c>
      <c r="I1528" s="430" t="s">
        <v>765</v>
      </c>
      <c r="J1528" s="431" t="s">
        <v>765</v>
      </c>
      <c r="K1528" s="431" t="s">
        <v>765</v>
      </c>
      <c r="L1528" s="431" t="s">
        <v>765</v>
      </c>
      <c r="M1528" s="431" t="s">
        <v>765</v>
      </c>
      <c r="N1528" s="431" t="s">
        <v>765</v>
      </c>
      <c r="O1528" s="432" t="s">
        <v>765</v>
      </c>
      <c r="P1528" s="99"/>
      <c r="Q1528" s="131"/>
      <c r="R1528" s="132"/>
      <c r="S1528" s="99"/>
      <c r="T1528" s="99">
        <v>20</v>
      </c>
      <c r="U1528" s="135"/>
      <c r="V1528" s="131"/>
      <c r="W1528" s="132"/>
      <c r="X1528" s="135"/>
      <c r="Y1528" s="132"/>
      <c r="Z1528" s="99"/>
      <c r="AA1528" s="99"/>
      <c r="AB1528" s="99"/>
      <c r="AC1528" s="99"/>
      <c r="AD1528" s="149">
        <v>44166</v>
      </c>
      <c r="AE1528" s="102" t="s">
        <v>6818</v>
      </c>
    </row>
    <row r="1529" spans="1:31" ht="27" customHeight="1">
      <c r="A1529" s="126">
        <v>1116511468</v>
      </c>
      <c r="B1529" s="124" t="s">
        <v>11781</v>
      </c>
      <c r="C1529" s="124" t="s">
        <v>6689</v>
      </c>
      <c r="D1529" s="102" t="s">
        <v>105</v>
      </c>
      <c r="E1529" s="102" t="s">
        <v>10898</v>
      </c>
      <c r="F1529" s="126" t="s">
        <v>5891</v>
      </c>
      <c r="G1529" s="387" t="s">
        <v>6690</v>
      </c>
      <c r="H1529" s="133" t="s">
        <v>6691</v>
      </c>
      <c r="I1529" s="216"/>
      <c r="J1529" s="217"/>
      <c r="K1529" s="217"/>
      <c r="L1529" s="217"/>
      <c r="M1529" s="217" t="s">
        <v>765</v>
      </c>
      <c r="N1529" s="217" t="s">
        <v>765</v>
      </c>
      <c r="O1529" s="433"/>
      <c r="P1529" s="99"/>
      <c r="Q1529" s="131"/>
      <c r="R1529" s="132"/>
      <c r="S1529" s="99"/>
      <c r="T1529" s="99"/>
      <c r="U1529" s="135"/>
      <c r="V1529" s="131">
        <v>20</v>
      </c>
      <c r="W1529" s="132"/>
      <c r="X1529" s="135"/>
      <c r="Y1529" s="132"/>
      <c r="Z1529" s="99"/>
      <c r="AA1529" s="99"/>
      <c r="AB1529" s="99"/>
      <c r="AC1529" s="99"/>
      <c r="AD1529" s="149">
        <v>44287</v>
      </c>
      <c r="AE1529" s="102" t="s">
        <v>6692</v>
      </c>
    </row>
    <row r="1530" spans="1:31" ht="27" customHeight="1">
      <c r="A1530" s="126">
        <v>1116511542</v>
      </c>
      <c r="B1530" s="124" t="s">
        <v>11984</v>
      </c>
      <c r="C1530" s="124" t="s">
        <v>6693</v>
      </c>
      <c r="D1530" s="102" t="s">
        <v>105</v>
      </c>
      <c r="E1530" s="124" t="s">
        <v>6694</v>
      </c>
      <c r="F1530" s="126" t="s">
        <v>5832</v>
      </c>
      <c r="G1530" s="99" t="s">
        <v>6695</v>
      </c>
      <c r="H1530" s="126" t="s">
        <v>6696</v>
      </c>
      <c r="I1530" s="135" t="s">
        <v>765</v>
      </c>
      <c r="J1530" s="136" t="s">
        <v>765</v>
      </c>
      <c r="K1530" s="136" t="s">
        <v>765</v>
      </c>
      <c r="L1530" s="136" t="s">
        <v>765</v>
      </c>
      <c r="M1530" s="136" t="s">
        <v>765</v>
      </c>
      <c r="N1530" s="136" t="s">
        <v>765</v>
      </c>
      <c r="O1530" s="170" t="s">
        <v>765</v>
      </c>
      <c r="P1530" s="99"/>
      <c r="Q1530" s="131"/>
      <c r="R1530" s="132"/>
      <c r="S1530" s="99"/>
      <c r="T1530" s="99"/>
      <c r="U1530" s="99"/>
      <c r="V1530" s="135"/>
      <c r="W1530" s="132"/>
      <c r="X1530" s="135"/>
      <c r="Y1530" s="132"/>
      <c r="Z1530" s="99"/>
      <c r="AA1530" s="99">
        <v>20</v>
      </c>
      <c r="AB1530" s="126"/>
      <c r="AC1530" s="126"/>
      <c r="AD1530" s="149">
        <v>44287</v>
      </c>
      <c r="AE1530" s="102" t="s">
        <v>6697</v>
      </c>
    </row>
    <row r="1531" spans="1:31" ht="27" customHeight="1">
      <c r="A1531" s="99">
        <v>1116511609</v>
      </c>
      <c r="B1531" s="124" t="s">
        <v>11782</v>
      </c>
      <c r="C1531" s="124" t="s">
        <v>6698</v>
      </c>
      <c r="D1531" s="102" t="s">
        <v>105</v>
      </c>
      <c r="E1531" s="276" t="s">
        <v>6699</v>
      </c>
      <c r="F1531" s="126" t="s">
        <v>6700</v>
      </c>
      <c r="G1531" s="133" t="s">
        <v>6701</v>
      </c>
      <c r="H1531" s="99" t="s">
        <v>6701</v>
      </c>
      <c r="I1531" s="135"/>
      <c r="J1531" s="136"/>
      <c r="K1531" s="136"/>
      <c r="L1531" s="136"/>
      <c r="M1531" s="136" t="s">
        <v>49</v>
      </c>
      <c r="N1531" s="136" t="s">
        <v>49</v>
      </c>
      <c r="O1531" s="136"/>
      <c r="P1531" s="99"/>
      <c r="Q1531" s="131"/>
      <c r="R1531" s="132"/>
      <c r="S1531" s="99"/>
      <c r="T1531" s="99"/>
      <c r="U1531" s="99"/>
      <c r="V1531" s="131"/>
      <c r="W1531" s="132"/>
      <c r="X1531" s="131"/>
      <c r="Y1531" s="132"/>
      <c r="Z1531" s="99"/>
      <c r="AA1531" s="99">
        <v>20</v>
      </c>
      <c r="AB1531" s="99"/>
      <c r="AC1531" s="99"/>
      <c r="AD1531" s="149">
        <v>44287</v>
      </c>
      <c r="AE1531" s="102" t="s">
        <v>6702</v>
      </c>
    </row>
    <row r="1532" spans="1:31" ht="27" customHeight="1">
      <c r="A1532" s="99">
        <v>1116511617</v>
      </c>
      <c r="B1532" s="124" t="s">
        <v>11985</v>
      </c>
      <c r="C1532" s="124" t="s">
        <v>6703</v>
      </c>
      <c r="D1532" s="102" t="s">
        <v>105</v>
      </c>
      <c r="E1532" s="102" t="s">
        <v>6704</v>
      </c>
      <c r="F1532" s="133" t="s">
        <v>5832</v>
      </c>
      <c r="G1532" s="99" t="s">
        <v>380</v>
      </c>
      <c r="H1532" s="99" t="s">
        <v>2633</v>
      </c>
      <c r="I1532" s="135"/>
      <c r="J1532" s="136"/>
      <c r="K1532" s="136"/>
      <c r="L1532" s="136"/>
      <c r="M1532" s="136" t="s">
        <v>765</v>
      </c>
      <c r="N1532" s="136" t="s">
        <v>765</v>
      </c>
      <c r="O1532" s="136" t="s">
        <v>765</v>
      </c>
      <c r="P1532" s="99"/>
      <c r="Q1532" s="131"/>
      <c r="R1532" s="132"/>
      <c r="S1532" s="99"/>
      <c r="T1532" s="99">
        <v>20</v>
      </c>
      <c r="U1532" s="99"/>
      <c r="V1532" s="131"/>
      <c r="W1532" s="132"/>
      <c r="X1532" s="131"/>
      <c r="Y1532" s="132"/>
      <c r="Z1532" s="99"/>
      <c r="AA1532" s="99"/>
      <c r="AB1532" s="99"/>
      <c r="AC1532" s="99"/>
      <c r="AD1532" s="149">
        <v>44287</v>
      </c>
      <c r="AE1532" s="102" t="s">
        <v>6705</v>
      </c>
    </row>
    <row r="1533" spans="1:31" ht="27" customHeight="1">
      <c r="A1533" s="99">
        <v>1116511625</v>
      </c>
      <c r="B1533" s="100" t="s">
        <v>11957</v>
      </c>
      <c r="C1533" s="101" t="s">
        <v>6706</v>
      </c>
      <c r="D1533" s="102" t="s">
        <v>105</v>
      </c>
      <c r="E1533" s="102" t="s">
        <v>6707</v>
      </c>
      <c r="F1533" s="133" t="s">
        <v>6708</v>
      </c>
      <c r="G1533" s="133" t="s">
        <v>6709</v>
      </c>
      <c r="H1533" s="133" t="s">
        <v>6709</v>
      </c>
      <c r="I1533" s="135"/>
      <c r="J1533" s="136"/>
      <c r="K1533" s="136"/>
      <c r="L1533" s="136"/>
      <c r="M1533" s="136"/>
      <c r="N1533" s="136" t="s">
        <v>765</v>
      </c>
      <c r="O1533" s="136"/>
      <c r="P1533" s="99"/>
      <c r="Q1533" s="131"/>
      <c r="R1533" s="132"/>
      <c r="S1533" s="99"/>
      <c r="T1533" s="99"/>
      <c r="U1533" s="99"/>
      <c r="V1533" s="131"/>
      <c r="W1533" s="132"/>
      <c r="X1533" s="131"/>
      <c r="Y1533" s="132"/>
      <c r="Z1533" s="99"/>
      <c r="AA1533" s="99">
        <v>20</v>
      </c>
      <c r="AB1533" s="99"/>
      <c r="AC1533" s="99"/>
      <c r="AD1533" s="149">
        <v>44287</v>
      </c>
      <c r="AE1533" s="102" t="s">
        <v>6710</v>
      </c>
    </row>
    <row r="1534" spans="1:31" ht="27" customHeight="1">
      <c r="A1534" s="126">
        <v>1116511690</v>
      </c>
      <c r="B1534" s="124" t="s">
        <v>11783</v>
      </c>
      <c r="C1534" s="124" t="s">
        <v>9711</v>
      </c>
      <c r="D1534" s="102" t="s">
        <v>105</v>
      </c>
      <c r="E1534" s="124" t="s">
        <v>6744</v>
      </c>
      <c r="F1534" s="126" t="s">
        <v>4710</v>
      </c>
      <c r="G1534" s="99" t="s">
        <v>6745</v>
      </c>
      <c r="H1534" s="126" t="s">
        <v>6746</v>
      </c>
      <c r="I1534" s="135"/>
      <c r="J1534" s="136"/>
      <c r="K1534" s="136"/>
      <c r="L1534" s="136"/>
      <c r="M1534" s="136"/>
      <c r="N1534" s="136" t="s">
        <v>49</v>
      </c>
      <c r="O1534" s="136"/>
      <c r="P1534" s="99"/>
      <c r="Q1534" s="131"/>
      <c r="R1534" s="132"/>
      <c r="S1534" s="99"/>
      <c r="T1534" s="99"/>
      <c r="U1534" s="99"/>
      <c r="V1534" s="127"/>
      <c r="W1534" s="434"/>
      <c r="X1534" s="127">
        <v>20</v>
      </c>
      <c r="Y1534" s="132"/>
      <c r="Z1534" s="99"/>
      <c r="AA1534" s="99"/>
      <c r="AB1534" s="126"/>
      <c r="AC1534" s="126"/>
      <c r="AD1534" s="149">
        <v>44317</v>
      </c>
      <c r="AE1534" s="102" t="s">
        <v>9155</v>
      </c>
    </row>
    <row r="1535" spans="1:31" ht="27" customHeight="1">
      <c r="A1535" s="99">
        <v>1116511708</v>
      </c>
      <c r="B1535" s="124" t="s">
        <v>11784</v>
      </c>
      <c r="C1535" s="124" t="s">
        <v>6747</v>
      </c>
      <c r="D1535" s="102" t="s">
        <v>105</v>
      </c>
      <c r="E1535" s="276" t="s">
        <v>6748</v>
      </c>
      <c r="F1535" s="126" t="s">
        <v>4710</v>
      </c>
      <c r="G1535" s="133" t="s">
        <v>6749</v>
      </c>
      <c r="H1535" s="99" t="s">
        <v>6750</v>
      </c>
      <c r="I1535" s="135"/>
      <c r="J1535" s="136"/>
      <c r="K1535" s="136"/>
      <c r="L1535" s="136" t="s">
        <v>49</v>
      </c>
      <c r="M1535" s="136" t="s">
        <v>49</v>
      </c>
      <c r="N1535" s="136" t="s">
        <v>49</v>
      </c>
      <c r="O1535" s="136"/>
      <c r="P1535" s="99"/>
      <c r="Q1535" s="131"/>
      <c r="R1535" s="132"/>
      <c r="S1535" s="99"/>
      <c r="T1535" s="99"/>
      <c r="U1535" s="99"/>
      <c r="V1535" s="131"/>
      <c r="W1535" s="132"/>
      <c r="X1535" s="131">
        <v>20</v>
      </c>
      <c r="Y1535" s="132"/>
      <c r="Z1535" s="99"/>
      <c r="AA1535" s="99"/>
      <c r="AB1535" s="99"/>
      <c r="AC1535" s="99"/>
      <c r="AD1535" s="149">
        <v>44317</v>
      </c>
      <c r="AE1535" s="102" t="s">
        <v>6751</v>
      </c>
    </row>
    <row r="1536" spans="1:31" ht="27" customHeight="1">
      <c r="A1536" s="99">
        <v>1116511765</v>
      </c>
      <c r="B1536" s="100" t="s">
        <v>11785</v>
      </c>
      <c r="C1536" s="101" t="s">
        <v>6753</v>
      </c>
      <c r="D1536" s="102" t="s">
        <v>105</v>
      </c>
      <c r="E1536" s="102" t="s">
        <v>6754</v>
      </c>
      <c r="F1536" s="133" t="s">
        <v>6755</v>
      </c>
      <c r="G1536" s="133" t="s">
        <v>6756</v>
      </c>
      <c r="H1536" s="133" t="s">
        <v>4499</v>
      </c>
      <c r="I1536" s="135"/>
      <c r="J1536" s="136"/>
      <c r="K1536" s="136"/>
      <c r="L1536" s="136"/>
      <c r="M1536" s="136" t="s">
        <v>49</v>
      </c>
      <c r="N1536" s="136" t="s">
        <v>49</v>
      </c>
      <c r="O1536" s="136"/>
      <c r="P1536" s="99"/>
      <c r="Q1536" s="131"/>
      <c r="R1536" s="132"/>
      <c r="S1536" s="99"/>
      <c r="T1536" s="99"/>
      <c r="U1536" s="99"/>
      <c r="V1536" s="131"/>
      <c r="W1536" s="132"/>
      <c r="X1536" s="131"/>
      <c r="Y1536" s="132"/>
      <c r="Z1536" s="99"/>
      <c r="AA1536" s="99"/>
      <c r="AB1536" s="99" t="s">
        <v>49</v>
      </c>
      <c r="AC1536" s="99"/>
      <c r="AD1536" s="149">
        <v>44317</v>
      </c>
      <c r="AE1536" s="102" t="s">
        <v>6757</v>
      </c>
    </row>
    <row r="1537" spans="1:31" ht="27" customHeight="1">
      <c r="A1537" s="99">
        <v>1116511781</v>
      </c>
      <c r="B1537" s="100" t="s">
        <v>7572</v>
      </c>
      <c r="C1537" s="101" t="s">
        <v>6766</v>
      </c>
      <c r="D1537" s="102" t="s">
        <v>105</v>
      </c>
      <c r="E1537" s="102" t="s">
        <v>6767</v>
      </c>
      <c r="F1537" s="133" t="s">
        <v>6768</v>
      </c>
      <c r="G1537" s="133" t="s">
        <v>6769</v>
      </c>
      <c r="H1537" s="133" t="s">
        <v>6770</v>
      </c>
      <c r="I1537" s="135"/>
      <c r="J1537" s="136"/>
      <c r="K1537" s="136"/>
      <c r="L1537" s="136"/>
      <c r="M1537" s="136" t="s">
        <v>765</v>
      </c>
      <c r="N1537" s="136" t="s">
        <v>765</v>
      </c>
      <c r="O1537" s="136"/>
      <c r="P1537" s="99"/>
      <c r="Q1537" s="131"/>
      <c r="R1537" s="132"/>
      <c r="S1537" s="99"/>
      <c r="T1537" s="99"/>
      <c r="U1537" s="99"/>
      <c r="V1537" s="131">
        <v>10</v>
      </c>
      <c r="W1537" s="132"/>
      <c r="X1537" s="131">
        <v>10</v>
      </c>
      <c r="Y1537" s="132"/>
      <c r="Z1537" s="99"/>
      <c r="AA1537" s="99"/>
      <c r="AB1537" s="99"/>
      <c r="AC1537" s="99"/>
      <c r="AD1537" s="149">
        <v>44348</v>
      </c>
      <c r="AE1537" s="102" t="s">
        <v>6771</v>
      </c>
    </row>
    <row r="1538" spans="1:31" ht="27" customHeight="1">
      <c r="A1538" s="99">
        <v>1116511831</v>
      </c>
      <c r="B1538" s="100" t="s">
        <v>11786</v>
      </c>
      <c r="C1538" s="101" t="s">
        <v>6772</v>
      </c>
      <c r="D1538" s="102" t="s">
        <v>3859</v>
      </c>
      <c r="E1538" s="102" t="s">
        <v>6773</v>
      </c>
      <c r="F1538" s="133" t="s">
        <v>4549</v>
      </c>
      <c r="G1538" s="133" t="s">
        <v>6774</v>
      </c>
      <c r="H1538" s="133" t="s">
        <v>6775</v>
      </c>
      <c r="I1538" s="135"/>
      <c r="J1538" s="136"/>
      <c r="K1538" s="136"/>
      <c r="L1538" s="136"/>
      <c r="M1538" s="136" t="s">
        <v>765</v>
      </c>
      <c r="N1538" s="136" t="s">
        <v>765</v>
      </c>
      <c r="O1538" s="136" t="s">
        <v>765</v>
      </c>
      <c r="P1538" s="99"/>
      <c r="Q1538" s="131"/>
      <c r="R1538" s="132"/>
      <c r="S1538" s="99"/>
      <c r="T1538" s="99"/>
      <c r="U1538" s="99"/>
      <c r="V1538" s="131"/>
      <c r="W1538" s="132"/>
      <c r="X1538" s="131"/>
      <c r="Y1538" s="132"/>
      <c r="Z1538" s="99">
        <v>20</v>
      </c>
      <c r="AA1538" s="99"/>
      <c r="AB1538" s="99"/>
      <c r="AC1538" s="99"/>
      <c r="AD1538" s="149">
        <v>44348</v>
      </c>
      <c r="AE1538" s="102" t="s">
        <v>6776</v>
      </c>
    </row>
    <row r="1539" spans="1:31" ht="27" customHeight="1">
      <c r="A1539" s="99">
        <v>1116511807</v>
      </c>
      <c r="B1539" s="100" t="s">
        <v>11787</v>
      </c>
      <c r="C1539" s="101" t="s">
        <v>6777</v>
      </c>
      <c r="D1539" s="102" t="s">
        <v>3859</v>
      </c>
      <c r="E1539" s="102" t="s">
        <v>6778</v>
      </c>
      <c r="F1539" s="133" t="s">
        <v>5891</v>
      </c>
      <c r="G1539" s="133" t="s">
        <v>6779</v>
      </c>
      <c r="H1539" s="133" t="s">
        <v>6780</v>
      </c>
      <c r="I1539" s="135"/>
      <c r="J1539" s="136"/>
      <c r="K1539" s="136"/>
      <c r="L1539" s="136"/>
      <c r="M1539" s="136"/>
      <c r="N1539" s="136" t="s">
        <v>765</v>
      </c>
      <c r="O1539" s="136"/>
      <c r="P1539" s="99"/>
      <c r="Q1539" s="131"/>
      <c r="R1539" s="132"/>
      <c r="S1539" s="99"/>
      <c r="T1539" s="99"/>
      <c r="U1539" s="99"/>
      <c r="V1539" s="131">
        <v>20</v>
      </c>
      <c r="W1539" s="132"/>
      <c r="X1539" s="131"/>
      <c r="Y1539" s="132"/>
      <c r="Z1539" s="99"/>
      <c r="AA1539" s="99"/>
      <c r="AB1539" s="99"/>
      <c r="AC1539" s="99"/>
      <c r="AD1539" s="149">
        <v>44348</v>
      </c>
      <c r="AE1539" s="102" t="s">
        <v>6692</v>
      </c>
    </row>
    <row r="1540" spans="1:31" ht="27" customHeight="1">
      <c r="A1540" s="557">
        <v>1116511815</v>
      </c>
      <c r="B1540" s="612" t="s">
        <v>12402</v>
      </c>
      <c r="C1540" s="613" t="s">
        <v>6781</v>
      </c>
      <c r="D1540" s="559" t="s">
        <v>8052</v>
      </c>
      <c r="E1540" s="559" t="s">
        <v>12403</v>
      </c>
      <c r="F1540" s="576" t="s">
        <v>6782</v>
      </c>
      <c r="G1540" s="576" t="s">
        <v>12404</v>
      </c>
      <c r="H1540" s="576"/>
      <c r="I1540" s="572"/>
      <c r="J1540" s="573"/>
      <c r="K1540" s="573"/>
      <c r="L1540" s="573"/>
      <c r="M1540" s="573" t="s">
        <v>10950</v>
      </c>
      <c r="N1540" s="573"/>
      <c r="O1540" s="573"/>
      <c r="P1540" s="557"/>
      <c r="Q1540" s="564"/>
      <c r="R1540" s="565"/>
      <c r="S1540" s="557"/>
      <c r="T1540" s="557">
        <v>10</v>
      </c>
      <c r="U1540" s="557"/>
      <c r="V1540" s="564"/>
      <c r="W1540" s="565"/>
      <c r="X1540" s="564"/>
      <c r="Y1540" s="565"/>
      <c r="Z1540" s="557"/>
      <c r="AA1540" s="557">
        <v>10</v>
      </c>
      <c r="AB1540" s="557"/>
      <c r="AC1540" s="557"/>
      <c r="AD1540" s="608">
        <v>44348</v>
      </c>
      <c r="AE1540" s="559" t="s">
        <v>12405</v>
      </c>
    </row>
    <row r="1541" spans="1:31" ht="27" customHeight="1">
      <c r="A1541" s="99">
        <v>1116511906</v>
      </c>
      <c r="B1541" s="100" t="s">
        <v>6807</v>
      </c>
      <c r="C1541" s="101" t="s">
        <v>6808</v>
      </c>
      <c r="D1541" s="102" t="s">
        <v>105</v>
      </c>
      <c r="E1541" s="102" t="s">
        <v>6809</v>
      </c>
      <c r="F1541" s="133" t="s">
        <v>6708</v>
      </c>
      <c r="G1541" s="133" t="s">
        <v>6810</v>
      </c>
      <c r="H1541" s="133" t="s">
        <v>6811</v>
      </c>
      <c r="I1541" s="135"/>
      <c r="J1541" s="136"/>
      <c r="K1541" s="136"/>
      <c r="L1541" s="136"/>
      <c r="M1541" s="136" t="s">
        <v>765</v>
      </c>
      <c r="N1541" s="171" t="s">
        <v>765</v>
      </c>
      <c r="O1541" s="171"/>
      <c r="P1541" s="99"/>
      <c r="Q1541" s="131"/>
      <c r="R1541" s="132"/>
      <c r="S1541" s="99"/>
      <c r="T1541" s="99"/>
      <c r="U1541" s="99"/>
      <c r="V1541" s="131"/>
      <c r="W1541" s="132"/>
      <c r="X1541" s="131"/>
      <c r="Y1541" s="132"/>
      <c r="Z1541" s="99"/>
      <c r="AA1541" s="99">
        <v>20</v>
      </c>
      <c r="AB1541" s="99"/>
      <c r="AC1541" s="99"/>
      <c r="AD1541" s="149">
        <v>44378</v>
      </c>
      <c r="AE1541" s="102" t="s">
        <v>6812</v>
      </c>
    </row>
    <row r="1542" spans="1:31" ht="27" customHeight="1">
      <c r="A1542" s="99">
        <v>1116511997</v>
      </c>
      <c r="B1542" s="100" t="s">
        <v>6801</v>
      </c>
      <c r="C1542" s="101" t="s">
        <v>6802</v>
      </c>
      <c r="D1542" s="102" t="s">
        <v>105</v>
      </c>
      <c r="E1542" s="102" t="s">
        <v>9771</v>
      </c>
      <c r="F1542" s="133" t="s">
        <v>6803</v>
      </c>
      <c r="G1542" s="133" t="s">
        <v>6804</v>
      </c>
      <c r="H1542" s="133" t="s">
        <v>6805</v>
      </c>
      <c r="I1542" s="135"/>
      <c r="J1542" s="136"/>
      <c r="K1542" s="136"/>
      <c r="L1542" s="136"/>
      <c r="M1542" s="136" t="s">
        <v>765</v>
      </c>
      <c r="N1542" s="171" t="s">
        <v>765</v>
      </c>
      <c r="O1542" s="171"/>
      <c r="P1542" s="99"/>
      <c r="Q1542" s="131"/>
      <c r="R1542" s="132"/>
      <c r="S1542" s="99"/>
      <c r="T1542" s="99"/>
      <c r="U1542" s="99"/>
      <c r="V1542" s="131"/>
      <c r="W1542" s="132"/>
      <c r="X1542" s="131"/>
      <c r="Y1542" s="132"/>
      <c r="Z1542" s="99"/>
      <c r="AA1542" s="99">
        <v>20</v>
      </c>
      <c r="AB1542" s="99"/>
      <c r="AC1542" s="99"/>
      <c r="AD1542" s="149">
        <v>44378</v>
      </c>
      <c r="AE1542" s="102" t="s">
        <v>6806</v>
      </c>
    </row>
    <row r="1543" spans="1:31" ht="27" customHeight="1">
      <c r="A1543" s="99">
        <v>1116512029</v>
      </c>
      <c r="B1543" s="100" t="s">
        <v>11788</v>
      </c>
      <c r="C1543" s="404" t="s">
        <v>9804</v>
      </c>
      <c r="D1543" s="102" t="s">
        <v>3859</v>
      </c>
      <c r="E1543" s="102" t="s">
        <v>6903</v>
      </c>
      <c r="F1543" s="133" t="s">
        <v>4450</v>
      </c>
      <c r="G1543" s="133" t="s">
        <v>6904</v>
      </c>
      <c r="H1543" s="133" t="s">
        <v>6905</v>
      </c>
      <c r="I1543" s="135"/>
      <c r="J1543" s="136"/>
      <c r="K1543" s="136"/>
      <c r="L1543" s="136"/>
      <c r="M1543" s="136" t="s">
        <v>765</v>
      </c>
      <c r="N1543" s="171" t="s">
        <v>765</v>
      </c>
      <c r="O1543" s="171"/>
      <c r="P1543" s="99"/>
      <c r="Q1543" s="131"/>
      <c r="R1543" s="132"/>
      <c r="S1543" s="99"/>
      <c r="T1543" s="99"/>
      <c r="U1543" s="99"/>
      <c r="V1543" s="131"/>
      <c r="W1543" s="132"/>
      <c r="X1543" s="131">
        <v>10</v>
      </c>
      <c r="Y1543" s="132"/>
      <c r="Z1543" s="99"/>
      <c r="AA1543" s="99"/>
      <c r="AB1543" s="99"/>
      <c r="AC1543" s="99"/>
      <c r="AD1543" s="149">
        <v>44409</v>
      </c>
      <c r="AE1543" s="102" t="s">
        <v>6906</v>
      </c>
    </row>
    <row r="1544" spans="1:31" ht="27" customHeight="1">
      <c r="A1544" s="435">
        <v>1116512177</v>
      </c>
      <c r="B1544" s="436" t="s">
        <v>12021</v>
      </c>
      <c r="C1544" s="437" t="s">
        <v>6965</v>
      </c>
      <c r="D1544" s="438" t="s">
        <v>105</v>
      </c>
      <c r="E1544" s="438" t="s">
        <v>6966</v>
      </c>
      <c r="F1544" s="439" t="s">
        <v>6967</v>
      </c>
      <c r="G1544" s="439" t="s">
        <v>6968</v>
      </c>
      <c r="H1544" s="439" t="s">
        <v>6969</v>
      </c>
      <c r="I1544" s="440"/>
      <c r="J1544" s="441"/>
      <c r="K1544" s="441"/>
      <c r="L1544" s="441"/>
      <c r="M1544" s="217" t="s">
        <v>765</v>
      </c>
      <c r="N1544" s="442" t="s">
        <v>765</v>
      </c>
      <c r="O1544" s="443" t="s">
        <v>765</v>
      </c>
      <c r="P1544" s="435"/>
      <c r="Q1544" s="444"/>
      <c r="R1544" s="445"/>
      <c r="S1544" s="435"/>
      <c r="T1544" s="435"/>
      <c r="U1544" s="435"/>
      <c r="V1544" s="444"/>
      <c r="W1544" s="445"/>
      <c r="X1544" s="444"/>
      <c r="Y1544" s="445"/>
      <c r="Z1544" s="435"/>
      <c r="AA1544" s="435">
        <v>20</v>
      </c>
      <c r="AB1544" s="435"/>
      <c r="AC1544" s="435"/>
      <c r="AD1544" s="446">
        <v>44440</v>
      </c>
      <c r="AE1544" s="438" t="s">
        <v>6970</v>
      </c>
    </row>
    <row r="1545" spans="1:31" ht="27" customHeight="1">
      <c r="A1545" s="99">
        <v>1116512268</v>
      </c>
      <c r="B1545" s="100" t="s">
        <v>5325</v>
      </c>
      <c r="C1545" s="101" t="s">
        <v>7003</v>
      </c>
      <c r="D1545" s="102" t="s">
        <v>105</v>
      </c>
      <c r="E1545" s="102" t="s">
        <v>7004</v>
      </c>
      <c r="F1545" s="133" t="s">
        <v>7005</v>
      </c>
      <c r="G1545" s="133" t="s">
        <v>7006</v>
      </c>
      <c r="H1545" s="133" t="s">
        <v>7007</v>
      </c>
      <c r="I1545" s="135" t="s">
        <v>765</v>
      </c>
      <c r="J1545" s="136" t="s">
        <v>765</v>
      </c>
      <c r="K1545" s="136" t="s">
        <v>765</v>
      </c>
      <c r="L1545" s="136" t="s">
        <v>765</v>
      </c>
      <c r="M1545" s="136" t="s">
        <v>765</v>
      </c>
      <c r="N1545" s="171"/>
      <c r="O1545" s="171"/>
      <c r="P1545" s="99"/>
      <c r="Q1545" s="131"/>
      <c r="R1545" s="132"/>
      <c r="S1545" s="99"/>
      <c r="T1545" s="99">
        <v>60</v>
      </c>
      <c r="U1545" s="99"/>
      <c r="V1545" s="131"/>
      <c r="W1545" s="132"/>
      <c r="X1545" s="131"/>
      <c r="Y1545" s="132"/>
      <c r="Z1545" s="99"/>
      <c r="AA1545" s="99"/>
      <c r="AB1545" s="99"/>
      <c r="AC1545" s="99"/>
      <c r="AD1545" s="149">
        <v>44470</v>
      </c>
      <c r="AE1545" s="102" t="s">
        <v>7008</v>
      </c>
    </row>
    <row r="1546" spans="1:31" ht="27" customHeight="1">
      <c r="A1546" s="99">
        <v>1116512292</v>
      </c>
      <c r="B1546" s="100" t="s">
        <v>7009</v>
      </c>
      <c r="C1546" s="101" t="s">
        <v>7471</v>
      </c>
      <c r="D1546" s="102" t="s">
        <v>3859</v>
      </c>
      <c r="E1546" s="102" t="s">
        <v>7010</v>
      </c>
      <c r="F1546" s="133" t="s">
        <v>4705</v>
      </c>
      <c r="G1546" s="133" t="s">
        <v>7011</v>
      </c>
      <c r="H1546" s="133" t="s">
        <v>5410</v>
      </c>
      <c r="I1546" s="135"/>
      <c r="J1546" s="136"/>
      <c r="K1546" s="136"/>
      <c r="L1546" s="136"/>
      <c r="M1546" s="136" t="s">
        <v>765</v>
      </c>
      <c r="N1546" s="171" t="s">
        <v>765</v>
      </c>
      <c r="O1546" s="171" t="s">
        <v>765</v>
      </c>
      <c r="P1546" s="99"/>
      <c r="Q1546" s="131"/>
      <c r="R1546" s="132"/>
      <c r="S1546" s="99"/>
      <c r="T1546" s="99"/>
      <c r="U1546" s="99"/>
      <c r="V1546" s="131"/>
      <c r="W1546" s="132"/>
      <c r="X1546" s="131"/>
      <c r="Y1546" s="132"/>
      <c r="Z1546" s="99"/>
      <c r="AA1546" s="99"/>
      <c r="AB1546" s="99" t="s">
        <v>765</v>
      </c>
      <c r="AC1546" s="99"/>
      <c r="AD1546" s="149">
        <v>44470</v>
      </c>
      <c r="AE1546" s="102" t="s">
        <v>7012</v>
      </c>
    </row>
    <row r="1547" spans="1:31" ht="27" customHeight="1">
      <c r="A1547" s="428">
        <v>1116512318</v>
      </c>
      <c r="B1547" s="447" t="s">
        <v>11789</v>
      </c>
      <c r="C1547" s="160" t="s">
        <v>8655</v>
      </c>
      <c r="D1547" s="429" t="s">
        <v>8110</v>
      </c>
      <c r="E1547" s="160" t="s">
        <v>8656</v>
      </c>
      <c r="F1547" s="76" t="s">
        <v>5891</v>
      </c>
      <c r="G1547" s="76" t="s">
        <v>8074</v>
      </c>
      <c r="H1547" s="76" t="s">
        <v>8075</v>
      </c>
      <c r="I1547" s="172"/>
      <c r="J1547" s="164"/>
      <c r="K1547" s="164"/>
      <c r="L1547" s="164"/>
      <c r="M1547" s="164" t="s">
        <v>8111</v>
      </c>
      <c r="N1547" s="164" t="s">
        <v>8111</v>
      </c>
      <c r="O1547" s="164" t="s">
        <v>8111</v>
      </c>
      <c r="P1547" s="76"/>
      <c r="Q1547" s="70"/>
      <c r="R1547" s="89"/>
      <c r="S1547" s="76"/>
      <c r="T1547" s="76"/>
      <c r="U1547" s="172"/>
      <c r="V1547" s="70"/>
      <c r="W1547" s="89"/>
      <c r="X1547" s="122">
        <v>20</v>
      </c>
      <c r="Y1547" s="89"/>
      <c r="Z1547" s="76"/>
      <c r="AA1547" s="76"/>
      <c r="AB1547" s="76"/>
      <c r="AC1547" s="76"/>
      <c r="AD1547" s="140">
        <v>44470</v>
      </c>
      <c r="AE1547" s="160" t="s">
        <v>8657</v>
      </c>
    </row>
    <row r="1548" spans="1:31" ht="27" customHeight="1">
      <c r="A1548" s="99">
        <v>1116512334</v>
      </c>
      <c r="B1548" s="100" t="s">
        <v>7062</v>
      </c>
      <c r="C1548" s="101" t="s">
        <v>7063</v>
      </c>
      <c r="D1548" s="102" t="s">
        <v>105</v>
      </c>
      <c r="E1548" s="102" t="s">
        <v>7064</v>
      </c>
      <c r="F1548" s="133" t="s">
        <v>4497</v>
      </c>
      <c r="G1548" s="133" t="s">
        <v>7065</v>
      </c>
      <c r="H1548" s="133" t="s">
        <v>7066</v>
      </c>
      <c r="I1548" s="135"/>
      <c r="J1548" s="136"/>
      <c r="K1548" s="136"/>
      <c r="L1548" s="136"/>
      <c r="M1548" s="136" t="s">
        <v>49</v>
      </c>
      <c r="N1548" s="171"/>
      <c r="O1548" s="171"/>
      <c r="P1548" s="99"/>
      <c r="Q1548" s="131"/>
      <c r="R1548" s="132"/>
      <c r="S1548" s="99"/>
      <c r="T1548" s="99">
        <v>20</v>
      </c>
      <c r="U1548" s="99"/>
      <c r="V1548" s="131"/>
      <c r="W1548" s="132"/>
      <c r="X1548" s="131"/>
      <c r="Y1548" s="132"/>
      <c r="Z1548" s="99"/>
      <c r="AA1548" s="99"/>
      <c r="AB1548" s="99"/>
      <c r="AC1548" s="99"/>
      <c r="AD1548" s="149">
        <v>44501</v>
      </c>
      <c r="AE1548" s="102" t="s">
        <v>7067</v>
      </c>
    </row>
    <row r="1549" spans="1:31" ht="27" customHeight="1">
      <c r="A1549" s="99">
        <v>1116512359</v>
      </c>
      <c r="B1549" s="100" t="s">
        <v>7068</v>
      </c>
      <c r="C1549" s="101" t="s">
        <v>7069</v>
      </c>
      <c r="D1549" s="102" t="s">
        <v>105</v>
      </c>
      <c r="E1549" s="102" t="s">
        <v>7070</v>
      </c>
      <c r="F1549" s="133" t="s">
        <v>6768</v>
      </c>
      <c r="G1549" s="133" t="s">
        <v>7071</v>
      </c>
      <c r="H1549" s="133" t="s">
        <v>7072</v>
      </c>
      <c r="I1549" s="135"/>
      <c r="J1549" s="136"/>
      <c r="K1549" s="136"/>
      <c r="L1549" s="136"/>
      <c r="M1549" s="136" t="s">
        <v>765</v>
      </c>
      <c r="N1549" s="171" t="s">
        <v>765</v>
      </c>
      <c r="O1549" s="171"/>
      <c r="P1549" s="99"/>
      <c r="Q1549" s="131"/>
      <c r="R1549" s="132"/>
      <c r="S1549" s="99"/>
      <c r="T1549" s="99"/>
      <c r="U1549" s="99"/>
      <c r="V1549" s="131"/>
      <c r="W1549" s="132"/>
      <c r="X1549" s="131"/>
      <c r="Y1549" s="132"/>
      <c r="Z1549" s="99"/>
      <c r="AA1549" s="99">
        <v>20</v>
      </c>
      <c r="AB1549" s="99"/>
      <c r="AC1549" s="99"/>
      <c r="AD1549" s="149">
        <v>44501</v>
      </c>
      <c r="AE1549" s="102" t="s">
        <v>7073</v>
      </c>
    </row>
    <row r="1550" spans="1:31" ht="27" customHeight="1">
      <c r="A1550" s="99">
        <v>1116512417</v>
      </c>
      <c r="B1550" s="376" t="s">
        <v>11790</v>
      </c>
      <c r="C1550" s="377" t="s">
        <v>8546</v>
      </c>
      <c r="D1550" s="102" t="s">
        <v>105</v>
      </c>
      <c r="E1550" s="102" t="s">
        <v>7091</v>
      </c>
      <c r="F1550" s="133" t="s">
        <v>4595</v>
      </c>
      <c r="G1550" s="133" t="s">
        <v>7088</v>
      </c>
      <c r="H1550" s="133" t="s">
        <v>7089</v>
      </c>
      <c r="I1550" s="135"/>
      <c r="J1550" s="136"/>
      <c r="K1550" s="136"/>
      <c r="L1550" s="136"/>
      <c r="M1550" s="136" t="s">
        <v>765</v>
      </c>
      <c r="N1550" s="171" t="s">
        <v>765</v>
      </c>
      <c r="O1550" s="171" t="s">
        <v>765</v>
      </c>
      <c r="P1550" s="99"/>
      <c r="Q1550" s="131"/>
      <c r="R1550" s="132"/>
      <c r="S1550" s="99"/>
      <c r="T1550" s="99"/>
      <c r="U1550" s="99"/>
      <c r="V1550" s="131"/>
      <c r="W1550" s="132"/>
      <c r="X1550" s="131"/>
      <c r="Y1550" s="132"/>
      <c r="Z1550" s="99"/>
      <c r="AA1550" s="99">
        <v>20</v>
      </c>
      <c r="AB1550" s="99"/>
      <c r="AC1550" s="99"/>
      <c r="AD1550" s="149">
        <v>44531</v>
      </c>
      <c r="AE1550" s="102" t="s">
        <v>7090</v>
      </c>
    </row>
    <row r="1551" spans="1:31" ht="27" customHeight="1">
      <c r="A1551" s="420">
        <v>1116512441</v>
      </c>
      <c r="B1551" s="418" t="s">
        <v>11791</v>
      </c>
      <c r="C1551" s="448" t="s">
        <v>8816</v>
      </c>
      <c r="D1551" s="449" t="s">
        <v>8331</v>
      </c>
      <c r="E1551" s="401" t="s">
        <v>8817</v>
      </c>
      <c r="F1551" s="386" t="s">
        <v>8818</v>
      </c>
      <c r="G1551" s="421" t="s">
        <v>8819</v>
      </c>
      <c r="H1551" s="421"/>
      <c r="I1551" s="422"/>
      <c r="J1551" s="423"/>
      <c r="K1551" s="423"/>
      <c r="L1551" s="423"/>
      <c r="M1551" s="423" t="s">
        <v>765</v>
      </c>
      <c r="N1551" s="450" t="s">
        <v>765</v>
      </c>
      <c r="O1551" s="424" t="s">
        <v>765</v>
      </c>
      <c r="P1551" s="420"/>
      <c r="Q1551" s="425"/>
      <c r="R1551" s="424"/>
      <c r="S1551" s="420"/>
      <c r="T1551" s="420"/>
      <c r="U1551" s="420"/>
      <c r="V1551" s="425"/>
      <c r="W1551" s="424"/>
      <c r="X1551" s="425"/>
      <c r="Y1551" s="424"/>
      <c r="Z1551" s="386"/>
      <c r="AA1551" s="386">
        <v>32</v>
      </c>
      <c r="AB1551" s="386"/>
      <c r="AC1551" s="386"/>
      <c r="AD1551" s="400">
        <v>44531</v>
      </c>
      <c r="AE1551" s="448" t="s">
        <v>8820</v>
      </c>
    </row>
    <row r="1552" spans="1:31" ht="27" customHeight="1">
      <c r="A1552" s="99">
        <v>1116512458</v>
      </c>
      <c r="B1552" s="100" t="s">
        <v>5980</v>
      </c>
      <c r="C1552" s="101" t="s">
        <v>7092</v>
      </c>
      <c r="D1552" s="102" t="s">
        <v>105</v>
      </c>
      <c r="E1552" s="102" t="s">
        <v>7093</v>
      </c>
      <c r="F1552" s="133" t="s">
        <v>5891</v>
      </c>
      <c r="G1552" s="133" t="s">
        <v>5892</v>
      </c>
      <c r="H1552" s="133" t="s">
        <v>5893</v>
      </c>
      <c r="I1552" s="135"/>
      <c r="J1552" s="136"/>
      <c r="K1552" s="136"/>
      <c r="L1552" s="136"/>
      <c r="M1552" s="136" t="s">
        <v>765</v>
      </c>
      <c r="N1552" s="171" t="s">
        <v>765</v>
      </c>
      <c r="O1552" s="171"/>
      <c r="P1552" s="99"/>
      <c r="Q1552" s="131"/>
      <c r="R1552" s="132"/>
      <c r="S1552" s="99"/>
      <c r="T1552" s="99"/>
      <c r="U1552" s="99"/>
      <c r="V1552" s="131"/>
      <c r="W1552" s="132"/>
      <c r="X1552" s="131"/>
      <c r="Y1552" s="132"/>
      <c r="Z1552" s="99"/>
      <c r="AA1552" s="99"/>
      <c r="AB1552" s="99" t="s">
        <v>765</v>
      </c>
      <c r="AC1552" s="99"/>
      <c r="AD1552" s="149">
        <v>44531</v>
      </c>
      <c r="AE1552" s="102" t="s">
        <v>5894</v>
      </c>
    </row>
    <row r="1553" spans="1:31" ht="27" customHeight="1">
      <c r="A1553" s="99">
        <v>1116512581</v>
      </c>
      <c r="B1553" s="100" t="s">
        <v>7159</v>
      </c>
      <c r="C1553" s="101" t="s">
        <v>7142</v>
      </c>
      <c r="D1553" s="102" t="s">
        <v>105</v>
      </c>
      <c r="E1553" s="102" t="s">
        <v>7143</v>
      </c>
      <c r="F1553" s="133" t="s">
        <v>4595</v>
      </c>
      <c r="G1553" s="133" t="s">
        <v>7144</v>
      </c>
      <c r="H1553" s="133" t="s">
        <v>7145</v>
      </c>
      <c r="I1553" s="135"/>
      <c r="J1553" s="136"/>
      <c r="K1553" s="136"/>
      <c r="L1553" s="136"/>
      <c r="M1553" s="136" t="s">
        <v>765</v>
      </c>
      <c r="N1553" s="171" t="s">
        <v>765</v>
      </c>
      <c r="O1553" s="171" t="s">
        <v>765</v>
      </c>
      <c r="P1553" s="99"/>
      <c r="Q1553" s="131"/>
      <c r="R1553" s="132"/>
      <c r="S1553" s="99"/>
      <c r="T1553" s="99"/>
      <c r="U1553" s="99"/>
      <c r="V1553" s="131"/>
      <c r="W1553" s="132"/>
      <c r="X1553" s="131">
        <v>16</v>
      </c>
      <c r="Y1553" s="132"/>
      <c r="Z1553" s="99"/>
      <c r="AA1553" s="99"/>
      <c r="AB1553" s="99"/>
      <c r="AC1553" s="99"/>
      <c r="AD1553" s="149">
        <v>44562</v>
      </c>
      <c r="AE1553" s="102" t="s">
        <v>7146</v>
      </c>
    </row>
    <row r="1554" spans="1:31" ht="27" customHeight="1">
      <c r="A1554" s="99">
        <v>1116512557</v>
      </c>
      <c r="B1554" s="100" t="s">
        <v>7160</v>
      </c>
      <c r="C1554" s="101" t="s">
        <v>7154</v>
      </c>
      <c r="D1554" s="102" t="s">
        <v>105</v>
      </c>
      <c r="E1554" s="396" t="s">
        <v>8545</v>
      </c>
      <c r="F1554" s="133" t="s">
        <v>4595</v>
      </c>
      <c r="G1554" s="133" t="s">
        <v>5428</v>
      </c>
      <c r="H1554" s="133" t="s">
        <v>5429</v>
      </c>
      <c r="I1554" s="135"/>
      <c r="J1554" s="136"/>
      <c r="K1554" s="136"/>
      <c r="L1554" s="136"/>
      <c r="M1554" s="136" t="s">
        <v>765</v>
      </c>
      <c r="N1554" s="171" t="s">
        <v>765</v>
      </c>
      <c r="O1554" s="171" t="s">
        <v>765</v>
      </c>
      <c r="P1554" s="99"/>
      <c r="Q1554" s="131"/>
      <c r="R1554" s="132"/>
      <c r="S1554" s="99"/>
      <c r="T1554" s="99"/>
      <c r="U1554" s="99"/>
      <c r="V1554" s="131"/>
      <c r="W1554" s="132"/>
      <c r="X1554" s="131"/>
      <c r="Y1554" s="132"/>
      <c r="Z1554" s="99"/>
      <c r="AA1554" s="99"/>
      <c r="AB1554" s="99" t="s">
        <v>765</v>
      </c>
      <c r="AC1554" s="99"/>
      <c r="AD1554" s="149">
        <v>44562</v>
      </c>
      <c r="AE1554" s="102" t="s">
        <v>7155</v>
      </c>
    </row>
    <row r="1555" spans="1:31" ht="27" customHeight="1">
      <c r="A1555" s="99">
        <v>1116512672</v>
      </c>
      <c r="B1555" s="100" t="s">
        <v>7216</v>
      </c>
      <c r="C1555" s="101" t="s">
        <v>5412</v>
      </c>
      <c r="D1555" s="102" t="s">
        <v>3859</v>
      </c>
      <c r="E1555" s="102" t="s">
        <v>7214</v>
      </c>
      <c r="F1555" s="133" t="s">
        <v>4549</v>
      </c>
      <c r="G1555" s="133" t="s">
        <v>5413</v>
      </c>
      <c r="H1555" s="133" t="s">
        <v>5414</v>
      </c>
      <c r="I1555" s="216"/>
      <c r="J1555" s="217"/>
      <c r="K1555" s="217"/>
      <c r="L1555" s="217"/>
      <c r="M1555" s="217" t="s">
        <v>765</v>
      </c>
      <c r="N1555" s="442" t="s">
        <v>765</v>
      </c>
      <c r="O1555" s="442" t="s">
        <v>765</v>
      </c>
      <c r="P1555" s="169"/>
      <c r="Q1555" s="203"/>
      <c r="R1555" s="204"/>
      <c r="S1555" s="169"/>
      <c r="T1555" s="169"/>
      <c r="U1555" s="169"/>
      <c r="V1555" s="203"/>
      <c r="W1555" s="204"/>
      <c r="X1555" s="203"/>
      <c r="Y1555" s="204"/>
      <c r="Z1555" s="169"/>
      <c r="AA1555" s="169"/>
      <c r="AB1555" s="169" t="s">
        <v>765</v>
      </c>
      <c r="AC1555" s="169"/>
      <c r="AD1555" s="205">
        <v>44593</v>
      </c>
      <c r="AE1555" s="156" t="s">
        <v>7215</v>
      </c>
    </row>
    <row r="1556" spans="1:31" ht="27" customHeight="1">
      <c r="A1556" s="375">
        <v>1116512698</v>
      </c>
      <c r="B1556" s="376" t="s">
        <v>11792</v>
      </c>
      <c r="C1556" s="448" t="s">
        <v>11263</v>
      </c>
      <c r="D1556" s="324" t="s">
        <v>8110</v>
      </c>
      <c r="E1556" s="401" t="s">
        <v>9042</v>
      </c>
      <c r="F1556" s="451" t="s">
        <v>9043</v>
      </c>
      <c r="G1556" s="421" t="s">
        <v>9044</v>
      </c>
      <c r="H1556" s="421" t="s">
        <v>9045</v>
      </c>
      <c r="I1556" s="380"/>
      <c r="J1556" s="381"/>
      <c r="K1556" s="381"/>
      <c r="L1556" s="381"/>
      <c r="M1556" s="381" t="s">
        <v>8111</v>
      </c>
      <c r="N1556" s="381"/>
      <c r="O1556" s="381"/>
      <c r="P1556" s="375"/>
      <c r="Q1556" s="384"/>
      <c r="R1556" s="383"/>
      <c r="S1556" s="375"/>
      <c r="T1556" s="375">
        <v>20</v>
      </c>
      <c r="U1556" s="375"/>
      <c r="V1556" s="384"/>
      <c r="W1556" s="383"/>
      <c r="X1556" s="384"/>
      <c r="Y1556" s="383"/>
      <c r="Z1556" s="375"/>
      <c r="AA1556" s="375"/>
      <c r="AB1556" s="375"/>
      <c r="AC1556" s="375"/>
      <c r="AD1556" s="149">
        <v>45017</v>
      </c>
      <c r="AE1556" s="396" t="s">
        <v>11264</v>
      </c>
    </row>
    <row r="1557" spans="1:31" ht="27" customHeight="1">
      <c r="A1557" s="99">
        <v>1116512706</v>
      </c>
      <c r="B1557" s="100" t="s">
        <v>7463</v>
      </c>
      <c r="C1557" s="101" t="s">
        <v>7233</v>
      </c>
      <c r="D1557" s="102" t="s">
        <v>105</v>
      </c>
      <c r="E1557" s="102" t="s">
        <v>7234</v>
      </c>
      <c r="F1557" s="133" t="s">
        <v>5891</v>
      </c>
      <c r="G1557" s="133" t="s">
        <v>7235</v>
      </c>
      <c r="H1557" s="133" t="s">
        <v>7236</v>
      </c>
      <c r="I1557" s="153"/>
      <c r="J1557" s="136"/>
      <c r="K1557" s="136"/>
      <c r="L1557" s="136"/>
      <c r="M1557" s="136"/>
      <c r="N1557" s="171" t="s">
        <v>765</v>
      </c>
      <c r="O1557" s="170"/>
      <c r="P1557" s="99"/>
      <c r="Q1557" s="131"/>
      <c r="R1557" s="132"/>
      <c r="S1557" s="99"/>
      <c r="T1557" s="99"/>
      <c r="U1557" s="99"/>
      <c r="V1557" s="131"/>
      <c r="W1557" s="132"/>
      <c r="X1557" s="131">
        <v>20</v>
      </c>
      <c r="Y1557" s="132"/>
      <c r="Z1557" s="99"/>
      <c r="AA1557" s="99"/>
      <c r="AB1557" s="99"/>
      <c r="AC1557" s="111"/>
      <c r="AD1557" s="452">
        <v>44621</v>
      </c>
      <c r="AE1557" s="102" t="s">
        <v>6692</v>
      </c>
    </row>
    <row r="1558" spans="1:31" ht="27" customHeight="1">
      <c r="A1558" s="99">
        <v>1116512748</v>
      </c>
      <c r="B1558" s="100" t="s">
        <v>7464</v>
      </c>
      <c r="C1558" s="101" t="s">
        <v>7237</v>
      </c>
      <c r="D1558" s="102" t="s">
        <v>3859</v>
      </c>
      <c r="E1558" s="102" t="s">
        <v>7238</v>
      </c>
      <c r="F1558" s="133" t="s">
        <v>7239</v>
      </c>
      <c r="G1558" s="133" t="s">
        <v>7240</v>
      </c>
      <c r="H1558" s="133" t="s">
        <v>7241</v>
      </c>
      <c r="I1558" s="153"/>
      <c r="J1558" s="136"/>
      <c r="K1558" s="136" t="s">
        <v>765</v>
      </c>
      <c r="L1558" s="136" t="s">
        <v>765</v>
      </c>
      <c r="M1558" s="136" t="s">
        <v>765</v>
      </c>
      <c r="N1558" s="171" t="s">
        <v>765</v>
      </c>
      <c r="O1558" s="170" t="s">
        <v>765</v>
      </c>
      <c r="P1558" s="99"/>
      <c r="Q1558" s="131"/>
      <c r="R1558" s="132"/>
      <c r="S1558" s="99"/>
      <c r="T1558" s="99">
        <v>6</v>
      </c>
      <c r="U1558" s="99"/>
      <c r="V1558" s="131"/>
      <c r="W1558" s="132"/>
      <c r="X1558" s="131"/>
      <c r="Y1558" s="132"/>
      <c r="Z1558" s="99"/>
      <c r="AA1558" s="99">
        <v>34</v>
      </c>
      <c r="AB1558" s="99"/>
      <c r="AC1558" s="111"/>
      <c r="AD1558" s="452">
        <v>44621</v>
      </c>
      <c r="AE1558" s="102" t="s">
        <v>7242</v>
      </c>
    </row>
    <row r="1559" spans="1:31" ht="27" customHeight="1">
      <c r="A1559" s="99">
        <v>1116512755</v>
      </c>
      <c r="B1559" s="100" t="s">
        <v>5298</v>
      </c>
      <c r="C1559" s="101" t="s">
        <v>7243</v>
      </c>
      <c r="D1559" s="102" t="s">
        <v>3859</v>
      </c>
      <c r="E1559" s="102" t="s">
        <v>7244</v>
      </c>
      <c r="F1559" s="133" t="s">
        <v>4705</v>
      </c>
      <c r="G1559" s="133" t="s">
        <v>7245</v>
      </c>
      <c r="H1559" s="133" t="s">
        <v>7246</v>
      </c>
      <c r="I1559" s="153"/>
      <c r="J1559" s="136"/>
      <c r="K1559" s="136"/>
      <c r="L1559" s="136"/>
      <c r="M1559" s="136" t="s">
        <v>765</v>
      </c>
      <c r="N1559" s="171" t="s">
        <v>765</v>
      </c>
      <c r="O1559" s="170"/>
      <c r="P1559" s="99"/>
      <c r="Q1559" s="131"/>
      <c r="R1559" s="132"/>
      <c r="S1559" s="99"/>
      <c r="T1559" s="99"/>
      <c r="U1559" s="99"/>
      <c r="V1559" s="131">
        <v>20</v>
      </c>
      <c r="W1559" s="132"/>
      <c r="X1559" s="131"/>
      <c r="Y1559" s="132"/>
      <c r="Z1559" s="99"/>
      <c r="AA1559" s="99"/>
      <c r="AB1559" s="99"/>
      <c r="AC1559" s="111"/>
      <c r="AD1559" s="452">
        <v>44621</v>
      </c>
      <c r="AE1559" s="102" t="s">
        <v>7247</v>
      </c>
    </row>
    <row r="1560" spans="1:31" ht="27" customHeight="1">
      <c r="A1560" s="99">
        <v>1116512797</v>
      </c>
      <c r="B1560" s="100" t="s">
        <v>7465</v>
      </c>
      <c r="C1560" s="101" t="s">
        <v>7416</v>
      </c>
      <c r="D1560" s="102" t="s">
        <v>105</v>
      </c>
      <c r="E1560" s="102" t="s">
        <v>7417</v>
      </c>
      <c r="F1560" s="133" t="s">
        <v>4396</v>
      </c>
      <c r="G1560" s="133" t="s">
        <v>7418</v>
      </c>
      <c r="H1560" s="133" t="s">
        <v>7419</v>
      </c>
      <c r="I1560" s="322"/>
      <c r="J1560" s="136"/>
      <c r="K1560" s="136"/>
      <c r="L1560" s="136"/>
      <c r="M1560" s="136" t="s">
        <v>765</v>
      </c>
      <c r="N1560" s="136" t="s">
        <v>765</v>
      </c>
      <c r="O1560" s="218"/>
      <c r="P1560" s="220"/>
      <c r="Q1560" s="219"/>
      <c r="R1560" s="132"/>
      <c r="S1560" s="220"/>
      <c r="T1560" s="220"/>
      <c r="U1560" s="220"/>
      <c r="V1560" s="219">
        <v>20</v>
      </c>
      <c r="W1560" s="132"/>
      <c r="X1560" s="219"/>
      <c r="Y1560" s="132"/>
      <c r="Z1560" s="220"/>
      <c r="AA1560" s="220"/>
      <c r="AB1560" s="220"/>
      <c r="AC1560" s="220"/>
      <c r="AD1560" s="403">
        <v>44652</v>
      </c>
      <c r="AE1560" s="209" t="s">
        <v>7420</v>
      </c>
    </row>
    <row r="1561" spans="1:31" ht="27" customHeight="1">
      <c r="A1561" s="99">
        <v>1116512813</v>
      </c>
      <c r="B1561" s="100" t="s">
        <v>7466</v>
      </c>
      <c r="C1561" s="101" t="s">
        <v>6743</v>
      </c>
      <c r="D1561" s="102" t="s">
        <v>105</v>
      </c>
      <c r="E1561" s="102" t="s">
        <v>6744</v>
      </c>
      <c r="F1561" s="133" t="s">
        <v>4710</v>
      </c>
      <c r="G1561" s="133" t="s">
        <v>6745</v>
      </c>
      <c r="H1561" s="133" t="s">
        <v>6746</v>
      </c>
      <c r="I1561" s="322"/>
      <c r="J1561" s="136"/>
      <c r="K1561" s="136"/>
      <c r="L1561" s="136"/>
      <c r="M1561" s="136"/>
      <c r="N1561" s="171" t="s">
        <v>765</v>
      </c>
      <c r="O1561" s="170"/>
      <c r="P1561" s="220"/>
      <c r="Q1561" s="219"/>
      <c r="R1561" s="132"/>
      <c r="S1561" s="220"/>
      <c r="T1561" s="220"/>
      <c r="U1561" s="220"/>
      <c r="V1561" s="219"/>
      <c r="W1561" s="132"/>
      <c r="X1561" s="219"/>
      <c r="Y1561" s="132"/>
      <c r="Z1561" s="220"/>
      <c r="AA1561" s="220"/>
      <c r="AB1561" s="220" t="s">
        <v>765</v>
      </c>
      <c r="AC1561" s="220"/>
      <c r="AD1561" s="403">
        <v>44652</v>
      </c>
      <c r="AE1561" s="209" t="s">
        <v>7422</v>
      </c>
    </row>
    <row r="1562" spans="1:31" ht="27" customHeight="1">
      <c r="A1562" s="99">
        <v>1116512839</v>
      </c>
      <c r="B1562" s="100" t="s">
        <v>7467</v>
      </c>
      <c r="C1562" s="377" t="s">
        <v>9046</v>
      </c>
      <c r="D1562" s="102" t="s">
        <v>105</v>
      </c>
      <c r="E1562" s="102" t="s">
        <v>7423</v>
      </c>
      <c r="F1562" s="133" t="s">
        <v>4594</v>
      </c>
      <c r="G1562" s="133" t="s">
        <v>4612</v>
      </c>
      <c r="H1562" s="133" t="s">
        <v>4613</v>
      </c>
      <c r="I1562" s="322"/>
      <c r="J1562" s="136"/>
      <c r="K1562" s="136"/>
      <c r="L1562" s="136"/>
      <c r="M1562" s="136" t="s">
        <v>765</v>
      </c>
      <c r="N1562" s="171" t="s">
        <v>765</v>
      </c>
      <c r="O1562" s="170" t="s">
        <v>765</v>
      </c>
      <c r="P1562" s="220"/>
      <c r="Q1562" s="219"/>
      <c r="R1562" s="132"/>
      <c r="S1562" s="220"/>
      <c r="T1562" s="220"/>
      <c r="U1562" s="220"/>
      <c r="V1562" s="219"/>
      <c r="W1562" s="132"/>
      <c r="X1562" s="219">
        <v>10</v>
      </c>
      <c r="Y1562" s="132"/>
      <c r="Z1562" s="220"/>
      <c r="AA1562" s="220"/>
      <c r="AB1562" s="220"/>
      <c r="AC1562" s="220"/>
      <c r="AD1562" s="403">
        <v>44652</v>
      </c>
      <c r="AE1562" s="209" t="s">
        <v>7424</v>
      </c>
    </row>
    <row r="1563" spans="1:31" ht="27" customHeight="1">
      <c r="A1563" s="420">
        <v>1116512847</v>
      </c>
      <c r="B1563" s="453" t="s">
        <v>11793</v>
      </c>
      <c r="C1563" s="453" t="s">
        <v>8658</v>
      </c>
      <c r="D1563" s="429" t="s">
        <v>8110</v>
      </c>
      <c r="E1563" s="160" t="s">
        <v>8659</v>
      </c>
      <c r="F1563" s="420" t="s">
        <v>4710</v>
      </c>
      <c r="G1563" s="420" t="s">
        <v>8134</v>
      </c>
      <c r="H1563" s="420" t="s">
        <v>8135</v>
      </c>
      <c r="I1563" s="172"/>
      <c r="J1563" s="164"/>
      <c r="K1563" s="164"/>
      <c r="L1563" s="164"/>
      <c r="M1563" s="164"/>
      <c r="N1563" s="164" t="s">
        <v>8111</v>
      </c>
      <c r="O1563" s="164"/>
      <c r="P1563" s="76"/>
      <c r="Q1563" s="70"/>
      <c r="R1563" s="89"/>
      <c r="S1563" s="76"/>
      <c r="T1563" s="76"/>
      <c r="U1563" s="76"/>
      <c r="V1563" s="70">
        <v>20</v>
      </c>
      <c r="W1563" s="89"/>
      <c r="X1563" s="70"/>
      <c r="Y1563" s="89"/>
      <c r="Z1563" s="76"/>
      <c r="AA1563" s="76"/>
      <c r="AB1563" s="76"/>
      <c r="AC1563" s="76"/>
      <c r="AD1563" s="140">
        <v>44652</v>
      </c>
      <c r="AE1563" s="160" t="s">
        <v>8660</v>
      </c>
    </row>
    <row r="1564" spans="1:31" ht="27" customHeight="1">
      <c r="A1564" s="99">
        <v>1116512888</v>
      </c>
      <c r="B1564" s="100" t="s">
        <v>7468</v>
      </c>
      <c r="C1564" s="101" t="s">
        <v>7425</v>
      </c>
      <c r="D1564" s="102" t="s">
        <v>105</v>
      </c>
      <c r="E1564" s="102" t="s">
        <v>7426</v>
      </c>
      <c r="F1564" s="133" t="s">
        <v>5433</v>
      </c>
      <c r="G1564" s="133" t="s">
        <v>7427</v>
      </c>
      <c r="H1564" s="133" t="s">
        <v>7427</v>
      </c>
      <c r="I1564" s="153"/>
      <c r="J1564" s="136"/>
      <c r="K1564" s="136"/>
      <c r="L1564" s="136"/>
      <c r="M1564" s="136" t="s">
        <v>765</v>
      </c>
      <c r="N1564" s="171" t="s">
        <v>765</v>
      </c>
      <c r="O1564" s="170" t="s">
        <v>765</v>
      </c>
      <c r="P1564" s="99"/>
      <c r="Q1564" s="131"/>
      <c r="R1564" s="132"/>
      <c r="S1564" s="99"/>
      <c r="T1564" s="99"/>
      <c r="U1564" s="99"/>
      <c r="V1564" s="131"/>
      <c r="W1564" s="132"/>
      <c r="X1564" s="131"/>
      <c r="Y1564" s="132"/>
      <c r="Z1564" s="99"/>
      <c r="AA1564" s="99">
        <v>20</v>
      </c>
      <c r="AB1564" s="99"/>
      <c r="AC1564" s="99"/>
      <c r="AD1564" s="149">
        <v>44652</v>
      </c>
      <c r="AE1564" s="102" t="s">
        <v>7428</v>
      </c>
    </row>
    <row r="1565" spans="1:31" ht="27" customHeight="1">
      <c r="A1565" s="99">
        <v>1116512995</v>
      </c>
      <c r="B1565" s="100" t="s">
        <v>7469</v>
      </c>
      <c r="C1565" s="101" t="s">
        <v>6747</v>
      </c>
      <c r="D1565" s="102" t="s">
        <v>7456</v>
      </c>
      <c r="E1565" s="102" t="s">
        <v>7457</v>
      </c>
      <c r="F1565" s="133" t="s">
        <v>4710</v>
      </c>
      <c r="G1565" s="133" t="s">
        <v>6749</v>
      </c>
      <c r="H1565" s="133" t="s">
        <v>6750</v>
      </c>
      <c r="I1565" s="322"/>
      <c r="J1565" s="136"/>
      <c r="K1565" s="136"/>
      <c r="L1565" s="136" t="s">
        <v>765</v>
      </c>
      <c r="M1565" s="136"/>
      <c r="N1565" s="171" t="s">
        <v>765</v>
      </c>
      <c r="O1565" s="170" t="s">
        <v>765</v>
      </c>
      <c r="P1565" s="220"/>
      <c r="Q1565" s="219"/>
      <c r="R1565" s="132"/>
      <c r="S1565" s="220"/>
      <c r="T1565" s="220"/>
      <c r="U1565" s="220"/>
      <c r="V1565" s="219"/>
      <c r="W1565" s="132"/>
      <c r="X1565" s="219"/>
      <c r="Y1565" s="132"/>
      <c r="Z1565" s="220"/>
      <c r="AA1565" s="220"/>
      <c r="AB1565" s="220" t="s">
        <v>765</v>
      </c>
      <c r="AC1565" s="220"/>
      <c r="AD1565" s="403">
        <v>44682</v>
      </c>
      <c r="AE1565" s="209" t="s">
        <v>7458</v>
      </c>
    </row>
    <row r="1566" spans="1:31" ht="27" customHeight="1">
      <c r="A1566" s="99">
        <v>1116513027</v>
      </c>
      <c r="B1566" s="100" t="s">
        <v>7561</v>
      </c>
      <c r="C1566" s="101" t="s">
        <v>7459</v>
      </c>
      <c r="D1566" s="102" t="s">
        <v>7456</v>
      </c>
      <c r="E1566" s="102" t="s">
        <v>9772</v>
      </c>
      <c r="F1566" s="133" t="s">
        <v>6782</v>
      </c>
      <c r="G1566" s="133" t="s">
        <v>7460</v>
      </c>
      <c r="H1566" s="133" t="s">
        <v>7461</v>
      </c>
      <c r="I1566" s="322"/>
      <c r="J1566" s="136"/>
      <c r="K1566" s="136"/>
      <c r="L1566" s="136"/>
      <c r="M1566" s="136" t="s">
        <v>765</v>
      </c>
      <c r="N1566" s="171" t="s">
        <v>765</v>
      </c>
      <c r="O1566" s="170" t="s">
        <v>765</v>
      </c>
      <c r="P1566" s="220"/>
      <c r="Q1566" s="219"/>
      <c r="R1566" s="132"/>
      <c r="S1566" s="220"/>
      <c r="T1566" s="220"/>
      <c r="U1566" s="220"/>
      <c r="V1566" s="219"/>
      <c r="W1566" s="132"/>
      <c r="X1566" s="219"/>
      <c r="Y1566" s="132"/>
      <c r="Z1566" s="220"/>
      <c r="AA1566" s="220">
        <v>20</v>
      </c>
      <c r="AB1566" s="220"/>
      <c r="AC1566" s="220"/>
      <c r="AD1566" s="403">
        <v>44682</v>
      </c>
      <c r="AE1566" s="209" t="s">
        <v>7462</v>
      </c>
    </row>
    <row r="1567" spans="1:31" ht="27" customHeight="1">
      <c r="A1567" s="99">
        <v>1116513050</v>
      </c>
      <c r="B1567" s="100" t="s">
        <v>7565</v>
      </c>
      <c r="C1567" s="101" t="s">
        <v>7562</v>
      </c>
      <c r="D1567" s="102" t="s">
        <v>3859</v>
      </c>
      <c r="E1567" s="102" t="s">
        <v>7563</v>
      </c>
      <c r="F1567" s="133" t="s">
        <v>5823</v>
      </c>
      <c r="G1567" s="133" t="s">
        <v>380</v>
      </c>
      <c r="H1567" s="133" t="s">
        <v>2633</v>
      </c>
      <c r="I1567" s="153"/>
      <c r="J1567" s="136"/>
      <c r="K1567" s="136"/>
      <c r="L1567" s="136"/>
      <c r="M1567" s="136" t="s">
        <v>765</v>
      </c>
      <c r="N1567" s="171" t="s">
        <v>765</v>
      </c>
      <c r="O1567" s="170" t="s">
        <v>765</v>
      </c>
      <c r="P1567" s="99"/>
      <c r="Q1567" s="131"/>
      <c r="R1567" s="132"/>
      <c r="S1567" s="99"/>
      <c r="T1567" s="99">
        <v>20</v>
      </c>
      <c r="U1567" s="99"/>
      <c r="V1567" s="131"/>
      <c r="W1567" s="132"/>
      <c r="X1567" s="131"/>
      <c r="Y1567" s="132"/>
      <c r="Z1567" s="99"/>
      <c r="AA1567" s="99"/>
      <c r="AB1567" s="99"/>
      <c r="AC1567" s="99"/>
      <c r="AD1567" s="149">
        <v>44713</v>
      </c>
      <c r="AE1567" s="102" t="s">
        <v>7564</v>
      </c>
    </row>
    <row r="1568" spans="1:31" ht="27" customHeight="1">
      <c r="A1568" s="99">
        <v>1116513134</v>
      </c>
      <c r="B1568" s="100" t="s">
        <v>7620</v>
      </c>
      <c r="C1568" s="101" t="s">
        <v>7619</v>
      </c>
      <c r="D1568" s="102" t="s">
        <v>105</v>
      </c>
      <c r="E1568" s="102" t="s">
        <v>7621</v>
      </c>
      <c r="F1568" s="133" t="s">
        <v>4881</v>
      </c>
      <c r="G1568" s="133" t="s">
        <v>7622</v>
      </c>
      <c r="H1568" s="133" t="s">
        <v>7622</v>
      </c>
      <c r="I1568" s="322"/>
      <c r="J1568" s="136"/>
      <c r="K1568" s="136"/>
      <c r="L1568" s="136"/>
      <c r="M1568" s="136" t="s">
        <v>765</v>
      </c>
      <c r="N1568" s="171" t="s">
        <v>765</v>
      </c>
      <c r="O1568" s="170"/>
      <c r="P1568" s="220"/>
      <c r="Q1568" s="219"/>
      <c r="R1568" s="132"/>
      <c r="S1568" s="220"/>
      <c r="T1568" s="220"/>
      <c r="U1568" s="220"/>
      <c r="V1568" s="219"/>
      <c r="W1568" s="132"/>
      <c r="X1568" s="219"/>
      <c r="Y1568" s="132"/>
      <c r="Z1568" s="220"/>
      <c r="AA1568" s="220">
        <v>20</v>
      </c>
      <c r="AB1568" s="220"/>
      <c r="AC1568" s="220"/>
      <c r="AD1568" s="403">
        <v>44743</v>
      </c>
      <c r="AE1568" s="209" t="s">
        <v>7623</v>
      </c>
    </row>
    <row r="1569" spans="1:31" s="257" customFormat="1" ht="27" customHeight="1">
      <c r="A1569" s="99">
        <v>1116513142</v>
      </c>
      <c r="B1569" s="100" t="s">
        <v>7625</v>
      </c>
      <c r="C1569" s="101" t="s">
        <v>7624</v>
      </c>
      <c r="D1569" s="102" t="s">
        <v>105</v>
      </c>
      <c r="E1569" s="102" t="s">
        <v>7626</v>
      </c>
      <c r="F1569" s="133" t="s">
        <v>6782</v>
      </c>
      <c r="G1569" s="133" t="s">
        <v>7627</v>
      </c>
      <c r="H1569" s="133" t="s">
        <v>7628</v>
      </c>
      <c r="I1569" s="322"/>
      <c r="J1569" s="136"/>
      <c r="K1569" s="136" t="s">
        <v>765</v>
      </c>
      <c r="L1569" s="136"/>
      <c r="M1569" s="136" t="s">
        <v>765</v>
      </c>
      <c r="N1569" s="171" t="s">
        <v>765</v>
      </c>
      <c r="O1569" s="170"/>
      <c r="P1569" s="220"/>
      <c r="Q1569" s="219"/>
      <c r="R1569" s="132"/>
      <c r="S1569" s="220"/>
      <c r="T1569" s="220"/>
      <c r="U1569" s="220"/>
      <c r="V1569" s="219"/>
      <c r="W1569" s="132"/>
      <c r="X1569" s="219"/>
      <c r="Y1569" s="132"/>
      <c r="Z1569" s="220"/>
      <c r="AA1569" s="220">
        <v>20</v>
      </c>
      <c r="AB1569" s="220"/>
      <c r="AC1569" s="220"/>
      <c r="AD1569" s="403">
        <v>44743</v>
      </c>
      <c r="AE1569" s="209" t="s">
        <v>7629</v>
      </c>
    </row>
    <row r="1570" spans="1:31" s="257" customFormat="1" ht="27" customHeight="1">
      <c r="A1570" s="420">
        <v>1116513159</v>
      </c>
      <c r="B1570" s="418" t="s">
        <v>11986</v>
      </c>
      <c r="C1570" s="448" t="s">
        <v>9233</v>
      </c>
      <c r="D1570" s="386" t="s">
        <v>8137</v>
      </c>
      <c r="E1570" s="401" t="s">
        <v>9234</v>
      </c>
      <c r="F1570" s="386" t="s">
        <v>4588</v>
      </c>
      <c r="G1570" s="401" t="s">
        <v>7635</v>
      </c>
      <c r="H1570" s="401" t="s">
        <v>7636</v>
      </c>
      <c r="I1570" s="422" t="s">
        <v>765</v>
      </c>
      <c r="J1570" s="423" t="s">
        <v>765</v>
      </c>
      <c r="K1570" s="423" t="s">
        <v>765</v>
      </c>
      <c r="L1570" s="423" t="s">
        <v>765</v>
      </c>
      <c r="M1570" s="423" t="s">
        <v>765</v>
      </c>
      <c r="N1570" s="450"/>
      <c r="O1570" s="424" t="s">
        <v>765</v>
      </c>
      <c r="P1570" s="420"/>
      <c r="Q1570" s="425"/>
      <c r="R1570" s="424">
        <v>4</v>
      </c>
      <c r="S1570" s="420"/>
      <c r="T1570" s="428">
        <v>20</v>
      </c>
      <c r="U1570" s="400"/>
      <c r="V1570" s="400"/>
      <c r="W1570" s="426"/>
      <c r="X1570" s="426"/>
      <c r="Y1570" s="424"/>
      <c r="Z1570" s="386"/>
      <c r="AA1570" s="386"/>
      <c r="AB1570" s="386"/>
      <c r="AC1570" s="386"/>
      <c r="AD1570" s="400">
        <v>44743</v>
      </c>
      <c r="AE1570" s="209" t="s">
        <v>7637</v>
      </c>
    </row>
    <row r="1571" spans="1:31" s="257" customFormat="1" ht="27" customHeight="1">
      <c r="A1571" s="99">
        <v>1116513217</v>
      </c>
      <c r="B1571" s="100" t="s">
        <v>7633</v>
      </c>
      <c r="C1571" s="101" t="s">
        <v>7631</v>
      </c>
      <c r="D1571" s="102" t="s">
        <v>105</v>
      </c>
      <c r="E1571" s="102" t="s">
        <v>7638</v>
      </c>
      <c r="F1571" s="133" t="s">
        <v>7639</v>
      </c>
      <c r="G1571" s="133" t="s">
        <v>7640</v>
      </c>
      <c r="H1571" s="133" t="s">
        <v>7640</v>
      </c>
      <c r="I1571" s="153"/>
      <c r="J1571" s="136"/>
      <c r="K1571" s="136"/>
      <c r="L1571" s="136"/>
      <c r="M1571" s="136" t="s">
        <v>765</v>
      </c>
      <c r="N1571" s="171" t="s">
        <v>765</v>
      </c>
      <c r="O1571" s="170"/>
      <c r="P1571" s="99"/>
      <c r="Q1571" s="131"/>
      <c r="R1571" s="132"/>
      <c r="S1571" s="99"/>
      <c r="T1571" s="99"/>
      <c r="U1571" s="99"/>
      <c r="V1571" s="131">
        <v>10</v>
      </c>
      <c r="W1571" s="132"/>
      <c r="X1571" s="131">
        <v>10</v>
      </c>
      <c r="Y1571" s="132"/>
      <c r="Z1571" s="99"/>
      <c r="AA1571" s="99"/>
      <c r="AB1571" s="99"/>
      <c r="AC1571" s="99"/>
      <c r="AD1571" s="149">
        <v>44743</v>
      </c>
      <c r="AE1571" s="102" t="s">
        <v>7641</v>
      </c>
    </row>
    <row r="1572" spans="1:31" s="257" customFormat="1" ht="27" customHeight="1">
      <c r="A1572" s="220">
        <v>1116513316</v>
      </c>
      <c r="B1572" s="286" t="s">
        <v>7708</v>
      </c>
      <c r="C1572" s="359" t="s">
        <v>7702</v>
      </c>
      <c r="D1572" s="209" t="s">
        <v>3859</v>
      </c>
      <c r="E1572" s="209" t="s">
        <v>7703</v>
      </c>
      <c r="F1572" s="454" t="s">
        <v>7704</v>
      </c>
      <c r="G1572" s="454" t="s">
        <v>7705</v>
      </c>
      <c r="H1572" s="454" t="s">
        <v>7706</v>
      </c>
      <c r="I1572" s="322"/>
      <c r="J1572" s="283"/>
      <c r="K1572" s="283"/>
      <c r="L1572" s="283"/>
      <c r="M1572" s="283" t="s">
        <v>765</v>
      </c>
      <c r="N1572" s="455" t="s">
        <v>765</v>
      </c>
      <c r="O1572" s="456"/>
      <c r="P1572" s="220"/>
      <c r="Q1572" s="219"/>
      <c r="R1572" s="221"/>
      <c r="S1572" s="220"/>
      <c r="T1572" s="220">
        <v>10</v>
      </c>
      <c r="U1572" s="220"/>
      <c r="V1572" s="219"/>
      <c r="W1572" s="221"/>
      <c r="X1572" s="219"/>
      <c r="Y1572" s="221"/>
      <c r="Z1572" s="220"/>
      <c r="AA1572" s="220">
        <v>10</v>
      </c>
      <c r="AB1572" s="220"/>
      <c r="AC1572" s="220"/>
      <c r="AD1572" s="403">
        <v>44774</v>
      </c>
      <c r="AE1572" s="209" t="s">
        <v>7707</v>
      </c>
    </row>
    <row r="1573" spans="1:31" customFormat="1" ht="27" customHeight="1">
      <c r="A1573" s="220">
        <v>1116513399</v>
      </c>
      <c r="B1573" s="286" t="s">
        <v>7897</v>
      </c>
      <c r="C1573" s="359" t="s">
        <v>7709</v>
      </c>
      <c r="D1573" s="209" t="s">
        <v>48</v>
      </c>
      <c r="E1573" s="209" t="s">
        <v>7898</v>
      </c>
      <c r="F1573" s="454" t="s">
        <v>6768</v>
      </c>
      <c r="G1573" s="454" t="s">
        <v>7710</v>
      </c>
      <c r="H1573" s="454" t="s">
        <v>7711</v>
      </c>
      <c r="I1573" s="322"/>
      <c r="J1573" s="283"/>
      <c r="K1573" s="283"/>
      <c r="L1573" s="283"/>
      <c r="M1573" s="283" t="s">
        <v>765</v>
      </c>
      <c r="N1573" s="455" t="s">
        <v>765</v>
      </c>
      <c r="O1573" s="456" t="s">
        <v>765</v>
      </c>
      <c r="P1573" s="220"/>
      <c r="Q1573" s="219"/>
      <c r="R1573" s="221"/>
      <c r="S1573" s="220"/>
      <c r="T1573" s="220"/>
      <c r="U1573" s="220"/>
      <c r="V1573" s="219"/>
      <c r="W1573" s="221"/>
      <c r="X1573" s="219"/>
      <c r="Y1573" s="221"/>
      <c r="Z1573" s="220"/>
      <c r="AA1573" s="220">
        <v>20</v>
      </c>
      <c r="AB1573" s="220"/>
      <c r="AC1573" s="220"/>
      <c r="AD1573" s="403">
        <v>44774</v>
      </c>
      <c r="AE1573" s="209" t="s">
        <v>7712</v>
      </c>
    </row>
    <row r="1574" spans="1:31" s="257" customFormat="1" ht="27" customHeight="1">
      <c r="A1574" s="220">
        <v>1116513506</v>
      </c>
      <c r="B1574" s="286" t="s">
        <v>7899</v>
      </c>
      <c r="C1574" s="359" t="s">
        <v>7755</v>
      </c>
      <c r="D1574" s="209" t="s">
        <v>48</v>
      </c>
      <c r="E1574" s="209" t="s">
        <v>7756</v>
      </c>
      <c r="F1574" s="454" t="s">
        <v>7757</v>
      </c>
      <c r="G1574" s="454" t="s">
        <v>7758</v>
      </c>
      <c r="H1574" s="454" t="s">
        <v>7759</v>
      </c>
      <c r="I1574" s="322"/>
      <c r="J1574" s="283"/>
      <c r="K1574" s="283"/>
      <c r="L1574" s="283"/>
      <c r="M1574" s="283" t="s">
        <v>765</v>
      </c>
      <c r="N1574" s="455" t="s">
        <v>765</v>
      </c>
      <c r="O1574" s="456"/>
      <c r="P1574" s="220"/>
      <c r="Q1574" s="219"/>
      <c r="R1574" s="221"/>
      <c r="S1574" s="220"/>
      <c r="T1574" s="220"/>
      <c r="U1574" s="220"/>
      <c r="V1574" s="219"/>
      <c r="W1574" s="221"/>
      <c r="X1574" s="219"/>
      <c r="Y1574" s="221"/>
      <c r="Z1574" s="220"/>
      <c r="AA1574" s="220">
        <v>20</v>
      </c>
      <c r="AB1574" s="220"/>
      <c r="AC1574" s="220"/>
      <c r="AD1574" s="403">
        <v>44805</v>
      </c>
      <c r="AE1574" s="209" t="s">
        <v>7760</v>
      </c>
    </row>
    <row r="1575" spans="1:31" s="257" customFormat="1" ht="27" customHeight="1">
      <c r="A1575" s="99">
        <v>1116513738</v>
      </c>
      <c r="B1575" s="286" t="s">
        <v>7900</v>
      </c>
      <c r="C1575" s="359" t="s">
        <v>7892</v>
      </c>
      <c r="D1575" s="209" t="s">
        <v>105</v>
      </c>
      <c r="E1575" s="209" t="s">
        <v>7901</v>
      </c>
      <c r="F1575" s="454" t="s">
        <v>7893</v>
      </c>
      <c r="G1575" s="454" t="s">
        <v>7894</v>
      </c>
      <c r="H1575" s="454"/>
      <c r="I1575" s="322"/>
      <c r="J1575" s="283"/>
      <c r="K1575" s="283"/>
      <c r="L1575" s="283"/>
      <c r="M1575" s="283" t="s">
        <v>765</v>
      </c>
      <c r="N1575" s="455" t="s">
        <v>765</v>
      </c>
      <c r="O1575" s="456" t="s">
        <v>765</v>
      </c>
      <c r="P1575" s="220"/>
      <c r="Q1575" s="219"/>
      <c r="R1575" s="221"/>
      <c r="S1575" s="220"/>
      <c r="T1575" s="220"/>
      <c r="U1575" s="220"/>
      <c r="V1575" s="219"/>
      <c r="W1575" s="221"/>
      <c r="X1575" s="219"/>
      <c r="Y1575" s="221"/>
      <c r="Z1575" s="220"/>
      <c r="AA1575" s="220">
        <v>20</v>
      </c>
      <c r="AB1575" s="220"/>
      <c r="AC1575" s="220"/>
      <c r="AD1575" s="403">
        <v>44866</v>
      </c>
      <c r="AE1575" s="209" t="s">
        <v>7895</v>
      </c>
    </row>
    <row r="1576" spans="1:31" s="257" customFormat="1" ht="27" customHeight="1">
      <c r="A1576" s="99">
        <v>1116513795</v>
      </c>
      <c r="B1576" s="286" t="s">
        <v>7962</v>
      </c>
      <c r="C1576" s="359" t="s">
        <v>7958</v>
      </c>
      <c r="D1576" s="209" t="s">
        <v>3859</v>
      </c>
      <c r="E1576" s="209" t="s">
        <v>7959</v>
      </c>
      <c r="F1576" s="454" t="s">
        <v>5895</v>
      </c>
      <c r="G1576" s="454" t="s">
        <v>7960</v>
      </c>
      <c r="H1576" s="454" t="s">
        <v>7961</v>
      </c>
      <c r="I1576" s="322" t="s">
        <v>765</v>
      </c>
      <c r="J1576" s="283" t="s">
        <v>765</v>
      </c>
      <c r="K1576" s="283" t="s">
        <v>765</v>
      </c>
      <c r="L1576" s="283" t="s">
        <v>765</v>
      </c>
      <c r="M1576" s="283" t="s">
        <v>765</v>
      </c>
      <c r="N1576" s="455" t="s">
        <v>765</v>
      </c>
      <c r="O1576" s="456" t="s">
        <v>765</v>
      </c>
      <c r="P1576" s="220"/>
      <c r="Q1576" s="219"/>
      <c r="R1576" s="221"/>
      <c r="S1576" s="220"/>
      <c r="T1576" s="220"/>
      <c r="U1576" s="220"/>
      <c r="V1576" s="219"/>
      <c r="W1576" s="221"/>
      <c r="X1576" s="219"/>
      <c r="Y1576" s="221"/>
      <c r="Z1576" s="220">
        <v>10</v>
      </c>
      <c r="AA1576" s="220">
        <v>10</v>
      </c>
      <c r="AB1576" s="220"/>
      <c r="AC1576" s="220"/>
      <c r="AD1576" s="403">
        <v>44896</v>
      </c>
      <c r="AE1576" s="209" t="s">
        <v>7963</v>
      </c>
    </row>
    <row r="1577" spans="1:31" s="257" customFormat="1" ht="27" customHeight="1">
      <c r="A1577" s="99">
        <v>1116513902</v>
      </c>
      <c r="B1577" s="286" t="s">
        <v>11637</v>
      </c>
      <c r="C1577" s="359" t="s">
        <v>7993</v>
      </c>
      <c r="D1577" s="209" t="s">
        <v>3859</v>
      </c>
      <c r="E1577" s="209" t="s">
        <v>7994</v>
      </c>
      <c r="F1577" s="454" t="s">
        <v>7995</v>
      </c>
      <c r="G1577" s="454" t="s">
        <v>7996</v>
      </c>
      <c r="H1577" s="454" t="s">
        <v>7997</v>
      </c>
      <c r="I1577" s="322" t="s">
        <v>765</v>
      </c>
      <c r="J1577" s="283" t="s">
        <v>765</v>
      </c>
      <c r="K1577" s="283" t="s">
        <v>765</v>
      </c>
      <c r="L1577" s="283" t="s">
        <v>765</v>
      </c>
      <c r="M1577" s="283"/>
      <c r="N1577" s="455"/>
      <c r="O1577" s="456"/>
      <c r="P1577" s="220"/>
      <c r="Q1577" s="219"/>
      <c r="R1577" s="221"/>
      <c r="S1577" s="220"/>
      <c r="T1577" s="220"/>
      <c r="U1577" s="220">
        <v>20</v>
      </c>
      <c r="V1577" s="219"/>
      <c r="W1577" s="221"/>
      <c r="X1577" s="219"/>
      <c r="Y1577" s="221"/>
      <c r="Z1577" s="220"/>
      <c r="AA1577" s="220"/>
      <c r="AB1577" s="220"/>
      <c r="AC1577" s="220"/>
      <c r="AD1577" s="403">
        <v>44927</v>
      </c>
      <c r="AE1577" s="209" t="s">
        <v>7998</v>
      </c>
    </row>
    <row r="1578" spans="1:31" s="257" customFormat="1" ht="27" customHeight="1">
      <c r="A1578" s="99">
        <v>1116513969</v>
      </c>
      <c r="B1578" s="286" t="s">
        <v>11638</v>
      </c>
      <c r="C1578" s="359" t="s">
        <v>8072</v>
      </c>
      <c r="D1578" s="209" t="s">
        <v>8052</v>
      </c>
      <c r="E1578" s="209" t="s">
        <v>8073</v>
      </c>
      <c r="F1578" s="454" t="s">
        <v>5891</v>
      </c>
      <c r="G1578" s="454" t="s">
        <v>8074</v>
      </c>
      <c r="H1578" s="454" t="s">
        <v>8075</v>
      </c>
      <c r="I1578" s="322"/>
      <c r="J1578" s="283"/>
      <c r="K1578" s="283"/>
      <c r="L1578" s="283"/>
      <c r="M1578" s="283" t="s">
        <v>765</v>
      </c>
      <c r="N1578" s="455" t="s">
        <v>765</v>
      </c>
      <c r="O1578" s="456" t="s">
        <v>765</v>
      </c>
      <c r="P1578" s="220"/>
      <c r="Q1578" s="219"/>
      <c r="R1578" s="221"/>
      <c r="S1578" s="220"/>
      <c r="T1578" s="220"/>
      <c r="U1578" s="220"/>
      <c r="V1578" s="219"/>
      <c r="W1578" s="221"/>
      <c r="X1578" s="219"/>
      <c r="Y1578" s="221"/>
      <c r="Z1578" s="220"/>
      <c r="AA1578" s="220"/>
      <c r="AB1578" s="220" t="s">
        <v>765</v>
      </c>
      <c r="AC1578" s="220"/>
      <c r="AD1578" s="403">
        <v>44958</v>
      </c>
      <c r="AE1578" s="209" t="s">
        <v>8076</v>
      </c>
    </row>
    <row r="1579" spans="1:31" ht="27" customHeight="1">
      <c r="A1579" s="99">
        <v>1116513985</v>
      </c>
      <c r="B1579" s="286" t="s">
        <v>11639</v>
      </c>
      <c r="C1579" s="359" t="s">
        <v>8058</v>
      </c>
      <c r="D1579" s="209" t="s">
        <v>105</v>
      </c>
      <c r="E1579" s="209" t="s">
        <v>8059</v>
      </c>
      <c r="F1579" s="454" t="s">
        <v>8060</v>
      </c>
      <c r="G1579" s="454" t="s">
        <v>8061</v>
      </c>
      <c r="H1579" s="454" t="s">
        <v>8067</v>
      </c>
      <c r="I1579" s="322"/>
      <c r="J1579" s="283"/>
      <c r="K1579" s="283"/>
      <c r="L1579" s="283"/>
      <c r="M1579" s="283" t="s">
        <v>765</v>
      </c>
      <c r="N1579" s="455"/>
      <c r="O1579" s="456"/>
      <c r="P1579" s="220"/>
      <c r="Q1579" s="219"/>
      <c r="R1579" s="221"/>
      <c r="S1579" s="220"/>
      <c r="T1579" s="220">
        <v>30</v>
      </c>
      <c r="U1579" s="220"/>
      <c r="V1579" s="219"/>
      <c r="W1579" s="221"/>
      <c r="X1579" s="219"/>
      <c r="Y1579" s="221"/>
      <c r="Z1579" s="220"/>
      <c r="AA1579" s="220"/>
      <c r="AB1579" s="220"/>
      <c r="AC1579" s="220"/>
      <c r="AD1579" s="403">
        <v>44958</v>
      </c>
      <c r="AE1579" s="209" t="s">
        <v>8062</v>
      </c>
    </row>
    <row r="1580" spans="1:31" ht="27" customHeight="1">
      <c r="A1580" s="99">
        <v>1116513993</v>
      </c>
      <c r="B1580" s="286" t="s">
        <v>11640</v>
      </c>
      <c r="C1580" s="359" t="s">
        <v>8051</v>
      </c>
      <c r="D1580" s="209" t="s">
        <v>8052</v>
      </c>
      <c r="E1580" s="209" t="s">
        <v>8053</v>
      </c>
      <c r="F1580" s="454" t="s">
        <v>8054</v>
      </c>
      <c r="G1580" s="454" t="s">
        <v>8055</v>
      </c>
      <c r="H1580" s="454" t="s">
        <v>8056</v>
      </c>
      <c r="I1580" s="322"/>
      <c r="J1580" s="283"/>
      <c r="K1580" s="283"/>
      <c r="L1580" s="283"/>
      <c r="M1580" s="283" t="s">
        <v>765</v>
      </c>
      <c r="N1580" s="455"/>
      <c r="O1580" s="456"/>
      <c r="P1580" s="220"/>
      <c r="Q1580" s="219"/>
      <c r="R1580" s="221"/>
      <c r="S1580" s="220"/>
      <c r="T1580" s="220">
        <v>20</v>
      </c>
      <c r="U1580" s="220"/>
      <c r="V1580" s="219"/>
      <c r="W1580" s="221"/>
      <c r="X1580" s="219"/>
      <c r="Y1580" s="221"/>
      <c r="Z1580" s="220"/>
      <c r="AA1580" s="220"/>
      <c r="AB1580" s="220"/>
      <c r="AC1580" s="220"/>
      <c r="AD1580" s="403">
        <v>44958</v>
      </c>
      <c r="AE1580" s="209" t="s">
        <v>8057</v>
      </c>
    </row>
    <row r="1581" spans="1:31" ht="27" customHeight="1">
      <c r="A1581" s="99">
        <v>1116514009</v>
      </c>
      <c r="B1581" s="286" t="s">
        <v>11641</v>
      </c>
      <c r="C1581" s="359" t="s">
        <v>8063</v>
      </c>
      <c r="D1581" s="209" t="s">
        <v>105</v>
      </c>
      <c r="E1581" s="209" t="s">
        <v>8068</v>
      </c>
      <c r="F1581" s="454" t="s">
        <v>8064</v>
      </c>
      <c r="G1581" s="454" t="s">
        <v>8065</v>
      </c>
      <c r="H1581" s="454" t="s">
        <v>8066</v>
      </c>
      <c r="I1581" s="322"/>
      <c r="J1581" s="283"/>
      <c r="K1581" s="283"/>
      <c r="L1581" s="283"/>
      <c r="M1581" s="283" t="s">
        <v>765</v>
      </c>
      <c r="N1581" s="455" t="s">
        <v>765</v>
      </c>
      <c r="O1581" s="456" t="s">
        <v>765</v>
      </c>
      <c r="P1581" s="220"/>
      <c r="Q1581" s="219"/>
      <c r="R1581" s="221"/>
      <c r="S1581" s="220"/>
      <c r="T1581" s="220"/>
      <c r="U1581" s="220"/>
      <c r="V1581" s="219"/>
      <c r="W1581" s="221"/>
      <c r="X1581" s="219"/>
      <c r="Y1581" s="221"/>
      <c r="Z1581" s="220"/>
      <c r="AA1581" s="220">
        <v>38</v>
      </c>
      <c r="AB1581" s="220"/>
      <c r="AC1581" s="220"/>
      <c r="AD1581" s="403">
        <v>44958</v>
      </c>
      <c r="AE1581" s="209" t="s">
        <v>10488</v>
      </c>
    </row>
    <row r="1582" spans="1:31" ht="27" customHeight="1">
      <c r="A1582" s="126">
        <v>1116514124</v>
      </c>
      <c r="B1582" s="458" t="s">
        <v>11921</v>
      </c>
      <c r="C1582" s="102" t="s">
        <v>8112</v>
      </c>
      <c r="D1582" s="324" t="s">
        <v>8110</v>
      </c>
      <c r="E1582" s="102" t="s">
        <v>8113</v>
      </c>
      <c r="F1582" s="99" t="s">
        <v>8114</v>
      </c>
      <c r="G1582" s="99" t="s">
        <v>8115</v>
      </c>
      <c r="H1582" s="99" t="s">
        <v>8115</v>
      </c>
      <c r="I1582" s="135"/>
      <c r="J1582" s="136"/>
      <c r="K1582" s="136"/>
      <c r="L1582" s="136"/>
      <c r="M1582" s="136" t="s">
        <v>8111</v>
      </c>
      <c r="N1582" s="136" t="s">
        <v>8111</v>
      </c>
      <c r="O1582" s="136"/>
      <c r="P1582" s="99"/>
      <c r="Q1582" s="131"/>
      <c r="R1582" s="132"/>
      <c r="S1582" s="99"/>
      <c r="T1582" s="99"/>
      <c r="U1582" s="135"/>
      <c r="V1582" s="131"/>
      <c r="W1582" s="132"/>
      <c r="X1582" s="135"/>
      <c r="Y1582" s="132"/>
      <c r="Z1582" s="99">
        <v>16</v>
      </c>
      <c r="AA1582" s="99"/>
      <c r="AB1582" s="99"/>
      <c r="AC1582" s="99"/>
      <c r="AD1582" s="149">
        <v>45017</v>
      </c>
      <c r="AE1582" s="102" t="s">
        <v>8116</v>
      </c>
    </row>
    <row r="1583" spans="1:31" ht="27" customHeight="1">
      <c r="A1583" s="126">
        <v>1116514132</v>
      </c>
      <c r="B1583" s="102" t="s">
        <v>11922</v>
      </c>
      <c r="C1583" s="102" t="s">
        <v>8117</v>
      </c>
      <c r="D1583" s="324" t="s">
        <v>8110</v>
      </c>
      <c r="E1583" s="102" t="s">
        <v>8118</v>
      </c>
      <c r="F1583" s="99" t="s">
        <v>4705</v>
      </c>
      <c r="G1583" s="99" t="s">
        <v>7245</v>
      </c>
      <c r="H1583" s="99" t="s">
        <v>7246</v>
      </c>
      <c r="I1583" s="135"/>
      <c r="J1583" s="136"/>
      <c r="K1583" s="136"/>
      <c r="L1583" s="136"/>
      <c r="M1583" s="136" t="s">
        <v>8111</v>
      </c>
      <c r="N1583" s="136" t="s">
        <v>8111</v>
      </c>
      <c r="O1583" s="136"/>
      <c r="P1583" s="99"/>
      <c r="Q1583" s="131"/>
      <c r="R1583" s="132"/>
      <c r="S1583" s="99"/>
      <c r="T1583" s="99"/>
      <c r="U1583" s="134"/>
      <c r="V1583" s="131"/>
      <c r="W1583" s="132"/>
      <c r="X1583" s="153"/>
      <c r="Y1583" s="132"/>
      <c r="Z1583" s="99"/>
      <c r="AA1583" s="99"/>
      <c r="AB1583" s="99" t="s">
        <v>8111</v>
      </c>
      <c r="AC1583" s="99"/>
      <c r="AD1583" s="149">
        <v>45017</v>
      </c>
      <c r="AE1583" s="102" t="s">
        <v>8119</v>
      </c>
    </row>
    <row r="1584" spans="1:31" ht="27" customHeight="1">
      <c r="A1584" s="99">
        <v>1116514165</v>
      </c>
      <c r="B1584" s="124" t="s">
        <v>11987</v>
      </c>
      <c r="C1584" s="124" t="s">
        <v>8120</v>
      </c>
      <c r="D1584" s="324" t="s">
        <v>8110</v>
      </c>
      <c r="E1584" s="276" t="s">
        <v>8121</v>
      </c>
      <c r="F1584" s="126" t="s">
        <v>5790</v>
      </c>
      <c r="G1584" s="133" t="s">
        <v>371</v>
      </c>
      <c r="H1584" s="99" t="s">
        <v>8122</v>
      </c>
      <c r="I1584" s="135"/>
      <c r="J1584" s="136"/>
      <c r="K1584" s="136"/>
      <c r="L1584" s="136"/>
      <c r="M1584" s="136" t="s">
        <v>8111</v>
      </c>
      <c r="N1584" s="136"/>
      <c r="O1584" s="136"/>
      <c r="P1584" s="99"/>
      <c r="Q1584" s="131"/>
      <c r="R1584" s="132"/>
      <c r="S1584" s="99"/>
      <c r="T1584" s="99"/>
      <c r="U1584" s="99"/>
      <c r="V1584" s="131"/>
      <c r="W1584" s="132"/>
      <c r="X1584" s="131"/>
      <c r="Y1584" s="132"/>
      <c r="Z1584" s="99"/>
      <c r="AA1584" s="99"/>
      <c r="AB1584" s="99" t="s">
        <v>8111</v>
      </c>
      <c r="AC1584" s="99"/>
      <c r="AD1584" s="149">
        <v>45017</v>
      </c>
      <c r="AE1584" s="102" t="s">
        <v>8123</v>
      </c>
    </row>
    <row r="1585" spans="1:31" ht="27" customHeight="1">
      <c r="A1585" s="99">
        <v>1116514173</v>
      </c>
      <c r="B1585" s="124" t="s">
        <v>11794</v>
      </c>
      <c r="C1585" s="124" t="s">
        <v>8124</v>
      </c>
      <c r="D1585" s="324" t="s">
        <v>8110</v>
      </c>
      <c r="E1585" s="276" t="s">
        <v>8125</v>
      </c>
      <c r="F1585" s="126" t="s">
        <v>4705</v>
      </c>
      <c r="G1585" s="133" t="s">
        <v>8126</v>
      </c>
      <c r="H1585" s="99" t="s">
        <v>8127</v>
      </c>
      <c r="I1585" s="135"/>
      <c r="J1585" s="136"/>
      <c r="K1585" s="136"/>
      <c r="L1585" s="136"/>
      <c r="M1585" s="136" t="s">
        <v>8111</v>
      </c>
      <c r="N1585" s="136" t="s">
        <v>8111</v>
      </c>
      <c r="O1585" s="136"/>
      <c r="P1585" s="99"/>
      <c r="Q1585" s="131"/>
      <c r="R1585" s="132"/>
      <c r="S1585" s="99"/>
      <c r="T1585" s="99"/>
      <c r="U1585" s="110"/>
      <c r="V1585" s="131">
        <v>20</v>
      </c>
      <c r="W1585" s="132"/>
      <c r="X1585" s="110"/>
      <c r="Y1585" s="132"/>
      <c r="Z1585" s="99"/>
      <c r="AA1585" s="99"/>
      <c r="AB1585" s="99"/>
      <c r="AC1585" s="99"/>
      <c r="AD1585" s="149">
        <v>45017</v>
      </c>
      <c r="AE1585" s="102" t="s">
        <v>8128</v>
      </c>
    </row>
    <row r="1586" spans="1:31" ht="27" customHeight="1">
      <c r="A1586" s="126">
        <v>1116514231</v>
      </c>
      <c r="B1586" s="124" t="s">
        <v>11795</v>
      </c>
      <c r="C1586" s="124" t="s">
        <v>8129</v>
      </c>
      <c r="D1586" s="324" t="s">
        <v>8110</v>
      </c>
      <c r="E1586" s="102" t="s">
        <v>8130</v>
      </c>
      <c r="F1586" s="126" t="s">
        <v>5891</v>
      </c>
      <c r="G1586" s="387" t="s">
        <v>6779</v>
      </c>
      <c r="H1586" s="133" t="s">
        <v>6780</v>
      </c>
      <c r="I1586" s="135"/>
      <c r="J1586" s="136"/>
      <c r="K1586" s="136"/>
      <c r="L1586" s="136"/>
      <c r="M1586" s="136"/>
      <c r="N1586" s="136" t="s">
        <v>8111</v>
      </c>
      <c r="O1586" s="136"/>
      <c r="P1586" s="99"/>
      <c r="Q1586" s="131"/>
      <c r="R1586" s="132"/>
      <c r="S1586" s="99"/>
      <c r="T1586" s="99"/>
      <c r="U1586" s="134"/>
      <c r="V1586" s="131"/>
      <c r="W1586" s="132"/>
      <c r="X1586" s="153"/>
      <c r="Y1586" s="132"/>
      <c r="Z1586" s="99"/>
      <c r="AA1586" s="99"/>
      <c r="AB1586" s="99" t="s">
        <v>8111</v>
      </c>
      <c r="AC1586" s="99"/>
      <c r="AD1586" s="149">
        <v>45017</v>
      </c>
      <c r="AE1586" s="102" t="s">
        <v>8131</v>
      </c>
    </row>
    <row r="1587" spans="1:31" ht="27" customHeight="1">
      <c r="A1587" s="126">
        <v>1116514249</v>
      </c>
      <c r="B1587" s="124" t="s">
        <v>11795</v>
      </c>
      <c r="C1587" s="124" t="s">
        <v>8132</v>
      </c>
      <c r="D1587" s="324" t="s">
        <v>8110</v>
      </c>
      <c r="E1587" s="102" t="s">
        <v>8133</v>
      </c>
      <c r="F1587" s="126" t="s">
        <v>4710</v>
      </c>
      <c r="G1587" s="387" t="s">
        <v>8134</v>
      </c>
      <c r="H1587" s="133" t="s">
        <v>8135</v>
      </c>
      <c r="I1587" s="135"/>
      <c r="J1587" s="136"/>
      <c r="K1587" s="136"/>
      <c r="L1587" s="136"/>
      <c r="M1587" s="136"/>
      <c r="N1587" s="136" t="s">
        <v>8111</v>
      </c>
      <c r="O1587" s="136"/>
      <c r="P1587" s="99"/>
      <c r="Q1587" s="131"/>
      <c r="R1587" s="132"/>
      <c r="S1587" s="99"/>
      <c r="T1587" s="99"/>
      <c r="U1587" s="134"/>
      <c r="V1587" s="131"/>
      <c r="W1587" s="132"/>
      <c r="X1587" s="153"/>
      <c r="Y1587" s="132"/>
      <c r="Z1587" s="99"/>
      <c r="AA1587" s="99"/>
      <c r="AB1587" s="99" t="s">
        <v>8111</v>
      </c>
      <c r="AC1587" s="99"/>
      <c r="AD1587" s="149">
        <v>45017</v>
      </c>
      <c r="AE1587" s="102" t="s">
        <v>8119</v>
      </c>
    </row>
    <row r="1588" spans="1:31" ht="27" customHeight="1">
      <c r="A1588" s="126">
        <v>1116514348</v>
      </c>
      <c r="B1588" s="376" t="s">
        <v>11790</v>
      </c>
      <c r="C1588" s="102" t="s">
        <v>8246</v>
      </c>
      <c r="D1588" s="324" t="s">
        <v>8110</v>
      </c>
      <c r="E1588" s="102" t="s">
        <v>8247</v>
      </c>
      <c r="F1588" s="99" t="s">
        <v>4881</v>
      </c>
      <c r="G1588" s="99" t="s">
        <v>8248</v>
      </c>
      <c r="H1588" s="99" t="s">
        <v>8249</v>
      </c>
      <c r="I1588" s="135" t="s">
        <v>8111</v>
      </c>
      <c r="J1588" s="136"/>
      <c r="K1588" s="136"/>
      <c r="L1588" s="136" t="s">
        <v>8111</v>
      </c>
      <c r="M1588" s="136"/>
      <c r="N1588" s="136"/>
      <c r="O1588" s="136"/>
      <c r="P1588" s="99"/>
      <c r="Q1588" s="131"/>
      <c r="R1588" s="132"/>
      <c r="S1588" s="99"/>
      <c r="T1588" s="99"/>
      <c r="U1588" s="135"/>
      <c r="V1588" s="131"/>
      <c r="W1588" s="132"/>
      <c r="X1588" s="127">
        <v>20</v>
      </c>
      <c r="Y1588" s="132"/>
      <c r="Z1588" s="99"/>
      <c r="AA1588" s="99"/>
      <c r="AB1588" s="99"/>
      <c r="AC1588" s="99"/>
      <c r="AD1588" s="149">
        <v>45047</v>
      </c>
      <c r="AE1588" s="102" t="s">
        <v>8250</v>
      </c>
    </row>
    <row r="1589" spans="1:31" s="297" customFormat="1" ht="27" customHeight="1">
      <c r="A1589" s="126">
        <v>1116514470</v>
      </c>
      <c r="B1589" s="102" t="s">
        <v>12022</v>
      </c>
      <c r="C1589" s="102" t="s">
        <v>8330</v>
      </c>
      <c r="D1589" s="324" t="s">
        <v>8331</v>
      </c>
      <c r="E1589" s="102" t="s">
        <v>8332</v>
      </c>
      <c r="F1589" s="99" t="s">
        <v>5433</v>
      </c>
      <c r="G1589" s="99" t="s">
        <v>8333</v>
      </c>
      <c r="H1589" s="99" t="s">
        <v>8334</v>
      </c>
      <c r="I1589" s="380"/>
      <c r="J1589" s="381"/>
      <c r="K1589" s="381"/>
      <c r="L1589" s="381"/>
      <c r="M1589" s="381" t="s">
        <v>8111</v>
      </c>
      <c r="N1589" s="381" t="s">
        <v>8111</v>
      </c>
      <c r="O1589" s="381"/>
      <c r="P1589" s="375"/>
      <c r="Q1589" s="384"/>
      <c r="R1589" s="383"/>
      <c r="S1589" s="375"/>
      <c r="T1589" s="375"/>
      <c r="U1589" s="380"/>
      <c r="V1589" s="384"/>
      <c r="W1589" s="383"/>
      <c r="X1589" s="380"/>
      <c r="Y1589" s="383"/>
      <c r="Z1589" s="375"/>
      <c r="AA1589" s="375">
        <v>20</v>
      </c>
      <c r="AB1589" s="375"/>
      <c r="AC1589" s="375"/>
      <c r="AD1589" s="149">
        <v>45078</v>
      </c>
      <c r="AE1589" s="396" t="s">
        <v>8335</v>
      </c>
    </row>
    <row r="1590" spans="1:31" ht="26.25" customHeight="1">
      <c r="A1590" s="126">
        <v>1116514512</v>
      </c>
      <c r="B1590" s="458" t="s">
        <v>11796</v>
      </c>
      <c r="C1590" s="102" t="s">
        <v>8336</v>
      </c>
      <c r="D1590" s="324" t="s">
        <v>8331</v>
      </c>
      <c r="E1590" s="102" t="s">
        <v>8337</v>
      </c>
      <c r="F1590" s="99" t="s">
        <v>7156</v>
      </c>
      <c r="G1590" s="99" t="s">
        <v>7157</v>
      </c>
      <c r="H1590" s="99" t="s">
        <v>7158</v>
      </c>
      <c r="I1590" s="380"/>
      <c r="J1590" s="381"/>
      <c r="K1590" s="381"/>
      <c r="L1590" s="381"/>
      <c r="M1590" s="381" t="s">
        <v>765</v>
      </c>
      <c r="N1590" s="381" t="s">
        <v>765</v>
      </c>
      <c r="O1590" s="381" t="s">
        <v>765</v>
      </c>
      <c r="P1590" s="375"/>
      <c r="Q1590" s="384"/>
      <c r="R1590" s="383"/>
      <c r="S1590" s="375"/>
      <c r="T1590" s="375"/>
      <c r="U1590" s="380"/>
      <c r="V1590" s="384"/>
      <c r="W1590" s="383"/>
      <c r="X1590" s="380"/>
      <c r="Y1590" s="383"/>
      <c r="Z1590" s="375"/>
      <c r="AA1590" s="375">
        <v>20</v>
      </c>
      <c r="AB1590" s="375"/>
      <c r="AC1590" s="375"/>
      <c r="AD1590" s="149">
        <v>45078</v>
      </c>
      <c r="AE1590" s="396" t="s">
        <v>8338</v>
      </c>
    </row>
    <row r="1591" spans="1:31" ht="27" customHeight="1">
      <c r="A1591" s="375">
        <v>1116514546</v>
      </c>
      <c r="B1591" s="459" t="s">
        <v>11797</v>
      </c>
      <c r="C1591" s="426" t="s">
        <v>9046</v>
      </c>
      <c r="D1591" s="324" t="s">
        <v>8331</v>
      </c>
      <c r="E1591" s="102" t="s">
        <v>8339</v>
      </c>
      <c r="F1591" s="375" t="s">
        <v>4594</v>
      </c>
      <c r="G1591" s="375" t="s">
        <v>4612</v>
      </c>
      <c r="H1591" s="375" t="s">
        <v>4613</v>
      </c>
      <c r="I1591" s="135"/>
      <c r="J1591" s="136"/>
      <c r="K1591" s="136"/>
      <c r="L1591" s="136"/>
      <c r="M1591" s="136" t="s">
        <v>765</v>
      </c>
      <c r="N1591" s="136" t="s">
        <v>765</v>
      </c>
      <c r="O1591" s="136" t="s">
        <v>765</v>
      </c>
      <c r="P1591" s="99"/>
      <c r="Q1591" s="131"/>
      <c r="R1591" s="132"/>
      <c r="S1591" s="99"/>
      <c r="T1591" s="99"/>
      <c r="U1591" s="99"/>
      <c r="V1591" s="131"/>
      <c r="W1591" s="132"/>
      <c r="X1591" s="131"/>
      <c r="Y1591" s="132"/>
      <c r="Z1591" s="99"/>
      <c r="AA1591" s="99"/>
      <c r="AB1591" s="112" t="s">
        <v>4597</v>
      </c>
      <c r="AC1591" s="112"/>
      <c r="AD1591" s="149">
        <v>45078</v>
      </c>
      <c r="AE1591" s="102" t="s">
        <v>8340</v>
      </c>
    </row>
    <row r="1592" spans="1:31" ht="27" customHeight="1">
      <c r="A1592" s="420">
        <v>1116514959</v>
      </c>
      <c r="B1592" s="418" t="s">
        <v>11798</v>
      </c>
      <c r="C1592" s="448" t="s">
        <v>8984</v>
      </c>
      <c r="D1592" s="386" t="s">
        <v>8110</v>
      </c>
      <c r="E1592" s="401" t="s">
        <v>8985</v>
      </c>
      <c r="F1592" s="386" t="s">
        <v>4444</v>
      </c>
      <c r="G1592" s="401" t="s">
        <v>8986</v>
      </c>
      <c r="H1592" s="401" t="s">
        <v>8987</v>
      </c>
      <c r="I1592" s="422"/>
      <c r="J1592" s="423"/>
      <c r="K1592" s="423"/>
      <c r="L1592" s="423"/>
      <c r="M1592" s="423" t="s">
        <v>765</v>
      </c>
      <c r="N1592" s="450" t="s">
        <v>765</v>
      </c>
      <c r="O1592" s="424" t="s">
        <v>765</v>
      </c>
      <c r="P1592" s="420"/>
      <c r="Q1592" s="425"/>
      <c r="R1592" s="424"/>
      <c r="S1592" s="420"/>
      <c r="T1592" s="76">
        <v>40</v>
      </c>
      <c r="U1592" s="420"/>
      <c r="V1592" s="425"/>
      <c r="W1592" s="424"/>
      <c r="X1592" s="425"/>
      <c r="Y1592" s="424"/>
      <c r="Z1592" s="386"/>
      <c r="AA1592" s="386"/>
      <c r="AB1592" s="386"/>
      <c r="AC1592" s="386"/>
      <c r="AD1592" s="400">
        <v>45231</v>
      </c>
      <c r="AE1592" s="160" t="s">
        <v>8728</v>
      </c>
    </row>
    <row r="1593" spans="1:31" ht="27" customHeight="1">
      <c r="A1593" s="76">
        <v>1116514967</v>
      </c>
      <c r="B1593" s="159" t="s">
        <v>11799</v>
      </c>
      <c r="C1593" s="159" t="s">
        <v>8729</v>
      </c>
      <c r="D1593" s="429" t="s">
        <v>8110</v>
      </c>
      <c r="E1593" s="160" t="s">
        <v>8730</v>
      </c>
      <c r="F1593" s="76" t="s">
        <v>4594</v>
      </c>
      <c r="G1593" s="76" t="s">
        <v>8731</v>
      </c>
      <c r="H1593" s="76" t="s">
        <v>8732</v>
      </c>
      <c r="I1593" s="172"/>
      <c r="J1593" s="164"/>
      <c r="K1593" s="164"/>
      <c r="L1593" s="164"/>
      <c r="M1593" s="164" t="s">
        <v>8111</v>
      </c>
      <c r="N1593" s="164" t="s">
        <v>8111</v>
      </c>
      <c r="O1593" s="164" t="s">
        <v>8111</v>
      </c>
      <c r="P1593" s="76"/>
      <c r="Q1593" s="70"/>
      <c r="R1593" s="89"/>
      <c r="S1593" s="76"/>
      <c r="T1593" s="76"/>
      <c r="U1593" s="76"/>
      <c r="V1593" s="70"/>
      <c r="W1593" s="89"/>
      <c r="X1593" s="70"/>
      <c r="Y1593" s="89"/>
      <c r="Z1593" s="76"/>
      <c r="AA1593" s="76">
        <v>20</v>
      </c>
      <c r="AB1593" s="76"/>
      <c r="AC1593" s="76"/>
      <c r="AD1593" s="140">
        <v>45231</v>
      </c>
      <c r="AE1593" s="160" t="s">
        <v>8733</v>
      </c>
    </row>
    <row r="1594" spans="1:31" ht="27" customHeight="1">
      <c r="A1594" s="420">
        <v>1116514975</v>
      </c>
      <c r="B1594" s="418" t="s">
        <v>11923</v>
      </c>
      <c r="C1594" s="448" t="s">
        <v>8814</v>
      </c>
      <c r="D1594" s="449" t="s">
        <v>3859</v>
      </c>
      <c r="E1594" s="401" t="s">
        <v>8734</v>
      </c>
      <c r="F1594" s="386" t="s">
        <v>4544</v>
      </c>
      <c r="G1594" s="421" t="s">
        <v>8815</v>
      </c>
      <c r="H1594" s="421" t="s">
        <v>8815</v>
      </c>
      <c r="I1594" s="422"/>
      <c r="J1594" s="423"/>
      <c r="K1594" s="423"/>
      <c r="L1594" s="423"/>
      <c r="M1594" s="423" t="s">
        <v>765</v>
      </c>
      <c r="N1594" s="450" t="s">
        <v>765</v>
      </c>
      <c r="O1594" s="424"/>
      <c r="P1594" s="420"/>
      <c r="Q1594" s="425"/>
      <c r="R1594" s="424"/>
      <c r="S1594" s="420"/>
      <c r="T1594" s="420"/>
      <c r="U1594" s="420"/>
      <c r="V1594" s="425"/>
      <c r="W1594" s="424"/>
      <c r="X1594" s="425"/>
      <c r="Y1594" s="424"/>
      <c r="Z1594" s="386">
        <v>20</v>
      </c>
      <c r="AA1594" s="386"/>
      <c r="AB1594" s="386"/>
      <c r="AC1594" s="386"/>
      <c r="AD1594" s="400">
        <v>45231</v>
      </c>
      <c r="AE1594" s="448" t="s">
        <v>8735</v>
      </c>
    </row>
    <row r="1595" spans="1:31" ht="27" customHeight="1">
      <c r="A1595" s="72">
        <v>1116514983</v>
      </c>
      <c r="B1595" s="159" t="s">
        <v>11800</v>
      </c>
      <c r="C1595" s="159" t="s">
        <v>8736</v>
      </c>
      <c r="D1595" s="429" t="s">
        <v>3859</v>
      </c>
      <c r="E1595" s="160" t="s">
        <v>11265</v>
      </c>
      <c r="F1595" s="72" t="s">
        <v>4549</v>
      </c>
      <c r="G1595" s="460" t="s">
        <v>8737</v>
      </c>
      <c r="H1595" s="161" t="s">
        <v>8738</v>
      </c>
      <c r="I1595" s="172"/>
      <c r="J1595" s="164"/>
      <c r="K1595" s="164"/>
      <c r="L1595" s="164"/>
      <c r="M1595" s="164" t="s">
        <v>8111</v>
      </c>
      <c r="N1595" s="164" t="s">
        <v>8111</v>
      </c>
      <c r="O1595" s="164" t="s">
        <v>8111</v>
      </c>
      <c r="P1595" s="76"/>
      <c r="Q1595" s="70"/>
      <c r="R1595" s="89"/>
      <c r="S1595" s="76"/>
      <c r="T1595" s="76"/>
      <c r="U1595" s="172"/>
      <c r="V1595" s="70"/>
      <c r="W1595" s="89"/>
      <c r="X1595" s="122">
        <v>10</v>
      </c>
      <c r="Y1595" s="89"/>
      <c r="Z1595" s="76"/>
      <c r="AA1595" s="76"/>
      <c r="AB1595" s="76"/>
      <c r="AC1595" s="76"/>
      <c r="AD1595" s="140">
        <v>45231</v>
      </c>
      <c r="AE1595" s="160" t="s">
        <v>8740</v>
      </c>
    </row>
    <row r="1596" spans="1:31" ht="27" customHeight="1">
      <c r="A1596" s="428">
        <v>1116514991</v>
      </c>
      <c r="B1596" s="401" t="s">
        <v>8790</v>
      </c>
      <c r="C1596" s="401" t="s">
        <v>8791</v>
      </c>
      <c r="D1596" s="429" t="s">
        <v>8110</v>
      </c>
      <c r="E1596" s="160" t="s">
        <v>8792</v>
      </c>
      <c r="F1596" s="76" t="s">
        <v>8793</v>
      </c>
      <c r="G1596" s="76" t="s">
        <v>8794</v>
      </c>
      <c r="H1596" s="76" t="s">
        <v>8795</v>
      </c>
      <c r="I1596" s="172"/>
      <c r="J1596" s="164"/>
      <c r="K1596" s="164"/>
      <c r="L1596" s="164"/>
      <c r="M1596" s="164" t="s">
        <v>8111</v>
      </c>
      <c r="N1596" s="164" t="s">
        <v>8111</v>
      </c>
      <c r="O1596" s="164"/>
      <c r="P1596" s="76"/>
      <c r="Q1596" s="70"/>
      <c r="R1596" s="89"/>
      <c r="S1596" s="76"/>
      <c r="T1596" s="76"/>
      <c r="U1596" s="172"/>
      <c r="V1596" s="70"/>
      <c r="W1596" s="89"/>
      <c r="X1596" s="172"/>
      <c r="Y1596" s="89"/>
      <c r="Z1596" s="76"/>
      <c r="AA1596" s="76">
        <v>20</v>
      </c>
      <c r="AB1596" s="76"/>
      <c r="AC1596" s="76"/>
      <c r="AD1596" s="140">
        <v>45261</v>
      </c>
      <c r="AE1596" s="160" t="s">
        <v>8796</v>
      </c>
    </row>
    <row r="1597" spans="1:31" ht="27" customHeight="1">
      <c r="A1597" s="420">
        <v>1116515055</v>
      </c>
      <c r="B1597" s="160" t="s">
        <v>11924</v>
      </c>
      <c r="C1597" s="160" t="s">
        <v>8800</v>
      </c>
      <c r="D1597" s="429" t="s">
        <v>8110</v>
      </c>
      <c r="E1597" s="160" t="s">
        <v>8801</v>
      </c>
      <c r="F1597" s="420" t="s">
        <v>8802</v>
      </c>
      <c r="G1597" s="420" t="s">
        <v>8803</v>
      </c>
      <c r="H1597" s="420" t="s">
        <v>8804</v>
      </c>
      <c r="I1597" s="172"/>
      <c r="J1597" s="164"/>
      <c r="K1597" s="164"/>
      <c r="L1597" s="164"/>
      <c r="M1597" s="164" t="s">
        <v>765</v>
      </c>
      <c r="N1597" s="164" t="s">
        <v>765</v>
      </c>
      <c r="O1597" s="164"/>
      <c r="P1597" s="76"/>
      <c r="Q1597" s="70"/>
      <c r="R1597" s="89"/>
      <c r="S1597" s="76"/>
      <c r="T1597" s="76"/>
      <c r="U1597" s="76"/>
      <c r="V1597" s="70"/>
      <c r="W1597" s="89"/>
      <c r="X1597" s="70"/>
      <c r="Y1597" s="89"/>
      <c r="Z1597" s="76"/>
      <c r="AA1597" s="76">
        <v>20</v>
      </c>
      <c r="AB1597" s="76"/>
      <c r="AC1597" s="76"/>
      <c r="AD1597" s="140">
        <v>45261</v>
      </c>
      <c r="AE1597" s="160" t="s">
        <v>8805</v>
      </c>
    </row>
    <row r="1598" spans="1:31" ht="27" customHeight="1">
      <c r="A1598" s="72">
        <v>1116515063</v>
      </c>
      <c r="B1598" s="453" t="s">
        <v>11925</v>
      </c>
      <c r="C1598" s="453" t="s">
        <v>10267</v>
      </c>
      <c r="D1598" s="429" t="s">
        <v>8110</v>
      </c>
      <c r="E1598" s="160" t="s">
        <v>8806</v>
      </c>
      <c r="F1598" s="72" t="s">
        <v>5794</v>
      </c>
      <c r="G1598" s="460" t="s">
        <v>8807</v>
      </c>
      <c r="H1598" s="161" t="s">
        <v>8807</v>
      </c>
      <c r="I1598" s="172"/>
      <c r="J1598" s="164"/>
      <c r="K1598" s="164"/>
      <c r="L1598" s="164"/>
      <c r="M1598" s="164" t="s">
        <v>765</v>
      </c>
      <c r="N1598" s="164" t="s">
        <v>765</v>
      </c>
      <c r="O1598" s="164"/>
      <c r="P1598" s="76"/>
      <c r="Q1598" s="70"/>
      <c r="R1598" s="89"/>
      <c r="S1598" s="76"/>
      <c r="T1598" s="76">
        <v>40</v>
      </c>
      <c r="U1598" s="172"/>
      <c r="V1598" s="70"/>
      <c r="W1598" s="89"/>
      <c r="X1598" s="172"/>
      <c r="Y1598" s="89"/>
      <c r="Z1598" s="76"/>
      <c r="AA1598" s="76">
        <v>10</v>
      </c>
      <c r="AB1598" s="76"/>
      <c r="AC1598" s="76"/>
      <c r="AD1598" s="140">
        <v>45261</v>
      </c>
      <c r="AE1598" s="160" t="s">
        <v>10268</v>
      </c>
    </row>
    <row r="1599" spans="1:31" ht="27" customHeight="1">
      <c r="A1599" s="72">
        <v>1116515071</v>
      </c>
      <c r="B1599" s="157" t="s">
        <v>11926</v>
      </c>
      <c r="C1599" s="158" t="s">
        <v>8808</v>
      </c>
      <c r="D1599" s="429" t="s">
        <v>8110</v>
      </c>
      <c r="E1599" s="160" t="s">
        <v>8809</v>
      </c>
      <c r="F1599" s="72" t="s">
        <v>8810</v>
      </c>
      <c r="G1599" s="460" t="s">
        <v>8811</v>
      </c>
      <c r="H1599" s="161" t="s">
        <v>8812</v>
      </c>
      <c r="I1599" s="172"/>
      <c r="J1599" s="164"/>
      <c r="K1599" s="164"/>
      <c r="L1599" s="164"/>
      <c r="M1599" s="164" t="s">
        <v>765</v>
      </c>
      <c r="N1599" s="164" t="s">
        <v>765</v>
      </c>
      <c r="O1599" s="164"/>
      <c r="P1599" s="420"/>
      <c r="Q1599" s="70"/>
      <c r="R1599" s="89"/>
      <c r="S1599" s="420"/>
      <c r="T1599" s="420"/>
      <c r="U1599" s="420"/>
      <c r="V1599" s="70"/>
      <c r="W1599" s="89"/>
      <c r="X1599" s="70"/>
      <c r="Y1599" s="89"/>
      <c r="Z1599" s="420"/>
      <c r="AA1599" s="420">
        <v>20</v>
      </c>
      <c r="AB1599" s="76"/>
      <c r="AC1599" s="76"/>
      <c r="AD1599" s="140">
        <v>45261</v>
      </c>
      <c r="AE1599" s="160" t="s">
        <v>8813</v>
      </c>
    </row>
    <row r="1600" spans="1:31" ht="27" customHeight="1">
      <c r="A1600" s="72">
        <v>1116515154</v>
      </c>
      <c r="B1600" s="157" t="s">
        <v>11801</v>
      </c>
      <c r="C1600" s="158" t="s">
        <v>8861</v>
      </c>
      <c r="D1600" s="429" t="s">
        <v>8110</v>
      </c>
      <c r="E1600" s="160" t="s">
        <v>8862</v>
      </c>
      <c r="F1600" s="72" t="s">
        <v>6967</v>
      </c>
      <c r="G1600" s="460" t="s">
        <v>8863</v>
      </c>
      <c r="H1600" s="161" t="s">
        <v>8864</v>
      </c>
      <c r="I1600" s="172"/>
      <c r="J1600" s="164"/>
      <c r="K1600" s="164"/>
      <c r="L1600" s="164"/>
      <c r="M1600" s="164" t="s">
        <v>8111</v>
      </c>
      <c r="N1600" s="164" t="s">
        <v>8111</v>
      </c>
      <c r="O1600" s="164" t="s">
        <v>8111</v>
      </c>
      <c r="P1600" s="420"/>
      <c r="Q1600" s="70"/>
      <c r="R1600" s="89"/>
      <c r="S1600" s="420"/>
      <c r="T1600" s="420"/>
      <c r="U1600" s="420"/>
      <c r="V1600" s="70"/>
      <c r="W1600" s="89"/>
      <c r="X1600" s="70"/>
      <c r="Y1600" s="89"/>
      <c r="Z1600" s="420">
        <v>10</v>
      </c>
      <c r="AA1600" s="420">
        <v>10</v>
      </c>
      <c r="AB1600" s="76"/>
      <c r="AC1600" s="76"/>
      <c r="AD1600" s="140">
        <v>45292</v>
      </c>
      <c r="AE1600" s="160" t="s">
        <v>8865</v>
      </c>
    </row>
    <row r="1601" spans="1:31" ht="27" customHeight="1">
      <c r="A1601" s="72">
        <v>1116515170</v>
      </c>
      <c r="B1601" s="157" t="s">
        <v>11803</v>
      </c>
      <c r="C1601" s="158" t="s">
        <v>10179</v>
      </c>
      <c r="D1601" s="429" t="s">
        <v>8110</v>
      </c>
      <c r="E1601" s="160" t="s">
        <v>8869</v>
      </c>
      <c r="F1601" s="72" t="s">
        <v>4595</v>
      </c>
      <c r="G1601" s="460" t="s">
        <v>8866</v>
      </c>
      <c r="H1601" s="161" t="s">
        <v>8867</v>
      </c>
      <c r="I1601" s="172"/>
      <c r="J1601" s="164"/>
      <c r="K1601" s="164"/>
      <c r="L1601" s="164"/>
      <c r="M1601" s="164" t="s">
        <v>8111</v>
      </c>
      <c r="N1601" s="164" t="s">
        <v>8111</v>
      </c>
      <c r="O1601" s="164"/>
      <c r="P1601" s="420"/>
      <c r="Q1601" s="70"/>
      <c r="R1601" s="89"/>
      <c r="S1601" s="420"/>
      <c r="T1601" s="420"/>
      <c r="U1601" s="420"/>
      <c r="V1601" s="70"/>
      <c r="W1601" s="89"/>
      <c r="X1601" s="70"/>
      <c r="Y1601" s="89"/>
      <c r="Z1601" s="420"/>
      <c r="AA1601" s="420">
        <v>10</v>
      </c>
      <c r="AB1601" s="76"/>
      <c r="AC1601" s="76"/>
      <c r="AD1601" s="140">
        <v>45292</v>
      </c>
      <c r="AE1601" s="160" t="s">
        <v>8868</v>
      </c>
    </row>
    <row r="1602" spans="1:31" ht="27" customHeight="1">
      <c r="A1602" s="72">
        <v>1116515196</v>
      </c>
      <c r="B1602" s="160" t="s">
        <v>11804</v>
      </c>
      <c r="C1602" s="160" t="s">
        <v>8913</v>
      </c>
      <c r="D1602" s="429" t="s">
        <v>8052</v>
      </c>
      <c r="E1602" s="160" t="s">
        <v>8914</v>
      </c>
      <c r="F1602" s="76" t="s">
        <v>4710</v>
      </c>
      <c r="G1602" s="76" t="s">
        <v>8915</v>
      </c>
      <c r="H1602" s="76"/>
      <c r="I1602" s="422"/>
      <c r="J1602" s="423"/>
      <c r="K1602" s="423"/>
      <c r="L1602" s="423"/>
      <c r="M1602" s="423"/>
      <c r="N1602" s="423" t="s">
        <v>765</v>
      </c>
      <c r="O1602" s="423"/>
      <c r="P1602" s="420"/>
      <c r="Q1602" s="425"/>
      <c r="R1602" s="424"/>
      <c r="S1602" s="420"/>
      <c r="T1602" s="420"/>
      <c r="U1602" s="422"/>
      <c r="V1602" s="425">
        <v>20</v>
      </c>
      <c r="W1602" s="424"/>
      <c r="X1602" s="422"/>
      <c r="Y1602" s="424"/>
      <c r="Z1602" s="420"/>
      <c r="AA1602" s="420"/>
      <c r="AB1602" s="420"/>
      <c r="AC1602" s="420"/>
      <c r="AD1602" s="140">
        <v>45323</v>
      </c>
      <c r="AE1602" s="401" t="s">
        <v>8916</v>
      </c>
    </row>
    <row r="1603" spans="1:31" ht="27" customHeight="1">
      <c r="A1603" s="428">
        <v>1116515246</v>
      </c>
      <c r="B1603" s="401" t="s">
        <v>11805</v>
      </c>
      <c r="C1603" s="401" t="s">
        <v>8970</v>
      </c>
      <c r="D1603" s="429" t="s">
        <v>8110</v>
      </c>
      <c r="E1603" s="160" t="s">
        <v>8971</v>
      </c>
      <c r="F1603" s="76" t="s">
        <v>8972</v>
      </c>
      <c r="G1603" s="76" t="s">
        <v>8973</v>
      </c>
      <c r="H1603" s="76" t="s">
        <v>8974</v>
      </c>
      <c r="I1603" s="172"/>
      <c r="J1603" s="164"/>
      <c r="K1603" s="164"/>
      <c r="L1603" s="164"/>
      <c r="M1603" s="164"/>
      <c r="N1603" s="164" t="s">
        <v>765</v>
      </c>
      <c r="O1603" s="164"/>
      <c r="P1603" s="76"/>
      <c r="Q1603" s="70"/>
      <c r="R1603" s="89"/>
      <c r="S1603" s="76"/>
      <c r="T1603" s="76"/>
      <c r="U1603" s="172"/>
      <c r="V1603" s="70"/>
      <c r="W1603" s="89"/>
      <c r="X1603" s="172" t="s">
        <v>8739</v>
      </c>
      <c r="Y1603" s="89"/>
      <c r="Z1603" s="76"/>
      <c r="AA1603" s="76"/>
      <c r="AB1603" s="76"/>
      <c r="AC1603" s="76"/>
      <c r="AD1603" s="140">
        <v>45352</v>
      </c>
      <c r="AE1603" s="160" t="s">
        <v>8975</v>
      </c>
    </row>
    <row r="1604" spans="1:31" ht="27" customHeight="1">
      <c r="A1604" s="420">
        <v>1116515261</v>
      </c>
      <c r="B1604" s="453" t="s">
        <v>11927</v>
      </c>
      <c r="C1604" s="453" t="s">
        <v>9304</v>
      </c>
      <c r="D1604" s="429" t="s">
        <v>8110</v>
      </c>
      <c r="E1604" s="160" t="s">
        <v>8976</v>
      </c>
      <c r="F1604" s="420" t="s">
        <v>7421</v>
      </c>
      <c r="G1604" s="420" t="s">
        <v>8977</v>
      </c>
      <c r="H1604" s="420" t="s">
        <v>8978</v>
      </c>
      <c r="I1604" s="172"/>
      <c r="J1604" s="164"/>
      <c r="K1604" s="164"/>
      <c r="L1604" s="164"/>
      <c r="M1604" s="164" t="s">
        <v>765</v>
      </c>
      <c r="N1604" s="164"/>
      <c r="O1604" s="164"/>
      <c r="P1604" s="76"/>
      <c r="Q1604" s="70"/>
      <c r="R1604" s="89"/>
      <c r="S1604" s="76"/>
      <c r="T1604" s="76">
        <v>18</v>
      </c>
      <c r="U1604" s="76"/>
      <c r="V1604" s="70"/>
      <c r="W1604" s="89"/>
      <c r="X1604" s="70"/>
      <c r="Y1604" s="89"/>
      <c r="Z1604" s="76"/>
      <c r="AA1604" s="76">
        <v>10</v>
      </c>
      <c r="AB1604" s="76"/>
      <c r="AC1604" s="76"/>
      <c r="AD1604" s="140">
        <v>45352</v>
      </c>
      <c r="AE1604" s="160" t="s">
        <v>8979</v>
      </c>
    </row>
    <row r="1605" spans="1:31" ht="27" customHeight="1">
      <c r="A1605" s="420">
        <v>1116515287</v>
      </c>
      <c r="B1605" s="453" t="s">
        <v>11988</v>
      </c>
      <c r="C1605" s="453" t="s">
        <v>8980</v>
      </c>
      <c r="D1605" s="429" t="s">
        <v>8110</v>
      </c>
      <c r="E1605" s="160" t="s">
        <v>8981</v>
      </c>
      <c r="F1605" s="420" t="s">
        <v>8982</v>
      </c>
      <c r="G1605" s="420" t="s">
        <v>380</v>
      </c>
      <c r="H1605" s="420" t="s">
        <v>2633</v>
      </c>
      <c r="I1605" s="172" t="s">
        <v>8111</v>
      </c>
      <c r="J1605" s="164" t="s">
        <v>765</v>
      </c>
      <c r="K1605" s="164" t="s">
        <v>765</v>
      </c>
      <c r="L1605" s="164" t="s">
        <v>765</v>
      </c>
      <c r="M1605" s="164" t="s">
        <v>765</v>
      </c>
      <c r="N1605" s="164" t="s">
        <v>765</v>
      </c>
      <c r="O1605" s="164" t="s">
        <v>765</v>
      </c>
      <c r="P1605" s="76"/>
      <c r="Q1605" s="70"/>
      <c r="R1605" s="89"/>
      <c r="S1605" s="76"/>
      <c r="T1605" s="76">
        <v>27</v>
      </c>
      <c r="U1605" s="76"/>
      <c r="V1605" s="70"/>
      <c r="W1605" s="89"/>
      <c r="X1605" s="70"/>
      <c r="Y1605" s="89"/>
      <c r="Z1605" s="76"/>
      <c r="AA1605" s="76"/>
      <c r="AB1605" s="76"/>
      <c r="AC1605" s="76"/>
      <c r="AD1605" s="140">
        <v>45352</v>
      </c>
      <c r="AE1605" s="160" t="s">
        <v>8983</v>
      </c>
    </row>
    <row r="1606" spans="1:31" ht="27" customHeight="1">
      <c r="A1606" s="428">
        <v>1116515360</v>
      </c>
      <c r="B1606" s="401" t="s">
        <v>11989</v>
      </c>
      <c r="C1606" s="401" t="s">
        <v>9027</v>
      </c>
      <c r="D1606" s="429" t="s">
        <v>8110</v>
      </c>
      <c r="E1606" s="160" t="s">
        <v>9028</v>
      </c>
      <c r="F1606" s="76" t="s">
        <v>9029</v>
      </c>
      <c r="G1606" s="76" t="s">
        <v>9030</v>
      </c>
      <c r="H1606" s="76" t="s">
        <v>9031</v>
      </c>
      <c r="I1606" s="172" t="s">
        <v>8111</v>
      </c>
      <c r="J1606" s="164" t="s">
        <v>765</v>
      </c>
      <c r="K1606" s="164" t="s">
        <v>765</v>
      </c>
      <c r="L1606" s="164" t="s">
        <v>765</v>
      </c>
      <c r="M1606" s="164" t="s">
        <v>765</v>
      </c>
      <c r="N1606" s="164" t="s">
        <v>765</v>
      </c>
      <c r="O1606" s="164" t="s">
        <v>765</v>
      </c>
      <c r="P1606" s="76"/>
      <c r="Q1606" s="70"/>
      <c r="R1606" s="89"/>
      <c r="S1606" s="76"/>
      <c r="T1606" s="76">
        <v>20</v>
      </c>
      <c r="U1606" s="172"/>
      <c r="V1606" s="70"/>
      <c r="W1606" s="89"/>
      <c r="X1606" s="172"/>
      <c r="Y1606" s="89"/>
      <c r="Z1606" s="76"/>
      <c r="AA1606" s="76"/>
      <c r="AB1606" s="76"/>
      <c r="AC1606" s="76"/>
      <c r="AD1606" s="140">
        <v>45383</v>
      </c>
      <c r="AE1606" s="160" t="s">
        <v>9032</v>
      </c>
    </row>
    <row r="1607" spans="1:31" ht="27" customHeight="1">
      <c r="A1607" s="76">
        <v>1116515378</v>
      </c>
      <c r="B1607" s="159" t="s">
        <v>11928</v>
      </c>
      <c r="C1607" s="159" t="s">
        <v>9033</v>
      </c>
      <c r="D1607" s="429" t="s">
        <v>8110</v>
      </c>
      <c r="E1607" s="401" t="s">
        <v>9034</v>
      </c>
      <c r="F1607" s="76" t="s">
        <v>6768</v>
      </c>
      <c r="G1607" s="76" t="s">
        <v>9035</v>
      </c>
      <c r="H1607" s="76"/>
      <c r="I1607" s="172"/>
      <c r="J1607" s="164"/>
      <c r="K1607" s="164"/>
      <c r="L1607" s="164"/>
      <c r="M1607" s="164" t="s">
        <v>765</v>
      </c>
      <c r="N1607" s="164" t="s">
        <v>765</v>
      </c>
      <c r="O1607" s="164" t="s">
        <v>765</v>
      </c>
      <c r="P1607" s="76"/>
      <c r="Q1607" s="70"/>
      <c r="R1607" s="89"/>
      <c r="S1607" s="76"/>
      <c r="T1607" s="76"/>
      <c r="U1607" s="76"/>
      <c r="V1607" s="70"/>
      <c r="W1607" s="89"/>
      <c r="X1607" s="70"/>
      <c r="Y1607" s="89"/>
      <c r="Z1607" s="76"/>
      <c r="AA1607" s="76">
        <v>20</v>
      </c>
      <c r="AB1607" s="76"/>
      <c r="AC1607" s="76"/>
      <c r="AD1607" s="140">
        <v>45383</v>
      </c>
      <c r="AE1607" s="160" t="s">
        <v>9036</v>
      </c>
    </row>
    <row r="1608" spans="1:31" ht="27" customHeight="1">
      <c r="A1608" s="76">
        <v>1116515485</v>
      </c>
      <c r="B1608" s="159" t="s">
        <v>11806</v>
      </c>
      <c r="C1608" s="159" t="s">
        <v>9037</v>
      </c>
      <c r="D1608" s="429" t="s">
        <v>8110</v>
      </c>
      <c r="E1608" s="401" t="s">
        <v>9038</v>
      </c>
      <c r="F1608" s="76" t="s">
        <v>6752</v>
      </c>
      <c r="G1608" s="76" t="s">
        <v>9039</v>
      </c>
      <c r="H1608" s="76" t="s">
        <v>9040</v>
      </c>
      <c r="I1608" s="172"/>
      <c r="J1608" s="164"/>
      <c r="K1608" s="164"/>
      <c r="L1608" s="164"/>
      <c r="M1608" s="164" t="s">
        <v>765</v>
      </c>
      <c r="N1608" s="164" t="s">
        <v>765</v>
      </c>
      <c r="O1608" s="164"/>
      <c r="P1608" s="76"/>
      <c r="Q1608" s="70"/>
      <c r="R1608" s="89"/>
      <c r="S1608" s="76"/>
      <c r="T1608" s="76"/>
      <c r="U1608" s="76"/>
      <c r="V1608" s="70">
        <v>20</v>
      </c>
      <c r="W1608" s="89"/>
      <c r="X1608" s="70"/>
      <c r="Y1608" s="89"/>
      <c r="Z1608" s="76"/>
      <c r="AA1608" s="76"/>
      <c r="AB1608" s="76"/>
      <c r="AC1608" s="76"/>
      <c r="AD1608" s="140">
        <v>45383</v>
      </c>
      <c r="AE1608" s="160" t="s">
        <v>9041</v>
      </c>
    </row>
    <row r="1609" spans="1:31" ht="27" customHeight="1">
      <c r="A1609" s="420">
        <v>1116515576</v>
      </c>
      <c r="B1609" s="453" t="s">
        <v>11806</v>
      </c>
      <c r="C1609" s="453" t="s">
        <v>9136</v>
      </c>
      <c r="D1609" s="429" t="s">
        <v>8110</v>
      </c>
      <c r="E1609" s="160" t="s">
        <v>9137</v>
      </c>
      <c r="F1609" s="420" t="s">
        <v>8139</v>
      </c>
      <c r="G1609" s="420" t="s">
        <v>9138</v>
      </c>
      <c r="H1609" s="420" t="s">
        <v>9139</v>
      </c>
      <c r="I1609" s="172"/>
      <c r="J1609" s="164"/>
      <c r="K1609" s="164"/>
      <c r="L1609" s="164"/>
      <c r="M1609" s="164" t="s">
        <v>765</v>
      </c>
      <c r="N1609" s="164" t="s">
        <v>765</v>
      </c>
      <c r="O1609" s="164"/>
      <c r="P1609" s="76"/>
      <c r="Q1609" s="70"/>
      <c r="R1609" s="89"/>
      <c r="S1609" s="76"/>
      <c r="T1609" s="76"/>
      <c r="U1609" s="76"/>
      <c r="V1609" s="70"/>
      <c r="W1609" s="89"/>
      <c r="X1609" s="70">
        <v>16</v>
      </c>
      <c r="Y1609" s="89"/>
      <c r="Z1609" s="76"/>
      <c r="AA1609" s="76"/>
      <c r="AB1609" s="76"/>
      <c r="AC1609" s="76"/>
      <c r="AD1609" s="140">
        <v>45413</v>
      </c>
      <c r="AE1609" s="160" t="s">
        <v>9140</v>
      </c>
    </row>
    <row r="1610" spans="1:31" ht="27" customHeight="1">
      <c r="A1610" s="420">
        <v>1116515618</v>
      </c>
      <c r="B1610" s="453" t="s">
        <v>11990</v>
      </c>
      <c r="C1610" s="453" t="s">
        <v>9141</v>
      </c>
      <c r="D1610" s="429" t="s">
        <v>8110</v>
      </c>
      <c r="E1610" s="160" t="s">
        <v>9142</v>
      </c>
      <c r="F1610" s="420" t="s">
        <v>4444</v>
      </c>
      <c r="G1610" s="420" t="s">
        <v>9143</v>
      </c>
      <c r="H1610" s="420" t="s">
        <v>9144</v>
      </c>
      <c r="I1610" s="172" t="s">
        <v>765</v>
      </c>
      <c r="J1610" s="164"/>
      <c r="K1610" s="164"/>
      <c r="L1610" s="164"/>
      <c r="M1610" s="164"/>
      <c r="N1610" s="164"/>
      <c r="O1610" s="164" t="s">
        <v>765</v>
      </c>
      <c r="P1610" s="76"/>
      <c r="Q1610" s="70"/>
      <c r="R1610" s="89">
        <v>4</v>
      </c>
      <c r="S1610" s="76"/>
      <c r="T1610" s="76">
        <v>25</v>
      </c>
      <c r="U1610" s="76"/>
      <c r="V1610" s="70"/>
      <c r="W1610" s="89"/>
      <c r="X1610" s="70"/>
      <c r="Y1610" s="89"/>
      <c r="Z1610" s="76"/>
      <c r="AA1610" s="76"/>
      <c r="AB1610" s="76"/>
      <c r="AC1610" s="76"/>
      <c r="AD1610" s="140">
        <v>45413</v>
      </c>
      <c r="AE1610" s="160" t="s">
        <v>9145</v>
      </c>
    </row>
    <row r="1611" spans="1:31" ht="27" customHeight="1">
      <c r="A1611" s="420">
        <v>1116515733</v>
      </c>
      <c r="B1611" s="401" t="s">
        <v>11991</v>
      </c>
      <c r="C1611" s="401" t="s">
        <v>9146</v>
      </c>
      <c r="D1611" s="429" t="s">
        <v>8110</v>
      </c>
      <c r="E1611" s="160" t="s">
        <v>9147</v>
      </c>
      <c r="F1611" s="76" t="s">
        <v>6782</v>
      </c>
      <c r="G1611" s="76" t="s">
        <v>380</v>
      </c>
      <c r="H1611" s="76" t="s">
        <v>2633</v>
      </c>
      <c r="I1611" s="172"/>
      <c r="J1611" s="164"/>
      <c r="K1611" s="164"/>
      <c r="L1611" s="164"/>
      <c r="M1611" s="164" t="s">
        <v>8111</v>
      </c>
      <c r="N1611" s="164" t="s">
        <v>8111</v>
      </c>
      <c r="O1611" s="164" t="s">
        <v>8111</v>
      </c>
      <c r="P1611" s="76"/>
      <c r="Q1611" s="70"/>
      <c r="R1611" s="89"/>
      <c r="S1611" s="76"/>
      <c r="T1611" s="76">
        <v>20</v>
      </c>
      <c r="U1611" s="76"/>
      <c r="V1611" s="70"/>
      <c r="W1611" s="89"/>
      <c r="X1611" s="70"/>
      <c r="Y1611" s="89"/>
      <c r="Z1611" s="76"/>
      <c r="AA1611" s="76"/>
      <c r="AB1611" s="420"/>
      <c r="AC1611" s="420"/>
      <c r="AD1611" s="140">
        <v>45413</v>
      </c>
      <c r="AE1611" s="160" t="s">
        <v>9148</v>
      </c>
    </row>
    <row r="1612" spans="1:31" ht="27" customHeight="1">
      <c r="A1612" s="428">
        <v>1116515758</v>
      </c>
      <c r="B1612" s="401" t="s">
        <v>11807</v>
      </c>
      <c r="C1612" s="401" t="s">
        <v>9209</v>
      </c>
      <c r="D1612" s="429" t="s">
        <v>8110</v>
      </c>
      <c r="E1612" s="160" t="s">
        <v>9210</v>
      </c>
      <c r="F1612" s="76" t="s">
        <v>9211</v>
      </c>
      <c r="G1612" s="76" t="s">
        <v>9212</v>
      </c>
      <c r="H1612" s="76" t="s">
        <v>9213</v>
      </c>
      <c r="I1612" s="172"/>
      <c r="J1612" s="164"/>
      <c r="K1612" s="164"/>
      <c r="L1612" s="164"/>
      <c r="M1612" s="164" t="s">
        <v>8111</v>
      </c>
      <c r="N1612" s="164" t="s">
        <v>8111</v>
      </c>
      <c r="O1612" s="164"/>
      <c r="P1612" s="76"/>
      <c r="Q1612" s="70"/>
      <c r="R1612" s="89"/>
      <c r="S1612" s="76"/>
      <c r="T1612" s="76"/>
      <c r="U1612" s="172"/>
      <c r="V1612" s="70"/>
      <c r="W1612" s="89"/>
      <c r="X1612" s="172"/>
      <c r="Y1612" s="89"/>
      <c r="Z1612" s="76">
        <v>20</v>
      </c>
      <c r="AA1612" s="76"/>
      <c r="AB1612" s="76"/>
      <c r="AC1612" s="76"/>
      <c r="AD1612" s="140">
        <v>45444</v>
      </c>
      <c r="AE1612" s="160" t="s">
        <v>9214</v>
      </c>
    </row>
    <row r="1613" spans="1:31" ht="27" customHeight="1">
      <c r="A1613" s="76">
        <v>1116515832</v>
      </c>
      <c r="B1613" s="401" t="s">
        <v>11929</v>
      </c>
      <c r="C1613" s="401" t="s">
        <v>9215</v>
      </c>
      <c r="D1613" s="401" t="s">
        <v>8137</v>
      </c>
      <c r="E1613" s="159" t="s">
        <v>9216</v>
      </c>
      <c r="F1613" s="76" t="s">
        <v>9217</v>
      </c>
      <c r="G1613" s="76" t="s">
        <v>9218</v>
      </c>
      <c r="H1613" s="76"/>
      <c r="I1613" s="172"/>
      <c r="J1613" s="164"/>
      <c r="K1613" s="164"/>
      <c r="L1613" s="164"/>
      <c r="M1613" s="164" t="s">
        <v>8111</v>
      </c>
      <c r="N1613" s="164" t="s">
        <v>8111</v>
      </c>
      <c r="O1613" s="164" t="s">
        <v>765</v>
      </c>
      <c r="P1613" s="76"/>
      <c r="Q1613" s="70"/>
      <c r="R1613" s="89"/>
      <c r="S1613" s="76"/>
      <c r="T1613" s="76"/>
      <c r="U1613" s="76"/>
      <c r="V1613" s="70"/>
      <c r="W1613" s="89"/>
      <c r="X1613" s="70"/>
      <c r="Y1613" s="89"/>
      <c r="Z1613" s="76"/>
      <c r="AA1613" s="76">
        <v>20</v>
      </c>
      <c r="AB1613" s="76"/>
      <c r="AC1613" s="76"/>
      <c r="AD1613" s="140">
        <v>45444</v>
      </c>
      <c r="AE1613" s="160" t="s">
        <v>9219</v>
      </c>
    </row>
    <row r="1614" spans="1:31" ht="27" customHeight="1">
      <c r="A1614" s="420">
        <v>1116515857</v>
      </c>
      <c r="B1614" s="401" t="s">
        <v>11652</v>
      </c>
      <c r="C1614" s="401" t="s">
        <v>9220</v>
      </c>
      <c r="D1614" s="429" t="s">
        <v>8110</v>
      </c>
      <c r="E1614" s="160" t="s">
        <v>9773</v>
      </c>
      <c r="F1614" s="76" t="s">
        <v>5891</v>
      </c>
      <c r="G1614" s="76" t="s">
        <v>9221</v>
      </c>
      <c r="H1614" s="76" t="s">
        <v>9222</v>
      </c>
      <c r="I1614" s="172"/>
      <c r="J1614" s="164"/>
      <c r="K1614" s="164"/>
      <c r="L1614" s="164" t="s">
        <v>765</v>
      </c>
      <c r="M1614" s="164" t="s">
        <v>765</v>
      </c>
      <c r="N1614" s="164" t="s">
        <v>765</v>
      </c>
      <c r="O1614" s="164" t="s">
        <v>765</v>
      </c>
      <c r="P1614" s="76"/>
      <c r="Q1614" s="70"/>
      <c r="R1614" s="89"/>
      <c r="S1614" s="76"/>
      <c r="T1614" s="76"/>
      <c r="U1614" s="76"/>
      <c r="V1614" s="70"/>
      <c r="W1614" s="89"/>
      <c r="X1614" s="70">
        <v>20</v>
      </c>
      <c r="Y1614" s="89"/>
      <c r="Z1614" s="76"/>
      <c r="AA1614" s="76"/>
      <c r="AB1614" s="420"/>
      <c r="AC1614" s="420"/>
      <c r="AD1614" s="140">
        <v>45444</v>
      </c>
      <c r="AE1614" s="160" t="s">
        <v>9223</v>
      </c>
    </row>
    <row r="1615" spans="1:31" ht="27" customHeight="1">
      <c r="A1615" s="420">
        <v>1116515873</v>
      </c>
      <c r="B1615" s="453" t="s">
        <v>11803</v>
      </c>
      <c r="C1615" s="453" t="s">
        <v>10177</v>
      </c>
      <c r="D1615" s="160" t="s">
        <v>8110</v>
      </c>
      <c r="E1615" s="160" t="s">
        <v>9774</v>
      </c>
      <c r="F1615" s="420" t="s">
        <v>9229</v>
      </c>
      <c r="G1615" s="420" t="s">
        <v>9231</v>
      </c>
      <c r="H1615" s="420" t="s">
        <v>9230</v>
      </c>
      <c r="I1615" s="172"/>
      <c r="J1615" s="164"/>
      <c r="K1615" s="164"/>
      <c r="L1615" s="164"/>
      <c r="M1615" s="164" t="s">
        <v>9232</v>
      </c>
      <c r="N1615" s="164" t="s">
        <v>9232</v>
      </c>
      <c r="O1615" s="164"/>
      <c r="P1615" s="76"/>
      <c r="Q1615" s="70"/>
      <c r="R1615" s="89"/>
      <c r="S1615" s="76"/>
      <c r="T1615" s="76"/>
      <c r="U1615" s="76"/>
      <c r="V1615" s="70"/>
      <c r="W1615" s="89"/>
      <c r="X1615" s="70"/>
      <c r="Y1615" s="89"/>
      <c r="Z1615" s="76"/>
      <c r="AA1615" s="76">
        <v>20</v>
      </c>
      <c r="AB1615" s="76"/>
      <c r="AC1615" s="76"/>
      <c r="AD1615" s="140">
        <v>45444</v>
      </c>
      <c r="AE1615" s="160" t="s">
        <v>9224</v>
      </c>
    </row>
    <row r="1616" spans="1:31" ht="27" customHeight="1">
      <c r="A1616" s="76">
        <v>1116515881</v>
      </c>
      <c r="B1616" s="160" t="s">
        <v>11808</v>
      </c>
      <c r="C1616" s="160" t="s">
        <v>9225</v>
      </c>
      <c r="D1616" s="429" t="s">
        <v>8110</v>
      </c>
      <c r="E1616" s="160" t="s">
        <v>9775</v>
      </c>
      <c r="F1616" s="420" t="s">
        <v>4373</v>
      </c>
      <c r="G1616" s="420" t="s">
        <v>9226</v>
      </c>
      <c r="H1616" s="420" t="s">
        <v>9227</v>
      </c>
      <c r="I1616" s="172"/>
      <c r="J1616" s="164"/>
      <c r="K1616" s="164"/>
      <c r="L1616" s="164"/>
      <c r="M1616" s="164" t="s">
        <v>765</v>
      </c>
      <c r="N1616" s="164" t="s">
        <v>765</v>
      </c>
      <c r="O1616" s="164" t="s">
        <v>765</v>
      </c>
      <c r="P1616" s="420"/>
      <c r="Q1616" s="70"/>
      <c r="R1616" s="89"/>
      <c r="S1616" s="420"/>
      <c r="T1616" s="420"/>
      <c r="U1616" s="420"/>
      <c r="V1616" s="70"/>
      <c r="W1616" s="89"/>
      <c r="X1616" s="70"/>
      <c r="Y1616" s="89"/>
      <c r="Z1616" s="420"/>
      <c r="AA1616" s="420">
        <v>20</v>
      </c>
      <c r="AB1616" s="76"/>
      <c r="AC1616" s="76"/>
      <c r="AD1616" s="140">
        <v>45444</v>
      </c>
      <c r="AE1616" s="160" t="s">
        <v>9228</v>
      </c>
    </row>
    <row r="1617" spans="1:31" ht="27" customHeight="1">
      <c r="A1617" s="94">
        <v>1116516103</v>
      </c>
      <c r="B1617" s="347" t="s">
        <v>11809</v>
      </c>
      <c r="C1617" s="347" t="s">
        <v>9290</v>
      </c>
      <c r="D1617" s="461" t="s">
        <v>8052</v>
      </c>
      <c r="E1617" s="347" t="s">
        <v>9291</v>
      </c>
      <c r="F1617" s="462" t="s">
        <v>4544</v>
      </c>
      <c r="G1617" s="462" t="s">
        <v>9292</v>
      </c>
      <c r="H1617" s="462" t="s">
        <v>9293</v>
      </c>
      <c r="I1617" s="463" t="s">
        <v>765</v>
      </c>
      <c r="J1617" s="464" t="s">
        <v>765</v>
      </c>
      <c r="K1617" s="464" t="s">
        <v>765</v>
      </c>
      <c r="L1617" s="464" t="s">
        <v>765</v>
      </c>
      <c r="M1617" s="464" t="s">
        <v>765</v>
      </c>
      <c r="N1617" s="465"/>
      <c r="O1617" s="465"/>
      <c r="P1617" s="462"/>
      <c r="Q1617" s="95"/>
      <c r="R1617" s="96"/>
      <c r="S1617" s="462"/>
      <c r="T1617" s="462">
        <v>15</v>
      </c>
      <c r="U1617" s="462"/>
      <c r="V1617" s="95"/>
      <c r="W1617" s="96"/>
      <c r="X1617" s="95"/>
      <c r="Y1617" s="96"/>
      <c r="Z1617" s="462"/>
      <c r="AA1617" s="462"/>
      <c r="AB1617" s="94"/>
      <c r="AC1617" s="94"/>
      <c r="AD1617" s="457">
        <v>45474</v>
      </c>
      <c r="AE1617" s="347" t="s">
        <v>9294</v>
      </c>
    </row>
    <row r="1618" spans="1:31" ht="27" customHeight="1">
      <c r="A1618" s="94">
        <v>1116516111</v>
      </c>
      <c r="B1618" s="347" t="s">
        <v>11809</v>
      </c>
      <c r="C1618" s="347" t="s">
        <v>9295</v>
      </c>
      <c r="D1618" s="461" t="s">
        <v>8052</v>
      </c>
      <c r="E1618" s="347" t="s">
        <v>9291</v>
      </c>
      <c r="F1618" s="462" t="s">
        <v>4544</v>
      </c>
      <c r="G1618" s="462" t="s">
        <v>9296</v>
      </c>
      <c r="H1618" s="462" t="s">
        <v>5103</v>
      </c>
      <c r="I1618" s="463" t="s">
        <v>765</v>
      </c>
      <c r="J1618" s="464" t="s">
        <v>765</v>
      </c>
      <c r="K1618" s="464" t="s">
        <v>765</v>
      </c>
      <c r="L1618" s="464" t="s">
        <v>765</v>
      </c>
      <c r="M1618" s="464" t="s">
        <v>765</v>
      </c>
      <c r="N1618" s="465" t="s">
        <v>765</v>
      </c>
      <c r="O1618" s="465" t="s">
        <v>765</v>
      </c>
      <c r="P1618" s="462"/>
      <c r="Q1618" s="95"/>
      <c r="R1618" s="96"/>
      <c r="S1618" s="462"/>
      <c r="T1618" s="462">
        <v>40</v>
      </c>
      <c r="U1618" s="462"/>
      <c r="V1618" s="95"/>
      <c r="W1618" s="96"/>
      <c r="X1618" s="95"/>
      <c r="Y1618" s="96"/>
      <c r="Z1618" s="462"/>
      <c r="AA1618" s="462"/>
      <c r="AB1618" s="94"/>
      <c r="AC1618" s="94"/>
      <c r="AD1618" s="457">
        <v>45474</v>
      </c>
      <c r="AE1618" s="347" t="s">
        <v>9297</v>
      </c>
    </row>
    <row r="1619" spans="1:31" ht="27" customHeight="1">
      <c r="A1619" s="94">
        <v>1116516129</v>
      </c>
      <c r="B1619" s="347" t="s">
        <v>11810</v>
      </c>
      <c r="C1619" s="347" t="s">
        <v>9360</v>
      </c>
      <c r="D1619" s="461" t="s">
        <v>8052</v>
      </c>
      <c r="E1619" s="347" t="s">
        <v>9361</v>
      </c>
      <c r="F1619" s="462" t="s">
        <v>4497</v>
      </c>
      <c r="G1619" s="462" t="s">
        <v>9362</v>
      </c>
      <c r="H1619" s="462" t="s">
        <v>9363</v>
      </c>
      <c r="I1619" s="463"/>
      <c r="J1619" s="464"/>
      <c r="K1619" s="464"/>
      <c r="L1619" s="464"/>
      <c r="M1619" s="464"/>
      <c r="N1619" s="465" t="s">
        <v>765</v>
      </c>
      <c r="O1619" s="465"/>
      <c r="P1619" s="462"/>
      <c r="Q1619" s="95"/>
      <c r="R1619" s="96"/>
      <c r="S1619" s="462"/>
      <c r="T1619" s="462"/>
      <c r="U1619" s="462"/>
      <c r="V1619" s="95">
        <v>20</v>
      </c>
      <c r="W1619" s="96"/>
      <c r="X1619" s="95"/>
      <c r="Y1619" s="96"/>
      <c r="Z1619" s="462"/>
      <c r="AA1619" s="462"/>
      <c r="AB1619" s="94"/>
      <c r="AC1619" s="94"/>
      <c r="AD1619" s="457">
        <v>45505</v>
      </c>
      <c r="AE1619" s="347" t="s">
        <v>9364</v>
      </c>
    </row>
    <row r="1620" spans="1:31" ht="27" customHeight="1">
      <c r="A1620" s="94">
        <v>1116516137</v>
      </c>
      <c r="B1620" s="347" t="s">
        <v>11930</v>
      </c>
      <c r="C1620" s="347" t="s">
        <v>9365</v>
      </c>
      <c r="D1620" s="461" t="s">
        <v>8052</v>
      </c>
      <c r="E1620" s="347" t="s">
        <v>9366</v>
      </c>
      <c r="F1620" s="462" t="s">
        <v>9367</v>
      </c>
      <c r="G1620" s="462" t="s">
        <v>9368</v>
      </c>
      <c r="H1620" s="462" t="s">
        <v>9369</v>
      </c>
      <c r="I1620" s="463"/>
      <c r="J1620" s="464"/>
      <c r="K1620" s="464"/>
      <c r="L1620" s="464"/>
      <c r="M1620" s="464" t="s">
        <v>765</v>
      </c>
      <c r="N1620" s="465" t="s">
        <v>765</v>
      </c>
      <c r="O1620" s="465"/>
      <c r="P1620" s="462"/>
      <c r="Q1620" s="95"/>
      <c r="R1620" s="96"/>
      <c r="S1620" s="462"/>
      <c r="T1620" s="462"/>
      <c r="U1620" s="462"/>
      <c r="V1620" s="95"/>
      <c r="W1620" s="96"/>
      <c r="X1620" s="95"/>
      <c r="Y1620" s="96"/>
      <c r="Z1620" s="462"/>
      <c r="AA1620" s="462">
        <v>20</v>
      </c>
      <c r="AB1620" s="94"/>
      <c r="AC1620" s="94"/>
      <c r="AD1620" s="457">
        <v>45505</v>
      </c>
      <c r="AE1620" s="347" t="s">
        <v>9370</v>
      </c>
    </row>
    <row r="1621" spans="1:31" ht="27" customHeight="1">
      <c r="A1621" s="94">
        <v>1116516145</v>
      </c>
      <c r="B1621" s="347" t="s">
        <v>11811</v>
      </c>
      <c r="C1621" s="347" t="s">
        <v>10178</v>
      </c>
      <c r="D1621" s="461" t="s">
        <v>8052</v>
      </c>
      <c r="E1621" s="160" t="s">
        <v>9371</v>
      </c>
      <c r="F1621" s="462" t="s">
        <v>4373</v>
      </c>
      <c r="G1621" s="462" t="s">
        <v>8866</v>
      </c>
      <c r="H1621" s="462" t="s">
        <v>8867</v>
      </c>
      <c r="I1621" s="463"/>
      <c r="J1621" s="464"/>
      <c r="K1621" s="464"/>
      <c r="L1621" s="464"/>
      <c r="M1621" s="464" t="s">
        <v>765</v>
      </c>
      <c r="N1621" s="465" t="s">
        <v>765</v>
      </c>
      <c r="O1621" s="465"/>
      <c r="P1621" s="462"/>
      <c r="Q1621" s="95"/>
      <c r="R1621" s="96"/>
      <c r="S1621" s="462"/>
      <c r="T1621" s="462"/>
      <c r="U1621" s="462"/>
      <c r="V1621" s="95"/>
      <c r="W1621" s="96"/>
      <c r="X1621" s="95"/>
      <c r="Y1621" s="96"/>
      <c r="Z1621" s="462"/>
      <c r="AA1621" s="462">
        <v>20</v>
      </c>
      <c r="AB1621" s="94"/>
      <c r="AC1621" s="94"/>
      <c r="AD1621" s="457">
        <v>45505</v>
      </c>
      <c r="AE1621" s="347" t="s">
        <v>9372</v>
      </c>
    </row>
    <row r="1622" spans="1:31" ht="27" customHeight="1">
      <c r="A1622" s="420">
        <v>1116516202</v>
      </c>
      <c r="B1622" s="453" t="s">
        <v>11812</v>
      </c>
      <c r="C1622" s="453" t="s">
        <v>9421</v>
      </c>
      <c r="D1622" s="429" t="s">
        <v>8110</v>
      </c>
      <c r="E1622" s="160" t="s">
        <v>9422</v>
      </c>
      <c r="F1622" s="420" t="s">
        <v>9423</v>
      </c>
      <c r="G1622" s="420" t="s">
        <v>9424</v>
      </c>
      <c r="H1622" s="420" t="s">
        <v>9425</v>
      </c>
      <c r="I1622" s="172"/>
      <c r="J1622" s="164"/>
      <c r="K1622" s="164"/>
      <c r="L1622" s="164"/>
      <c r="M1622" s="164" t="s">
        <v>765</v>
      </c>
      <c r="N1622" s="164" t="s">
        <v>765</v>
      </c>
      <c r="O1622" s="164" t="s">
        <v>765</v>
      </c>
      <c r="P1622" s="76"/>
      <c r="Q1622" s="70"/>
      <c r="R1622" s="89"/>
      <c r="S1622" s="76"/>
      <c r="T1622" s="76"/>
      <c r="U1622" s="76"/>
      <c r="V1622" s="70"/>
      <c r="W1622" s="89"/>
      <c r="X1622" s="70">
        <v>20</v>
      </c>
      <c r="Y1622" s="89"/>
      <c r="Z1622" s="76"/>
      <c r="AA1622" s="76"/>
      <c r="AB1622" s="76"/>
      <c r="AC1622" s="76"/>
      <c r="AD1622" s="140">
        <v>45536</v>
      </c>
      <c r="AE1622" s="160" t="s">
        <v>9426</v>
      </c>
    </row>
    <row r="1623" spans="1:31" ht="27" customHeight="1">
      <c r="A1623" s="420">
        <v>1116516343</v>
      </c>
      <c r="B1623" s="160" t="s">
        <v>11813</v>
      </c>
      <c r="C1623" s="160" t="s">
        <v>9479</v>
      </c>
      <c r="D1623" s="429" t="s">
        <v>8052</v>
      </c>
      <c r="E1623" s="159" t="s">
        <v>9480</v>
      </c>
      <c r="F1623" s="420" t="s">
        <v>4549</v>
      </c>
      <c r="G1623" s="420" t="s">
        <v>9481</v>
      </c>
      <c r="H1623" s="420" t="s">
        <v>9482</v>
      </c>
      <c r="I1623" s="172"/>
      <c r="J1623" s="164"/>
      <c r="K1623" s="164"/>
      <c r="L1623" s="164"/>
      <c r="M1623" s="164" t="s">
        <v>765</v>
      </c>
      <c r="N1623" s="164" t="s">
        <v>765</v>
      </c>
      <c r="O1623" s="164"/>
      <c r="P1623" s="76"/>
      <c r="Q1623" s="70"/>
      <c r="R1623" s="89"/>
      <c r="S1623" s="76"/>
      <c r="T1623" s="76"/>
      <c r="U1623" s="76"/>
      <c r="V1623" s="70"/>
      <c r="W1623" s="89"/>
      <c r="X1623" s="70"/>
      <c r="Y1623" s="89"/>
      <c r="Z1623" s="76"/>
      <c r="AA1623" s="76">
        <v>20</v>
      </c>
      <c r="AB1623" s="76"/>
      <c r="AC1623" s="76"/>
      <c r="AD1623" s="140">
        <v>45566</v>
      </c>
      <c r="AE1623" s="160" t="s">
        <v>9483</v>
      </c>
    </row>
    <row r="1624" spans="1:31" ht="27" customHeight="1">
      <c r="A1624" s="420">
        <v>1116516368</v>
      </c>
      <c r="B1624" s="160" t="s">
        <v>11814</v>
      </c>
      <c r="C1624" s="160" t="s">
        <v>9484</v>
      </c>
      <c r="D1624" s="429" t="s">
        <v>8052</v>
      </c>
      <c r="E1624" s="159" t="s">
        <v>9485</v>
      </c>
      <c r="F1624" s="420" t="s">
        <v>9486</v>
      </c>
      <c r="G1624" s="420" t="s">
        <v>9487</v>
      </c>
      <c r="H1624" s="420"/>
      <c r="I1624" s="172"/>
      <c r="J1624" s="164"/>
      <c r="K1624" s="164"/>
      <c r="L1624" s="164"/>
      <c r="M1624" s="164" t="s">
        <v>765</v>
      </c>
      <c r="N1624" s="164" t="s">
        <v>765</v>
      </c>
      <c r="O1624" s="164"/>
      <c r="P1624" s="76"/>
      <c r="Q1624" s="70"/>
      <c r="R1624" s="89"/>
      <c r="S1624" s="76"/>
      <c r="T1624" s="76"/>
      <c r="U1624" s="76"/>
      <c r="V1624" s="70"/>
      <c r="W1624" s="89"/>
      <c r="X1624" s="70"/>
      <c r="Y1624" s="89"/>
      <c r="Z1624" s="76">
        <v>20</v>
      </c>
      <c r="AA1624" s="76"/>
      <c r="AB1624" s="76"/>
      <c r="AC1624" s="76"/>
      <c r="AD1624" s="140">
        <v>45566</v>
      </c>
      <c r="AE1624" s="160" t="s">
        <v>9488</v>
      </c>
    </row>
    <row r="1625" spans="1:31" ht="27" customHeight="1">
      <c r="A1625" s="420">
        <v>1116516400</v>
      </c>
      <c r="B1625" s="160" t="s">
        <v>11815</v>
      </c>
      <c r="C1625" s="160" t="s">
        <v>9489</v>
      </c>
      <c r="D1625" s="429" t="s">
        <v>8052</v>
      </c>
      <c r="E1625" s="159" t="s">
        <v>9490</v>
      </c>
      <c r="F1625" s="420" t="s">
        <v>5891</v>
      </c>
      <c r="G1625" s="420" t="s">
        <v>9491</v>
      </c>
      <c r="H1625" s="420" t="s">
        <v>9492</v>
      </c>
      <c r="I1625" s="172"/>
      <c r="J1625" s="164"/>
      <c r="K1625" s="164"/>
      <c r="L1625" s="164"/>
      <c r="M1625" s="164" t="s">
        <v>765</v>
      </c>
      <c r="N1625" s="164" t="s">
        <v>765</v>
      </c>
      <c r="O1625" s="164" t="s">
        <v>765</v>
      </c>
      <c r="P1625" s="76"/>
      <c r="Q1625" s="70"/>
      <c r="R1625" s="89"/>
      <c r="S1625" s="76"/>
      <c r="T1625" s="76"/>
      <c r="U1625" s="76"/>
      <c r="V1625" s="70"/>
      <c r="W1625" s="89"/>
      <c r="X1625" s="70"/>
      <c r="Y1625" s="89"/>
      <c r="Z1625" s="76"/>
      <c r="AA1625" s="76">
        <v>20</v>
      </c>
      <c r="AB1625" s="76"/>
      <c r="AC1625" s="76"/>
      <c r="AD1625" s="140">
        <v>45566</v>
      </c>
      <c r="AE1625" s="160" t="s">
        <v>9493</v>
      </c>
    </row>
    <row r="1626" spans="1:31" ht="27" customHeight="1">
      <c r="A1626" s="420">
        <v>1116516418</v>
      </c>
      <c r="B1626" s="160" t="s">
        <v>11931</v>
      </c>
      <c r="C1626" s="160" t="s">
        <v>9494</v>
      </c>
      <c r="D1626" s="429" t="s">
        <v>8052</v>
      </c>
      <c r="E1626" s="159" t="s">
        <v>9495</v>
      </c>
      <c r="F1626" s="420" t="s">
        <v>6768</v>
      </c>
      <c r="G1626" s="420" t="s">
        <v>7071</v>
      </c>
      <c r="H1626" s="420" t="s">
        <v>7072</v>
      </c>
      <c r="I1626" s="172"/>
      <c r="J1626" s="164"/>
      <c r="K1626" s="164"/>
      <c r="L1626" s="164"/>
      <c r="M1626" s="164" t="s">
        <v>765</v>
      </c>
      <c r="N1626" s="164" t="s">
        <v>765</v>
      </c>
      <c r="O1626" s="164"/>
      <c r="P1626" s="76"/>
      <c r="Q1626" s="70"/>
      <c r="R1626" s="89"/>
      <c r="S1626" s="76"/>
      <c r="T1626" s="76"/>
      <c r="U1626" s="76"/>
      <c r="V1626" s="70"/>
      <c r="W1626" s="89"/>
      <c r="X1626" s="70"/>
      <c r="Y1626" s="89"/>
      <c r="Z1626" s="76"/>
      <c r="AA1626" s="76"/>
      <c r="AB1626" s="76" t="s">
        <v>8111</v>
      </c>
      <c r="AC1626" s="76"/>
      <c r="AD1626" s="140">
        <v>45566</v>
      </c>
      <c r="AE1626" s="160" t="s">
        <v>9496</v>
      </c>
    </row>
    <row r="1627" spans="1:31" ht="27" customHeight="1">
      <c r="A1627" s="420">
        <v>1116516459</v>
      </c>
      <c r="B1627" s="160" t="s">
        <v>11931</v>
      </c>
      <c r="C1627" s="160" t="s">
        <v>9534</v>
      </c>
      <c r="D1627" s="429" t="s">
        <v>8052</v>
      </c>
      <c r="E1627" s="159" t="s">
        <v>9535</v>
      </c>
      <c r="F1627" s="420" t="s">
        <v>6700</v>
      </c>
      <c r="G1627" s="420" t="s">
        <v>9536</v>
      </c>
      <c r="H1627" s="420" t="s">
        <v>9537</v>
      </c>
      <c r="I1627" s="172"/>
      <c r="J1627" s="164"/>
      <c r="K1627" s="164"/>
      <c r="L1627" s="164"/>
      <c r="M1627" s="164" t="s">
        <v>765</v>
      </c>
      <c r="N1627" s="164" t="s">
        <v>765</v>
      </c>
      <c r="O1627" s="164"/>
      <c r="P1627" s="76"/>
      <c r="Q1627" s="70"/>
      <c r="R1627" s="89"/>
      <c r="S1627" s="76"/>
      <c r="T1627" s="76"/>
      <c r="U1627" s="76"/>
      <c r="V1627" s="70">
        <v>20</v>
      </c>
      <c r="W1627" s="89"/>
      <c r="X1627" s="70"/>
      <c r="Y1627" s="89"/>
      <c r="Z1627" s="76"/>
      <c r="AA1627" s="76"/>
      <c r="AB1627" s="76"/>
      <c r="AC1627" s="76"/>
      <c r="AD1627" s="140">
        <v>45597</v>
      </c>
      <c r="AE1627" s="160" t="s">
        <v>9538</v>
      </c>
    </row>
    <row r="1628" spans="1:31" ht="27" customHeight="1">
      <c r="A1628" s="420">
        <v>1116516483</v>
      </c>
      <c r="B1628" s="160" t="s">
        <v>11816</v>
      </c>
      <c r="C1628" s="160" t="s">
        <v>9543</v>
      </c>
      <c r="D1628" s="429" t="s">
        <v>8052</v>
      </c>
      <c r="E1628" s="159" t="s">
        <v>9544</v>
      </c>
      <c r="F1628" s="420" t="s">
        <v>9367</v>
      </c>
      <c r="G1628" s="420" t="s">
        <v>9545</v>
      </c>
      <c r="H1628" s="420" t="s">
        <v>9546</v>
      </c>
      <c r="I1628" s="172"/>
      <c r="J1628" s="164"/>
      <c r="K1628" s="164"/>
      <c r="L1628" s="164"/>
      <c r="M1628" s="164" t="s">
        <v>765</v>
      </c>
      <c r="N1628" s="164"/>
      <c r="O1628" s="164"/>
      <c r="P1628" s="76"/>
      <c r="Q1628" s="70"/>
      <c r="R1628" s="89"/>
      <c r="S1628" s="76"/>
      <c r="T1628" s="76">
        <v>20</v>
      </c>
      <c r="U1628" s="76"/>
      <c r="V1628" s="70"/>
      <c r="W1628" s="89"/>
      <c r="X1628" s="70"/>
      <c r="Y1628" s="89"/>
      <c r="Z1628" s="76"/>
      <c r="AA1628" s="76"/>
      <c r="AB1628" s="76"/>
      <c r="AC1628" s="76"/>
      <c r="AD1628" s="140">
        <v>45597</v>
      </c>
      <c r="AE1628" s="160" t="s">
        <v>9547</v>
      </c>
    </row>
    <row r="1629" spans="1:31" ht="27" customHeight="1">
      <c r="A1629" s="420">
        <v>1116516491</v>
      </c>
      <c r="B1629" s="160" t="s">
        <v>11817</v>
      </c>
      <c r="C1629" s="160" t="s">
        <v>9631</v>
      </c>
      <c r="D1629" s="429" t="s">
        <v>8052</v>
      </c>
      <c r="E1629" s="159" t="s">
        <v>9548</v>
      </c>
      <c r="F1629" s="420" t="s">
        <v>4590</v>
      </c>
      <c r="G1629" s="420" t="s">
        <v>9549</v>
      </c>
      <c r="H1629" s="420" t="s">
        <v>9550</v>
      </c>
      <c r="I1629" s="172"/>
      <c r="J1629" s="164"/>
      <c r="K1629" s="164"/>
      <c r="L1629" s="164" t="s">
        <v>765</v>
      </c>
      <c r="M1629" s="164" t="s">
        <v>765</v>
      </c>
      <c r="N1629" s="164" t="s">
        <v>765</v>
      </c>
      <c r="O1629" s="164" t="s">
        <v>765</v>
      </c>
      <c r="P1629" s="76"/>
      <c r="Q1629" s="70"/>
      <c r="R1629" s="89"/>
      <c r="S1629" s="76"/>
      <c r="T1629" s="76"/>
      <c r="U1629" s="76"/>
      <c r="V1629" s="70"/>
      <c r="W1629" s="89"/>
      <c r="X1629" s="70">
        <v>12</v>
      </c>
      <c r="Y1629" s="89"/>
      <c r="Z1629" s="76">
        <v>14</v>
      </c>
      <c r="AA1629" s="76">
        <v>14</v>
      </c>
      <c r="AB1629" s="76"/>
      <c r="AC1629" s="76"/>
      <c r="AD1629" s="140">
        <v>45597</v>
      </c>
      <c r="AE1629" s="160" t="s">
        <v>9551</v>
      </c>
    </row>
    <row r="1630" spans="1:31" ht="27" customHeight="1">
      <c r="A1630" s="420">
        <v>1116516566</v>
      </c>
      <c r="B1630" s="160" t="s">
        <v>11783</v>
      </c>
      <c r="C1630" s="160" t="s">
        <v>9702</v>
      </c>
      <c r="D1630" s="429" t="s">
        <v>8052</v>
      </c>
      <c r="E1630" s="159" t="s">
        <v>9689</v>
      </c>
      <c r="F1630" s="420" t="s">
        <v>4396</v>
      </c>
      <c r="G1630" s="420" t="s">
        <v>9690</v>
      </c>
      <c r="H1630" s="420" t="s">
        <v>6746</v>
      </c>
      <c r="I1630" s="172"/>
      <c r="J1630" s="164"/>
      <c r="K1630" s="164"/>
      <c r="L1630" s="164"/>
      <c r="M1630" s="164"/>
      <c r="N1630" s="164" t="s">
        <v>8111</v>
      </c>
      <c r="O1630" s="164"/>
      <c r="P1630" s="76"/>
      <c r="Q1630" s="70"/>
      <c r="R1630" s="89"/>
      <c r="S1630" s="76"/>
      <c r="T1630" s="76"/>
      <c r="U1630" s="76"/>
      <c r="V1630" s="70">
        <v>20</v>
      </c>
      <c r="W1630" s="89"/>
      <c r="X1630" s="70"/>
      <c r="Y1630" s="89"/>
      <c r="Z1630" s="76"/>
      <c r="AA1630" s="76"/>
      <c r="AB1630" s="76"/>
      <c r="AC1630" s="76"/>
      <c r="AD1630" s="140">
        <v>45627</v>
      </c>
      <c r="AE1630" s="160" t="s">
        <v>9691</v>
      </c>
    </row>
    <row r="1631" spans="1:31" ht="27" customHeight="1">
      <c r="A1631" s="420">
        <v>1116516632</v>
      </c>
      <c r="B1631" s="160" t="s">
        <v>11818</v>
      </c>
      <c r="C1631" s="160" t="s">
        <v>9704</v>
      </c>
      <c r="D1631" s="429" t="s">
        <v>8052</v>
      </c>
      <c r="E1631" s="159" t="s">
        <v>9693</v>
      </c>
      <c r="F1631" s="420" t="s">
        <v>4881</v>
      </c>
      <c r="G1631" s="420" t="s">
        <v>9694</v>
      </c>
      <c r="H1631" s="420" t="s">
        <v>9695</v>
      </c>
      <c r="I1631" s="172"/>
      <c r="J1631" s="164"/>
      <c r="K1631" s="164"/>
      <c r="L1631" s="164"/>
      <c r="M1631" s="164" t="s">
        <v>8111</v>
      </c>
      <c r="N1631" s="164" t="s">
        <v>8111</v>
      </c>
      <c r="O1631" s="164" t="s">
        <v>765</v>
      </c>
      <c r="P1631" s="76"/>
      <c r="Q1631" s="70"/>
      <c r="R1631" s="89"/>
      <c r="S1631" s="76"/>
      <c r="T1631" s="76"/>
      <c r="U1631" s="76"/>
      <c r="V1631" s="70"/>
      <c r="W1631" s="89"/>
      <c r="X1631" s="70"/>
      <c r="Y1631" s="89"/>
      <c r="Z1631" s="76"/>
      <c r="AA1631" s="76">
        <v>20</v>
      </c>
      <c r="AB1631" s="76"/>
      <c r="AC1631" s="76"/>
      <c r="AD1631" s="140">
        <v>45627</v>
      </c>
      <c r="AE1631" s="160" t="s">
        <v>9696</v>
      </c>
    </row>
    <row r="1632" spans="1:31" ht="27" customHeight="1">
      <c r="A1632" s="420">
        <v>1116516657</v>
      </c>
      <c r="B1632" s="160" t="s">
        <v>11819</v>
      </c>
      <c r="C1632" s="160" t="s">
        <v>9705</v>
      </c>
      <c r="D1632" s="429" t="s">
        <v>8052</v>
      </c>
      <c r="E1632" s="159" t="s">
        <v>9697</v>
      </c>
      <c r="F1632" s="420" t="s">
        <v>9698</v>
      </c>
      <c r="G1632" s="420" t="s">
        <v>9699</v>
      </c>
      <c r="H1632" s="420" t="s">
        <v>9700</v>
      </c>
      <c r="I1632" s="172"/>
      <c r="J1632" s="164"/>
      <c r="K1632" s="164"/>
      <c r="L1632" s="164"/>
      <c r="M1632" s="164" t="s">
        <v>8111</v>
      </c>
      <c r="N1632" s="164" t="s">
        <v>8111</v>
      </c>
      <c r="O1632" s="164" t="s">
        <v>765</v>
      </c>
      <c r="P1632" s="76"/>
      <c r="Q1632" s="70"/>
      <c r="R1632" s="89"/>
      <c r="S1632" s="76"/>
      <c r="T1632" s="76"/>
      <c r="U1632" s="76"/>
      <c r="V1632" s="70"/>
      <c r="W1632" s="89"/>
      <c r="X1632" s="70">
        <v>20</v>
      </c>
      <c r="Y1632" s="89"/>
      <c r="Z1632" s="76"/>
      <c r="AA1632" s="76"/>
      <c r="AB1632" s="76"/>
      <c r="AC1632" s="76"/>
      <c r="AD1632" s="140">
        <v>45627</v>
      </c>
      <c r="AE1632" s="160" t="s">
        <v>9701</v>
      </c>
    </row>
    <row r="1633" spans="1:31" ht="27" customHeight="1">
      <c r="A1633" s="420">
        <v>1116516814</v>
      </c>
      <c r="B1633" s="160" t="s">
        <v>11788</v>
      </c>
      <c r="C1633" s="160" t="s">
        <v>9799</v>
      </c>
      <c r="D1633" s="429" t="s">
        <v>8052</v>
      </c>
      <c r="E1633" s="159" t="s">
        <v>9801</v>
      </c>
      <c r="F1633" s="420" t="s">
        <v>4450</v>
      </c>
      <c r="G1633" s="420" t="s">
        <v>6904</v>
      </c>
      <c r="H1633" s="420" t="s">
        <v>6905</v>
      </c>
      <c r="I1633" s="172"/>
      <c r="J1633" s="164"/>
      <c r="K1633" s="164"/>
      <c r="L1633" s="164"/>
      <c r="M1633" s="164" t="s">
        <v>765</v>
      </c>
      <c r="N1633" s="164" t="s">
        <v>765</v>
      </c>
      <c r="O1633" s="164"/>
      <c r="P1633" s="76"/>
      <c r="Q1633" s="70"/>
      <c r="R1633" s="89"/>
      <c r="S1633" s="76"/>
      <c r="T1633" s="76"/>
      <c r="U1633" s="76"/>
      <c r="V1633" s="70"/>
      <c r="W1633" s="89"/>
      <c r="X1633" s="70"/>
      <c r="Y1633" s="89"/>
      <c r="Z1633" s="76"/>
      <c r="AA1633" s="76"/>
      <c r="AB1633" s="76" t="s">
        <v>765</v>
      </c>
      <c r="AC1633" s="76"/>
      <c r="AD1633" s="140">
        <v>45658</v>
      </c>
      <c r="AE1633" s="160" t="s">
        <v>9800</v>
      </c>
    </row>
    <row r="1634" spans="1:31" s="213" customFormat="1" ht="27" customHeight="1">
      <c r="A1634" s="420">
        <v>1116516913</v>
      </c>
      <c r="B1634" s="160" t="s">
        <v>11781</v>
      </c>
      <c r="C1634" s="160" t="s">
        <v>9866</v>
      </c>
      <c r="D1634" s="429" t="s">
        <v>8052</v>
      </c>
      <c r="E1634" s="159" t="s">
        <v>9867</v>
      </c>
      <c r="F1634" s="420" t="s">
        <v>5891</v>
      </c>
      <c r="G1634" s="420" t="s">
        <v>9868</v>
      </c>
      <c r="H1634" s="420" t="s">
        <v>9869</v>
      </c>
      <c r="I1634" s="172"/>
      <c r="J1634" s="164"/>
      <c r="K1634" s="164"/>
      <c r="L1634" s="164"/>
      <c r="M1634" s="164" t="s">
        <v>765</v>
      </c>
      <c r="N1634" s="164" t="s">
        <v>765</v>
      </c>
      <c r="O1634" s="164" t="s">
        <v>765</v>
      </c>
      <c r="P1634" s="76"/>
      <c r="Q1634" s="70"/>
      <c r="R1634" s="89"/>
      <c r="S1634" s="76"/>
      <c r="T1634" s="76"/>
      <c r="U1634" s="76"/>
      <c r="V1634" s="70">
        <v>20</v>
      </c>
      <c r="W1634" s="89"/>
      <c r="X1634" s="70"/>
      <c r="Y1634" s="89"/>
      <c r="Z1634" s="76"/>
      <c r="AA1634" s="76"/>
      <c r="AB1634" s="76"/>
      <c r="AC1634" s="76"/>
      <c r="AD1634" s="140">
        <v>45717</v>
      </c>
      <c r="AE1634" s="160" t="s">
        <v>9870</v>
      </c>
    </row>
    <row r="1635" spans="1:31" s="213" customFormat="1" ht="27" customHeight="1">
      <c r="A1635" s="420">
        <v>1116517028</v>
      </c>
      <c r="B1635" s="160" t="s">
        <v>11820</v>
      </c>
      <c r="C1635" s="160" t="s">
        <v>9871</v>
      </c>
      <c r="D1635" s="429" t="s">
        <v>105</v>
      </c>
      <c r="E1635" s="159" t="s">
        <v>9872</v>
      </c>
      <c r="F1635" s="420" t="s">
        <v>6700</v>
      </c>
      <c r="G1635" s="420" t="s">
        <v>9873</v>
      </c>
      <c r="H1635" s="420"/>
      <c r="I1635" s="172"/>
      <c r="J1635" s="164"/>
      <c r="K1635" s="164"/>
      <c r="L1635" s="164"/>
      <c r="M1635" s="164" t="s">
        <v>765</v>
      </c>
      <c r="N1635" s="164"/>
      <c r="O1635" s="164"/>
      <c r="P1635" s="76"/>
      <c r="Q1635" s="70"/>
      <c r="R1635" s="89"/>
      <c r="S1635" s="76"/>
      <c r="T1635" s="76">
        <v>20</v>
      </c>
      <c r="U1635" s="76"/>
      <c r="V1635" s="70"/>
      <c r="W1635" s="89"/>
      <c r="X1635" s="70"/>
      <c r="Y1635" s="89"/>
      <c r="Z1635" s="76"/>
      <c r="AA1635" s="76"/>
      <c r="AB1635" s="76"/>
      <c r="AC1635" s="76"/>
      <c r="AD1635" s="140">
        <v>45717</v>
      </c>
      <c r="AE1635" s="160" t="s">
        <v>9874</v>
      </c>
    </row>
    <row r="1636" spans="1:31" s="213" customFormat="1" ht="27" customHeight="1">
      <c r="A1636" s="99">
        <v>1116517168</v>
      </c>
      <c r="B1636" s="124" t="s">
        <v>11932</v>
      </c>
      <c r="C1636" s="102" t="s">
        <v>9980</v>
      </c>
      <c r="D1636" s="102" t="s">
        <v>8052</v>
      </c>
      <c r="E1636" s="160" t="s">
        <v>9978</v>
      </c>
      <c r="F1636" s="125" t="s">
        <v>9981</v>
      </c>
      <c r="G1636" s="126" t="s">
        <v>9982</v>
      </c>
      <c r="H1636" s="126" t="s">
        <v>9983</v>
      </c>
      <c r="I1636" s="127"/>
      <c r="J1636" s="128"/>
      <c r="K1636" s="128"/>
      <c r="L1636" s="128"/>
      <c r="M1636" s="128"/>
      <c r="N1636" s="128" t="s">
        <v>49</v>
      </c>
      <c r="O1636" s="128"/>
      <c r="P1636" s="99"/>
      <c r="Q1636" s="131"/>
      <c r="R1636" s="132"/>
      <c r="S1636" s="99"/>
      <c r="T1636" s="99"/>
      <c r="U1636" s="99"/>
      <c r="V1636" s="131"/>
      <c r="W1636" s="132"/>
      <c r="X1636" s="131"/>
      <c r="Y1636" s="132"/>
      <c r="Z1636" s="99"/>
      <c r="AA1636" s="99">
        <v>20</v>
      </c>
      <c r="AB1636" s="99"/>
      <c r="AC1636" s="99"/>
      <c r="AD1636" s="112">
        <v>45748</v>
      </c>
      <c r="AE1636" s="102" t="s">
        <v>9984</v>
      </c>
    </row>
    <row r="1637" spans="1:31" s="213" customFormat="1" ht="27" customHeight="1">
      <c r="A1637" s="99">
        <v>1116517176</v>
      </c>
      <c r="B1637" s="124" t="s">
        <v>11821</v>
      </c>
      <c r="C1637" s="102" t="s">
        <v>9985</v>
      </c>
      <c r="D1637" s="102" t="s">
        <v>8052</v>
      </c>
      <c r="E1637" s="160" t="s">
        <v>9979</v>
      </c>
      <c r="F1637" s="125" t="s">
        <v>9986</v>
      </c>
      <c r="G1637" s="126" t="s">
        <v>9987</v>
      </c>
      <c r="H1637" s="126"/>
      <c r="I1637" s="127"/>
      <c r="J1637" s="128"/>
      <c r="K1637" s="128"/>
      <c r="L1637" s="128"/>
      <c r="M1637" s="128" t="s">
        <v>49</v>
      </c>
      <c r="N1637" s="128" t="s">
        <v>49</v>
      </c>
      <c r="O1637" s="128" t="s">
        <v>49</v>
      </c>
      <c r="P1637" s="99"/>
      <c r="Q1637" s="131"/>
      <c r="R1637" s="132"/>
      <c r="S1637" s="99"/>
      <c r="T1637" s="99"/>
      <c r="U1637" s="99"/>
      <c r="V1637" s="131"/>
      <c r="W1637" s="132"/>
      <c r="X1637" s="131"/>
      <c r="Y1637" s="132"/>
      <c r="Z1637" s="99"/>
      <c r="AA1637" s="99">
        <v>20</v>
      </c>
      <c r="AB1637" s="99"/>
      <c r="AC1637" s="99"/>
      <c r="AD1637" s="112">
        <v>45748</v>
      </c>
      <c r="AE1637" s="102" t="s">
        <v>9988</v>
      </c>
    </row>
    <row r="1638" spans="1:31" s="213" customFormat="1" ht="27" customHeight="1">
      <c r="A1638" s="99">
        <v>1116517192</v>
      </c>
      <c r="B1638" s="124" t="s">
        <v>11822</v>
      </c>
      <c r="C1638" s="102" t="s">
        <v>9989</v>
      </c>
      <c r="D1638" s="102" t="s">
        <v>8052</v>
      </c>
      <c r="E1638" s="160" t="s">
        <v>9990</v>
      </c>
      <c r="F1638" s="125" t="s">
        <v>9991</v>
      </c>
      <c r="G1638" s="126" t="s">
        <v>9992</v>
      </c>
      <c r="H1638" s="126" t="s">
        <v>9993</v>
      </c>
      <c r="I1638" s="127"/>
      <c r="J1638" s="128"/>
      <c r="K1638" s="128"/>
      <c r="L1638" s="128"/>
      <c r="M1638" s="128" t="s">
        <v>49</v>
      </c>
      <c r="N1638" s="128" t="s">
        <v>49</v>
      </c>
      <c r="O1638" s="128"/>
      <c r="P1638" s="99"/>
      <c r="Q1638" s="131"/>
      <c r="R1638" s="132"/>
      <c r="S1638" s="99"/>
      <c r="T1638" s="99"/>
      <c r="U1638" s="99"/>
      <c r="V1638" s="131"/>
      <c r="W1638" s="132"/>
      <c r="X1638" s="131"/>
      <c r="Y1638" s="132"/>
      <c r="Z1638" s="99"/>
      <c r="AA1638" s="99">
        <v>20</v>
      </c>
      <c r="AB1638" s="99"/>
      <c r="AC1638" s="99"/>
      <c r="AD1638" s="112">
        <v>45748</v>
      </c>
      <c r="AE1638" s="102" t="s">
        <v>9994</v>
      </c>
    </row>
    <row r="1639" spans="1:31" s="213" customFormat="1" ht="27" customHeight="1">
      <c r="A1639" s="99">
        <v>1116517200</v>
      </c>
      <c r="B1639" s="124" t="s">
        <v>11822</v>
      </c>
      <c r="C1639" s="102" t="s">
        <v>9995</v>
      </c>
      <c r="D1639" s="102" t="s">
        <v>8052</v>
      </c>
      <c r="E1639" s="160" t="s">
        <v>9996</v>
      </c>
      <c r="F1639" s="125" t="s">
        <v>9997</v>
      </c>
      <c r="G1639" s="126" t="s">
        <v>9992</v>
      </c>
      <c r="H1639" s="126" t="s">
        <v>9993</v>
      </c>
      <c r="I1639" s="127"/>
      <c r="J1639" s="128"/>
      <c r="K1639" s="128"/>
      <c r="L1639" s="128"/>
      <c r="M1639" s="128" t="s">
        <v>49</v>
      </c>
      <c r="N1639" s="128" t="s">
        <v>49</v>
      </c>
      <c r="O1639" s="128"/>
      <c r="P1639" s="99"/>
      <c r="Q1639" s="131"/>
      <c r="R1639" s="132"/>
      <c r="S1639" s="99"/>
      <c r="T1639" s="99"/>
      <c r="U1639" s="99"/>
      <c r="V1639" s="131"/>
      <c r="W1639" s="132"/>
      <c r="X1639" s="131"/>
      <c r="Y1639" s="132"/>
      <c r="Z1639" s="99"/>
      <c r="AA1639" s="99">
        <v>20</v>
      </c>
      <c r="AB1639" s="99"/>
      <c r="AC1639" s="99"/>
      <c r="AD1639" s="112">
        <v>45748</v>
      </c>
      <c r="AE1639" s="102" t="s">
        <v>9998</v>
      </c>
    </row>
    <row r="1640" spans="1:31" s="213" customFormat="1" ht="27" customHeight="1">
      <c r="A1640" s="99">
        <v>1116517226</v>
      </c>
      <c r="B1640" s="124" t="s">
        <v>11823</v>
      </c>
      <c r="C1640" s="102" t="s">
        <v>9999</v>
      </c>
      <c r="D1640" s="102" t="s">
        <v>8052</v>
      </c>
      <c r="E1640" s="160" t="s">
        <v>10000</v>
      </c>
      <c r="F1640" s="125" t="s">
        <v>10001</v>
      </c>
      <c r="G1640" s="126" t="s">
        <v>10002</v>
      </c>
      <c r="H1640" s="126" t="s">
        <v>10003</v>
      </c>
      <c r="I1640" s="127"/>
      <c r="J1640" s="128"/>
      <c r="K1640" s="128"/>
      <c r="L1640" s="128"/>
      <c r="M1640" s="128" t="s">
        <v>49</v>
      </c>
      <c r="N1640" s="128" t="s">
        <v>49</v>
      </c>
      <c r="O1640" s="128" t="s">
        <v>49</v>
      </c>
      <c r="P1640" s="99"/>
      <c r="Q1640" s="131"/>
      <c r="R1640" s="132"/>
      <c r="S1640" s="99"/>
      <c r="T1640" s="99"/>
      <c r="U1640" s="99"/>
      <c r="V1640" s="131"/>
      <c r="W1640" s="132"/>
      <c r="X1640" s="131"/>
      <c r="Y1640" s="132"/>
      <c r="Z1640" s="99">
        <v>20</v>
      </c>
      <c r="AA1640" s="99"/>
      <c r="AB1640" s="99"/>
      <c r="AC1640" s="99"/>
      <c r="AD1640" s="112">
        <v>45748</v>
      </c>
      <c r="AE1640" s="102" t="s">
        <v>10004</v>
      </c>
    </row>
    <row r="1641" spans="1:31" ht="27" customHeight="1">
      <c r="A1641" s="99">
        <v>1116517234</v>
      </c>
      <c r="B1641" s="124" t="s">
        <v>11824</v>
      </c>
      <c r="C1641" s="102" t="s">
        <v>10005</v>
      </c>
      <c r="D1641" s="102" t="s">
        <v>8052</v>
      </c>
      <c r="E1641" s="160" t="s">
        <v>10006</v>
      </c>
      <c r="F1641" s="125" t="s">
        <v>10007</v>
      </c>
      <c r="G1641" s="126" t="s">
        <v>10008</v>
      </c>
      <c r="H1641" s="126" t="s">
        <v>10009</v>
      </c>
      <c r="I1641" s="127"/>
      <c r="J1641" s="128"/>
      <c r="K1641" s="128"/>
      <c r="L1641" s="128"/>
      <c r="M1641" s="128" t="s">
        <v>765</v>
      </c>
      <c r="N1641" s="128" t="s">
        <v>765</v>
      </c>
      <c r="O1641" s="128"/>
      <c r="P1641" s="99"/>
      <c r="Q1641" s="131"/>
      <c r="R1641" s="132"/>
      <c r="S1641" s="99"/>
      <c r="T1641" s="99"/>
      <c r="U1641" s="99"/>
      <c r="V1641" s="131">
        <v>26</v>
      </c>
      <c r="W1641" s="132"/>
      <c r="X1641" s="131">
        <v>26</v>
      </c>
      <c r="Y1641" s="132"/>
      <c r="Z1641" s="99"/>
      <c r="AA1641" s="99"/>
      <c r="AB1641" s="99"/>
      <c r="AC1641" s="99"/>
      <c r="AD1641" s="112">
        <v>45748</v>
      </c>
      <c r="AE1641" s="102" t="s">
        <v>10010</v>
      </c>
    </row>
    <row r="1642" spans="1:31" ht="27" customHeight="1">
      <c r="A1642" s="99">
        <v>1116517333</v>
      </c>
      <c r="B1642" s="124" t="s">
        <v>11705</v>
      </c>
      <c r="C1642" s="102" t="s">
        <v>10171</v>
      </c>
      <c r="D1642" s="102" t="s">
        <v>105</v>
      </c>
      <c r="E1642" s="160" t="s">
        <v>10172</v>
      </c>
      <c r="F1642" s="125" t="s">
        <v>5891</v>
      </c>
      <c r="G1642" s="126" t="s">
        <v>10173</v>
      </c>
      <c r="H1642" s="126" t="s">
        <v>10174</v>
      </c>
      <c r="I1642" s="127"/>
      <c r="J1642" s="128"/>
      <c r="K1642" s="128"/>
      <c r="L1642" s="128"/>
      <c r="M1642" s="128" t="s">
        <v>765</v>
      </c>
      <c r="N1642" s="128" t="s">
        <v>765</v>
      </c>
      <c r="O1642" s="128" t="s">
        <v>765</v>
      </c>
      <c r="P1642" s="99"/>
      <c r="Q1642" s="131"/>
      <c r="R1642" s="132"/>
      <c r="S1642" s="99"/>
      <c r="T1642" s="99"/>
      <c r="U1642" s="99"/>
      <c r="V1642" s="131"/>
      <c r="W1642" s="132"/>
      <c r="X1642" s="131"/>
      <c r="Y1642" s="132"/>
      <c r="Z1642" s="99"/>
      <c r="AA1642" s="99">
        <v>20</v>
      </c>
      <c r="AB1642" s="99"/>
      <c r="AC1642" s="99"/>
      <c r="AD1642" s="112">
        <v>45778</v>
      </c>
      <c r="AE1642" s="102" t="s">
        <v>10175</v>
      </c>
    </row>
    <row r="1643" spans="1:31" ht="27" customHeight="1">
      <c r="A1643" s="76">
        <v>1116517408</v>
      </c>
      <c r="B1643" s="160" t="s">
        <v>11958</v>
      </c>
      <c r="C1643" s="160" t="s">
        <v>10246</v>
      </c>
      <c r="D1643" s="429" t="s">
        <v>8052</v>
      </c>
      <c r="E1643" s="159" t="s">
        <v>10247</v>
      </c>
      <c r="F1643" s="76" t="s">
        <v>10248</v>
      </c>
      <c r="G1643" s="76" t="s">
        <v>10249</v>
      </c>
      <c r="H1643" s="76" t="s">
        <v>839</v>
      </c>
      <c r="I1643" s="172"/>
      <c r="J1643" s="164"/>
      <c r="K1643" s="164"/>
      <c r="L1643" s="164"/>
      <c r="M1643" s="164" t="s">
        <v>765</v>
      </c>
      <c r="N1643" s="164" t="s">
        <v>765</v>
      </c>
      <c r="O1643" s="164" t="s">
        <v>765</v>
      </c>
      <c r="P1643" s="76"/>
      <c r="Q1643" s="70"/>
      <c r="R1643" s="89"/>
      <c r="S1643" s="76"/>
      <c r="T1643" s="76"/>
      <c r="U1643" s="76"/>
      <c r="V1643" s="70"/>
      <c r="W1643" s="89"/>
      <c r="X1643" s="70"/>
      <c r="Y1643" s="89"/>
      <c r="Z1643" s="76"/>
      <c r="AA1643" s="76">
        <v>20</v>
      </c>
      <c r="AB1643" s="76"/>
      <c r="AC1643" s="76"/>
      <c r="AD1643" s="140">
        <v>45809</v>
      </c>
      <c r="AE1643" s="160" t="s">
        <v>10250</v>
      </c>
    </row>
    <row r="1644" spans="1:31" ht="27" customHeight="1">
      <c r="A1644" s="76">
        <v>1116517424</v>
      </c>
      <c r="B1644" s="160" t="s">
        <v>11790</v>
      </c>
      <c r="C1644" s="160" t="s">
        <v>10251</v>
      </c>
      <c r="D1644" s="429" t="s">
        <v>8052</v>
      </c>
      <c r="E1644" s="160" t="s">
        <v>10252</v>
      </c>
      <c r="F1644" s="162" t="s">
        <v>10253</v>
      </c>
      <c r="G1644" s="72" t="s">
        <v>10254</v>
      </c>
      <c r="H1644" s="72" t="s">
        <v>10255</v>
      </c>
      <c r="I1644" s="172"/>
      <c r="J1644" s="164"/>
      <c r="K1644" s="164"/>
      <c r="L1644" s="164"/>
      <c r="M1644" s="164" t="s">
        <v>765</v>
      </c>
      <c r="N1644" s="164" t="s">
        <v>765</v>
      </c>
      <c r="O1644" s="164" t="s">
        <v>765</v>
      </c>
      <c r="P1644" s="76"/>
      <c r="Q1644" s="70"/>
      <c r="R1644" s="89"/>
      <c r="S1644" s="76"/>
      <c r="T1644" s="76"/>
      <c r="U1644" s="76"/>
      <c r="V1644" s="70"/>
      <c r="W1644" s="89"/>
      <c r="X1644" s="70"/>
      <c r="Y1644" s="89"/>
      <c r="Z1644" s="76"/>
      <c r="AA1644" s="76">
        <v>20</v>
      </c>
      <c r="AB1644" s="76"/>
      <c r="AC1644" s="76"/>
      <c r="AD1644" s="140">
        <v>45809</v>
      </c>
      <c r="AE1644" s="160" t="s">
        <v>10256</v>
      </c>
    </row>
    <row r="1645" spans="1:31" ht="27" customHeight="1">
      <c r="A1645" s="76">
        <v>1116517432</v>
      </c>
      <c r="B1645" s="160" t="s">
        <v>11825</v>
      </c>
      <c r="C1645" s="160" t="s">
        <v>10257</v>
      </c>
      <c r="D1645" s="429" t="s">
        <v>8052</v>
      </c>
      <c r="E1645" s="159" t="s">
        <v>10258</v>
      </c>
      <c r="F1645" s="76" t="s">
        <v>10259</v>
      </c>
      <c r="G1645" s="76" t="s">
        <v>10260</v>
      </c>
      <c r="H1645" s="76" t="s">
        <v>10261</v>
      </c>
      <c r="I1645" s="172"/>
      <c r="J1645" s="164"/>
      <c r="K1645" s="164"/>
      <c r="L1645" s="164"/>
      <c r="M1645" s="164" t="s">
        <v>765</v>
      </c>
      <c r="N1645" s="164" t="s">
        <v>765</v>
      </c>
      <c r="O1645" s="164" t="s">
        <v>765</v>
      </c>
      <c r="P1645" s="76"/>
      <c r="Q1645" s="70"/>
      <c r="R1645" s="89"/>
      <c r="S1645" s="76"/>
      <c r="T1645" s="76"/>
      <c r="U1645" s="76"/>
      <c r="V1645" s="70"/>
      <c r="W1645" s="89"/>
      <c r="X1645" s="70"/>
      <c r="Y1645" s="89"/>
      <c r="Z1645" s="76"/>
      <c r="AA1645" s="76">
        <v>20</v>
      </c>
      <c r="AB1645" s="76"/>
      <c r="AC1645" s="76"/>
      <c r="AD1645" s="140">
        <v>45809</v>
      </c>
      <c r="AE1645" s="160" t="s">
        <v>10262</v>
      </c>
    </row>
    <row r="1646" spans="1:31" ht="26.25" customHeight="1">
      <c r="A1646" s="76">
        <v>1116517473</v>
      </c>
      <c r="B1646" s="160" t="s">
        <v>11826</v>
      </c>
      <c r="C1646" s="516" t="s">
        <v>12165</v>
      </c>
      <c r="D1646" s="429" t="s">
        <v>10263</v>
      </c>
      <c r="E1646" s="159" t="s">
        <v>10264</v>
      </c>
      <c r="F1646" s="76" t="s">
        <v>7757</v>
      </c>
      <c r="G1646" s="76" t="s">
        <v>10265</v>
      </c>
      <c r="H1646" s="76"/>
      <c r="I1646" s="172"/>
      <c r="J1646" s="164"/>
      <c r="K1646" s="164"/>
      <c r="L1646" s="164"/>
      <c r="M1646" s="164" t="s">
        <v>765</v>
      </c>
      <c r="N1646" s="164" t="s">
        <v>765</v>
      </c>
      <c r="O1646" s="164"/>
      <c r="P1646" s="76"/>
      <c r="Q1646" s="70"/>
      <c r="R1646" s="89"/>
      <c r="S1646" s="76"/>
      <c r="T1646" s="76"/>
      <c r="U1646" s="76"/>
      <c r="V1646" s="70"/>
      <c r="W1646" s="89"/>
      <c r="X1646" s="70"/>
      <c r="Y1646" s="89"/>
      <c r="Z1646" s="76"/>
      <c r="AA1646" s="76">
        <v>20</v>
      </c>
      <c r="AB1646" s="76"/>
      <c r="AC1646" s="76"/>
      <c r="AD1646" s="140">
        <v>45809</v>
      </c>
      <c r="AE1646" s="160" t="s">
        <v>10266</v>
      </c>
    </row>
    <row r="1647" spans="1:31" ht="27" customHeight="1">
      <c r="A1647" s="76">
        <v>1116517481</v>
      </c>
      <c r="B1647" s="160" t="s">
        <v>11822</v>
      </c>
      <c r="C1647" s="160" t="s">
        <v>10370</v>
      </c>
      <c r="D1647" s="429" t="s">
        <v>8052</v>
      </c>
      <c r="E1647" s="160" t="s">
        <v>10371</v>
      </c>
      <c r="F1647" s="76" t="s">
        <v>5113</v>
      </c>
      <c r="G1647" s="76" t="s">
        <v>10372</v>
      </c>
      <c r="H1647" s="76" t="s">
        <v>10373</v>
      </c>
      <c r="I1647" s="172"/>
      <c r="J1647" s="164"/>
      <c r="K1647" s="164"/>
      <c r="L1647" s="164"/>
      <c r="M1647" s="164" t="s">
        <v>765</v>
      </c>
      <c r="N1647" s="164" t="s">
        <v>765</v>
      </c>
      <c r="O1647" s="164"/>
      <c r="P1647" s="76"/>
      <c r="Q1647" s="70"/>
      <c r="R1647" s="89"/>
      <c r="S1647" s="76"/>
      <c r="T1647" s="76"/>
      <c r="U1647" s="76"/>
      <c r="V1647" s="70"/>
      <c r="W1647" s="89"/>
      <c r="X1647" s="70"/>
      <c r="Y1647" s="89"/>
      <c r="Z1647" s="76"/>
      <c r="AA1647" s="76">
        <v>20</v>
      </c>
      <c r="AB1647" s="76"/>
      <c r="AC1647" s="76"/>
      <c r="AD1647" s="140">
        <v>45839</v>
      </c>
      <c r="AE1647" s="160" t="s">
        <v>10374</v>
      </c>
    </row>
    <row r="1648" spans="1:31" ht="27" customHeight="1">
      <c r="A1648" s="76">
        <v>1116517499</v>
      </c>
      <c r="B1648" s="160" t="s">
        <v>11827</v>
      </c>
      <c r="C1648" s="160" t="s">
        <v>10375</v>
      </c>
      <c r="D1648" s="429" t="s">
        <v>8052</v>
      </c>
      <c r="E1648" s="159" t="s">
        <v>10376</v>
      </c>
      <c r="F1648" s="162" t="s">
        <v>10377</v>
      </c>
      <c r="G1648" s="76" t="s">
        <v>10378</v>
      </c>
      <c r="H1648" s="76" t="s">
        <v>10379</v>
      </c>
      <c r="I1648" s="172"/>
      <c r="J1648" s="164"/>
      <c r="K1648" s="164"/>
      <c r="L1648" s="164"/>
      <c r="M1648" s="164" t="s">
        <v>765</v>
      </c>
      <c r="N1648" s="164" t="s">
        <v>765</v>
      </c>
      <c r="O1648" s="164" t="s">
        <v>765</v>
      </c>
      <c r="P1648" s="76"/>
      <c r="Q1648" s="70"/>
      <c r="R1648" s="89"/>
      <c r="S1648" s="76"/>
      <c r="T1648" s="76"/>
      <c r="U1648" s="76"/>
      <c r="V1648" s="70"/>
      <c r="W1648" s="89"/>
      <c r="X1648" s="70"/>
      <c r="Y1648" s="89"/>
      <c r="Z1648" s="76"/>
      <c r="AA1648" s="76">
        <v>20</v>
      </c>
      <c r="AB1648" s="76"/>
      <c r="AC1648" s="76"/>
      <c r="AD1648" s="140">
        <v>45839</v>
      </c>
      <c r="AE1648" s="466" t="s">
        <v>10380</v>
      </c>
    </row>
    <row r="1649" spans="1:31" ht="27" customHeight="1">
      <c r="A1649" s="76">
        <v>1116517523</v>
      </c>
      <c r="B1649" s="160" t="s">
        <v>11828</v>
      </c>
      <c r="C1649" s="160" t="s">
        <v>10381</v>
      </c>
      <c r="D1649" s="429" t="s">
        <v>8052</v>
      </c>
      <c r="E1649" s="159" t="s">
        <v>10382</v>
      </c>
      <c r="F1649" s="76" t="s">
        <v>6768</v>
      </c>
      <c r="G1649" s="76" t="s">
        <v>10383</v>
      </c>
      <c r="H1649" s="76" t="s">
        <v>10384</v>
      </c>
      <c r="I1649" s="172"/>
      <c r="J1649" s="164" t="s">
        <v>765</v>
      </c>
      <c r="K1649" s="164"/>
      <c r="L1649" s="164"/>
      <c r="M1649" s="164"/>
      <c r="N1649" s="164"/>
      <c r="O1649" s="164"/>
      <c r="P1649" s="76"/>
      <c r="Q1649" s="70"/>
      <c r="R1649" s="89"/>
      <c r="S1649" s="76"/>
      <c r="T1649" s="76"/>
      <c r="U1649" s="76"/>
      <c r="V1649" s="70"/>
      <c r="W1649" s="89"/>
      <c r="X1649" s="70"/>
      <c r="Y1649" s="89"/>
      <c r="Z1649" s="76"/>
      <c r="AA1649" s="76">
        <v>20</v>
      </c>
      <c r="AB1649" s="76"/>
      <c r="AC1649" s="76"/>
      <c r="AD1649" s="140">
        <v>45839</v>
      </c>
      <c r="AE1649" s="160" t="s">
        <v>10385</v>
      </c>
    </row>
    <row r="1650" spans="1:31" ht="27" customHeight="1">
      <c r="A1650" s="76">
        <v>1116517531</v>
      </c>
      <c r="B1650" s="160" t="s">
        <v>11933</v>
      </c>
      <c r="C1650" s="160" t="s">
        <v>10386</v>
      </c>
      <c r="D1650" s="429" t="s">
        <v>8052</v>
      </c>
      <c r="E1650" s="159" t="s">
        <v>11141</v>
      </c>
      <c r="F1650" s="76" t="s">
        <v>6768</v>
      </c>
      <c r="G1650" s="76" t="s">
        <v>8741</v>
      </c>
      <c r="H1650" s="76" t="s">
        <v>8742</v>
      </c>
      <c r="I1650" s="172"/>
      <c r="J1650" s="164"/>
      <c r="K1650" s="164"/>
      <c r="L1650" s="164"/>
      <c r="M1650" s="164" t="s">
        <v>765</v>
      </c>
      <c r="N1650" s="164" t="s">
        <v>765</v>
      </c>
      <c r="O1650" s="164" t="s">
        <v>765</v>
      </c>
      <c r="P1650" s="76"/>
      <c r="Q1650" s="70"/>
      <c r="R1650" s="89"/>
      <c r="S1650" s="76"/>
      <c r="T1650" s="76"/>
      <c r="U1650" s="76"/>
      <c r="V1650" s="70"/>
      <c r="W1650" s="89"/>
      <c r="X1650" s="70"/>
      <c r="Y1650" s="89"/>
      <c r="Z1650" s="76">
        <v>20</v>
      </c>
      <c r="AA1650" s="76"/>
      <c r="AB1650" s="76"/>
      <c r="AC1650" s="76"/>
      <c r="AD1650" s="140">
        <v>45839</v>
      </c>
      <c r="AE1650" s="160" t="s">
        <v>11142</v>
      </c>
    </row>
    <row r="1651" spans="1:31" ht="27" customHeight="1">
      <c r="A1651" s="76">
        <v>1116517549</v>
      </c>
      <c r="B1651" s="160" t="s">
        <v>11934</v>
      </c>
      <c r="C1651" s="160" t="s">
        <v>10387</v>
      </c>
      <c r="D1651" s="429" t="s">
        <v>8052</v>
      </c>
      <c r="E1651" s="159" t="s">
        <v>10388</v>
      </c>
      <c r="F1651" s="76" t="s">
        <v>5895</v>
      </c>
      <c r="G1651" s="76" t="s">
        <v>10389</v>
      </c>
      <c r="H1651" s="76"/>
      <c r="I1651" s="172"/>
      <c r="J1651" s="164"/>
      <c r="K1651" s="164"/>
      <c r="L1651" s="164"/>
      <c r="M1651" s="164" t="s">
        <v>765</v>
      </c>
      <c r="N1651" s="164" t="s">
        <v>765</v>
      </c>
      <c r="O1651" s="164" t="s">
        <v>765</v>
      </c>
      <c r="P1651" s="76"/>
      <c r="Q1651" s="70"/>
      <c r="R1651" s="89"/>
      <c r="S1651" s="76"/>
      <c r="T1651" s="76"/>
      <c r="U1651" s="76"/>
      <c r="V1651" s="70"/>
      <c r="W1651" s="89"/>
      <c r="X1651" s="70"/>
      <c r="Y1651" s="89"/>
      <c r="Z1651" s="76"/>
      <c r="AA1651" s="76">
        <v>20</v>
      </c>
      <c r="AB1651" s="76"/>
      <c r="AC1651" s="76"/>
      <c r="AD1651" s="140">
        <v>45839</v>
      </c>
      <c r="AE1651" s="160" t="s">
        <v>10390</v>
      </c>
    </row>
    <row r="1652" spans="1:31" ht="27" customHeight="1">
      <c r="A1652" s="76">
        <v>1116517630</v>
      </c>
      <c r="B1652" s="160" t="s">
        <v>11935</v>
      </c>
      <c r="C1652" s="160" t="s">
        <v>10460</v>
      </c>
      <c r="D1652" s="429" t="s">
        <v>8052</v>
      </c>
      <c r="E1652" s="159" t="s">
        <v>10481</v>
      </c>
      <c r="F1652" s="76" t="s">
        <v>7421</v>
      </c>
      <c r="G1652" s="76" t="s">
        <v>10461</v>
      </c>
      <c r="H1652" s="76" t="s">
        <v>10462</v>
      </c>
      <c r="I1652" s="172"/>
      <c r="J1652" s="164"/>
      <c r="K1652" s="164"/>
      <c r="L1652" s="164"/>
      <c r="M1652" s="164" t="s">
        <v>765</v>
      </c>
      <c r="N1652" s="164" t="s">
        <v>765</v>
      </c>
      <c r="O1652" s="164"/>
      <c r="P1652" s="76"/>
      <c r="Q1652" s="70"/>
      <c r="R1652" s="89"/>
      <c r="S1652" s="76"/>
      <c r="T1652" s="76"/>
      <c r="U1652" s="76"/>
      <c r="V1652" s="70"/>
      <c r="W1652" s="89"/>
      <c r="X1652" s="70"/>
      <c r="Y1652" s="89"/>
      <c r="Z1652" s="76"/>
      <c r="AA1652" s="76">
        <v>20</v>
      </c>
      <c r="AB1652" s="76"/>
      <c r="AC1652" s="76"/>
      <c r="AD1652" s="140">
        <v>45870</v>
      </c>
      <c r="AE1652" s="160" t="s">
        <v>10463</v>
      </c>
    </row>
    <row r="1653" spans="1:31" ht="27" customHeight="1">
      <c r="A1653" s="76">
        <v>1116517648</v>
      </c>
      <c r="B1653" s="160" t="s">
        <v>11802</v>
      </c>
      <c r="C1653" s="160" t="s">
        <v>10464</v>
      </c>
      <c r="D1653" s="429" t="s">
        <v>8052</v>
      </c>
      <c r="E1653" s="159" t="s">
        <v>10465</v>
      </c>
      <c r="F1653" s="76" t="s">
        <v>4396</v>
      </c>
      <c r="G1653" s="76" t="s">
        <v>10466</v>
      </c>
      <c r="H1653" s="76" t="s">
        <v>8867</v>
      </c>
      <c r="I1653" s="172"/>
      <c r="J1653" s="164"/>
      <c r="K1653" s="164"/>
      <c r="L1653" s="164"/>
      <c r="M1653" s="164" t="s">
        <v>765</v>
      </c>
      <c r="N1653" s="164" t="s">
        <v>765</v>
      </c>
      <c r="O1653" s="164"/>
      <c r="P1653" s="76"/>
      <c r="Q1653" s="70"/>
      <c r="R1653" s="89"/>
      <c r="S1653" s="76"/>
      <c r="T1653" s="76"/>
      <c r="U1653" s="76"/>
      <c r="V1653" s="70"/>
      <c r="W1653" s="89"/>
      <c r="X1653" s="70"/>
      <c r="Y1653" s="89"/>
      <c r="Z1653" s="76"/>
      <c r="AA1653" s="76">
        <v>20</v>
      </c>
      <c r="AB1653" s="76"/>
      <c r="AC1653" s="76"/>
      <c r="AD1653" s="140">
        <v>45870</v>
      </c>
      <c r="AE1653" s="160" t="s">
        <v>10467</v>
      </c>
    </row>
    <row r="1654" spans="1:31" ht="27" customHeight="1">
      <c r="A1654" s="76">
        <v>1116517655</v>
      </c>
      <c r="B1654" s="160" t="s">
        <v>11829</v>
      </c>
      <c r="C1654" s="160" t="s">
        <v>10468</v>
      </c>
      <c r="D1654" s="429" t="s">
        <v>8052</v>
      </c>
      <c r="E1654" s="159" t="s">
        <v>10482</v>
      </c>
      <c r="F1654" s="76" t="s">
        <v>10469</v>
      </c>
      <c r="G1654" s="76" t="s">
        <v>10470</v>
      </c>
      <c r="H1654" s="76"/>
      <c r="I1654" s="172"/>
      <c r="J1654" s="164"/>
      <c r="K1654" s="164"/>
      <c r="L1654" s="164"/>
      <c r="M1654" s="164" t="s">
        <v>765</v>
      </c>
      <c r="N1654" s="164" t="s">
        <v>765</v>
      </c>
      <c r="O1654" s="164"/>
      <c r="P1654" s="76"/>
      <c r="Q1654" s="70"/>
      <c r="R1654" s="89"/>
      <c r="S1654" s="76"/>
      <c r="T1654" s="76"/>
      <c r="U1654" s="76"/>
      <c r="V1654" s="70"/>
      <c r="W1654" s="89"/>
      <c r="X1654" s="70"/>
      <c r="Y1654" s="89"/>
      <c r="Z1654" s="76"/>
      <c r="AA1654" s="76">
        <v>20</v>
      </c>
      <c r="AB1654" s="76"/>
      <c r="AC1654" s="76"/>
      <c r="AD1654" s="140">
        <v>45870</v>
      </c>
      <c r="AE1654" s="160" t="s">
        <v>10471</v>
      </c>
    </row>
    <row r="1655" spans="1:31" ht="27" customHeight="1">
      <c r="A1655" s="76">
        <v>1116517689</v>
      </c>
      <c r="B1655" s="160" t="s">
        <v>11813</v>
      </c>
      <c r="C1655" s="160" t="s">
        <v>10475</v>
      </c>
      <c r="D1655" s="429" t="s">
        <v>8052</v>
      </c>
      <c r="E1655" s="159" t="s">
        <v>10476</v>
      </c>
      <c r="F1655" s="76" t="s">
        <v>9486</v>
      </c>
      <c r="G1655" s="76" t="s">
        <v>10477</v>
      </c>
      <c r="H1655" s="76" t="s">
        <v>10477</v>
      </c>
      <c r="I1655" s="172"/>
      <c r="J1655" s="164"/>
      <c r="K1655" s="164"/>
      <c r="L1655" s="164"/>
      <c r="M1655" s="164" t="s">
        <v>765</v>
      </c>
      <c r="N1655" s="164" t="s">
        <v>765</v>
      </c>
      <c r="O1655" s="164" t="s">
        <v>765</v>
      </c>
      <c r="P1655" s="76"/>
      <c r="Q1655" s="70"/>
      <c r="R1655" s="89"/>
      <c r="S1655" s="76"/>
      <c r="T1655" s="76"/>
      <c r="U1655" s="76"/>
      <c r="V1655" s="70"/>
      <c r="W1655" s="89"/>
      <c r="X1655" s="70"/>
      <c r="Y1655" s="89"/>
      <c r="Z1655" s="76"/>
      <c r="AA1655" s="76">
        <v>20</v>
      </c>
      <c r="AB1655" s="76"/>
      <c r="AC1655" s="76"/>
      <c r="AD1655" s="140">
        <v>45870</v>
      </c>
      <c r="AE1655" s="160" t="s">
        <v>10478</v>
      </c>
    </row>
    <row r="1656" spans="1:31" ht="27" customHeight="1">
      <c r="A1656" s="76">
        <v>1116517705</v>
      </c>
      <c r="B1656" s="160" t="s">
        <v>11830</v>
      </c>
      <c r="C1656" s="160" t="s">
        <v>10479</v>
      </c>
      <c r="D1656" s="429" t="s">
        <v>8052</v>
      </c>
      <c r="E1656" s="159" t="s">
        <v>10484</v>
      </c>
      <c r="F1656" s="76" t="s">
        <v>4705</v>
      </c>
      <c r="G1656" s="76" t="s">
        <v>8126</v>
      </c>
      <c r="H1656" s="76" t="s">
        <v>8127</v>
      </c>
      <c r="I1656" s="172"/>
      <c r="J1656" s="164"/>
      <c r="K1656" s="164"/>
      <c r="L1656" s="164" t="s">
        <v>765</v>
      </c>
      <c r="M1656" s="164" t="s">
        <v>765</v>
      </c>
      <c r="N1656" s="164" t="s">
        <v>765</v>
      </c>
      <c r="O1656" s="164" t="s">
        <v>765</v>
      </c>
      <c r="P1656" s="76"/>
      <c r="Q1656" s="70"/>
      <c r="R1656" s="89"/>
      <c r="S1656" s="76"/>
      <c r="T1656" s="76"/>
      <c r="U1656" s="76"/>
      <c r="V1656" s="70"/>
      <c r="W1656" s="89"/>
      <c r="X1656" s="70"/>
      <c r="Y1656" s="89"/>
      <c r="Z1656" s="76"/>
      <c r="AA1656" s="76"/>
      <c r="AB1656" s="76" t="s">
        <v>765</v>
      </c>
      <c r="AC1656" s="76"/>
      <c r="AD1656" s="140">
        <v>45870</v>
      </c>
      <c r="AE1656" s="160" t="s">
        <v>10480</v>
      </c>
    </row>
    <row r="1657" spans="1:31" ht="27" customHeight="1">
      <c r="A1657" s="420">
        <v>1116517747</v>
      </c>
      <c r="B1657" s="401" t="s">
        <v>11831</v>
      </c>
      <c r="C1657" s="401" t="s">
        <v>10594</v>
      </c>
      <c r="D1657" s="429" t="s">
        <v>8331</v>
      </c>
      <c r="E1657" s="159" t="s">
        <v>10595</v>
      </c>
      <c r="F1657" s="420" t="s">
        <v>4549</v>
      </c>
      <c r="G1657" s="420" t="s">
        <v>10596</v>
      </c>
      <c r="H1657" s="420"/>
      <c r="I1657" s="172"/>
      <c r="J1657" s="164"/>
      <c r="K1657" s="164"/>
      <c r="L1657" s="164"/>
      <c r="M1657" s="164" t="s">
        <v>765</v>
      </c>
      <c r="N1657" s="164" t="s">
        <v>765</v>
      </c>
      <c r="O1657" s="164" t="s">
        <v>765</v>
      </c>
      <c r="P1657" s="76"/>
      <c r="Q1657" s="70"/>
      <c r="R1657" s="89"/>
      <c r="S1657" s="76"/>
      <c r="T1657" s="76"/>
      <c r="U1657" s="76"/>
      <c r="V1657" s="70"/>
      <c r="W1657" s="89"/>
      <c r="X1657" s="70"/>
      <c r="Y1657" s="89"/>
      <c r="Z1657" s="76"/>
      <c r="AA1657" s="76">
        <v>20</v>
      </c>
      <c r="AB1657" s="76"/>
      <c r="AC1657" s="76"/>
      <c r="AD1657" s="140">
        <v>45901</v>
      </c>
      <c r="AE1657" s="160" t="s">
        <v>10597</v>
      </c>
    </row>
    <row r="1658" spans="1:31" ht="27" customHeight="1">
      <c r="A1658" s="420">
        <v>1116517762</v>
      </c>
      <c r="B1658" s="401" t="s">
        <v>11832</v>
      </c>
      <c r="C1658" s="401" t="s">
        <v>10598</v>
      </c>
      <c r="D1658" s="429" t="s">
        <v>8331</v>
      </c>
      <c r="E1658" s="401" t="s">
        <v>10599</v>
      </c>
      <c r="F1658" s="420" t="s">
        <v>4396</v>
      </c>
      <c r="G1658" s="420" t="s">
        <v>10600</v>
      </c>
      <c r="H1658" s="420"/>
      <c r="I1658" s="172"/>
      <c r="J1658" s="164"/>
      <c r="K1658" s="164"/>
      <c r="L1658" s="164"/>
      <c r="M1658" s="164"/>
      <c r="N1658" s="164" t="s">
        <v>765</v>
      </c>
      <c r="O1658" s="164"/>
      <c r="P1658" s="76"/>
      <c r="Q1658" s="70"/>
      <c r="R1658" s="89"/>
      <c r="S1658" s="76"/>
      <c r="T1658" s="76"/>
      <c r="U1658" s="76"/>
      <c r="V1658" s="70"/>
      <c r="W1658" s="89"/>
      <c r="X1658" s="70">
        <v>20</v>
      </c>
      <c r="Y1658" s="89"/>
      <c r="Z1658" s="76"/>
      <c r="AA1658" s="76"/>
      <c r="AB1658" s="76"/>
      <c r="AC1658" s="76"/>
      <c r="AD1658" s="140">
        <v>45901</v>
      </c>
      <c r="AE1658" s="160" t="s">
        <v>10601</v>
      </c>
    </row>
    <row r="1659" spans="1:31" ht="27" customHeight="1">
      <c r="A1659" s="420">
        <v>1116517770</v>
      </c>
      <c r="B1659" s="401" t="s">
        <v>11833</v>
      </c>
      <c r="C1659" s="401" t="s">
        <v>10602</v>
      </c>
      <c r="D1659" s="429" t="s">
        <v>8331</v>
      </c>
      <c r="E1659" s="159" t="s">
        <v>10603</v>
      </c>
      <c r="F1659" s="420" t="s">
        <v>8793</v>
      </c>
      <c r="G1659" s="420" t="s">
        <v>10604</v>
      </c>
      <c r="H1659" s="420" t="s">
        <v>10605</v>
      </c>
      <c r="I1659" s="172"/>
      <c r="J1659" s="164"/>
      <c r="K1659" s="164"/>
      <c r="L1659" s="164"/>
      <c r="M1659" s="164" t="s">
        <v>765</v>
      </c>
      <c r="N1659" s="164" t="s">
        <v>765</v>
      </c>
      <c r="O1659" s="164"/>
      <c r="P1659" s="76"/>
      <c r="Q1659" s="70"/>
      <c r="R1659" s="89"/>
      <c r="S1659" s="76"/>
      <c r="T1659" s="76"/>
      <c r="U1659" s="76"/>
      <c r="V1659" s="70"/>
      <c r="W1659" s="89"/>
      <c r="X1659" s="70"/>
      <c r="Y1659" s="89"/>
      <c r="Z1659" s="76"/>
      <c r="AA1659" s="76">
        <v>20</v>
      </c>
      <c r="AB1659" s="76"/>
      <c r="AC1659" s="76"/>
      <c r="AD1659" s="140">
        <v>45901</v>
      </c>
      <c r="AE1659" s="160" t="s">
        <v>10606</v>
      </c>
    </row>
    <row r="1660" spans="1:31" ht="26.25" customHeight="1">
      <c r="A1660" s="72">
        <v>1116517796</v>
      </c>
      <c r="B1660" s="401" t="s">
        <v>11834</v>
      </c>
      <c r="C1660" s="401" t="s">
        <v>10607</v>
      </c>
      <c r="D1660" s="429" t="s">
        <v>8331</v>
      </c>
      <c r="E1660" s="401" t="s">
        <v>10608</v>
      </c>
      <c r="F1660" s="420" t="s">
        <v>10609</v>
      </c>
      <c r="G1660" s="72" t="s">
        <v>10610</v>
      </c>
      <c r="H1660" s="134" t="s">
        <v>10611</v>
      </c>
      <c r="I1660" s="172"/>
      <c r="J1660" s="164"/>
      <c r="K1660" s="164"/>
      <c r="L1660" s="164"/>
      <c r="M1660" s="164" t="s">
        <v>765</v>
      </c>
      <c r="N1660" s="164" t="s">
        <v>765</v>
      </c>
      <c r="O1660" s="164"/>
      <c r="P1660" s="76"/>
      <c r="Q1660" s="70"/>
      <c r="R1660" s="89"/>
      <c r="S1660" s="76"/>
      <c r="T1660" s="76">
        <v>20</v>
      </c>
      <c r="U1660" s="76"/>
      <c r="V1660" s="70"/>
      <c r="W1660" s="89"/>
      <c r="X1660" s="70"/>
      <c r="Y1660" s="89"/>
      <c r="Z1660" s="76"/>
      <c r="AA1660" s="76"/>
      <c r="AB1660" s="76"/>
      <c r="AC1660" s="76"/>
      <c r="AD1660" s="140">
        <v>45901</v>
      </c>
      <c r="AE1660" s="160" t="s">
        <v>10612</v>
      </c>
    </row>
    <row r="1661" spans="1:31" ht="27" customHeight="1">
      <c r="A1661" s="428">
        <v>1116517895</v>
      </c>
      <c r="B1661" s="401" t="s">
        <v>11835</v>
      </c>
      <c r="C1661" s="401" t="s">
        <v>10613</v>
      </c>
      <c r="D1661" s="429" t="s">
        <v>8331</v>
      </c>
      <c r="E1661" s="401" t="s">
        <v>10614</v>
      </c>
      <c r="F1661" s="76" t="s">
        <v>10615</v>
      </c>
      <c r="G1661" s="428" t="s">
        <v>10616</v>
      </c>
      <c r="H1661" s="134" t="s">
        <v>10617</v>
      </c>
      <c r="I1661" s="172"/>
      <c r="J1661" s="164"/>
      <c r="K1661" s="164"/>
      <c r="L1661" s="164"/>
      <c r="M1661" s="164"/>
      <c r="N1661" s="164" t="s">
        <v>765</v>
      </c>
      <c r="O1661" s="164"/>
      <c r="P1661" s="76"/>
      <c r="Q1661" s="70"/>
      <c r="R1661" s="89"/>
      <c r="S1661" s="76"/>
      <c r="T1661" s="76"/>
      <c r="U1661" s="76"/>
      <c r="V1661" s="70"/>
      <c r="W1661" s="89"/>
      <c r="X1661" s="70"/>
      <c r="Y1661" s="89"/>
      <c r="Z1661" s="76"/>
      <c r="AA1661" s="76"/>
      <c r="AB1661" s="76" t="s">
        <v>765</v>
      </c>
      <c r="AC1661" s="76"/>
      <c r="AD1661" s="140">
        <v>45901</v>
      </c>
      <c r="AE1661" s="160" t="s">
        <v>10618</v>
      </c>
    </row>
    <row r="1662" spans="1:31" ht="27" customHeight="1">
      <c r="A1662" s="420">
        <v>1116517929</v>
      </c>
      <c r="B1662" s="418" t="s">
        <v>11803</v>
      </c>
      <c r="C1662" s="158" t="s">
        <v>10625</v>
      </c>
      <c r="D1662" s="160" t="s">
        <v>8331</v>
      </c>
      <c r="E1662" s="160" t="s">
        <v>10626</v>
      </c>
      <c r="F1662" s="161" t="s">
        <v>10627</v>
      </c>
      <c r="G1662" s="161" t="s">
        <v>10628</v>
      </c>
      <c r="H1662" s="161" t="s">
        <v>10629</v>
      </c>
      <c r="I1662" s="172"/>
      <c r="J1662" s="164"/>
      <c r="K1662" s="164"/>
      <c r="L1662" s="164"/>
      <c r="M1662" s="164" t="s">
        <v>765</v>
      </c>
      <c r="N1662" s="164" t="s">
        <v>765</v>
      </c>
      <c r="O1662" s="164"/>
      <c r="P1662" s="420"/>
      <c r="Q1662" s="70"/>
      <c r="R1662" s="89"/>
      <c r="S1662" s="420"/>
      <c r="T1662" s="420"/>
      <c r="U1662" s="420"/>
      <c r="V1662" s="70"/>
      <c r="W1662" s="89"/>
      <c r="X1662" s="70"/>
      <c r="Y1662" s="89"/>
      <c r="Z1662" s="420"/>
      <c r="AA1662" s="420">
        <v>20</v>
      </c>
      <c r="AB1662" s="420"/>
      <c r="AC1662" s="420"/>
      <c r="AD1662" s="140">
        <v>45901</v>
      </c>
      <c r="AE1662" s="160" t="s">
        <v>10630</v>
      </c>
    </row>
    <row r="1663" spans="1:31" ht="27" customHeight="1">
      <c r="A1663" s="76">
        <v>1116517986</v>
      </c>
      <c r="B1663" s="401" t="s">
        <v>11836</v>
      </c>
      <c r="C1663" s="429" t="s">
        <v>10619</v>
      </c>
      <c r="D1663" s="429" t="s">
        <v>8331</v>
      </c>
      <c r="E1663" s="401" t="s">
        <v>10620</v>
      </c>
      <c r="F1663" s="162" t="s">
        <v>10621</v>
      </c>
      <c r="G1663" s="76" t="s">
        <v>10622</v>
      </c>
      <c r="H1663" s="76" t="s">
        <v>10623</v>
      </c>
      <c r="I1663" s="172"/>
      <c r="J1663" s="164"/>
      <c r="K1663" s="164"/>
      <c r="L1663" s="164"/>
      <c r="M1663" s="164" t="s">
        <v>765</v>
      </c>
      <c r="N1663" s="164" t="s">
        <v>765</v>
      </c>
      <c r="O1663" s="164"/>
      <c r="P1663" s="76"/>
      <c r="Q1663" s="70"/>
      <c r="R1663" s="89"/>
      <c r="S1663" s="76"/>
      <c r="T1663" s="76"/>
      <c r="U1663" s="76"/>
      <c r="V1663" s="70"/>
      <c r="W1663" s="89"/>
      <c r="X1663" s="70"/>
      <c r="Y1663" s="89"/>
      <c r="Z1663" s="76"/>
      <c r="AA1663" s="76">
        <v>20</v>
      </c>
      <c r="AB1663" s="76"/>
      <c r="AC1663" s="76"/>
      <c r="AD1663" s="140">
        <v>45901</v>
      </c>
      <c r="AE1663" s="160" t="s">
        <v>10624</v>
      </c>
    </row>
    <row r="1664" spans="1:31" ht="27" customHeight="1">
      <c r="A1664" s="76">
        <v>1116518034</v>
      </c>
      <c r="B1664" s="401" t="s">
        <v>11785</v>
      </c>
      <c r="C1664" s="429" t="s">
        <v>10695</v>
      </c>
      <c r="D1664" s="429" t="s">
        <v>8052</v>
      </c>
      <c r="E1664" s="401" t="s">
        <v>10696</v>
      </c>
      <c r="F1664" s="162" t="s">
        <v>5891</v>
      </c>
      <c r="G1664" s="76" t="s">
        <v>7235</v>
      </c>
      <c r="H1664" s="76" t="s">
        <v>7236</v>
      </c>
      <c r="I1664" s="172"/>
      <c r="J1664" s="164"/>
      <c r="K1664" s="164"/>
      <c r="L1664" s="164"/>
      <c r="M1664" s="164"/>
      <c r="N1664" s="164" t="s">
        <v>765</v>
      </c>
      <c r="O1664" s="164"/>
      <c r="P1664" s="76"/>
      <c r="Q1664" s="70"/>
      <c r="R1664" s="89"/>
      <c r="S1664" s="76"/>
      <c r="T1664" s="76"/>
      <c r="U1664" s="76"/>
      <c r="V1664" s="70"/>
      <c r="W1664" s="89"/>
      <c r="X1664" s="70"/>
      <c r="Y1664" s="89"/>
      <c r="Z1664" s="76"/>
      <c r="AA1664" s="76"/>
      <c r="AB1664" s="76"/>
      <c r="AC1664" s="76">
        <v>10</v>
      </c>
      <c r="AD1664" s="140">
        <v>45931</v>
      </c>
      <c r="AE1664" s="160" t="s">
        <v>10667</v>
      </c>
    </row>
    <row r="1665" spans="1:31" ht="27" customHeight="1">
      <c r="A1665" s="76">
        <v>1116518109</v>
      </c>
      <c r="B1665" s="401" t="s">
        <v>11837</v>
      </c>
      <c r="C1665" s="429" t="s">
        <v>10668</v>
      </c>
      <c r="D1665" s="429" t="s">
        <v>8052</v>
      </c>
      <c r="E1665" s="401" t="s">
        <v>10669</v>
      </c>
      <c r="F1665" s="162" t="s">
        <v>6768</v>
      </c>
      <c r="G1665" s="76" t="s">
        <v>10670</v>
      </c>
      <c r="H1665" s="76" t="s">
        <v>10671</v>
      </c>
      <c r="I1665" s="172"/>
      <c r="J1665" s="164"/>
      <c r="K1665" s="164"/>
      <c r="L1665" s="164"/>
      <c r="M1665" s="164" t="s">
        <v>765</v>
      </c>
      <c r="N1665" s="164" t="s">
        <v>765</v>
      </c>
      <c r="O1665" s="164"/>
      <c r="P1665" s="76"/>
      <c r="Q1665" s="70"/>
      <c r="R1665" s="89"/>
      <c r="S1665" s="76"/>
      <c r="T1665" s="76"/>
      <c r="U1665" s="76"/>
      <c r="V1665" s="70"/>
      <c r="W1665" s="89"/>
      <c r="X1665" s="70"/>
      <c r="Y1665" s="89"/>
      <c r="Z1665" s="76"/>
      <c r="AA1665" s="76">
        <v>20</v>
      </c>
      <c r="AB1665" s="76"/>
      <c r="AC1665" s="76"/>
      <c r="AD1665" s="140">
        <v>45931</v>
      </c>
      <c r="AE1665" s="160" t="s">
        <v>10672</v>
      </c>
    </row>
    <row r="1666" spans="1:31" ht="27" customHeight="1">
      <c r="A1666" s="76">
        <v>1116518117</v>
      </c>
      <c r="B1666" s="401" t="s">
        <v>11838</v>
      </c>
      <c r="C1666" s="429" t="s">
        <v>10673</v>
      </c>
      <c r="D1666" s="429" t="s">
        <v>8052</v>
      </c>
      <c r="E1666" s="401" t="s">
        <v>10674</v>
      </c>
      <c r="F1666" s="162" t="s">
        <v>4700</v>
      </c>
      <c r="G1666" s="76" t="s">
        <v>4701</v>
      </c>
      <c r="H1666" s="76" t="s">
        <v>4702</v>
      </c>
      <c r="I1666" s="172" t="s">
        <v>765</v>
      </c>
      <c r="J1666" s="164" t="s">
        <v>765</v>
      </c>
      <c r="K1666" s="164" t="s">
        <v>765</v>
      </c>
      <c r="L1666" s="164" t="s">
        <v>765</v>
      </c>
      <c r="M1666" s="164" t="s">
        <v>765</v>
      </c>
      <c r="N1666" s="164" t="s">
        <v>765</v>
      </c>
      <c r="O1666" s="164" t="s">
        <v>765</v>
      </c>
      <c r="P1666" s="76"/>
      <c r="Q1666" s="70"/>
      <c r="R1666" s="89"/>
      <c r="S1666" s="76"/>
      <c r="T1666" s="76"/>
      <c r="U1666" s="76"/>
      <c r="V1666" s="70"/>
      <c r="W1666" s="89"/>
      <c r="X1666" s="70"/>
      <c r="Y1666" s="89"/>
      <c r="Z1666" s="76"/>
      <c r="AA1666" s="76"/>
      <c r="AB1666" s="76"/>
      <c r="AC1666" s="76">
        <v>10</v>
      </c>
      <c r="AD1666" s="140">
        <v>45931</v>
      </c>
      <c r="AE1666" s="160" t="s">
        <v>10675</v>
      </c>
    </row>
    <row r="1667" spans="1:31" ht="27" customHeight="1">
      <c r="A1667" s="76">
        <v>1116518125</v>
      </c>
      <c r="B1667" s="401" t="s">
        <v>11839</v>
      </c>
      <c r="C1667" s="429" t="s">
        <v>10676</v>
      </c>
      <c r="D1667" s="429" t="s">
        <v>8052</v>
      </c>
      <c r="E1667" s="401" t="s">
        <v>10677</v>
      </c>
      <c r="F1667" s="162" t="s">
        <v>4594</v>
      </c>
      <c r="G1667" s="76" t="s">
        <v>4712</v>
      </c>
      <c r="H1667" s="76" t="s">
        <v>4713</v>
      </c>
      <c r="I1667" s="172"/>
      <c r="J1667" s="164"/>
      <c r="K1667" s="164"/>
      <c r="L1667" s="164"/>
      <c r="M1667" s="164" t="s">
        <v>765</v>
      </c>
      <c r="N1667" s="164" t="s">
        <v>765</v>
      </c>
      <c r="O1667" s="164" t="s">
        <v>765</v>
      </c>
      <c r="P1667" s="76"/>
      <c r="Q1667" s="70"/>
      <c r="R1667" s="89"/>
      <c r="S1667" s="76"/>
      <c r="T1667" s="76"/>
      <c r="U1667" s="76"/>
      <c r="V1667" s="70"/>
      <c r="W1667" s="89"/>
      <c r="X1667" s="70"/>
      <c r="Y1667" s="89"/>
      <c r="Z1667" s="76"/>
      <c r="AA1667" s="76"/>
      <c r="AB1667" s="76"/>
      <c r="AC1667" s="76">
        <v>10</v>
      </c>
      <c r="AD1667" s="140">
        <v>45931</v>
      </c>
      <c r="AE1667" s="160" t="s">
        <v>10678</v>
      </c>
    </row>
    <row r="1668" spans="1:31" ht="27" customHeight="1">
      <c r="A1668" s="76">
        <v>1116518133</v>
      </c>
      <c r="B1668" s="401" t="s">
        <v>11840</v>
      </c>
      <c r="C1668" s="429" t="s">
        <v>10679</v>
      </c>
      <c r="D1668" s="429" t="s">
        <v>8052</v>
      </c>
      <c r="E1668" s="401" t="s">
        <v>10680</v>
      </c>
      <c r="F1668" s="162" t="s">
        <v>6803</v>
      </c>
      <c r="G1668" s="76" t="s">
        <v>10681</v>
      </c>
      <c r="H1668" s="76" t="s">
        <v>10681</v>
      </c>
      <c r="I1668" s="172"/>
      <c r="J1668" s="164"/>
      <c r="K1668" s="164"/>
      <c r="L1668" s="164"/>
      <c r="M1668" s="164" t="s">
        <v>765</v>
      </c>
      <c r="N1668" s="164" t="s">
        <v>765</v>
      </c>
      <c r="O1668" s="164"/>
      <c r="P1668" s="76"/>
      <c r="Q1668" s="70"/>
      <c r="R1668" s="89"/>
      <c r="S1668" s="76"/>
      <c r="T1668" s="76"/>
      <c r="U1668" s="76"/>
      <c r="V1668" s="70"/>
      <c r="W1668" s="89"/>
      <c r="X1668" s="70"/>
      <c r="Y1668" s="89"/>
      <c r="Z1668" s="76"/>
      <c r="AA1668" s="76">
        <v>20</v>
      </c>
      <c r="AB1668" s="76"/>
      <c r="AC1668" s="76"/>
      <c r="AD1668" s="140">
        <v>45931</v>
      </c>
      <c r="AE1668" s="160" t="s">
        <v>10682</v>
      </c>
    </row>
    <row r="1669" spans="1:31" ht="27" customHeight="1">
      <c r="A1669" s="76">
        <v>1116518141</v>
      </c>
      <c r="B1669" s="401" t="s">
        <v>11781</v>
      </c>
      <c r="C1669" s="429" t="s">
        <v>10683</v>
      </c>
      <c r="D1669" s="429" t="s">
        <v>8052</v>
      </c>
      <c r="E1669" s="401" t="s">
        <v>10684</v>
      </c>
      <c r="F1669" s="162" t="s">
        <v>8139</v>
      </c>
      <c r="G1669" s="76" t="s">
        <v>9138</v>
      </c>
      <c r="H1669" s="76" t="s">
        <v>9139</v>
      </c>
      <c r="I1669" s="172"/>
      <c r="J1669" s="164" t="s">
        <v>765</v>
      </c>
      <c r="K1669" s="164" t="s">
        <v>765</v>
      </c>
      <c r="L1669" s="164" t="s">
        <v>765</v>
      </c>
      <c r="M1669" s="164" t="s">
        <v>765</v>
      </c>
      <c r="N1669" s="164" t="s">
        <v>765</v>
      </c>
      <c r="O1669" s="164" t="s">
        <v>765</v>
      </c>
      <c r="P1669" s="76"/>
      <c r="Q1669" s="70"/>
      <c r="R1669" s="89"/>
      <c r="S1669" s="76"/>
      <c r="T1669" s="76"/>
      <c r="U1669" s="76"/>
      <c r="V1669" s="70"/>
      <c r="W1669" s="89"/>
      <c r="X1669" s="70"/>
      <c r="Y1669" s="89"/>
      <c r="Z1669" s="76"/>
      <c r="AA1669" s="76"/>
      <c r="AB1669" s="76" t="s">
        <v>765</v>
      </c>
      <c r="AC1669" s="76"/>
      <c r="AD1669" s="140">
        <v>45931</v>
      </c>
      <c r="AE1669" s="160" t="s">
        <v>10685</v>
      </c>
    </row>
    <row r="1670" spans="1:31" ht="27" customHeight="1">
      <c r="A1670" s="76">
        <v>1116518158</v>
      </c>
      <c r="B1670" s="401" t="s">
        <v>11841</v>
      </c>
      <c r="C1670" s="429" t="s">
        <v>10686</v>
      </c>
      <c r="D1670" s="429" t="s">
        <v>8052</v>
      </c>
      <c r="E1670" s="401" t="s">
        <v>9801</v>
      </c>
      <c r="F1670" s="162" t="s">
        <v>4450</v>
      </c>
      <c r="G1670" s="76" t="s">
        <v>6904</v>
      </c>
      <c r="H1670" s="76" t="s">
        <v>6905</v>
      </c>
      <c r="I1670" s="172"/>
      <c r="J1670" s="164"/>
      <c r="K1670" s="164"/>
      <c r="L1670" s="164"/>
      <c r="M1670" s="164" t="s">
        <v>765</v>
      </c>
      <c r="N1670" s="164" t="s">
        <v>765</v>
      </c>
      <c r="O1670" s="164"/>
      <c r="P1670" s="76"/>
      <c r="Q1670" s="70"/>
      <c r="R1670" s="89"/>
      <c r="S1670" s="76"/>
      <c r="T1670" s="76"/>
      <c r="U1670" s="76"/>
      <c r="V1670" s="70"/>
      <c r="W1670" s="89"/>
      <c r="X1670" s="70"/>
      <c r="Y1670" s="89"/>
      <c r="Z1670" s="76"/>
      <c r="AA1670" s="76"/>
      <c r="AB1670" s="76"/>
      <c r="AC1670" s="76">
        <v>10</v>
      </c>
      <c r="AD1670" s="140">
        <v>45931</v>
      </c>
      <c r="AE1670" s="160" t="s">
        <v>10687</v>
      </c>
    </row>
    <row r="1671" spans="1:31" s="213" customFormat="1" ht="27" customHeight="1">
      <c r="A1671" s="76">
        <v>1116518174</v>
      </c>
      <c r="B1671" s="401" t="s">
        <v>11842</v>
      </c>
      <c r="C1671" s="429" t="s">
        <v>10688</v>
      </c>
      <c r="D1671" s="429" t="s">
        <v>8052</v>
      </c>
      <c r="E1671" s="401" t="s">
        <v>10689</v>
      </c>
      <c r="F1671" s="162" t="s">
        <v>4373</v>
      </c>
      <c r="G1671" s="76" t="s">
        <v>10698</v>
      </c>
      <c r="H1671" s="76" t="s">
        <v>10690</v>
      </c>
      <c r="I1671" s="172"/>
      <c r="J1671" s="164"/>
      <c r="K1671" s="164"/>
      <c r="L1671" s="164"/>
      <c r="M1671" s="164" t="s">
        <v>765</v>
      </c>
      <c r="N1671" s="164" t="s">
        <v>765</v>
      </c>
      <c r="O1671" s="164" t="s">
        <v>765</v>
      </c>
      <c r="P1671" s="76"/>
      <c r="Q1671" s="70"/>
      <c r="R1671" s="89"/>
      <c r="S1671" s="76"/>
      <c r="T1671" s="76"/>
      <c r="U1671" s="76"/>
      <c r="V1671" s="70"/>
      <c r="W1671" s="89"/>
      <c r="X1671" s="70"/>
      <c r="Y1671" s="89"/>
      <c r="Z1671" s="76"/>
      <c r="AA1671" s="76"/>
      <c r="AB1671" s="76"/>
      <c r="AC1671" s="76">
        <v>15</v>
      </c>
      <c r="AD1671" s="140">
        <v>45931</v>
      </c>
      <c r="AE1671" s="160" t="s">
        <v>10691</v>
      </c>
    </row>
    <row r="1672" spans="1:31" s="213" customFormat="1" ht="27" customHeight="1">
      <c r="A1672" s="76">
        <v>1116518166</v>
      </c>
      <c r="B1672" s="401" t="s">
        <v>11843</v>
      </c>
      <c r="C1672" s="429" t="s">
        <v>10692</v>
      </c>
      <c r="D1672" s="429" t="s">
        <v>8052</v>
      </c>
      <c r="E1672" s="401" t="s">
        <v>10693</v>
      </c>
      <c r="F1672" s="162" t="s">
        <v>8797</v>
      </c>
      <c r="G1672" s="76" t="s">
        <v>8798</v>
      </c>
      <c r="H1672" s="76" t="s">
        <v>8799</v>
      </c>
      <c r="I1672" s="172"/>
      <c r="J1672" s="164"/>
      <c r="K1672" s="164"/>
      <c r="L1672" s="164"/>
      <c r="M1672" s="164" t="s">
        <v>765</v>
      </c>
      <c r="N1672" s="164" t="s">
        <v>765</v>
      </c>
      <c r="O1672" s="164"/>
      <c r="P1672" s="76"/>
      <c r="Q1672" s="70"/>
      <c r="R1672" s="89"/>
      <c r="S1672" s="76"/>
      <c r="T1672" s="76"/>
      <c r="U1672" s="76"/>
      <c r="V1672" s="70"/>
      <c r="W1672" s="89"/>
      <c r="X1672" s="70"/>
      <c r="Y1672" s="89"/>
      <c r="Z1672" s="76"/>
      <c r="AA1672" s="76">
        <v>20</v>
      </c>
      <c r="AB1672" s="76"/>
      <c r="AC1672" s="76"/>
      <c r="AD1672" s="140">
        <v>45931</v>
      </c>
      <c r="AE1672" s="160" t="s">
        <v>10694</v>
      </c>
    </row>
    <row r="1673" spans="1:31" s="213" customFormat="1" ht="27" customHeight="1">
      <c r="A1673" s="76">
        <v>1116518208</v>
      </c>
      <c r="B1673" s="401" t="s">
        <v>11844</v>
      </c>
      <c r="C1673" s="429" t="s">
        <v>10805</v>
      </c>
      <c r="D1673" s="429" t="s">
        <v>8052</v>
      </c>
      <c r="E1673" s="401" t="s">
        <v>10806</v>
      </c>
      <c r="F1673" s="162" t="s">
        <v>4595</v>
      </c>
      <c r="G1673" s="76" t="s">
        <v>10807</v>
      </c>
      <c r="H1673" s="76" t="s">
        <v>10808</v>
      </c>
      <c r="I1673" s="172"/>
      <c r="J1673" s="164"/>
      <c r="K1673" s="164"/>
      <c r="L1673" s="164"/>
      <c r="M1673" s="164" t="s">
        <v>765</v>
      </c>
      <c r="N1673" s="164" t="s">
        <v>765</v>
      </c>
      <c r="O1673" s="164" t="s">
        <v>765</v>
      </c>
      <c r="P1673" s="76"/>
      <c r="Q1673" s="70"/>
      <c r="R1673" s="89"/>
      <c r="S1673" s="76"/>
      <c r="T1673" s="76"/>
      <c r="U1673" s="76"/>
      <c r="V1673" s="70"/>
      <c r="W1673" s="89"/>
      <c r="X1673" s="70"/>
      <c r="Y1673" s="89"/>
      <c r="Z1673" s="76"/>
      <c r="AA1673" s="76">
        <v>20</v>
      </c>
      <c r="AB1673" s="76"/>
      <c r="AC1673" s="76"/>
      <c r="AD1673" s="140">
        <v>45962</v>
      </c>
      <c r="AE1673" s="160" t="s">
        <v>10809</v>
      </c>
    </row>
    <row r="1674" spans="1:31" s="213" customFormat="1" ht="27" customHeight="1">
      <c r="A1674" s="76">
        <v>1116518265</v>
      </c>
      <c r="B1674" s="401" t="s">
        <v>11845</v>
      </c>
      <c r="C1674" s="429" t="s">
        <v>6772</v>
      </c>
      <c r="D1674" s="429" t="s">
        <v>8052</v>
      </c>
      <c r="E1674" s="401" t="s">
        <v>10810</v>
      </c>
      <c r="F1674" s="162" t="s">
        <v>4549</v>
      </c>
      <c r="G1674" s="76" t="s">
        <v>6774</v>
      </c>
      <c r="H1674" s="76" t="s">
        <v>6775</v>
      </c>
      <c r="I1674" s="172"/>
      <c r="J1674" s="164"/>
      <c r="K1674" s="164"/>
      <c r="L1674" s="164"/>
      <c r="M1674" s="164" t="s">
        <v>765</v>
      </c>
      <c r="N1674" s="164" t="s">
        <v>765</v>
      </c>
      <c r="O1674" s="164" t="s">
        <v>765</v>
      </c>
      <c r="P1674" s="76"/>
      <c r="Q1674" s="70"/>
      <c r="R1674" s="89"/>
      <c r="S1674" s="76"/>
      <c r="T1674" s="76"/>
      <c r="U1674" s="76"/>
      <c r="V1674" s="70"/>
      <c r="W1674" s="89"/>
      <c r="X1674" s="70"/>
      <c r="Y1674" s="89"/>
      <c r="Z1674" s="76"/>
      <c r="AA1674" s="76"/>
      <c r="AB1674" s="76" t="s">
        <v>765</v>
      </c>
      <c r="AC1674" s="76"/>
      <c r="AD1674" s="140">
        <v>45962</v>
      </c>
      <c r="AE1674" s="160" t="s">
        <v>10811</v>
      </c>
    </row>
    <row r="1675" spans="1:31" s="213" customFormat="1" ht="27" customHeight="1">
      <c r="A1675" s="76">
        <v>1116518307</v>
      </c>
      <c r="B1675" s="401" t="s">
        <v>11846</v>
      </c>
      <c r="C1675" s="429" t="s">
        <v>10812</v>
      </c>
      <c r="D1675" s="429" t="s">
        <v>4796</v>
      </c>
      <c r="E1675" s="401" t="s">
        <v>10813</v>
      </c>
      <c r="F1675" s="162" t="s">
        <v>7156</v>
      </c>
      <c r="G1675" s="76" t="s">
        <v>10814</v>
      </c>
      <c r="H1675" s="76" t="s">
        <v>10815</v>
      </c>
      <c r="I1675" s="172"/>
      <c r="J1675" s="164"/>
      <c r="K1675" s="164"/>
      <c r="L1675" s="164"/>
      <c r="M1675" s="164"/>
      <c r="N1675" s="164" t="s">
        <v>765</v>
      </c>
      <c r="O1675" s="164" t="s">
        <v>765</v>
      </c>
      <c r="P1675" s="76"/>
      <c r="Q1675" s="70"/>
      <c r="R1675" s="89"/>
      <c r="S1675" s="76"/>
      <c r="T1675" s="76"/>
      <c r="U1675" s="76"/>
      <c r="V1675" s="70"/>
      <c r="W1675" s="89"/>
      <c r="X1675" s="70"/>
      <c r="Y1675" s="89"/>
      <c r="Z1675" s="76">
        <v>20</v>
      </c>
      <c r="AA1675" s="76"/>
      <c r="AB1675" s="76"/>
      <c r="AC1675" s="76"/>
      <c r="AD1675" s="140">
        <v>45962</v>
      </c>
      <c r="AE1675" s="160" t="s">
        <v>10816</v>
      </c>
    </row>
    <row r="1676" spans="1:31" s="213" customFormat="1" ht="27" customHeight="1">
      <c r="A1676" s="76">
        <v>1116518315</v>
      </c>
      <c r="B1676" s="401" t="s">
        <v>11931</v>
      </c>
      <c r="C1676" s="429" t="s">
        <v>10817</v>
      </c>
      <c r="D1676" s="429" t="s">
        <v>4796</v>
      </c>
      <c r="E1676" s="401" t="s">
        <v>11140</v>
      </c>
      <c r="F1676" s="162" t="s">
        <v>6782</v>
      </c>
      <c r="G1676" s="76" t="s">
        <v>8811</v>
      </c>
      <c r="H1676" s="76" t="s">
        <v>8812</v>
      </c>
      <c r="I1676" s="172"/>
      <c r="J1676" s="164"/>
      <c r="K1676" s="164"/>
      <c r="L1676" s="164"/>
      <c r="M1676" s="164" t="s">
        <v>765</v>
      </c>
      <c r="N1676" s="164" t="s">
        <v>765</v>
      </c>
      <c r="O1676" s="164"/>
      <c r="P1676" s="76"/>
      <c r="Q1676" s="70"/>
      <c r="R1676" s="89"/>
      <c r="S1676" s="76"/>
      <c r="T1676" s="76"/>
      <c r="U1676" s="76"/>
      <c r="V1676" s="70"/>
      <c r="W1676" s="89"/>
      <c r="X1676" s="70"/>
      <c r="Y1676" s="89"/>
      <c r="Z1676" s="76"/>
      <c r="AA1676" s="76"/>
      <c r="AB1676" s="76"/>
      <c r="AC1676" s="76">
        <v>15</v>
      </c>
      <c r="AD1676" s="140">
        <v>45962</v>
      </c>
      <c r="AE1676" s="160" t="s">
        <v>10820</v>
      </c>
    </row>
    <row r="1677" spans="1:31" s="213" customFormat="1" ht="27" customHeight="1">
      <c r="A1677" s="76">
        <v>1116518349</v>
      </c>
      <c r="B1677" s="401" t="s">
        <v>11638</v>
      </c>
      <c r="C1677" s="429" t="s">
        <v>10821</v>
      </c>
      <c r="D1677" s="429" t="s">
        <v>4796</v>
      </c>
      <c r="E1677" s="401" t="s">
        <v>9697</v>
      </c>
      <c r="F1677" s="162" t="s">
        <v>9698</v>
      </c>
      <c r="G1677" s="76" t="s">
        <v>9699</v>
      </c>
      <c r="H1677" s="76" t="s">
        <v>9700</v>
      </c>
      <c r="I1677" s="172"/>
      <c r="J1677" s="164"/>
      <c r="K1677" s="164"/>
      <c r="L1677" s="164"/>
      <c r="M1677" s="164" t="s">
        <v>765</v>
      </c>
      <c r="N1677" s="164" t="s">
        <v>765</v>
      </c>
      <c r="O1677" s="164" t="s">
        <v>765</v>
      </c>
      <c r="P1677" s="76"/>
      <c r="Q1677" s="70"/>
      <c r="R1677" s="89"/>
      <c r="S1677" s="76"/>
      <c r="T1677" s="76"/>
      <c r="U1677" s="76"/>
      <c r="V1677" s="70"/>
      <c r="W1677" s="89"/>
      <c r="X1677" s="70"/>
      <c r="Y1677" s="89"/>
      <c r="Z1677" s="76"/>
      <c r="AA1677" s="76"/>
      <c r="AB1677" s="76" t="s">
        <v>765</v>
      </c>
      <c r="AC1677" s="76"/>
      <c r="AD1677" s="140">
        <v>45962</v>
      </c>
      <c r="AE1677" s="160" t="s">
        <v>10822</v>
      </c>
    </row>
    <row r="1678" spans="1:31" s="213" customFormat="1" ht="27" customHeight="1">
      <c r="A1678" s="76">
        <v>1116518372</v>
      </c>
      <c r="B1678" s="401" t="s">
        <v>11790</v>
      </c>
      <c r="C1678" s="429" t="s">
        <v>10823</v>
      </c>
      <c r="D1678" s="429" t="s">
        <v>4796</v>
      </c>
      <c r="E1678" s="401" t="s">
        <v>10824</v>
      </c>
      <c r="F1678" s="162" t="s">
        <v>4881</v>
      </c>
      <c r="G1678" s="76" t="s">
        <v>8248</v>
      </c>
      <c r="H1678" s="76" t="s">
        <v>10825</v>
      </c>
      <c r="I1678" s="172" t="s">
        <v>765</v>
      </c>
      <c r="J1678" s="164" t="s">
        <v>765</v>
      </c>
      <c r="K1678" s="164" t="s">
        <v>765</v>
      </c>
      <c r="L1678" s="164" t="s">
        <v>765</v>
      </c>
      <c r="M1678" s="164" t="s">
        <v>765</v>
      </c>
      <c r="N1678" s="164" t="s">
        <v>765</v>
      </c>
      <c r="O1678" s="164" t="s">
        <v>765</v>
      </c>
      <c r="P1678" s="76"/>
      <c r="Q1678" s="70"/>
      <c r="R1678" s="89"/>
      <c r="S1678" s="76"/>
      <c r="T1678" s="76"/>
      <c r="U1678" s="76"/>
      <c r="V1678" s="70"/>
      <c r="W1678" s="89"/>
      <c r="X1678" s="70"/>
      <c r="Y1678" s="89"/>
      <c r="Z1678" s="76"/>
      <c r="AA1678" s="76"/>
      <c r="AB1678" s="76" t="s">
        <v>765</v>
      </c>
      <c r="AC1678" s="76"/>
      <c r="AD1678" s="140">
        <v>45962</v>
      </c>
      <c r="AE1678" s="160" t="s">
        <v>10826</v>
      </c>
    </row>
    <row r="1679" spans="1:31" s="213" customFormat="1" ht="27" customHeight="1">
      <c r="A1679" s="76">
        <v>1116518430</v>
      </c>
      <c r="B1679" s="401" t="s">
        <v>11847</v>
      </c>
      <c r="C1679" s="429" t="s">
        <v>10878</v>
      </c>
      <c r="D1679" s="429" t="s">
        <v>8052</v>
      </c>
      <c r="E1679" s="401" t="s">
        <v>10879</v>
      </c>
      <c r="F1679" s="162" t="s">
        <v>10881</v>
      </c>
      <c r="G1679" s="76" t="s">
        <v>10596</v>
      </c>
      <c r="H1679" s="76"/>
      <c r="I1679" s="172"/>
      <c r="J1679" s="164"/>
      <c r="K1679" s="164"/>
      <c r="L1679" s="164"/>
      <c r="M1679" s="164" t="s">
        <v>765</v>
      </c>
      <c r="N1679" s="164" t="s">
        <v>765</v>
      </c>
      <c r="O1679" s="164" t="s">
        <v>765</v>
      </c>
      <c r="P1679" s="76"/>
      <c r="Q1679" s="70"/>
      <c r="R1679" s="89"/>
      <c r="S1679" s="76"/>
      <c r="T1679" s="76"/>
      <c r="U1679" s="76"/>
      <c r="V1679" s="70"/>
      <c r="W1679" s="89"/>
      <c r="X1679" s="70"/>
      <c r="Y1679" s="89"/>
      <c r="Z1679" s="76"/>
      <c r="AA1679" s="76">
        <v>20</v>
      </c>
      <c r="AB1679" s="76"/>
      <c r="AC1679" s="76"/>
      <c r="AD1679" s="140">
        <v>45992</v>
      </c>
      <c r="AE1679" s="160" t="s">
        <v>10880</v>
      </c>
    </row>
    <row r="1680" spans="1:31" s="213" customFormat="1" ht="27" customHeight="1">
      <c r="A1680" s="76">
        <v>1116518445</v>
      </c>
      <c r="B1680" s="401" t="s">
        <v>11959</v>
      </c>
      <c r="C1680" s="429" t="s">
        <v>10882</v>
      </c>
      <c r="D1680" s="429" t="s">
        <v>8052</v>
      </c>
      <c r="E1680" s="401" t="s">
        <v>10883</v>
      </c>
      <c r="F1680" s="162" t="s">
        <v>4549</v>
      </c>
      <c r="G1680" s="76" t="s">
        <v>10884</v>
      </c>
      <c r="H1680" s="76" t="s">
        <v>10885</v>
      </c>
      <c r="I1680" s="172"/>
      <c r="J1680" s="164"/>
      <c r="K1680" s="164"/>
      <c r="L1680" s="164"/>
      <c r="M1680" s="164" t="s">
        <v>765</v>
      </c>
      <c r="N1680" s="164" t="s">
        <v>765</v>
      </c>
      <c r="O1680" s="164"/>
      <c r="P1680" s="76"/>
      <c r="Q1680" s="70"/>
      <c r="R1680" s="89"/>
      <c r="S1680" s="76"/>
      <c r="T1680" s="76"/>
      <c r="U1680" s="76"/>
      <c r="V1680" s="70"/>
      <c r="W1680" s="89"/>
      <c r="X1680" s="70"/>
      <c r="Y1680" s="89"/>
      <c r="Z1680" s="76"/>
      <c r="AA1680" s="76">
        <v>20</v>
      </c>
      <c r="AB1680" s="76"/>
      <c r="AC1680" s="76"/>
      <c r="AD1680" s="140">
        <v>45992</v>
      </c>
      <c r="AE1680" s="160" t="s">
        <v>10886</v>
      </c>
    </row>
    <row r="1681" spans="1:31" s="213" customFormat="1" ht="27" customHeight="1">
      <c r="A1681" s="76">
        <v>1116518448</v>
      </c>
      <c r="B1681" s="401" t="s">
        <v>11848</v>
      </c>
      <c r="C1681" s="429" t="s">
        <v>10887</v>
      </c>
      <c r="D1681" s="429" t="s">
        <v>8052</v>
      </c>
      <c r="E1681" s="401" t="s">
        <v>10888</v>
      </c>
      <c r="F1681" s="162" t="s">
        <v>5895</v>
      </c>
      <c r="G1681" s="76" t="s">
        <v>10466</v>
      </c>
      <c r="H1681" s="76" t="s">
        <v>8867</v>
      </c>
      <c r="I1681" s="172"/>
      <c r="J1681" s="164"/>
      <c r="K1681" s="164"/>
      <c r="L1681" s="164"/>
      <c r="M1681" s="164" t="s">
        <v>765</v>
      </c>
      <c r="N1681" s="164" t="s">
        <v>765</v>
      </c>
      <c r="O1681" s="164"/>
      <c r="P1681" s="76"/>
      <c r="Q1681" s="70"/>
      <c r="R1681" s="89"/>
      <c r="S1681" s="76"/>
      <c r="T1681" s="76"/>
      <c r="U1681" s="76"/>
      <c r="V1681" s="70"/>
      <c r="W1681" s="89"/>
      <c r="X1681" s="70"/>
      <c r="Y1681" s="89"/>
      <c r="Z1681" s="76"/>
      <c r="AA1681" s="76">
        <v>20</v>
      </c>
      <c r="AB1681" s="76"/>
      <c r="AC1681" s="76"/>
      <c r="AD1681" s="140">
        <v>45992</v>
      </c>
      <c r="AE1681" s="160" t="s">
        <v>10889</v>
      </c>
    </row>
    <row r="1682" spans="1:31" s="213" customFormat="1" ht="27" customHeight="1">
      <c r="A1682" s="76">
        <v>1116518463</v>
      </c>
      <c r="B1682" s="401" t="s">
        <v>11849</v>
      </c>
      <c r="C1682" s="429" t="s">
        <v>10890</v>
      </c>
      <c r="D1682" s="429" t="s">
        <v>8052</v>
      </c>
      <c r="E1682" s="401" t="s">
        <v>10891</v>
      </c>
      <c r="F1682" s="162" t="s">
        <v>6803</v>
      </c>
      <c r="G1682" s="76" t="s">
        <v>10892</v>
      </c>
      <c r="H1682" s="76"/>
      <c r="I1682" s="172"/>
      <c r="J1682" s="164"/>
      <c r="K1682" s="164"/>
      <c r="L1682" s="164"/>
      <c r="M1682" s="164" t="s">
        <v>765</v>
      </c>
      <c r="N1682" s="164" t="s">
        <v>765</v>
      </c>
      <c r="O1682" s="164"/>
      <c r="P1682" s="76"/>
      <c r="Q1682" s="70"/>
      <c r="R1682" s="89"/>
      <c r="S1682" s="76"/>
      <c r="T1682" s="76"/>
      <c r="U1682" s="76"/>
      <c r="V1682" s="70"/>
      <c r="W1682" s="89"/>
      <c r="X1682" s="70"/>
      <c r="Y1682" s="89"/>
      <c r="Z1682" s="76"/>
      <c r="AA1682" s="76">
        <v>20</v>
      </c>
      <c r="AB1682" s="76"/>
      <c r="AC1682" s="76"/>
      <c r="AD1682" s="140">
        <v>45992</v>
      </c>
      <c r="AE1682" s="160" t="s">
        <v>10893</v>
      </c>
    </row>
    <row r="1683" spans="1:31" s="213" customFormat="1" ht="27" customHeight="1">
      <c r="A1683" s="76">
        <v>1116518497</v>
      </c>
      <c r="B1683" s="401" t="s">
        <v>11850</v>
      </c>
      <c r="C1683" s="429" t="s">
        <v>10947</v>
      </c>
      <c r="D1683" s="429" t="s">
        <v>8052</v>
      </c>
      <c r="E1683" s="401" t="s">
        <v>10948</v>
      </c>
      <c r="F1683" s="162" t="s">
        <v>5895</v>
      </c>
      <c r="G1683" s="76" t="s">
        <v>10949</v>
      </c>
      <c r="H1683" s="76"/>
      <c r="I1683" s="172"/>
      <c r="J1683" s="164"/>
      <c r="K1683" s="164"/>
      <c r="L1683" s="164"/>
      <c r="M1683" s="164" t="s">
        <v>10950</v>
      </c>
      <c r="N1683" s="164" t="s">
        <v>10950</v>
      </c>
      <c r="O1683" s="164" t="s">
        <v>10950</v>
      </c>
      <c r="P1683" s="76"/>
      <c r="Q1683" s="70"/>
      <c r="R1683" s="89"/>
      <c r="S1683" s="76"/>
      <c r="T1683" s="76"/>
      <c r="U1683" s="76"/>
      <c r="V1683" s="70"/>
      <c r="W1683" s="89"/>
      <c r="X1683" s="70"/>
      <c r="Y1683" s="89"/>
      <c r="Z1683" s="76"/>
      <c r="AA1683" s="76">
        <v>20</v>
      </c>
      <c r="AB1683" s="76"/>
      <c r="AC1683" s="76"/>
      <c r="AD1683" s="140">
        <v>46023</v>
      </c>
      <c r="AE1683" s="160" t="s">
        <v>10951</v>
      </c>
    </row>
    <row r="1684" spans="1:31" s="213" customFormat="1" ht="27" customHeight="1">
      <c r="A1684" s="76">
        <v>1116518505</v>
      </c>
      <c r="B1684" s="401" t="s">
        <v>11851</v>
      </c>
      <c r="C1684" s="429" t="s">
        <v>10952</v>
      </c>
      <c r="D1684" s="429" t="s">
        <v>8052</v>
      </c>
      <c r="E1684" s="401" t="s">
        <v>10953</v>
      </c>
      <c r="F1684" s="162" t="s">
        <v>8982</v>
      </c>
      <c r="G1684" s="76" t="s">
        <v>10954</v>
      </c>
      <c r="H1684" s="76" t="s">
        <v>10955</v>
      </c>
      <c r="I1684" s="172"/>
      <c r="J1684" s="164" t="s">
        <v>10950</v>
      </c>
      <c r="K1684" s="164" t="s">
        <v>10950</v>
      </c>
      <c r="L1684" s="164" t="s">
        <v>10950</v>
      </c>
      <c r="M1684" s="164" t="s">
        <v>10950</v>
      </c>
      <c r="N1684" s="164" t="s">
        <v>10950</v>
      </c>
      <c r="O1684" s="164" t="s">
        <v>10950</v>
      </c>
      <c r="P1684" s="76"/>
      <c r="Q1684" s="70"/>
      <c r="R1684" s="89"/>
      <c r="S1684" s="76"/>
      <c r="T1684" s="76"/>
      <c r="U1684" s="76"/>
      <c r="V1684" s="70"/>
      <c r="W1684" s="89"/>
      <c r="X1684" s="70"/>
      <c r="Y1684" s="89"/>
      <c r="Z1684" s="76"/>
      <c r="AA1684" s="76">
        <v>20</v>
      </c>
      <c r="AB1684" s="76"/>
      <c r="AC1684" s="76"/>
      <c r="AD1684" s="140">
        <v>46023</v>
      </c>
      <c r="AE1684" s="160" t="s">
        <v>10956</v>
      </c>
    </row>
    <row r="1685" spans="1:31" s="213" customFormat="1" ht="27" customHeight="1">
      <c r="A1685" s="76">
        <v>1116518513</v>
      </c>
      <c r="B1685" s="401" t="s">
        <v>11992</v>
      </c>
      <c r="C1685" s="429" t="s">
        <v>10957</v>
      </c>
      <c r="D1685" s="429" t="s">
        <v>8052</v>
      </c>
      <c r="E1685" s="401" t="s">
        <v>10958</v>
      </c>
      <c r="F1685" s="162" t="s">
        <v>4408</v>
      </c>
      <c r="G1685" s="76" t="s">
        <v>10959</v>
      </c>
      <c r="H1685" s="76" t="s">
        <v>4410</v>
      </c>
      <c r="I1685" s="172"/>
      <c r="J1685" s="164"/>
      <c r="K1685" s="164"/>
      <c r="L1685" s="164"/>
      <c r="M1685" s="164" t="s">
        <v>10950</v>
      </c>
      <c r="N1685" s="164" t="s">
        <v>10950</v>
      </c>
      <c r="O1685" s="164" t="s">
        <v>10950</v>
      </c>
      <c r="P1685" s="76"/>
      <c r="Q1685" s="70"/>
      <c r="R1685" s="89"/>
      <c r="S1685" s="76"/>
      <c r="T1685" s="76"/>
      <c r="U1685" s="76"/>
      <c r="V1685" s="70"/>
      <c r="W1685" s="89"/>
      <c r="X1685" s="70"/>
      <c r="Y1685" s="89"/>
      <c r="Z1685" s="76"/>
      <c r="AA1685" s="76"/>
      <c r="AB1685" s="76"/>
      <c r="AC1685" s="76">
        <v>10</v>
      </c>
      <c r="AD1685" s="140">
        <v>46023</v>
      </c>
      <c r="AE1685" s="160" t="s">
        <v>10960</v>
      </c>
    </row>
    <row r="1686" spans="1:31" s="213" customFormat="1" ht="27" customHeight="1">
      <c r="A1686" s="76">
        <v>1116518521</v>
      </c>
      <c r="B1686" s="401" t="s">
        <v>12023</v>
      </c>
      <c r="C1686" s="429" t="s">
        <v>10961</v>
      </c>
      <c r="D1686" s="429" t="s">
        <v>8052</v>
      </c>
      <c r="E1686" s="401" t="s">
        <v>10962</v>
      </c>
      <c r="F1686" s="162" t="s">
        <v>5895</v>
      </c>
      <c r="G1686" s="76" t="s">
        <v>10963</v>
      </c>
      <c r="H1686" s="76" t="s">
        <v>10964</v>
      </c>
      <c r="I1686" s="172"/>
      <c r="J1686" s="164"/>
      <c r="K1686" s="164"/>
      <c r="L1686" s="164"/>
      <c r="M1686" s="164" t="s">
        <v>10950</v>
      </c>
      <c r="N1686" s="164" t="s">
        <v>10950</v>
      </c>
      <c r="O1686" s="164"/>
      <c r="P1686" s="76"/>
      <c r="Q1686" s="70"/>
      <c r="R1686" s="89"/>
      <c r="S1686" s="76"/>
      <c r="T1686" s="76"/>
      <c r="U1686" s="76"/>
      <c r="V1686" s="70"/>
      <c r="W1686" s="89"/>
      <c r="X1686" s="70"/>
      <c r="Y1686" s="89"/>
      <c r="Z1686" s="76"/>
      <c r="AA1686" s="76">
        <v>20</v>
      </c>
      <c r="AB1686" s="76"/>
      <c r="AC1686" s="76"/>
      <c r="AD1686" s="140">
        <v>46023</v>
      </c>
      <c r="AE1686" s="160" t="s">
        <v>10965</v>
      </c>
    </row>
    <row r="1687" spans="1:31" s="213" customFormat="1" ht="27" customHeight="1">
      <c r="A1687" s="76">
        <v>1116518562</v>
      </c>
      <c r="B1687" s="401" t="s">
        <v>11936</v>
      </c>
      <c r="C1687" s="429" t="s">
        <v>10966</v>
      </c>
      <c r="D1687" s="429" t="s">
        <v>8052</v>
      </c>
      <c r="E1687" s="401" t="s">
        <v>10967</v>
      </c>
      <c r="F1687" s="162" t="s">
        <v>10968</v>
      </c>
      <c r="G1687" s="76" t="s">
        <v>10969</v>
      </c>
      <c r="H1687" s="76"/>
      <c r="I1687" s="172"/>
      <c r="J1687" s="164"/>
      <c r="K1687" s="164"/>
      <c r="L1687" s="164"/>
      <c r="M1687" s="164" t="s">
        <v>10950</v>
      </c>
      <c r="N1687" s="164" t="s">
        <v>10950</v>
      </c>
      <c r="O1687" s="164" t="s">
        <v>10950</v>
      </c>
      <c r="P1687" s="76"/>
      <c r="Q1687" s="70"/>
      <c r="R1687" s="89"/>
      <c r="S1687" s="76"/>
      <c r="T1687" s="76"/>
      <c r="U1687" s="76"/>
      <c r="V1687" s="70"/>
      <c r="W1687" s="89"/>
      <c r="X1687" s="70"/>
      <c r="Y1687" s="89"/>
      <c r="Z1687" s="76"/>
      <c r="AA1687" s="76">
        <v>20</v>
      </c>
      <c r="AB1687" s="76"/>
      <c r="AC1687" s="76"/>
      <c r="AD1687" s="140">
        <v>46023</v>
      </c>
      <c r="AE1687" s="160" t="s">
        <v>10970</v>
      </c>
    </row>
    <row r="1688" spans="1:31" s="213" customFormat="1" ht="27" customHeight="1">
      <c r="A1688" s="76">
        <v>1116518570</v>
      </c>
      <c r="B1688" s="401" t="s">
        <v>11852</v>
      </c>
      <c r="C1688" s="453" t="s">
        <v>11056</v>
      </c>
      <c r="D1688" s="429" t="s">
        <v>8052</v>
      </c>
      <c r="E1688" s="401" t="s">
        <v>10971</v>
      </c>
      <c r="F1688" s="162" t="s">
        <v>8064</v>
      </c>
      <c r="G1688" s="76" t="s">
        <v>4717</v>
      </c>
      <c r="H1688" s="76" t="s">
        <v>4718</v>
      </c>
      <c r="I1688" s="172"/>
      <c r="J1688" s="164"/>
      <c r="K1688" s="164"/>
      <c r="L1688" s="164"/>
      <c r="M1688" s="164" t="s">
        <v>10950</v>
      </c>
      <c r="N1688" s="164" t="s">
        <v>10950</v>
      </c>
      <c r="O1688" s="164" t="s">
        <v>10950</v>
      </c>
      <c r="P1688" s="76"/>
      <c r="Q1688" s="70"/>
      <c r="R1688" s="89"/>
      <c r="S1688" s="76"/>
      <c r="T1688" s="76"/>
      <c r="U1688" s="76"/>
      <c r="V1688" s="70"/>
      <c r="W1688" s="89"/>
      <c r="X1688" s="70"/>
      <c r="Y1688" s="89"/>
      <c r="Z1688" s="76"/>
      <c r="AA1688" s="76">
        <v>20</v>
      </c>
      <c r="AB1688" s="76"/>
      <c r="AC1688" s="76"/>
      <c r="AD1688" s="140">
        <v>46023</v>
      </c>
      <c r="AE1688" s="160" t="s">
        <v>10972</v>
      </c>
    </row>
    <row r="1689" spans="1:31" s="213" customFormat="1" ht="27" customHeight="1">
      <c r="A1689" s="76">
        <v>1116518646</v>
      </c>
      <c r="B1689" s="401" t="s">
        <v>11853</v>
      </c>
      <c r="C1689" s="429" t="s">
        <v>11037</v>
      </c>
      <c r="D1689" s="429" t="s">
        <v>8052</v>
      </c>
      <c r="E1689" s="401" t="s">
        <v>11042</v>
      </c>
      <c r="F1689" s="162" t="s">
        <v>11038</v>
      </c>
      <c r="G1689" s="76" t="s">
        <v>11039</v>
      </c>
      <c r="H1689" s="76" t="s">
        <v>11040</v>
      </c>
      <c r="I1689" s="172"/>
      <c r="J1689" s="164"/>
      <c r="K1689" s="164"/>
      <c r="L1689" s="164"/>
      <c r="M1689" s="164" t="s">
        <v>10950</v>
      </c>
      <c r="N1689" s="164" t="s">
        <v>10950</v>
      </c>
      <c r="O1689" s="164"/>
      <c r="P1689" s="76"/>
      <c r="Q1689" s="70"/>
      <c r="R1689" s="89"/>
      <c r="S1689" s="76"/>
      <c r="T1689" s="76"/>
      <c r="U1689" s="76"/>
      <c r="V1689" s="70"/>
      <c r="W1689" s="89"/>
      <c r="X1689" s="70"/>
      <c r="Y1689" s="89"/>
      <c r="Z1689" s="76">
        <v>20</v>
      </c>
      <c r="AA1689" s="76"/>
      <c r="AB1689" s="76"/>
      <c r="AC1689" s="76"/>
      <c r="AD1689" s="140">
        <v>46054</v>
      </c>
      <c r="AE1689" s="160" t="s">
        <v>11041</v>
      </c>
    </row>
    <row r="1690" spans="1:31" s="213" customFormat="1" ht="27" customHeight="1">
      <c r="A1690" s="76">
        <v>1116518729</v>
      </c>
      <c r="B1690" s="401" t="s">
        <v>11993</v>
      </c>
      <c r="C1690" s="429" t="s">
        <v>11043</v>
      </c>
      <c r="D1690" s="429" t="s">
        <v>8052</v>
      </c>
      <c r="E1690" s="401" t="s">
        <v>11044</v>
      </c>
      <c r="F1690" s="162" t="s">
        <v>11045</v>
      </c>
      <c r="G1690" s="76" t="s">
        <v>11046</v>
      </c>
      <c r="H1690" s="76" t="s">
        <v>11047</v>
      </c>
      <c r="I1690" s="172"/>
      <c r="J1690" s="164"/>
      <c r="K1690" s="164"/>
      <c r="L1690" s="164"/>
      <c r="M1690" s="164" t="s">
        <v>10950</v>
      </c>
      <c r="N1690" s="164" t="s">
        <v>10950</v>
      </c>
      <c r="O1690" s="164"/>
      <c r="P1690" s="76"/>
      <c r="Q1690" s="70"/>
      <c r="R1690" s="89"/>
      <c r="S1690" s="76"/>
      <c r="T1690" s="76">
        <v>20</v>
      </c>
      <c r="U1690" s="76"/>
      <c r="V1690" s="70"/>
      <c r="W1690" s="89"/>
      <c r="X1690" s="70"/>
      <c r="Y1690" s="89"/>
      <c r="Z1690" s="76"/>
      <c r="AA1690" s="76"/>
      <c r="AB1690" s="76"/>
      <c r="AC1690" s="76"/>
      <c r="AD1690" s="140">
        <v>46054</v>
      </c>
      <c r="AE1690" s="160" t="s">
        <v>11048</v>
      </c>
    </row>
    <row r="1691" spans="1:31" s="213" customFormat="1" ht="27" customHeight="1">
      <c r="A1691" s="76">
        <v>1116518786</v>
      </c>
      <c r="B1691" s="401" t="s">
        <v>11854</v>
      </c>
      <c r="C1691" s="429" t="s">
        <v>11049</v>
      </c>
      <c r="D1691" s="429" t="s">
        <v>8052</v>
      </c>
      <c r="E1691" s="401" t="s">
        <v>11050</v>
      </c>
      <c r="F1691" s="162" t="s">
        <v>5891</v>
      </c>
      <c r="G1691" s="76" t="s">
        <v>11051</v>
      </c>
      <c r="H1691" s="76"/>
      <c r="I1691" s="172"/>
      <c r="J1691" s="164"/>
      <c r="K1691" s="164"/>
      <c r="L1691" s="164"/>
      <c r="M1691" s="164" t="s">
        <v>10950</v>
      </c>
      <c r="N1691" s="164" t="s">
        <v>10950</v>
      </c>
      <c r="O1691" s="164"/>
      <c r="P1691" s="76"/>
      <c r="Q1691" s="70"/>
      <c r="R1691" s="89"/>
      <c r="S1691" s="76"/>
      <c r="T1691" s="76"/>
      <c r="U1691" s="76"/>
      <c r="V1691" s="70"/>
      <c r="W1691" s="89"/>
      <c r="X1691" s="70"/>
      <c r="Y1691" s="89"/>
      <c r="Z1691" s="76">
        <v>20</v>
      </c>
      <c r="AA1691" s="76"/>
      <c r="AB1691" s="76"/>
      <c r="AC1691" s="76"/>
      <c r="AD1691" s="140">
        <v>46054</v>
      </c>
      <c r="AE1691" s="160" t="s">
        <v>11052</v>
      </c>
    </row>
    <row r="1692" spans="1:31" s="213" customFormat="1" ht="27" customHeight="1">
      <c r="A1692" s="76">
        <v>1116518851</v>
      </c>
      <c r="B1692" s="401" t="s">
        <v>11937</v>
      </c>
      <c r="C1692" s="429" t="s">
        <v>11114</v>
      </c>
      <c r="D1692" s="429" t="s">
        <v>8052</v>
      </c>
      <c r="E1692" s="401" t="s">
        <v>11115</v>
      </c>
      <c r="F1692" s="162" t="s">
        <v>7765</v>
      </c>
      <c r="G1692" s="76" t="s">
        <v>10818</v>
      </c>
      <c r="H1692" s="76" t="s">
        <v>10819</v>
      </c>
      <c r="I1692" s="172"/>
      <c r="J1692" s="164"/>
      <c r="K1692" s="164"/>
      <c r="L1692" s="164"/>
      <c r="M1692" s="164" t="s">
        <v>10950</v>
      </c>
      <c r="N1692" s="164" t="s">
        <v>10950</v>
      </c>
      <c r="O1692" s="164"/>
      <c r="P1692" s="76"/>
      <c r="Q1692" s="70"/>
      <c r="R1692" s="89"/>
      <c r="S1692" s="76"/>
      <c r="T1692" s="76"/>
      <c r="U1692" s="76"/>
      <c r="V1692" s="70"/>
      <c r="W1692" s="89"/>
      <c r="X1692" s="70"/>
      <c r="Y1692" s="89"/>
      <c r="Z1692" s="76"/>
      <c r="AA1692" s="76">
        <v>20</v>
      </c>
      <c r="AB1692" s="76"/>
      <c r="AC1692" s="76"/>
      <c r="AD1692" s="140">
        <v>46082</v>
      </c>
      <c r="AE1692" s="160" t="s">
        <v>11116</v>
      </c>
    </row>
    <row r="1693" spans="1:31" s="213" customFormat="1" ht="27" customHeight="1">
      <c r="A1693" s="76">
        <v>1116518877</v>
      </c>
      <c r="B1693" s="401" t="s">
        <v>11855</v>
      </c>
      <c r="C1693" s="429" t="s">
        <v>11117</v>
      </c>
      <c r="D1693" s="429" t="s">
        <v>8052</v>
      </c>
      <c r="E1693" s="401" t="s">
        <v>11118</v>
      </c>
      <c r="F1693" s="162" t="s">
        <v>11119</v>
      </c>
      <c r="G1693" s="76" t="s">
        <v>11120</v>
      </c>
      <c r="H1693" s="76" t="s">
        <v>11121</v>
      </c>
      <c r="I1693" s="172"/>
      <c r="J1693" s="164"/>
      <c r="K1693" s="164"/>
      <c r="L1693" s="164"/>
      <c r="M1693" s="164"/>
      <c r="N1693" s="164" t="s">
        <v>10950</v>
      </c>
      <c r="O1693" s="164" t="s">
        <v>10950</v>
      </c>
      <c r="P1693" s="76"/>
      <c r="Q1693" s="70"/>
      <c r="R1693" s="89"/>
      <c r="S1693" s="76"/>
      <c r="T1693" s="76"/>
      <c r="U1693" s="76"/>
      <c r="V1693" s="70"/>
      <c r="W1693" s="89"/>
      <c r="X1693" s="70">
        <v>20</v>
      </c>
      <c r="Y1693" s="89"/>
      <c r="Z1693" s="76"/>
      <c r="AA1693" s="76"/>
      <c r="AB1693" s="76"/>
      <c r="AC1693" s="76"/>
      <c r="AD1693" s="140">
        <v>46082</v>
      </c>
      <c r="AE1693" s="160" t="s">
        <v>11122</v>
      </c>
    </row>
    <row r="1694" spans="1:31" s="213" customFormat="1" ht="27" customHeight="1">
      <c r="A1694" s="76">
        <v>1116518885</v>
      </c>
      <c r="B1694" s="401" t="s">
        <v>11856</v>
      </c>
      <c r="C1694" s="429" t="s">
        <v>11123</v>
      </c>
      <c r="D1694" s="429" t="s">
        <v>8052</v>
      </c>
      <c r="E1694" s="401" t="s">
        <v>11124</v>
      </c>
      <c r="F1694" s="162" t="s">
        <v>7156</v>
      </c>
      <c r="G1694" s="76" t="s">
        <v>7761</v>
      </c>
      <c r="H1694" s="76" t="s">
        <v>7762</v>
      </c>
      <c r="I1694" s="172"/>
      <c r="J1694" s="164"/>
      <c r="K1694" s="164"/>
      <c r="L1694" s="164"/>
      <c r="M1694" s="164" t="s">
        <v>10950</v>
      </c>
      <c r="N1694" s="164" t="s">
        <v>10950</v>
      </c>
      <c r="O1694" s="164" t="s">
        <v>10950</v>
      </c>
      <c r="P1694" s="76"/>
      <c r="Q1694" s="70"/>
      <c r="R1694" s="89"/>
      <c r="S1694" s="76"/>
      <c r="T1694" s="76"/>
      <c r="U1694" s="76"/>
      <c r="V1694" s="70"/>
      <c r="W1694" s="89"/>
      <c r="X1694" s="70"/>
      <c r="Y1694" s="89"/>
      <c r="Z1694" s="76"/>
      <c r="AA1694" s="76">
        <v>20</v>
      </c>
      <c r="AB1694" s="76"/>
      <c r="AC1694" s="76"/>
      <c r="AD1694" s="140">
        <v>46082</v>
      </c>
      <c r="AE1694" s="160" t="s">
        <v>11125</v>
      </c>
    </row>
    <row r="1695" spans="1:31" s="213" customFormat="1" ht="27" customHeight="1">
      <c r="A1695" s="76">
        <v>1116519024</v>
      </c>
      <c r="B1695" s="401" t="s">
        <v>11235</v>
      </c>
      <c r="C1695" s="429" t="s">
        <v>11226</v>
      </c>
      <c r="D1695" s="429" t="s">
        <v>8052</v>
      </c>
      <c r="E1695" s="401" t="s">
        <v>11236</v>
      </c>
      <c r="F1695" s="162" t="s">
        <v>6967</v>
      </c>
      <c r="G1695" s="76" t="s">
        <v>11227</v>
      </c>
      <c r="H1695" s="76"/>
      <c r="I1695" s="172"/>
      <c r="J1695" s="164"/>
      <c r="K1695" s="164"/>
      <c r="L1695" s="164"/>
      <c r="M1695" s="164" t="s">
        <v>10950</v>
      </c>
      <c r="N1695" s="164" t="s">
        <v>10950</v>
      </c>
      <c r="O1695" s="164"/>
      <c r="P1695" s="76"/>
      <c r="Q1695" s="70"/>
      <c r="R1695" s="89"/>
      <c r="S1695" s="76"/>
      <c r="T1695" s="76"/>
      <c r="U1695" s="76"/>
      <c r="V1695" s="70"/>
      <c r="W1695" s="89"/>
      <c r="X1695" s="70"/>
      <c r="Y1695" s="89"/>
      <c r="Z1695" s="76"/>
      <c r="AA1695" s="76">
        <v>20</v>
      </c>
      <c r="AB1695" s="76"/>
      <c r="AC1695" s="76"/>
      <c r="AD1695" s="140">
        <v>46113</v>
      </c>
      <c r="AE1695" s="160" t="s">
        <v>11228</v>
      </c>
    </row>
    <row r="1696" spans="1:31" s="213" customFormat="1" ht="27" customHeight="1">
      <c r="A1696" s="76">
        <v>1116519032</v>
      </c>
      <c r="B1696" s="401" t="s">
        <v>11722</v>
      </c>
      <c r="C1696" s="429" t="s">
        <v>11229</v>
      </c>
      <c r="D1696" s="429" t="s">
        <v>8052</v>
      </c>
      <c r="E1696" s="401" t="s">
        <v>11237</v>
      </c>
      <c r="F1696" s="162" t="s">
        <v>4705</v>
      </c>
      <c r="G1696" s="76" t="s">
        <v>11230</v>
      </c>
      <c r="H1696" s="76" t="s">
        <v>11231</v>
      </c>
      <c r="I1696" s="172"/>
      <c r="J1696" s="164"/>
      <c r="K1696" s="164"/>
      <c r="L1696" s="164"/>
      <c r="M1696" s="164" t="s">
        <v>10950</v>
      </c>
      <c r="N1696" s="164" t="s">
        <v>10950</v>
      </c>
      <c r="O1696" s="164" t="s">
        <v>10950</v>
      </c>
      <c r="P1696" s="76"/>
      <c r="Q1696" s="70"/>
      <c r="R1696" s="89"/>
      <c r="S1696" s="76"/>
      <c r="T1696" s="76"/>
      <c r="U1696" s="76"/>
      <c r="V1696" s="70"/>
      <c r="W1696" s="89"/>
      <c r="X1696" s="70"/>
      <c r="Y1696" s="89"/>
      <c r="Z1696" s="76"/>
      <c r="AA1696" s="76">
        <v>20</v>
      </c>
      <c r="AB1696" s="76"/>
      <c r="AC1696" s="76"/>
      <c r="AD1696" s="140">
        <v>46113</v>
      </c>
      <c r="AE1696" s="160" t="s">
        <v>11232</v>
      </c>
    </row>
    <row r="1697" spans="1:31" s="213" customFormat="1" ht="27" customHeight="1">
      <c r="A1697" s="76">
        <v>1116519040</v>
      </c>
      <c r="B1697" s="401" t="s">
        <v>11711</v>
      </c>
      <c r="C1697" s="429" t="s">
        <v>11233</v>
      </c>
      <c r="D1697" s="429" t="s">
        <v>8052</v>
      </c>
      <c r="E1697" s="401" t="s">
        <v>11238</v>
      </c>
      <c r="F1697" s="162" t="s">
        <v>5891</v>
      </c>
      <c r="G1697" s="76" t="s">
        <v>9221</v>
      </c>
      <c r="H1697" s="76" t="s">
        <v>9222</v>
      </c>
      <c r="I1697" s="172"/>
      <c r="J1697" s="164"/>
      <c r="K1697" s="164"/>
      <c r="L1697" s="164"/>
      <c r="M1697" s="164" t="s">
        <v>10950</v>
      </c>
      <c r="N1697" s="164" t="s">
        <v>10950</v>
      </c>
      <c r="O1697" s="164" t="s">
        <v>10950</v>
      </c>
      <c r="P1697" s="76"/>
      <c r="Q1697" s="70"/>
      <c r="R1697" s="89"/>
      <c r="S1697" s="76"/>
      <c r="T1697" s="76"/>
      <c r="U1697" s="76"/>
      <c r="V1697" s="70"/>
      <c r="W1697" s="89"/>
      <c r="X1697" s="70"/>
      <c r="Y1697" s="89"/>
      <c r="Z1697" s="76"/>
      <c r="AA1697" s="76">
        <v>20</v>
      </c>
      <c r="AB1697" s="76"/>
      <c r="AC1697" s="76"/>
      <c r="AD1697" s="140">
        <v>46113</v>
      </c>
      <c r="AE1697" s="160" t="s">
        <v>11234</v>
      </c>
    </row>
    <row r="1698" spans="1:31" s="213" customFormat="1" ht="27" customHeight="1">
      <c r="A1698" s="76">
        <v>1116519123</v>
      </c>
      <c r="B1698" s="401" t="s">
        <v>11859</v>
      </c>
      <c r="C1698" s="429" t="s">
        <v>11251</v>
      </c>
      <c r="D1698" s="429" t="s">
        <v>8052</v>
      </c>
      <c r="E1698" s="401" t="s">
        <v>11239</v>
      </c>
      <c r="F1698" s="162" t="s">
        <v>9211</v>
      </c>
      <c r="G1698" s="76" t="s">
        <v>11240</v>
      </c>
      <c r="H1698" s="76" t="s">
        <v>11240</v>
      </c>
      <c r="I1698" s="172"/>
      <c r="J1698" s="164"/>
      <c r="K1698" s="164"/>
      <c r="L1698" s="164"/>
      <c r="M1698" s="164" t="s">
        <v>10950</v>
      </c>
      <c r="N1698" s="164" t="s">
        <v>10950</v>
      </c>
      <c r="O1698" s="164" t="s">
        <v>10950</v>
      </c>
      <c r="P1698" s="76"/>
      <c r="Q1698" s="70"/>
      <c r="R1698" s="89"/>
      <c r="S1698" s="76"/>
      <c r="T1698" s="76"/>
      <c r="U1698" s="76"/>
      <c r="V1698" s="70"/>
      <c r="W1698" s="89"/>
      <c r="X1698" s="70"/>
      <c r="Y1698" s="89"/>
      <c r="Z1698" s="76"/>
      <c r="AA1698" s="76">
        <v>20</v>
      </c>
      <c r="AB1698" s="76"/>
      <c r="AC1698" s="76"/>
      <c r="AD1698" s="140">
        <v>46113</v>
      </c>
      <c r="AE1698" s="160" t="s">
        <v>11241</v>
      </c>
    </row>
    <row r="1699" spans="1:31" s="213" customFormat="1" ht="27" customHeight="1">
      <c r="A1699" s="76">
        <v>1116519131</v>
      </c>
      <c r="B1699" s="401" t="s">
        <v>11860</v>
      </c>
      <c r="C1699" s="429" t="s">
        <v>11252</v>
      </c>
      <c r="D1699" s="429" t="s">
        <v>8052</v>
      </c>
      <c r="E1699" s="401" t="s">
        <v>11242</v>
      </c>
      <c r="F1699" s="162" t="s">
        <v>6803</v>
      </c>
      <c r="G1699" s="76" t="s">
        <v>11243</v>
      </c>
      <c r="H1699" s="76" t="s">
        <v>11244</v>
      </c>
      <c r="I1699" s="172"/>
      <c r="J1699" s="164"/>
      <c r="K1699" s="164"/>
      <c r="L1699" s="164"/>
      <c r="M1699" s="164" t="s">
        <v>10950</v>
      </c>
      <c r="N1699" s="164" t="s">
        <v>10950</v>
      </c>
      <c r="O1699" s="164"/>
      <c r="P1699" s="76"/>
      <c r="Q1699" s="70"/>
      <c r="R1699" s="89"/>
      <c r="S1699" s="76"/>
      <c r="T1699" s="76"/>
      <c r="U1699" s="76"/>
      <c r="V1699" s="70"/>
      <c r="W1699" s="89"/>
      <c r="X1699" s="70"/>
      <c r="Y1699" s="89"/>
      <c r="Z1699" s="76"/>
      <c r="AA1699" s="76">
        <v>20</v>
      </c>
      <c r="AB1699" s="76"/>
      <c r="AC1699" s="76"/>
      <c r="AD1699" s="140">
        <v>46113</v>
      </c>
      <c r="AE1699" s="160" t="s">
        <v>11245</v>
      </c>
    </row>
    <row r="1700" spans="1:31" s="213" customFormat="1" ht="27" customHeight="1">
      <c r="A1700" s="76">
        <v>1116519149</v>
      </c>
      <c r="B1700" s="401" t="s">
        <v>11861</v>
      </c>
      <c r="C1700" s="429" t="s">
        <v>11262</v>
      </c>
      <c r="D1700" s="429" t="s">
        <v>8052</v>
      </c>
      <c r="E1700" s="401" t="s">
        <v>11257</v>
      </c>
      <c r="F1700" s="162" t="s">
        <v>11258</v>
      </c>
      <c r="G1700" s="76" t="s">
        <v>11259</v>
      </c>
      <c r="H1700" s="76" t="s">
        <v>11260</v>
      </c>
      <c r="I1700" s="172"/>
      <c r="J1700" s="164"/>
      <c r="K1700" s="164"/>
      <c r="L1700" s="164"/>
      <c r="M1700" s="164" t="s">
        <v>10950</v>
      </c>
      <c r="N1700" s="164" t="s">
        <v>10950</v>
      </c>
      <c r="O1700" s="164"/>
      <c r="P1700" s="76"/>
      <c r="Q1700" s="70"/>
      <c r="R1700" s="89"/>
      <c r="S1700" s="76"/>
      <c r="T1700" s="76"/>
      <c r="U1700" s="76"/>
      <c r="V1700" s="70">
        <v>12</v>
      </c>
      <c r="W1700" s="89"/>
      <c r="X1700" s="70">
        <v>2</v>
      </c>
      <c r="Y1700" s="89"/>
      <c r="Z1700" s="76"/>
      <c r="AA1700" s="76"/>
      <c r="AB1700" s="76"/>
      <c r="AC1700" s="76"/>
      <c r="AD1700" s="140">
        <v>46113</v>
      </c>
      <c r="AE1700" s="160" t="s">
        <v>11261</v>
      </c>
    </row>
    <row r="1701" spans="1:31" s="213" customFormat="1" ht="27" customHeight="1">
      <c r="A1701" s="76">
        <v>1116519156</v>
      </c>
      <c r="B1701" s="401" t="s">
        <v>11994</v>
      </c>
      <c r="C1701" s="429" t="s">
        <v>11253</v>
      </c>
      <c r="D1701" s="429" t="s">
        <v>8052</v>
      </c>
      <c r="E1701" s="401" t="s">
        <v>11254</v>
      </c>
      <c r="F1701" s="162" t="s">
        <v>4370</v>
      </c>
      <c r="G1701" s="76" t="s">
        <v>4371</v>
      </c>
      <c r="H1701" s="76" t="s">
        <v>5973</v>
      </c>
      <c r="I1701" s="172" t="s">
        <v>10950</v>
      </c>
      <c r="J1701" s="164"/>
      <c r="K1701" s="164"/>
      <c r="L1701" s="164"/>
      <c r="M1701" s="164" t="s">
        <v>10950</v>
      </c>
      <c r="N1701" s="164"/>
      <c r="O1701" s="164"/>
      <c r="P1701" s="76"/>
      <c r="Q1701" s="70"/>
      <c r="R1701" s="89"/>
      <c r="S1701" s="76"/>
      <c r="T1701" s="76">
        <v>40</v>
      </c>
      <c r="U1701" s="76"/>
      <c r="V1701" s="70"/>
      <c r="W1701" s="89"/>
      <c r="X1701" s="70"/>
      <c r="Y1701" s="89"/>
      <c r="Z1701" s="76"/>
      <c r="AA1701" s="76"/>
      <c r="AB1701" s="76"/>
      <c r="AC1701" s="76"/>
      <c r="AD1701" s="140">
        <v>46113</v>
      </c>
      <c r="AE1701" s="160" t="s">
        <v>11246</v>
      </c>
    </row>
    <row r="1702" spans="1:31" s="213" customFormat="1" ht="27" customHeight="1">
      <c r="A1702" s="76">
        <v>1116519180</v>
      </c>
      <c r="B1702" s="401" t="s">
        <v>11862</v>
      </c>
      <c r="C1702" s="429" t="s">
        <v>11255</v>
      </c>
      <c r="D1702" s="429" t="s">
        <v>8052</v>
      </c>
      <c r="E1702" s="401" t="s">
        <v>12069</v>
      </c>
      <c r="F1702" s="162" t="s">
        <v>7005</v>
      </c>
      <c r="G1702" s="76" t="s">
        <v>11247</v>
      </c>
      <c r="H1702" s="76"/>
      <c r="I1702" s="172"/>
      <c r="J1702" s="164"/>
      <c r="K1702" s="164"/>
      <c r="L1702" s="164"/>
      <c r="M1702" s="164" t="s">
        <v>10950</v>
      </c>
      <c r="N1702" s="164" t="s">
        <v>10950</v>
      </c>
      <c r="O1702" s="164"/>
      <c r="P1702" s="76"/>
      <c r="Q1702" s="70"/>
      <c r="R1702" s="89"/>
      <c r="S1702" s="76"/>
      <c r="T1702" s="76"/>
      <c r="U1702" s="76"/>
      <c r="V1702" s="70"/>
      <c r="W1702" s="89"/>
      <c r="X1702" s="70"/>
      <c r="Y1702" s="89"/>
      <c r="Z1702" s="76"/>
      <c r="AA1702" s="76">
        <v>20</v>
      </c>
      <c r="AB1702" s="76"/>
      <c r="AC1702" s="76"/>
      <c r="AD1702" s="140">
        <v>46113</v>
      </c>
      <c r="AE1702" s="160" t="s">
        <v>11248</v>
      </c>
    </row>
    <row r="1703" spans="1:31" s="213" customFormat="1" ht="27" customHeight="1">
      <c r="A1703" s="76">
        <v>1116519198</v>
      </c>
      <c r="B1703" s="401" t="s">
        <v>11863</v>
      </c>
      <c r="C1703" s="429" t="s">
        <v>11256</v>
      </c>
      <c r="D1703" s="429" t="s">
        <v>8052</v>
      </c>
      <c r="E1703" s="401" t="s">
        <v>12070</v>
      </c>
      <c r="F1703" s="162" t="s">
        <v>4590</v>
      </c>
      <c r="G1703" s="76" t="s">
        <v>11249</v>
      </c>
      <c r="H1703" s="76"/>
      <c r="I1703" s="172"/>
      <c r="J1703" s="164"/>
      <c r="K1703" s="164"/>
      <c r="L1703" s="164"/>
      <c r="M1703" s="164" t="s">
        <v>10950</v>
      </c>
      <c r="N1703" s="164" t="s">
        <v>10950</v>
      </c>
      <c r="O1703" s="164"/>
      <c r="P1703" s="76"/>
      <c r="Q1703" s="70"/>
      <c r="R1703" s="89"/>
      <c r="S1703" s="76"/>
      <c r="T1703" s="76"/>
      <c r="U1703" s="76"/>
      <c r="V1703" s="70"/>
      <c r="W1703" s="89"/>
      <c r="X1703" s="70"/>
      <c r="Y1703" s="89"/>
      <c r="Z1703" s="76"/>
      <c r="AA1703" s="76">
        <v>20</v>
      </c>
      <c r="AB1703" s="76"/>
      <c r="AC1703" s="76"/>
      <c r="AD1703" s="140">
        <v>46113</v>
      </c>
      <c r="AE1703" s="160" t="s">
        <v>11250</v>
      </c>
    </row>
    <row r="1704" spans="1:31" s="213" customFormat="1" ht="27" customHeight="1">
      <c r="A1704" s="76">
        <v>1116519297</v>
      </c>
      <c r="B1704" s="401" t="s">
        <v>11861</v>
      </c>
      <c r="C1704" s="429" t="s">
        <v>11506</v>
      </c>
      <c r="D1704" s="429" t="s">
        <v>105</v>
      </c>
      <c r="E1704" s="401" t="s">
        <v>11257</v>
      </c>
      <c r="F1704" s="162" t="s">
        <v>11258</v>
      </c>
      <c r="G1704" s="76" t="s">
        <v>11259</v>
      </c>
      <c r="H1704" s="76" t="s">
        <v>11260</v>
      </c>
      <c r="I1704" s="172"/>
      <c r="J1704" s="164"/>
      <c r="K1704" s="164"/>
      <c r="L1704" s="164"/>
      <c r="M1704" s="164" t="s">
        <v>10950</v>
      </c>
      <c r="N1704" s="164" t="s">
        <v>10950</v>
      </c>
      <c r="O1704" s="164"/>
      <c r="P1704" s="76"/>
      <c r="Q1704" s="70"/>
      <c r="R1704" s="89"/>
      <c r="S1704" s="76"/>
      <c r="T1704" s="76"/>
      <c r="U1704" s="76"/>
      <c r="V1704" s="70">
        <v>12</v>
      </c>
      <c r="W1704" s="89"/>
      <c r="X1704" s="70">
        <v>8</v>
      </c>
      <c r="Y1704" s="89"/>
      <c r="Z1704" s="76"/>
      <c r="AA1704" s="76"/>
      <c r="AB1704" s="76"/>
      <c r="AC1704" s="76"/>
      <c r="AD1704" s="140">
        <v>46143</v>
      </c>
      <c r="AE1704" s="160" t="s">
        <v>11505</v>
      </c>
    </row>
    <row r="1705" spans="1:31" s="213" customFormat="1" ht="27" customHeight="1">
      <c r="A1705" s="76">
        <v>1116519305</v>
      </c>
      <c r="B1705" s="401" t="s">
        <v>11865</v>
      </c>
      <c r="C1705" s="429" t="s">
        <v>11509</v>
      </c>
      <c r="D1705" s="429" t="s">
        <v>105</v>
      </c>
      <c r="E1705" s="401" t="s">
        <v>11510</v>
      </c>
      <c r="F1705" s="162" t="s">
        <v>11507</v>
      </c>
      <c r="G1705" s="76" t="s">
        <v>10173</v>
      </c>
      <c r="H1705" s="76" t="s">
        <v>10174</v>
      </c>
      <c r="I1705" s="172"/>
      <c r="J1705" s="164"/>
      <c r="K1705" s="164"/>
      <c r="L1705" s="164"/>
      <c r="M1705" s="164" t="s">
        <v>10950</v>
      </c>
      <c r="N1705" s="164" t="s">
        <v>10950</v>
      </c>
      <c r="O1705" s="164" t="s">
        <v>10950</v>
      </c>
      <c r="P1705" s="76"/>
      <c r="Q1705" s="70"/>
      <c r="R1705" s="89"/>
      <c r="S1705" s="76"/>
      <c r="T1705" s="76"/>
      <c r="U1705" s="76"/>
      <c r="V1705" s="70"/>
      <c r="W1705" s="89"/>
      <c r="X1705" s="70"/>
      <c r="Y1705" s="89"/>
      <c r="Z1705" s="76"/>
      <c r="AA1705" s="76">
        <v>20</v>
      </c>
      <c r="AB1705" s="76"/>
      <c r="AC1705" s="76"/>
      <c r="AD1705" s="140">
        <v>46143</v>
      </c>
      <c r="AE1705" s="160" t="s">
        <v>11508</v>
      </c>
    </row>
    <row r="1706" spans="1:31" s="213" customFormat="1" ht="27" customHeight="1">
      <c r="A1706" s="76">
        <v>1116519362</v>
      </c>
      <c r="B1706" s="401" t="s">
        <v>12024</v>
      </c>
      <c r="C1706" s="429" t="s">
        <v>11549</v>
      </c>
      <c r="D1706" s="429" t="s">
        <v>105</v>
      </c>
      <c r="E1706" s="401" t="s">
        <v>11550</v>
      </c>
      <c r="F1706" s="162" t="s">
        <v>11521</v>
      </c>
      <c r="G1706" s="76" t="s">
        <v>11522</v>
      </c>
      <c r="H1706" s="76" t="s">
        <v>11523</v>
      </c>
      <c r="I1706" s="172"/>
      <c r="J1706" s="164"/>
      <c r="K1706" s="164"/>
      <c r="L1706" s="164"/>
      <c r="M1706" s="164" t="s">
        <v>10950</v>
      </c>
      <c r="N1706" s="164" t="s">
        <v>10950</v>
      </c>
      <c r="O1706" s="164" t="s">
        <v>10950</v>
      </c>
      <c r="P1706" s="76"/>
      <c r="Q1706" s="70"/>
      <c r="R1706" s="89"/>
      <c r="S1706" s="76"/>
      <c r="T1706" s="76"/>
      <c r="U1706" s="76"/>
      <c r="V1706" s="70"/>
      <c r="W1706" s="89"/>
      <c r="X1706" s="70"/>
      <c r="Y1706" s="89"/>
      <c r="Z1706" s="76"/>
      <c r="AA1706" s="76">
        <v>20</v>
      </c>
      <c r="AB1706" s="76"/>
      <c r="AC1706" s="76"/>
      <c r="AD1706" s="140">
        <v>46143</v>
      </c>
      <c r="AE1706" s="160" t="s">
        <v>11524</v>
      </c>
    </row>
    <row r="1707" spans="1:31" s="213" customFormat="1" ht="27" customHeight="1">
      <c r="A1707" s="76">
        <v>1116519370</v>
      </c>
      <c r="B1707" s="401" t="s">
        <v>11866</v>
      </c>
      <c r="C1707" s="429" t="s">
        <v>11551</v>
      </c>
      <c r="D1707" s="429" t="s">
        <v>105</v>
      </c>
      <c r="E1707" s="401" t="s">
        <v>11525</v>
      </c>
      <c r="F1707" s="162" t="s">
        <v>11526</v>
      </c>
      <c r="G1707" s="76" t="s">
        <v>11527</v>
      </c>
      <c r="H1707" s="76"/>
      <c r="I1707" s="172"/>
      <c r="J1707" s="164"/>
      <c r="K1707" s="164"/>
      <c r="L1707" s="164"/>
      <c r="M1707" s="164" t="s">
        <v>10950</v>
      </c>
      <c r="N1707" s="164" t="s">
        <v>10950</v>
      </c>
      <c r="O1707" s="164"/>
      <c r="P1707" s="76"/>
      <c r="Q1707" s="70"/>
      <c r="R1707" s="89"/>
      <c r="S1707" s="76"/>
      <c r="T1707" s="76"/>
      <c r="U1707" s="76"/>
      <c r="V1707" s="70"/>
      <c r="W1707" s="89"/>
      <c r="X1707" s="70"/>
      <c r="Y1707" s="89"/>
      <c r="Z1707" s="76">
        <v>15</v>
      </c>
      <c r="AA1707" s="76"/>
      <c r="AB1707" s="76"/>
      <c r="AC1707" s="76"/>
      <c r="AD1707" s="140">
        <v>46143</v>
      </c>
      <c r="AE1707" s="160" t="s">
        <v>11528</v>
      </c>
    </row>
    <row r="1708" spans="1:31" s="528" customFormat="1" ht="27" customHeight="1">
      <c r="A1708" s="526">
        <v>1116519420</v>
      </c>
      <c r="B1708" s="632" t="s">
        <v>12394</v>
      </c>
      <c r="C1708" s="633" t="s">
        <v>12395</v>
      </c>
      <c r="D1708" s="633" t="s">
        <v>8052</v>
      </c>
      <c r="E1708" s="632" t="s">
        <v>12396</v>
      </c>
      <c r="F1708" s="634" t="s">
        <v>7251</v>
      </c>
      <c r="G1708" s="526" t="s">
        <v>11533</v>
      </c>
      <c r="H1708" s="526" t="s">
        <v>11534</v>
      </c>
      <c r="I1708" s="635"/>
      <c r="J1708" s="636"/>
      <c r="K1708" s="636"/>
      <c r="L1708" s="636"/>
      <c r="M1708" s="636" t="s">
        <v>10950</v>
      </c>
      <c r="N1708" s="636" t="s">
        <v>10950</v>
      </c>
      <c r="O1708" s="636"/>
      <c r="P1708" s="526"/>
      <c r="Q1708" s="527"/>
      <c r="R1708" s="525"/>
      <c r="S1708" s="526"/>
      <c r="T1708" s="526">
        <v>5</v>
      </c>
      <c r="U1708" s="526"/>
      <c r="V1708" s="527"/>
      <c r="W1708" s="525"/>
      <c r="X1708" s="527"/>
      <c r="Y1708" s="525"/>
      <c r="Z1708" s="526"/>
      <c r="AA1708" s="526"/>
      <c r="AB1708" s="526"/>
      <c r="AC1708" s="526"/>
      <c r="AD1708" s="637">
        <v>46143</v>
      </c>
      <c r="AE1708" s="638" t="s">
        <v>12397</v>
      </c>
    </row>
    <row r="1709" spans="1:31" s="213" customFormat="1" ht="27" customHeight="1">
      <c r="A1709" s="76">
        <v>1116519495</v>
      </c>
      <c r="B1709" s="401" t="s">
        <v>11867</v>
      </c>
      <c r="C1709" s="429" t="s">
        <v>11555</v>
      </c>
      <c r="D1709" s="429" t="s">
        <v>8052</v>
      </c>
      <c r="E1709" s="401" t="s">
        <v>11556</v>
      </c>
      <c r="F1709" s="162" t="s">
        <v>11538</v>
      </c>
      <c r="G1709" s="76" t="s">
        <v>11539</v>
      </c>
      <c r="H1709" s="76" t="s">
        <v>11540</v>
      </c>
      <c r="I1709" s="172"/>
      <c r="J1709" s="164"/>
      <c r="K1709" s="164"/>
      <c r="L1709" s="164"/>
      <c r="M1709" s="164"/>
      <c r="N1709" s="164" t="s">
        <v>10950</v>
      </c>
      <c r="O1709" s="164"/>
      <c r="P1709" s="76"/>
      <c r="Q1709" s="70"/>
      <c r="R1709" s="89"/>
      <c r="S1709" s="76"/>
      <c r="T1709" s="76"/>
      <c r="U1709" s="76"/>
      <c r="V1709" s="70"/>
      <c r="W1709" s="89"/>
      <c r="X1709" s="70"/>
      <c r="Y1709" s="89"/>
      <c r="Z1709" s="76"/>
      <c r="AA1709" s="76">
        <v>20</v>
      </c>
      <c r="AB1709" s="76"/>
      <c r="AC1709" s="76"/>
      <c r="AD1709" s="140">
        <v>46143</v>
      </c>
      <c r="AE1709" s="160" t="s">
        <v>11541</v>
      </c>
    </row>
    <row r="1710" spans="1:31" s="213" customFormat="1" ht="27" customHeight="1">
      <c r="A1710" s="76">
        <v>1116519503</v>
      </c>
      <c r="B1710" s="401" t="s">
        <v>379</v>
      </c>
      <c r="C1710" s="429" t="s">
        <v>11557</v>
      </c>
      <c r="D1710" s="429" t="s">
        <v>8052</v>
      </c>
      <c r="E1710" s="401" t="s">
        <v>11558</v>
      </c>
      <c r="F1710" s="162" t="s">
        <v>11542</v>
      </c>
      <c r="G1710" s="76" t="s">
        <v>380</v>
      </c>
      <c r="H1710" s="76" t="s">
        <v>2633</v>
      </c>
      <c r="I1710" s="172"/>
      <c r="J1710" s="164"/>
      <c r="K1710" s="164"/>
      <c r="L1710" s="164"/>
      <c r="M1710" s="164" t="s">
        <v>10950</v>
      </c>
      <c r="N1710" s="164" t="s">
        <v>10950</v>
      </c>
      <c r="O1710" s="164" t="s">
        <v>10950</v>
      </c>
      <c r="P1710" s="76"/>
      <c r="Q1710" s="70"/>
      <c r="R1710" s="89"/>
      <c r="S1710" s="76"/>
      <c r="T1710" s="76"/>
      <c r="U1710" s="76"/>
      <c r="V1710" s="70"/>
      <c r="W1710" s="89"/>
      <c r="X1710" s="70"/>
      <c r="Y1710" s="89"/>
      <c r="Z1710" s="76"/>
      <c r="AA1710" s="76">
        <v>20</v>
      </c>
      <c r="AB1710" s="76"/>
      <c r="AC1710" s="76"/>
      <c r="AD1710" s="140">
        <v>46143</v>
      </c>
      <c r="AE1710" s="160" t="s">
        <v>11543</v>
      </c>
    </row>
    <row r="1711" spans="1:31" s="213" customFormat="1" ht="27" customHeight="1">
      <c r="A1711" s="76">
        <v>1116519511</v>
      </c>
      <c r="B1711" s="401" t="s">
        <v>11937</v>
      </c>
      <c r="C1711" s="429" t="s">
        <v>11559</v>
      </c>
      <c r="D1711" s="429" t="s">
        <v>8052</v>
      </c>
      <c r="E1711" s="401" t="s">
        <v>11560</v>
      </c>
      <c r="F1711" s="162" t="s">
        <v>8139</v>
      </c>
      <c r="G1711" s="76" t="s">
        <v>11544</v>
      </c>
      <c r="H1711" s="76"/>
      <c r="I1711" s="172"/>
      <c r="J1711" s="164"/>
      <c r="K1711" s="164"/>
      <c r="L1711" s="164"/>
      <c r="M1711" s="164" t="s">
        <v>10950</v>
      </c>
      <c r="N1711" s="164" t="s">
        <v>10950</v>
      </c>
      <c r="O1711" s="164"/>
      <c r="P1711" s="76"/>
      <c r="Q1711" s="70"/>
      <c r="R1711" s="89"/>
      <c r="S1711" s="76"/>
      <c r="T1711" s="76"/>
      <c r="U1711" s="76"/>
      <c r="V1711" s="70"/>
      <c r="W1711" s="89"/>
      <c r="X1711" s="70"/>
      <c r="Y1711" s="89"/>
      <c r="Z1711" s="76"/>
      <c r="AA1711" s="76">
        <v>20</v>
      </c>
      <c r="AB1711" s="76"/>
      <c r="AC1711" s="76"/>
      <c r="AD1711" s="140">
        <v>46143</v>
      </c>
      <c r="AE1711" s="160" t="s">
        <v>11545</v>
      </c>
    </row>
    <row r="1712" spans="1:31" s="213" customFormat="1" ht="27" customHeight="1">
      <c r="A1712" s="76">
        <v>1116519529</v>
      </c>
      <c r="B1712" s="401" t="s">
        <v>11822</v>
      </c>
      <c r="C1712" s="429" t="s">
        <v>11561</v>
      </c>
      <c r="D1712" s="429" t="s">
        <v>8052</v>
      </c>
      <c r="E1712" s="401" t="s">
        <v>11562</v>
      </c>
      <c r="F1712" s="162" t="s">
        <v>5891</v>
      </c>
      <c r="G1712" s="76" t="s">
        <v>10466</v>
      </c>
      <c r="H1712" s="76"/>
      <c r="I1712" s="172"/>
      <c r="J1712" s="164"/>
      <c r="K1712" s="164"/>
      <c r="L1712" s="164"/>
      <c r="M1712" s="164" t="s">
        <v>10950</v>
      </c>
      <c r="N1712" s="164" t="s">
        <v>10950</v>
      </c>
      <c r="O1712" s="164"/>
      <c r="P1712" s="76"/>
      <c r="Q1712" s="70"/>
      <c r="R1712" s="89"/>
      <c r="S1712" s="76"/>
      <c r="T1712" s="76"/>
      <c r="U1712" s="76"/>
      <c r="V1712" s="70"/>
      <c r="W1712" s="89"/>
      <c r="X1712" s="70"/>
      <c r="Y1712" s="89"/>
      <c r="Z1712" s="76"/>
      <c r="AA1712" s="76">
        <v>20</v>
      </c>
      <c r="AB1712" s="76"/>
      <c r="AC1712" s="76"/>
      <c r="AD1712" s="140">
        <v>46143</v>
      </c>
      <c r="AE1712" s="160" t="s">
        <v>11052</v>
      </c>
    </row>
    <row r="1713" spans="1:31" s="213" customFormat="1" ht="27" customHeight="1">
      <c r="A1713" s="76">
        <v>1116519537</v>
      </c>
      <c r="B1713" s="401" t="s">
        <v>11822</v>
      </c>
      <c r="C1713" s="429" t="s">
        <v>11563</v>
      </c>
      <c r="D1713" s="429" t="s">
        <v>8052</v>
      </c>
      <c r="E1713" s="401" t="s">
        <v>11564</v>
      </c>
      <c r="F1713" s="162" t="s">
        <v>5891</v>
      </c>
      <c r="G1713" s="76" t="s">
        <v>10466</v>
      </c>
      <c r="H1713" s="76"/>
      <c r="I1713" s="172"/>
      <c r="J1713" s="164"/>
      <c r="K1713" s="164"/>
      <c r="L1713" s="164"/>
      <c r="M1713" s="164" t="s">
        <v>10950</v>
      </c>
      <c r="N1713" s="164" t="s">
        <v>10950</v>
      </c>
      <c r="O1713" s="164"/>
      <c r="P1713" s="76"/>
      <c r="Q1713" s="70"/>
      <c r="R1713" s="89"/>
      <c r="S1713" s="76"/>
      <c r="T1713" s="76"/>
      <c r="U1713" s="76"/>
      <c r="V1713" s="70"/>
      <c r="W1713" s="89"/>
      <c r="X1713" s="70"/>
      <c r="Y1713" s="89"/>
      <c r="Z1713" s="76"/>
      <c r="AA1713" s="76">
        <v>20</v>
      </c>
      <c r="AB1713" s="76"/>
      <c r="AC1713" s="76"/>
      <c r="AD1713" s="140">
        <v>46143</v>
      </c>
      <c r="AE1713" s="160" t="s">
        <v>11546</v>
      </c>
    </row>
    <row r="1714" spans="1:31" s="213" customFormat="1" ht="27" customHeight="1">
      <c r="A1714" s="76">
        <v>1116519545</v>
      </c>
      <c r="B1714" s="401" t="s">
        <v>11822</v>
      </c>
      <c r="C1714" s="429" t="s">
        <v>11565</v>
      </c>
      <c r="D1714" s="429" t="s">
        <v>8052</v>
      </c>
      <c r="E1714" s="401" t="s">
        <v>11566</v>
      </c>
      <c r="F1714" s="162" t="s">
        <v>4450</v>
      </c>
      <c r="G1714" s="76" t="s">
        <v>10466</v>
      </c>
      <c r="H1714" s="76"/>
      <c r="I1714" s="172"/>
      <c r="J1714" s="164"/>
      <c r="K1714" s="164"/>
      <c r="L1714" s="164"/>
      <c r="M1714" s="164" t="s">
        <v>10950</v>
      </c>
      <c r="N1714" s="164" t="s">
        <v>10950</v>
      </c>
      <c r="O1714" s="164"/>
      <c r="P1714" s="76"/>
      <c r="Q1714" s="70"/>
      <c r="R1714" s="89"/>
      <c r="S1714" s="76"/>
      <c r="T1714" s="76"/>
      <c r="U1714" s="76"/>
      <c r="V1714" s="70"/>
      <c r="W1714" s="89"/>
      <c r="X1714" s="70"/>
      <c r="Y1714" s="89"/>
      <c r="Z1714" s="76"/>
      <c r="AA1714" s="76">
        <v>20</v>
      </c>
      <c r="AB1714" s="76"/>
      <c r="AC1714" s="76"/>
      <c r="AD1714" s="140">
        <v>46143</v>
      </c>
      <c r="AE1714" s="160" t="s">
        <v>11547</v>
      </c>
    </row>
    <row r="1715" spans="1:31" s="213" customFormat="1" ht="27" customHeight="1">
      <c r="A1715" s="76">
        <v>1116519552</v>
      </c>
      <c r="B1715" s="401" t="s">
        <v>11822</v>
      </c>
      <c r="C1715" s="429" t="s">
        <v>11567</v>
      </c>
      <c r="D1715" s="429" t="s">
        <v>8052</v>
      </c>
      <c r="E1715" s="401" t="s">
        <v>11568</v>
      </c>
      <c r="F1715" s="162" t="s">
        <v>4594</v>
      </c>
      <c r="G1715" s="76" t="s">
        <v>10466</v>
      </c>
      <c r="H1715" s="76"/>
      <c r="I1715" s="172"/>
      <c r="J1715" s="164"/>
      <c r="K1715" s="164"/>
      <c r="L1715" s="164"/>
      <c r="M1715" s="164" t="s">
        <v>10950</v>
      </c>
      <c r="N1715" s="164" t="s">
        <v>10950</v>
      </c>
      <c r="O1715" s="164"/>
      <c r="P1715" s="76"/>
      <c r="Q1715" s="70"/>
      <c r="R1715" s="89"/>
      <c r="S1715" s="76"/>
      <c r="T1715" s="76"/>
      <c r="U1715" s="76"/>
      <c r="V1715" s="70"/>
      <c r="W1715" s="89"/>
      <c r="X1715" s="70"/>
      <c r="Y1715" s="89"/>
      <c r="Z1715" s="76"/>
      <c r="AA1715" s="76">
        <v>20</v>
      </c>
      <c r="AB1715" s="76"/>
      <c r="AC1715" s="76"/>
      <c r="AD1715" s="140">
        <v>46143</v>
      </c>
      <c r="AE1715" s="160" t="s">
        <v>11548</v>
      </c>
    </row>
    <row r="1716" spans="1:31" s="213" customFormat="1" ht="27" customHeight="1">
      <c r="A1716" s="76">
        <v>1116519693</v>
      </c>
      <c r="B1716" s="401" t="s">
        <v>12055</v>
      </c>
      <c r="C1716" s="429" t="s">
        <v>12056</v>
      </c>
      <c r="D1716" s="429" t="s">
        <v>8052</v>
      </c>
      <c r="E1716" s="401" t="s">
        <v>12057</v>
      </c>
      <c r="F1716" s="162" t="s">
        <v>5584</v>
      </c>
      <c r="G1716" s="76" t="s">
        <v>12038</v>
      </c>
      <c r="H1716" s="76" t="s">
        <v>12039</v>
      </c>
      <c r="I1716" s="172"/>
      <c r="J1716" s="164"/>
      <c r="K1716" s="164"/>
      <c r="L1716" s="164"/>
      <c r="M1716" s="164" t="s">
        <v>10950</v>
      </c>
      <c r="N1716" s="164" t="s">
        <v>10950</v>
      </c>
      <c r="O1716" s="164"/>
      <c r="P1716" s="76"/>
      <c r="Q1716" s="70"/>
      <c r="R1716" s="89"/>
      <c r="S1716" s="76"/>
      <c r="T1716" s="76"/>
      <c r="U1716" s="76"/>
      <c r="V1716" s="70"/>
      <c r="W1716" s="89"/>
      <c r="X1716" s="70"/>
      <c r="Y1716" s="89"/>
      <c r="Z1716" s="76"/>
      <c r="AA1716" s="76">
        <v>20</v>
      </c>
      <c r="AB1716" s="76"/>
      <c r="AC1716" s="76"/>
      <c r="AD1716" s="140">
        <v>46174</v>
      </c>
      <c r="AE1716" s="160" t="s">
        <v>12040</v>
      </c>
    </row>
    <row r="1717" spans="1:31" s="213" customFormat="1" ht="27" customHeight="1">
      <c r="A1717" s="76">
        <v>1116519701</v>
      </c>
      <c r="B1717" s="401" t="s">
        <v>12058</v>
      </c>
      <c r="C1717" s="429" t="s">
        <v>12059</v>
      </c>
      <c r="D1717" s="429" t="s">
        <v>8052</v>
      </c>
      <c r="E1717" s="401" t="s">
        <v>12060</v>
      </c>
      <c r="F1717" s="162" t="s">
        <v>12041</v>
      </c>
      <c r="G1717" s="76" t="s">
        <v>12042</v>
      </c>
      <c r="H1717" s="76" t="s">
        <v>12043</v>
      </c>
      <c r="I1717" s="172"/>
      <c r="J1717" s="164"/>
      <c r="K1717" s="164"/>
      <c r="L1717" s="164"/>
      <c r="M1717" s="164" t="s">
        <v>10950</v>
      </c>
      <c r="N1717" s="164"/>
      <c r="O1717" s="164"/>
      <c r="P1717" s="76"/>
      <c r="Q1717" s="70"/>
      <c r="R1717" s="89"/>
      <c r="S1717" s="76"/>
      <c r="T1717" s="76"/>
      <c r="U1717" s="76"/>
      <c r="V1717" s="70"/>
      <c r="W1717" s="89"/>
      <c r="X1717" s="70"/>
      <c r="Y1717" s="89"/>
      <c r="Z1717" s="76"/>
      <c r="AA1717" s="76">
        <v>20</v>
      </c>
      <c r="AB1717" s="76"/>
      <c r="AC1717" s="76"/>
      <c r="AD1717" s="140">
        <v>46174</v>
      </c>
      <c r="AE1717" s="160" t="s">
        <v>12044</v>
      </c>
    </row>
    <row r="1718" spans="1:31" s="213" customFormat="1" ht="27" customHeight="1">
      <c r="A1718" s="76">
        <v>1116519719</v>
      </c>
      <c r="B1718" s="401" t="s">
        <v>12061</v>
      </c>
      <c r="C1718" s="429" t="s">
        <v>12062</v>
      </c>
      <c r="D1718" s="429" t="s">
        <v>8052</v>
      </c>
      <c r="E1718" s="401" t="s">
        <v>12045</v>
      </c>
      <c r="F1718" s="162" t="s">
        <v>5891</v>
      </c>
      <c r="G1718" s="76" t="s">
        <v>12046</v>
      </c>
      <c r="H1718" s="76"/>
      <c r="I1718" s="172"/>
      <c r="J1718" s="164"/>
      <c r="K1718" s="164"/>
      <c r="L1718" s="164"/>
      <c r="M1718" s="164" t="s">
        <v>10950</v>
      </c>
      <c r="N1718" s="164" t="s">
        <v>10950</v>
      </c>
      <c r="O1718" s="164" t="s">
        <v>10950</v>
      </c>
      <c r="P1718" s="76"/>
      <c r="Q1718" s="70"/>
      <c r="R1718" s="89"/>
      <c r="S1718" s="76"/>
      <c r="T1718" s="76"/>
      <c r="U1718" s="76"/>
      <c r="V1718" s="70"/>
      <c r="W1718" s="89"/>
      <c r="X1718" s="70">
        <v>20</v>
      </c>
      <c r="Y1718" s="89"/>
      <c r="Z1718" s="76"/>
      <c r="AA1718" s="76"/>
      <c r="AB1718" s="76"/>
      <c r="AC1718" s="76"/>
      <c r="AD1718" s="140">
        <v>46174</v>
      </c>
      <c r="AE1718" s="160" t="s">
        <v>12047</v>
      </c>
    </row>
    <row r="1719" spans="1:31" s="213" customFormat="1" ht="27" customHeight="1">
      <c r="A1719" s="76">
        <v>1116519727</v>
      </c>
      <c r="B1719" s="401" t="s">
        <v>12063</v>
      </c>
      <c r="C1719" s="429" t="s">
        <v>12064</v>
      </c>
      <c r="D1719" s="429" t="s">
        <v>8052</v>
      </c>
      <c r="E1719" s="401" t="s">
        <v>12065</v>
      </c>
      <c r="F1719" s="162" t="s">
        <v>12048</v>
      </c>
      <c r="G1719" s="76" t="s">
        <v>12049</v>
      </c>
      <c r="H1719" s="76" t="s">
        <v>12050</v>
      </c>
      <c r="I1719" s="172"/>
      <c r="J1719" s="164"/>
      <c r="K1719" s="164"/>
      <c r="L1719" s="164"/>
      <c r="M1719" s="164" t="s">
        <v>10950</v>
      </c>
      <c r="N1719" s="164" t="s">
        <v>10950</v>
      </c>
      <c r="O1719" s="164" t="s">
        <v>10950</v>
      </c>
      <c r="P1719" s="76"/>
      <c r="Q1719" s="70"/>
      <c r="R1719" s="89"/>
      <c r="S1719" s="76"/>
      <c r="T1719" s="76"/>
      <c r="U1719" s="76"/>
      <c r="V1719" s="70">
        <v>20</v>
      </c>
      <c r="W1719" s="89"/>
      <c r="X1719" s="70"/>
      <c r="Y1719" s="89"/>
      <c r="Z1719" s="76"/>
      <c r="AA1719" s="76"/>
      <c r="AB1719" s="76"/>
      <c r="AC1719" s="76"/>
      <c r="AD1719" s="140">
        <v>46174</v>
      </c>
      <c r="AE1719" s="160" t="s">
        <v>12051</v>
      </c>
    </row>
    <row r="1720" spans="1:31" s="213" customFormat="1" ht="27.95" customHeight="1">
      <c r="A1720" s="76">
        <v>1116519735</v>
      </c>
      <c r="B1720" s="401" t="s">
        <v>12066</v>
      </c>
      <c r="C1720" s="429" t="s">
        <v>12067</v>
      </c>
      <c r="D1720" s="429" t="s">
        <v>8052</v>
      </c>
      <c r="E1720" s="401" t="s">
        <v>12068</v>
      </c>
      <c r="F1720" s="162" t="s">
        <v>8139</v>
      </c>
      <c r="G1720" s="76" t="s">
        <v>12052</v>
      </c>
      <c r="H1720" s="76" t="s">
        <v>12053</v>
      </c>
      <c r="I1720" s="172"/>
      <c r="J1720" s="164"/>
      <c r="K1720" s="164"/>
      <c r="L1720" s="164"/>
      <c r="M1720" s="164" t="s">
        <v>10950</v>
      </c>
      <c r="N1720" s="164" t="s">
        <v>10950</v>
      </c>
      <c r="O1720" s="164"/>
      <c r="P1720" s="76"/>
      <c r="Q1720" s="70"/>
      <c r="R1720" s="89"/>
      <c r="S1720" s="76"/>
      <c r="T1720" s="76"/>
      <c r="U1720" s="76"/>
      <c r="V1720" s="70"/>
      <c r="W1720" s="89"/>
      <c r="X1720" s="70"/>
      <c r="Y1720" s="89"/>
      <c r="Z1720" s="76"/>
      <c r="AA1720" s="76">
        <v>20</v>
      </c>
      <c r="AB1720" s="76"/>
      <c r="AC1720" s="76"/>
      <c r="AD1720" s="140">
        <v>46174</v>
      </c>
      <c r="AE1720" s="160" t="s">
        <v>12054</v>
      </c>
    </row>
    <row r="1721" spans="1:31" s="213" customFormat="1" ht="27" customHeight="1">
      <c r="A1721" s="76">
        <v>1116519768</v>
      </c>
      <c r="B1721" s="401" t="s">
        <v>12152</v>
      </c>
      <c r="C1721" s="429" t="s">
        <v>12157</v>
      </c>
      <c r="D1721" s="429" t="s">
        <v>8052</v>
      </c>
      <c r="E1721" s="401" t="s">
        <v>12158</v>
      </c>
      <c r="F1721" s="162" t="s">
        <v>12153</v>
      </c>
      <c r="G1721" s="76" t="s">
        <v>12154</v>
      </c>
      <c r="H1721" s="76" t="s">
        <v>12155</v>
      </c>
      <c r="I1721" s="172"/>
      <c r="J1721" s="164"/>
      <c r="K1721" s="164"/>
      <c r="L1721" s="164"/>
      <c r="M1721" s="164" t="s">
        <v>10950</v>
      </c>
      <c r="N1721" s="164" t="s">
        <v>10950</v>
      </c>
      <c r="O1721" s="164"/>
      <c r="P1721" s="76"/>
      <c r="Q1721" s="70"/>
      <c r="R1721" s="89"/>
      <c r="S1721" s="76"/>
      <c r="T1721" s="76"/>
      <c r="U1721" s="76"/>
      <c r="V1721" s="70"/>
      <c r="W1721" s="89"/>
      <c r="X1721" s="70">
        <v>12</v>
      </c>
      <c r="Y1721" s="89"/>
      <c r="Z1721" s="76"/>
      <c r="AA1721" s="76"/>
      <c r="AB1721" s="76"/>
      <c r="AC1721" s="76"/>
      <c r="AD1721" s="140">
        <v>46204</v>
      </c>
      <c r="AE1721" s="160" t="s">
        <v>12156</v>
      </c>
    </row>
    <row r="1722" spans="1:31" s="213" customFormat="1" ht="27" customHeight="1">
      <c r="A1722" s="76">
        <v>1116519776</v>
      </c>
      <c r="B1722" s="401" t="s">
        <v>12161</v>
      </c>
      <c r="C1722" s="429" t="s">
        <v>12162</v>
      </c>
      <c r="D1722" s="429" t="s">
        <v>8052</v>
      </c>
      <c r="E1722" s="401" t="s">
        <v>12159</v>
      </c>
      <c r="F1722" s="162" t="s">
        <v>12163</v>
      </c>
      <c r="G1722" s="76" t="s">
        <v>12164</v>
      </c>
      <c r="H1722" s="76"/>
      <c r="I1722" s="172"/>
      <c r="J1722" s="164"/>
      <c r="K1722" s="164"/>
      <c r="L1722" s="164"/>
      <c r="M1722" s="164" t="s">
        <v>10950</v>
      </c>
      <c r="N1722" s="164" t="s">
        <v>10950</v>
      </c>
      <c r="O1722" s="164"/>
      <c r="P1722" s="76"/>
      <c r="Q1722" s="70"/>
      <c r="R1722" s="89"/>
      <c r="S1722" s="76"/>
      <c r="T1722" s="76"/>
      <c r="U1722" s="76"/>
      <c r="V1722" s="70"/>
      <c r="W1722" s="89"/>
      <c r="X1722" s="70">
        <v>10</v>
      </c>
      <c r="Y1722" s="89"/>
      <c r="Z1722" s="76"/>
      <c r="AA1722" s="76"/>
      <c r="AB1722" s="76"/>
      <c r="AC1722" s="76"/>
      <c r="AD1722" s="140">
        <v>46204</v>
      </c>
      <c r="AE1722" s="160" t="s">
        <v>12160</v>
      </c>
    </row>
    <row r="1723" spans="1:31" s="213" customFormat="1" ht="27" customHeight="1">
      <c r="A1723" s="76">
        <v>1116519891</v>
      </c>
      <c r="B1723" s="401" t="s">
        <v>12176</v>
      </c>
      <c r="C1723" s="429" t="s">
        <v>12177</v>
      </c>
      <c r="D1723" s="429" t="s">
        <v>8052</v>
      </c>
      <c r="E1723" s="401" t="s">
        <v>12173</v>
      </c>
      <c r="F1723" s="162" t="s">
        <v>12178</v>
      </c>
      <c r="G1723" s="76" t="s">
        <v>12179</v>
      </c>
      <c r="H1723" s="76" t="s">
        <v>12174</v>
      </c>
      <c r="I1723" s="172"/>
      <c r="J1723" s="164"/>
      <c r="K1723" s="164"/>
      <c r="L1723" s="164"/>
      <c r="M1723" s="164" t="s">
        <v>10950</v>
      </c>
      <c r="N1723" s="164" t="s">
        <v>10950</v>
      </c>
      <c r="O1723" s="164"/>
      <c r="P1723" s="76"/>
      <c r="Q1723" s="70"/>
      <c r="R1723" s="89"/>
      <c r="S1723" s="76"/>
      <c r="T1723" s="76"/>
      <c r="U1723" s="76"/>
      <c r="V1723" s="70"/>
      <c r="W1723" s="89"/>
      <c r="X1723" s="70"/>
      <c r="Y1723" s="89"/>
      <c r="Z1723" s="76"/>
      <c r="AA1723" s="76">
        <v>20</v>
      </c>
      <c r="AB1723" s="76"/>
      <c r="AC1723" s="76"/>
      <c r="AD1723" s="140">
        <v>46204</v>
      </c>
      <c r="AE1723" s="160" t="s">
        <v>12175</v>
      </c>
    </row>
    <row r="1724" spans="1:31" s="213" customFormat="1" ht="36" customHeight="1">
      <c r="A1724" s="76">
        <v>1116519909</v>
      </c>
      <c r="B1724" s="401" t="s">
        <v>12182</v>
      </c>
      <c r="C1724" s="429" t="s">
        <v>12183</v>
      </c>
      <c r="D1724" s="429" t="s">
        <v>8052</v>
      </c>
      <c r="E1724" s="401" t="s">
        <v>12180</v>
      </c>
      <c r="F1724" s="162" t="s">
        <v>8818</v>
      </c>
      <c r="G1724" s="76" t="s">
        <v>12184</v>
      </c>
      <c r="H1724" s="76"/>
      <c r="I1724" s="172"/>
      <c r="J1724" s="164"/>
      <c r="K1724" s="164"/>
      <c r="L1724" s="164" t="s">
        <v>10950</v>
      </c>
      <c r="M1724" s="164" t="s">
        <v>10950</v>
      </c>
      <c r="N1724" s="164" t="s">
        <v>10950</v>
      </c>
      <c r="O1724" s="164" t="s">
        <v>10950</v>
      </c>
      <c r="P1724" s="76"/>
      <c r="Q1724" s="70"/>
      <c r="R1724" s="89"/>
      <c r="S1724" s="76"/>
      <c r="T1724" s="76"/>
      <c r="U1724" s="76"/>
      <c r="V1724" s="70"/>
      <c r="W1724" s="89"/>
      <c r="X1724" s="70"/>
      <c r="Y1724" s="89"/>
      <c r="Z1724" s="76"/>
      <c r="AA1724" s="76">
        <v>20</v>
      </c>
      <c r="AB1724" s="76"/>
      <c r="AC1724" s="76"/>
      <c r="AD1724" s="140">
        <v>46204</v>
      </c>
      <c r="AE1724" s="160" t="s">
        <v>12181</v>
      </c>
    </row>
    <row r="1725" spans="1:31" s="213" customFormat="1" ht="27" customHeight="1">
      <c r="A1725" s="76">
        <v>1116519917</v>
      </c>
      <c r="B1725" s="401" t="s">
        <v>12169</v>
      </c>
      <c r="C1725" s="429" t="s">
        <v>12170</v>
      </c>
      <c r="D1725" s="429" t="s">
        <v>8052</v>
      </c>
      <c r="E1725" s="401" t="s">
        <v>12166</v>
      </c>
      <c r="F1725" s="162" t="s">
        <v>12171</v>
      </c>
      <c r="G1725" s="76" t="s">
        <v>12172</v>
      </c>
      <c r="H1725" s="76" t="s">
        <v>12167</v>
      </c>
      <c r="I1725" s="172"/>
      <c r="J1725" s="164"/>
      <c r="K1725" s="164"/>
      <c r="L1725" s="164" t="s">
        <v>10950</v>
      </c>
      <c r="M1725" s="164" t="s">
        <v>10950</v>
      </c>
      <c r="N1725" s="164" t="s">
        <v>10950</v>
      </c>
      <c r="O1725" s="164" t="s">
        <v>10950</v>
      </c>
      <c r="P1725" s="76"/>
      <c r="Q1725" s="70"/>
      <c r="R1725" s="89"/>
      <c r="S1725" s="76"/>
      <c r="T1725" s="76"/>
      <c r="U1725" s="76"/>
      <c r="V1725" s="70"/>
      <c r="W1725" s="89"/>
      <c r="X1725" s="70">
        <v>10</v>
      </c>
      <c r="Y1725" s="89"/>
      <c r="Z1725" s="76"/>
      <c r="AA1725" s="76"/>
      <c r="AB1725" s="76"/>
      <c r="AC1725" s="76"/>
      <c r="AD1725" s="140">
        <v>46204</v>
      </c>
      <c r="AE1725" s="160" t="s">
        <v>12168</v>
      </c>
    </row>
    <row r="1726" spans="1:31" s="213" customFormat="1" ht="27" customHeight="1">
      <c r="A1726" s="76">
        <v>1116519941</v>
      </c>
      <c r="B1726" s="401" t="s">
        <v>12294</v>
      </c>
      <c r="C1726" s="429" t="s">
        <v>12295</v>
      </c>
      <c r="D1726" s="429" t="s">
        <v>8052</v>
      </c>
      <c r="E1726" s="401" t="s">
        <v>12279</v>
      </c>
      <c r="F1726" s="162" t="s">
        <v>12296</v>
      </c>
      <c r="G1726" s="76" t="s">
        <v>12280</v>
      </c>
      <c r="H1726" s="76" t="s">
        <v>12281</v>
      </c>
      <c r="I1726" s="172"/>
      <c r="J1726" s="164"/>
      <c r="K1726" s="164"/>
      <c r="L1726" s="164"/>
      <c r="M1726" s="164"/>
      <c r="N1726" s="164" t="s">
        <v>10950</v>
      </c>
      <c r="O1726" s="164"/>
      <c r="P1726" s="76"/>
      <c r="Q1726" s="70"/>
      <c r="R1726" s="89"/>
      <c r="S1726" s="76"/>
      <c r="T1726" s="76"/>
      <c r="U1726" s="76"/>
      <c r="V1726" s="70"/>
      <c r="W1726" s="89"/>
      <c r="X1726" s="70"/>
      <c r="Y1726" s="89"/>
      <c r="Z1726" s="76"/>
      <c r="AA1726" s="76">
        <v>20</v>
      </c>
      <c r="AB1726" s="76"/>
      <c r="AC1726" s="76"/>
      <c r="AD1726" s="140">
        <v>46235</v>
      </c>
      <c r="AE1726" s="160" t="s">
        <v>12282</v>
      </c>
    </row>
    <row r="1727" spans="1:31" s="213" customFormat="1" ht="27" customHeight="1">
      <c r="A1727" s="76">
        <v>1116520030</v>
      </c>
      <c r="B1727" s="401" t="s">
        <v>12297</v>
      </c>
      <c r="C1727" s="429" t="s">
        <v>12298</v>
      </c>
      <c r="D1727" s="429" t="s">
        <v>8052</v>
      </c>
      <c r="E1727" s="401" t="s">
        <v>12283</v>
      </c>
      <c r="F1727" s="162" t="s">
        <v>12299</v>
      </c>
      <c r="G1727" s="76" t="s">
        <v>12300</v>
      </c>
      <c r="H1727" s="76"/>
      <c r="I1727" s="172" t="s">
        <v>10950</v>
      </c>
      <c r="J1727" s="164" t="s">
        <v>10950</v>
      </c>
      <c r="K1727" s="164" t="s">
        <v>10950</v>
      </c>
      <c r="L1727" s="164" t="s">
        <v>10950</v>
      </c>
      <c r="M1727" s="164"/>
      <c r="N1727" s="164"/>
      <c r="O1727" s="164"/>
      <c r="P1727" s="76"/>
      <c r="Q1727" s="70"/>
      <c r="R1727" s="89"/>
      <c r="S1727" s="76"/>
      <c r="T1727" s="76">
        <v>20</v>
      </c>
      <c r="U1727" s="76"/>
      <c r="V1727" s="70"/>
      <c r="W1727" s="89"/>
      <c r="X1727" s="70"/>
      <c r="Y1727" s="89"/>
      <c r="Z1727" s="76"/>
      <c r="AA1727" s="76"/>
      <c r="AB1727" s="76"/>
      <c r="AC1727" s="76"/>
      <c r="AD1727" s="140">
        <v>46235</v>
      </c>
      <c r="AE1727" s="160" t="s">
        <v>12284</v>
      </c>
    </row>
    <row r="1728" spans="1:31" s="213" customFormat="1" ht="27" customHeight="1">
      <c r="A1728" s="76">
        <v>1116520055</v>
      </c>
      <c r="B1728" s="401" t="s">
        <v>12301</v>
      </c>
      <c r="C1728" s="429" t="s">
        <v>12302</v>
      </c>
      <c r="D1728" s="429" t="s">
        <v>8052</v>
      </c>
      <c r="E1728" s="401" t="s">
        <v>12303</v>
      </c>
      <c r="F1728" s="162" t="s">
        <v>12171</v>
      </c>
      <c r="G1728" s="76" t="s">
        <v>12304</v>
      </c>
      <c r="H1728" s="76"/>
      <c r="I1728" s="172"/>
      <c r="J1728" s="164"/>
      <c r="K1728" s="164"/>
      <c r="L1728" s="164"/>
      <c r="M1728" s="164"/>
      <c r="N1728" s="164" t="s">
        <v>10950</v>
      </c>
      <c r="O1728" s="164"/>
      <c r="P1728" s="76"/>
      <c r="Q1728" s="70"/>
      <c r="R1728" s="89"/>
      <c r="S1728" s="76"/>
      <c r="T1728" s="76"/>
      <c r="U1728" s="76"/>
      <c r="V1728" s="70"/>
      <c r="W1728" s="89"/>
      <c r="X1728" s="70"/>
      <c r="Y1728" s="89"/>
      <c r="Z1728" s="76"/>
      <c r="AA1728" s="76">
        <v>20</v>
      </c>
      <c r="AB1728" s="76"/>
      <c r="AC1728" s="76"/>
      <c r="AD1728" s="140">
        <v>46235</v>
      </c>
      <c r="AE1728" s="160" t="s">
        <v>12285</v>
      </c>
    </row>
    <row r="1729" spans="1:31" s="213" customFormat="1" ht="27" customHeight="1">
      <c r="A1729" s="76">
        <v>1116520071</v>
      </c>
      <c r="B1729" s="401" t="s">
        <v>12305</v>
      </c>
      <c r="C1729" s="429" t="s">
        <v>12306</v>
      </c>
      <c r="D1729" s="429" t="s">
        <v>8052</v>
      </c>
      <c r="E1729" s="401" t="s">
        <v>12286</v>
      </c>
      <c r="F1729" s="162" t="s">
        <v>8818</v>
      </c>
      <c r="G1729" s="76" t="s">
        <v>12307</v>
      </c>
      <c r="H1729" s="76"/>
      <c r="I1729" s="172"/>
      <c r="J1729" s="164"/>
      <c r="K1729" s="164"/>
      <c r="L1729" s="164" t="s">
        <v>10950</v>
      </c>
      <c r="M1729" s="164" t="s">
        <v>10950</v>
      </c>
      <c r="N1729" s="164" t="s">
        <v>10950</v>
      </c>
      <c r="O1729" s="164" t="s">
        <v>10950</v>
      </c>
      <c r="P1729" s="76"/>
      <c r="Q1729" s="70"/>
      <c r="R1729" s="89"/>
      <c r="S1729" s="76"/>
      <c r="T1729" s="76"/>
      <c r="U1729" s="76"/>
      <c r="V1729" s="70"/>
      <c r="W1729" s="89"/>
      <c r="X1729" s="70"/>
      <c r="Y1729" s="89"/>
      <c r="Z1729" s="76"/>
      <c r="AA1729" s="76">
        <v>20</v>
      </c>
      <c r="AB1729" s="76"/>
      <c r="AC1729" s="76"/>
      <c r="AD1729" s="140">
        <v>46235</v>
      </c>
      <c r="AE1729" s="160" t="s">
        <v>12287</v>
      </c>
    </row>
    <row r="1730" spans="1:31" s="213" customFormat="1" ht="27" customHeight="1">
      <c r="A1730" s="76">
        <v>1116520089</v>
      </c>
      <c r="B1730" s="401" t="s">
        <v>12308</v>
      </c>
      <c r="C1730" s="429" t="s">
        <v>12309</v>
      </c>
      <c r="D1730" s="429" t="s">
        <v>8052</v>
      </c>
      <c r="E1730" s="401" t="s">
        <v>12288</v>
      </c>
      <c r="F1730" s="162" t="s">
        <v>8818</v>
      </c>
      <c r="G1730" s="76" t="s">
        <v>12310</v>
      </c>
      <c r="H1730" s="76" t="s">
        <v>12289</v>
      </c>
      <c r="I1730" s="172"/>
      <c r="J1730" s="164"/>
      <c r="K1730" s="164"/>
      <c r="L1730" s="164"/>
      <c r="M1730" s="164" t="s">
        <v>10950</v>
      </c>
      <c r="N1730" s="164" t="s">
        <v>10950</v>
      </c>
      <c r="O1730" s="164"/>
      <c r="P1730" s="76"/>
      <c r="Q1730" s="70"/>
      <c r="R1730" s="89"/>
      <c r="S1730" s="76"/>
      <c r="T1730" s="76"/>
      <c r="U1730" s="76"/>
      <c r="V1730" s="70"/>
      <c r="W1730" s="89"/>
      <c r="X1730" s="70"/>
      <c r="Y1730" s="89"/>
      <c r="Z1730" s="76"/>
      <c r="AA1730" s="76">
        <v>20</v>
      </c>
      <c r="AB1730" s="76"/>
      <c r="AC1730" s="76"/>
      <c r="AD1730" s="140">
        <v>46235</v>
      </c>
      <c r="AE1730" s="160" t="s">
        <v>12290</v>
      </c>
    </row>
    <row r="1731" spans="1:31" s="213" customFormat="1" ht="27" customHeight="1">
      <c r="A1731" s="76">
        <v>1116520097</v>
      </c>
      <c r="B1731" s="401" t="s">
        <v>12311</v>
      </c>
      <c r="C1731" s="429" t="s">
        <v>12312</v>
      </c>
      <c r="D1731" s="429" t="s">
        <v>8052</v>
      </c>
      <c r="E1731" s="401" t="s">
        <v>12291</v>
      </c>
      <c r="F1731" s="162" t="s">
        <v>12313</v>
      </c>
      <c r="G1731" s="76" t="s">
        <v>12292</v>
      </c>
      <c r="H1731" s="76"/>
      <c r="I1731" s="172"/>
      <c r="J1731" s="164"/>
      <c r="K1731" s="164"/>
      <c r="L1731" s="164"/>
      <c r="M1731" s="164" t="s">
        <v>10950</v>
      </c>
      <c r="N1731" s="164" t="s">
        <v>10950</v>
      </c>
      <c r="O1731" s="164" t="s">
        <v>10950</v>
      </c>
      <c r="P1731" s="76"/>
      <c r="Q1731" s="70"/>
      <c r="R1731" s="89"/>
      <c r="S1731" s="76"/>
      <c r="T1731" s="76"/>
      <c r="U1731" s="76"/>
      <c r="V1731" s="70"/>
      <c r="W1731" s="89"/>
      <c r="X1731" s="70"/>
      <c r="Y1731" s="89"/>
      <c r="Z1731" s="76"/>
      <c r="AA1731" s="76">
        <v>20</v>
      </c>
      <c r="AB1731" s="76"/>
      <c r="AC1731" s="76"/>
      <c r="AD1731" s="140">
        <v>46235</v>
      </c>
      <c r="AE1731" s="160" t="s">
        <v>12293</v>
      </c>
    </row>
    <row r="1732" spans="1:31" s="628" customFormat="1" ht="27" customHeight="1">
      <c r="A1732" s="619">
        <v>1116520170</v>
      </c>
      <c r="B1732" s="618" t="s">
        <v>12377</v>
      </c>
      <c r="C1732" s="618" t="s">
        <v>12378</v>
      </c>
      <c r="D1732" s="620" t="s">
        <v>8331</v>
      </c>
      <c r="E1732" s="618" t="s">
        <v>12379</v>
      </c>
      <c r="F1732" s="621" t="s">
        <v>8818</v>
      </c>
      <c r="G1732" s="621" t="s">
        <v>12380</v>
      </c>
      <c r="H1732" s="621" t="s">
        <v>12381</v>
      </c>
      <c r="I1732" s="622"/>
      <c r="J1732" s="623"/>
      <c r="K1732" s="623"/>
      <c r="L1732" s="623" t="s">
        <v>10950</v>
      </c>
      <c r="M1732" s="623" t="s">
        <v>10950</v>
      </c>
      <c r="N1732" s="623" t="s">
        <v>10950</v>
      </c>
      <c r="O1732" s="623" t="s">
        <v>10950</v>
      </c>
      <c r="P1732" s="621"/>
      <c r="Q1732" s="624"/>
      <c r="R1732" s="625"/>
      <c r="S1732" s="621"/>
      <c r="T1732" s="621"/>
      <c r="U1732" s="621"/>
      <c r="V1732" s="624"/>
      <c r="W1732" s="625"/>
      <c r="X1732" s="624"/>
      <c r="Y1732" s="625"/>
      <c r="Z1732" s="621">
        <v>20</v>
      </c>
      <c r="AA1732" s="621"/>
      <c r="AB1732" s="621"/>
      <c r="AC1732" s="621"/>
      <c r="AD1732" s="626">
        <v>46266</v>
      </c>
      <c r="AE1732" s="627" t="s">
        <v>12382</v>
      </c>
    </row>
    <row r="1733" spans="1:31" s="628" customFormat="1" ht="27" customHeight="1">
      <c r="A1733" s="621">
        <v>1116520188</v>
      </c>
      <c r="B1733" s="618" t="s">
        <v>12383</v>
      </c>
      <c r="C1733" s="618" t="s">
        <v>12384</v>
      </c>
      <c r="D1733" s="620" t="s">
        <v>8331</v>
      </c>
      <c r="E1733" s="620" t="s">
        <v>12385</v>
      </c>
      <c r="F1733" s="621" t="s">
        <v>12386</v>
      </c>
      <c r="G1733" s="621" t="s">
        <v>12387</v>
      </c>
      <c r="H1733" s="629" t="s">
        <v>12387</v>
      </c>
      <c r="I1733" s="622"/>
      <c r="J1733" s="623"/>
      <c r="K1733" s="623"/>
      <c r="L1733" s="623"/>
      <c r="M1733" s="623" t="s">
        <v>10950</v>
      </c>
      <c r="N1733" s="623" t="s">
        <v>10950</v>
      </c>
      <c r="O1733" s="623"/>
      <c r="P1733" s="621"/>
      <c r="Q1733" s="624"/>
      <c r="R1733" s="625"/>
      <c r="S1733" s="621"/>
      <c r="T1733" s="621"/>
      <c r="U1733" s="621"/>
      <c r="V1733" s="624"/>
      <c r="W1733" s="625"/>
      <c r="X1733" s="624"/>
      <c r="Y1733" s="625"/>
      <c r="Z1733" s="621"/>
      <c r="AA1733" s="621"/>
      <c r="AB1733" s="621">
        <v>20</v>
      </c>
      <c r="AC1733" s="621"/>
      <c r="AD1733" s="626">
        <v>46266</v>
      </c>
      <c r="AE1733" s="627" t="s">
        <v>12388</v>
      </c>
    </row>
    <row r="1734" spans="1:31" s="628" customFormat="1" ht="27" customHeight="1">
      <c r="A1734" s="621">
        <v>1116520246</v>
      </c>
      <c r="B1734" s="630" t="s">
        <v>12389</v>
      </c>
      <c r="C1734" s="631" t="s">
        <v>12390</v>
      </c>
      <c r="D1734" s="620" t="s">
        <v>3859</v>
      </c>
      <c r="E1734" s="620" t="s">
        <v>12391</v>
      </c>
      <c r="F1734" s="629" t="s">
        <v>4881</v>
      </c>
      <c r="G1734" s="619" t="s">
        <v>12392</v>
      </c>
      <c r="H1734" s="629"/>
      <c r="I1734" s="622"/>
      <c r="J1734" s="623"/>
      <c r="K1734" s="623"/>
      <c r="L1734" s="623"/>
      <c r="M1734" s="623" t="s">
        <v>10950</v>
      </c>
      <c r="N1734" s="623" t="s">
        <v>10950</v>
      </c>
      <c r="O1734" s="623" t="s">
        <v>10950</v>
      </c>
      <c r="P1734" s="621"/>
      <c r="Q1734" s="624"/>
      <c r="R1734" s="625"/>
      <c r="S1734" s="621"/>
      <c r="T1734" s="621"/>
      <c r="U1734" s="621"/>
      <c r="V1734" s="624"/>
      <c r="W1734" s="625"/>
      <c r="X1734" s="624"/>
      <c r="Y1734" s="625"/>
      <c r="Z1734" s="621"/>
      <c r="AA1734" s="621">
        <v>20</v>
      </c>
      <c r="AB1734" s="621"/>
      <c r="AC1734" s="621"/>
      <c r="AD1734" s="626">
        <v>46266</v>
      </c>
      <c r="AE1734" s="627" t="s">
        <v>12393</v>
      </c>
    </row>
    <row r="1735" spans="1:31" s="66" customFormat="1" ht="27" customHeight="1">
      <c r="A1735" s="99">
        <v>1116600139</v>
      </c>
      <c r="B1735" s="124" t="s">
        <v>9467</v>
      </c>
      <c r="C1735" s="102" t="s">
        <v>9468</v>
      </c>
      <c r="D1735" s="102" t="s">
        <v>6279</v>
      </c>
      <c r="E1735" s="160" t="s">
        <v>9469</v>
      </c>
      <c r="F1735" s="125" t="s">
        <v>9470</v>
      </c>
      <c r="G1735" s="126" t="s">
        <v>9471</v>
      </c>
      <c r="H1735" s="126" t="s">
        <v>9472</v>
      </c>
      <c r="I1735" s="127"/>
      <c r="J1735" s="128"/>
      <c r="K1735" s="128"/>
      <c r="L1735" s="128"/>
      <c r="M1735" s="128" t="s">
        <v>765</v>
      </c>
      <c r="N1735" s="128"/>
      <c r="O1735" s="128"/>
      <c r="P1735" s="99"/>
      <c r="Q1735" s="131"/>
      <c r="R1735" s="132"/>
      <c r="S1735" s="99"/>
      <c r="T1735" s="99">
        <v>6</v>
      </c>
      <c r="U1735" s="99"/>
      <c r="V1735" s="131"/>
      <c r="W1735" s="132"/>
      <c r="X1735" s="131"/>
      <c r="Y1735" s="132"/>
      <c r="Z1735" s="99"/>
      <c r="AA1735" s="99">
        <v>14</v>
      </c>
      <c r="AB1735" s="99"/>
      <c r="AC1735" s="99"/>
      <c r="AD1735" s="112">
        <v>45536</v>
      </c>
      <c r="AE1735" s="102" t="s">
        <v>9473</v>
      </c>
    </row>
    <row r="1736" spans="1:31" s="297" customFormat="1" ht="27" customHeight="1">
      <c r="A1736" s="99">
        <v>1116600170</v>
      </c>
      <c r="B1736" s="124" t="s">
        <v>11642</v>
      </c>
      <c r="C1736" s="102" t="s">
        <v>10492</v>
      </c>
      <c r="D1736" s="102" t="s">
        <v>6279</v>
      </c>
      <c r="E1736" s="160" t="s">
        <v>10493</v>
      </c>
      <c r="F1736" s="125" t="s">
        <v>10494</v>
      </c>
      <c r="G1736" s="126" t="s">
        <v>10495</v>
      </c>
      <c r="H1736" s="126"/>
      <c r="I1736" s="127"/>
      <c r="J1736" s="128"/>
      <c r="K1736" s="128"/>
      <c r="L1736" s="128"/>
      <c r="M1736" s="128" t="s">
        <v>765</v>
      </c>
      <c r="N1736" s="128" t="s">
        <v>765</v>
      </c>
      <c r="O1736" s="128"/>
      <c r="P1736" s="99"/>
      <c r="Q1736" s="131"/>
      <c r="R1736" s="132"/>
      <c r="S1736" s="99"/>
      <c r="T1736" s="99"/>
      <c r="U1736" s="99"/>
      <c r="V1736" s="131"/>
      <c r="W1736" s="132"/>
      <c r="X1736" s="131"/>
      <c r="Y1736" s="132"/>
      <c r="Z1736" s="99"/>
      <c r="AA1736" s="99">
        <v>20</v>
      </c>
      <c r="AB1736" s="99"/>
      <c r="AC1736" s="99"/>
      <c r="AD1736" s="138">
        <v>45870</v>
      </c>
      <c r="AE1736" s="102" t="s">
        <v>10496</v>
      </c>
    </row>
    <row r="1737" spans="1:31" s="297" customFormat="1" ht="27" customHeight="1">
      <c r="A1737" s="467">
        <v>1110200837</v>
      </c>
      <c r="B1737" s="208" t="s">
        <v>766</v>
      </c>
      <c r="C1737" s="208" t="s">
        <v>455</v>
      </c>
      <c r="D1737" s="209" t="s">
        <v>68</v>
      </c>
      <c r="E1737" s="124" t="s">
        <v>2584</v>
      </c>
      <c r="F1737" s="278">
        <v>3328558</v>
      </c>
      <c r="G1737" s="280" t="s">
        <v>2585</v>
      </c>
      <c r="H1737" s="280" t="s">
        <v>2586</v>
      </c>
      <c r="I1737" s="468"/>
      <c r="J1737" s="282"/>
      <c r="K1737" s="282" t="s">
        <v>456</v>
      </c>
      <c r="L1737" s="282"/>
      <c r="M1737" s="282"/>
      <c r="N1737" s="469"/>
      <c r="O1737" s="392"/>
      <c r="P1737" s="280"/>
      <c r="Q1737" s="470" t="s">
        <v>765</v>
      </c>
      <c r="R1737" s="471"/>
      <c r="S1737" s="280"/>
      <c r="T1737" s="280"/>
      <c r="U1737" s="280"/>
      <c r="V1737" s="279"/>
      <c r="W1737" s="471"/>
      <c r="X1737" s="279"/>
      <c r="Y1737" s="392"/>
      <c r="Z1737" s="280"/>
      <c r="AA1737" s="280"/>
      <c r="AB1737" s="280"/>
      <c r="AC1737" s="280"/>
      <c r="AD1737" s="472">
        <v>40087</v>
      </c>
      <c r="AE1737" s="473" t="s">
        <v>6136</v>
      </c>
    </row>
    <row r="1738" spans="1:31" s="297" customFormat="1" ht="27" customHeight="1">
      <c r="A1738" s="375">
        <v>1110202205</v>
      </c>
      <c r="B1738" s="100" t="s">
        <v>3302</v>
      </c>
      <c r="C1738" s="101" t="s">
        <v>3303</v>
      </c>
      <c r="D1738" s="102" t="s">
        <v>68</v>
      </c>
      <c r="E1738" s="102" t="s">
        <v>3304</v>
      </c>
      <c r="F1738" s="125" t="s">
        <v>3305</v>
      </c>
      <c r="G1738" s="126" t="s">
        <v>3306</v>
      </c>
      <c r="H1738" s="126" t="s">
        <v>3307</v>
      </c>
      <c r="I1738" s="110"/>
      <c r="J1738" s="148"/>
      <c r="K1738" s="128" t="s">
        <v>456</v>
      </c>
      <c r="L1738" s="128" t="s">
        <v>477</v>
      </c>
      <c r="M1738" s="128" t="s">
        <v>395</v>
      </c>
      <c r="N1738" s="129" t="s">
        <v>396</v>
      </c>
      <c r="O1738" s="130" t="s">
        <v>2177</v>
      </c>
      <c r="P1738" s="126"/>
      <c r="Q1738" s="127"/>
      <c r="R1738" s="237">
        <v>10</v>
      </c>
      <c r="S1738" s="126"/>
      <c r="T1738" s="126"/>
      <c r="U1738" s="126"/>
      <c r="V1738" s="474"/>
      <c r="W1738" s="266"/>
      <c r="X1738" s="146"/>
      <c r="Y1738" s="130"/>
      <c r="Z1738" s="126"/>
      <c r="AA1738" s="375"/>
      <c r="AB1738" s="375"/>
      <c r="AC1738" s="375"/>
      <c r="AD1738" s="138">
        <v>42461</v>
      </c>
      <c r="AE1738" s="102" t="s">
        <v>3308</v>
      </c>
    </row>
    <row r="1739" spans="1:31" ht="27" customHeight="1">
      <c r="A1739" s="223">
        <v>1110202445</v>
      </c>
      <c r="B1739" s="124" t="s">
        <v>4143</v>
      </c>
      <c r="C1739" s="124" t="s">
        <v>4144</v>
      </c>
      <c r="D1739" s="102" t="s">
        <v>68</v>
      </c>
      <c r="E1739" s="124" t="s">
        <v>4145</v>
      </c>
      <c r="F1739" s="125" t="s">
        <v>4146</v>
      </c>
      <c r="G1739" s="126" t="s">
        <v>4147</v>
      </c>
      <c r="H1739" s="126" t="s">
        <v>4147</v>
      </c>
      <c r="I1739" s="127"/>
      <c r="J1739" s="128"/>
      <c r="K1739" s="148" t="s">
        <v>456</v>
      </c>
      <c r="L1739" s="136"/>
      <c r="M1739" s="136" t="s">
        <v>395</v>
      </c>
      <c r="N1739" s="137"/>
      <c r="O1739" s="132"/>
      <c r="P1739" s="126"/>
      <c r="Q1739" s="475" t="s">
        <v>4148</v>
      </c>
      <c r="R1739" s="476"/>
      <c r="S1739" s="126"/>
      <c r="T1739" s="126"/>
      <c r="U1739" s="126"/>
      <c r="V1739" s="146"/>
      <c r="W1739" s="243"/>
      <c r="X1739" s="146"/>
      <c r="Y1739" s="130"/>
      <c r="Z1739" s="126"/>
      <c r="AA1739" s="126"/>
      <c r="AB1739" s="126"/>
      <c r="AC1739" s="126"/>
      <c r="AD1739" s="234">
        <v>43070</v>
      </c>
      <c r="AE1739" s="268" t="s">
        <v>4149</v>
      </c>
    </row>
    <row r="1740" spans="1:31" ht="27" customHeight="1">
      <c r="A1740" s="99">
        <v>1110202312</v>
      </c>
      <c r="B1740" s="124" t="s">
        <v>4163</v>
      </c>
      <c r="C1740" s="102" t="s">
        <v>4164</v>
      </c>
      <c r="D1740" s="102" t="s">
        <v>68</v>
      </c>
      <c r="E1740" s="102" t="s">
        <v>4169</v>
      </c>
      <c r="F1740" s="125" t="s">
        <v>4165</v>
      </c>
      <c r="G1740" s="126" t="s">
        <v>4166</v>
      </c>
      <c r="H1740" s="126" t="s">
        <v>4167</v>
      </c>
      <c r="I1740" s="127" t="s">
        <v>391</v>
      </c>
      <c r="J1740" s="128" t="s">
        <v>392</v>
      </c>
      <c r="K1740" s="128" t="s">
        <v>393</v>
      </c>
      <c r="L1740" s="128" t="s">
        <v>394</v>
      </c>
      <c r="M1740" s="128" t="s">
        <v>395</v>
      </c>
      <c r="N1740" s="129" t="s">
        <v>396</v>
      </c>
      <c r="O1740" s="130" t="s">
        <v>2177</v>
      </c>
      <c r="P1740" s="99"/>
      <c r="Q1740" s="146"/>
      <c r="R1740" s="132">
        <v>2</v>
      </c>
      <c r="S1740" s="99"/>
      <c r="T1740" s="99"/>
      <c r="U1740" s="99"/>
      <c r="V1740" s="131"/>
      <c r="W1740" s="132"/>
      <c r="X1740" s="131"/>
      <c r="Y1740" s="132"/>
      <c r="Z1740" s="99"/>
      <c r="AA1740" s="99"/>
      <c r="AB1740" s="99"/>
      <c r="AC1740" s="99"/>
      <c r="AD1740" s="112">
        <v>42736</v>
      </c>
      <c r="AE1740" s="102" t="s">
        <v>4168</v>
      </c>
    </row>
    <row r="1741" spans="1:31" s="297" customFormat="1" ht="27" customHeight="1">
      <c r="A1741" s="99">
        <v>1110202650</v>
      </c>
      <c r="B1741" s="100" t="s">
        <v>4649</v>
      </c>
      <c r="C1741" s="101" t="s">
        <v>4650</v>
      </c>
      <c r="D1741" s="102" t="s">
        <v>4626</v>
      </c>
      <c r="E1741" s="102" t="s">
        <v>4651</v>
      </c>
      <c r="F1741" s="133" t="s">
        <v>4652</v>
      </c>
      <c r="G1741" s="134" t="s">
        <v>4653</v>
      </c>
      <c r="H1741" s="134" t="s">
        <v>4653</v>
      </c>
      <c r="I1741" s="135"/>
      <c r="J1741" s="136"/>
      <c r="K1741" s="136"/>
      <c r="L1741" s="136"/>
      <c r="M1741" s="136" t="s">
        <v>4655</v>
      </c>
      <c r="N1741" s="137"/>
      <c r="O1741" s="132"/>
      <c r="P1741" s="99"/>
      <c r="Q1741" s="131"/>
      <c r="R1741" s="132">
        <v>3</v>
      </c>
      <c r="S1741" s="99"/>
      <c r="T1741" s="99"/>
      <c r="U1741" s="99"/>
      <c r="V1741" s="131"/>
      <c r="W1741" s="132"/>
      <c r="X1741" s="131"/>
      <c r="Y1741" s="132"/>
      <c r="Z1741" s="99"/>
      <c r="AA1741" s="99"/>
      <c r="AB1741" s="99"/>
      <c r="AC1741" s="99"/>
      <c r="AD1741" s="138">
        <v>43374</v>
      </c>
      <c r="AE1741" s="102" t="s">
        <v>4654</v>
      </c>
    </row>
    <row r="1742" spans="1:31" ht="27" customHeight="1">
      <c r="A1742" s="99">
        <v>1110202866</v>
      </c>
      <c r="B1742" s="100" t="s">
        <v>11961</v>
      </c>
      <c r="C1742" s="101" t="s">
        <v>6259</v>
      </c>
      <c r="D1742" s="102" t="s">
        <v>5179</v>
      </c>
      <c r="E1742" s="102" t="s">
        <v>9736</v>
      </c>
      <c r="F1742" s="133" t="s">
        <v>5444</v>
      </c>
      <c r="G1742" s="134" t="s">
        <v>6261</v>
      </c>
      <c r="H1742" s="134" t="s">
        <v>6262</v>
      </c>
      <c r="I1742" s="135"/>
      <c r="J1742" s="136"/>
      <c r="K1742" s="136"/>
      <c r="L1742" s="136"/>
      <c r="M1742" s="136" t="s">
        <v>765</v>
      </c>
      <c r="N1742" s="137" t="s">
        <v>765</v>
      </c>
      <c r="O1742" s="132"/>
      <c r="P1742" s="99"/>
      <c r="Q1742" s="131"/>
      <c r="R1742" s="132">
        <v>2</v>
      </c>
      <c r="S1742" s="99"/>
      <c r="T1742" s="99"/>
      <c r="U1742" s="99"/>
      <c r="V1742" s="131"/>
      <c r="W1742" s="132"/>
      <c r="X1742" s="131"/>
      <c r="Y1742" s="132"/>
      <c r="Z1742" s="99"/>
      <c r="AA1742" s="99"/>
      <c r="AB1742" s="99"/>
      <c r="AC1742" s="99"/>
      <c r="AD1742" s="138">
        <v>44044</v>
      </c>
      <c r="AE1742" s="102" t="s">
        <v>6260</v>
      </c>
    </row>
    <row r="1743" spans="1:31" ht="27" customHeight="1">
      <c r="A1743" s="99">
        <v>1110203278</v>
      </c>
      <c r="B1743" s="100" t="s">
        <v>11966</v>
      </c>
      <c r="C1743" s="101" t="s">
        <v>8238</v>
      </c>
      <c r="D1743" s="102" t="s">
        <v>4626</v>
      </c>
      <c r="E1743" s="102" t="s">
        <v>9737</v>
      </c>
      <c r="F1743" s="133" t="s">
        <v>8239</v>
      </c>
      <c r="G1743" s="134" t="s">
        <v>8240</v>
      </c>
      <c r="H1743" s="134" t="s">
        <v>8241</v>
      </c>
      <c r="I1743" s="135"/>
      <c r="J1743" s="136"/>
      <c r="K1743" s="136"/>
      <c r="L1743" s="136"/>
      <c r="M1743" s="136" t="s">
        <v>765</v>
      </c>
      <c r="N1743" s="137"/>
      <c r="O1743" s="132"/>
      <c r="P1743" s="99"/>
      <c r="Q1743" s="131"/>
      <c r="R1743" s="132">
        <v>1</v>
      </c>
      <c r="S1743" s="99"/>
      <c r="T1743" s="99"/>
      <c r="U1743" s="99"/>
      <c r="V1743" s="131"/>
      <c r="W1743" s="132"/>
      <c r="X1743" s="131"/>
      <c r="Y1743" s="132"/>
      <c r="Z1743" s="99"/>
      <c r="AA1743" s="99"/>
      <c r="AB1743" s="99"/>
      <c r="AC1743" s="99"/>
      <c r="AD1743" s="138">
        <v>45047</v>
      </c>
      <c r="AE1743" s="102" t="s">
        <v>8242</v>
      </c>
    </row>
    <row r="1744" spans="1:31" ht="27" customHeight="1">
      <c r="A1744" s="99">
        <v>1110203286</v>
      </c>
      <c r="B1744" s="157" t="s">
        <v>11662</v>
      </c>
      <c r="C1744" s="101" t="s">
        <v>8562</v>
      </c>
      <c r="D1744" s="102" t="s">
        <v>4626</v>
      </c>
      <c r="E1744" s="102" t="s">
        <v>9738</v>
      </c>
      <c r="F1744" s="133" t="s">
        <v>8563</v>
      </c>
      <c r="G1744" s="134" t="s">
        <v>8564</v>
      </c>
      <c r="H1744" s="134" t="s">
        <v>8565</v>
      </c>
      <c r="I1744" s="154"/>
      <c r="J1744" s="136"/>
      <c r="K1744" s="136"/>
      <c r="L1744" s="136"/>
      <c r="M1744" s="136" t="s">
        <v>765</v>
      </c>
      <c r="N1744" s="137" t="s">
        <v>765</v>
      </c>
      <c r="O1744" s="137"/>
      <c r="P1744" s="99"/>
      <c r="Q1744" s="131"/>
      <c r="R1744" s="132">
        <v>2</v>
      </c>
      <c r="S1744" s="99"/>
      <c r="T1744" s="99"/>
      <c r="U1744" s="99"/>
      <c r="V1744" s="131"/>
      <c r="W1744" s="132"/>
      <c r="X1744" s="131"/>
      <c r="Y1744" s="132"/>
      <c r="Z1744" s="99"/>
      <c r="AA1744" s="99"/>
      <c r="AB1744" s="99"/>
      <c r="AC1744" s="99"/>
      <c r="AD1744" s="138">
        <v>45170</v>
      </c>
      <c r="AE1744" s="102" t="s">
        <v>8566</v>
      </c>
    </row>
    <row r="1745" spans="1:31" ht="27" customHeight="1">
      <c r="A1745" s="76">
        <v>1110203336</v>
      </c>
      <c r="B1745" s="141" t="s">
        <v>11657</v>
      </c>
      <c r="C1745" s="141" t="s">
        <v>8682</v>
      </c>
      <c r="D1745" s="141" t="s">
        <v>8681</v>
      </c>
      <c r="E1745" s="160" t="s">
        <v>9739</v>
      </c>
      <c r="F1745" s="76" t="s">
        <v>8683</v>
      </c>
      <c r="G1745" s="76" t="s">
        <v>8684</v>
      </c>
      <c r="H1745" s="76" t="s">
        <v>8685</v>
      </c>
      <c r="I1745" s="97" t="s">
        <v>765</v>
      </c>
      <c r="J1745" s="255"/>
      <c r="K1745" s="255" t="s">
        <v>765</v>
      </c>
      <c r="L1745" s="255" t="s">
        <v>765</v>
      </c>
      <c r="M1745" s="255" t="s">
        <v>765</v>
      </c>
      <c r="N1745" s="255" t="s">
        <v>765</v>
      </c>
      <c r="O1745" s="89" t="s">
        <v>765</v>
      </c>
      <c r="P1745" s="141"/>
      <c r="Q1745" s="207"/>
      <c r="R1745" s="89">
        <v>2</v>
      </c>
      <c r="S1745" s="141"/>
      <c r="T1745" s="141"/>
      <c r="U1745" s="141"/>
      <c r="V1745" s="207"/>
      <c r="W1745" s="260"/>
      <c r="X1745" s="207"/>
      <c r="Y1745" s="260"/>
      <c r="Z1745" s="141"/>
      <c r="AA1745" s="141"/>
      <c r="AB1745" s="141"/>
      <c r="AC1745" s="141"/>
      <c r="AD1745" s="139">
        <v>45200</v>
      </c>
      <c r="AE1745" s="160" t="s">
        <v>8686</v>
      </c>
    </row>
    <row r="1746" spans="1:31" ht="27" customHeight="1">
      <c r="A1746" s="76">
        <v>1110203427</v>
      </c>
      <c r="B1746" s="157" t="s">
        <v>11868</v>
      </c>
      <c r="C1746" s="158" t="s">
        <v>9048</v>
      </c>
      <c r="D1746" s="159" t="s">
        <v>9049</v>
      </c>
      <c r="E1746" s="160" t="s">
        <v>9740</v>
      </c>
      <c r="F1746" s="161" t="s">
        <v>9050</v>
      </c>
      <c r="G1746" s="162" t="s">
        <v>9051</v>
      </c>
      <c r="H1746" s="162" t="s">
        <v>9052</v>
      </c>
      <c r="I1746" s="163"/>
      <c r="J1746" s="164"/>
      <c r="K1746" s="164"/>
      <c r="L1746" s="164"/>
      <c r="M1746" s="164" t="s">
        <v>765</v>
      </c>
      <c r="N1746" s="142"/>
      <c r="O1746" s="142"/>
      <c r="P1746" s="76"/>
      <c r="Q1746" s="70"/>
      <c r="R1746" s="89">
        <v>18</v>
      </c>
      <c r="S1746" s="76"/>
      <c r="T1746" s="76"/>
      <c r="U1746" s="76"/>
      <c r="V1746" s="70"/>
      <c r="W1746" s="89"/>
      <c r="X1746" s="70"/>
      <c r="Y1746" s="89"/>
      <c r="Z1746" s="76"/>
      <c r="AA1746" s="76"/>
      <c r="AB1746" s="76"/>
      <c r="AC1746" s="76"/>
      <c r="AD1746" s="139">
        <v>45383</v>
      </c>
      <c r="AE1746" s="160" t="s">
        <v>9053</v>
      </c>
    </row>
    <row r="1747" spans="1:31" ht="27" customHeight="1">
      <c r="A1747" s="76">
        <v>1110203484</v>
      </c>
      <c r="B1747" s="157" t="s">
        <v>11869</v>
      </c>
      <c r="C1747" s="158" t="s">
        <v>9315</v>
      </c>
      <c r="D1747" s="159" t="s">
        <v>9306</v>
      </c>
      <c r="E1747" s="160" t="s">
        <v>9741</v>
      </c>
      <c r="F1747" s="161" t="s">
        <v>9316</v>
      </c>
      <c r="G1747" s="162" t="s">
        <v>9317</v>
      </c>
      <c r="H1747" s="162"/>
      <c r="I1747" s="163"/>
      <c r="J1747" s="164"/>
      <c r="K1747" s="164" t="s">
        <v>765</v>
      </c>
      <c r="L1747" s="164" t="s">
        <v>765</v>
      </c>
      <c r="M1747" s="164" t="s">
        <v>765</v>
      </c>
      <c r="N1747" s="142" t="s">
        <v>765</v>
      </c>
      <c r="O1747" s="142"/>
      <c r="P1747" s="76"/>
      <c r="Q1747" s="70"/>
      <c r="R1747" s="89">
        <v>2</v>
      </c>
      <c r="S1747" s="76"/>
      <c r="T1747" s="76"/>
      <c r="U1747" s="76"/>
      <c r="V1747" s="70"/>
      <c r="W1747" s="89"/>
      <c r="X1747" s="70"/>
      <c r="Y1747" s="89"/>
      <c r="Z1747" s="76"/>
      <c r="AA1747" s="76"/>
      <c r="AB1747" s="76"/>
      <c r="AC1747" s="76"/>
      <c r="AD1747" s="139">
        <v>45474</v>
      </c>
      <c r="AE1747" s="160" t="s">
        <v>9318</v>
      </c>
    </row>
    <row r="1748" spans="1:31" s="297" customFormat="1" ht="27" customHeight="1">
      <c r="A1748" s="99">
        <v>1110203542</v>
      </c>
      <c r="B1748" s="100" t="s">
        <v>11871</v>
      </c>
      <c r="C1748" s="101" t="s">
        <v>9734</v>
      </c>
      <c r="D1748" s="102" t="s">
        <v>4626</v>
      </c>
      <c r="E1748" s="102" t="s">
        <v>9766</v>
      </c>
      <c r="F1748" s="133" t="s">
        <v>4600</v>
      </c>
      <c r="G1748" s="134" t="s">
        <v>4601</v>
      </c>
      <c r="H1748" s="134" t="s">
        <v>4602</v>
      </c>
      <c r="I1748" s="135" t="s">
        <v>765</v>
      </c>
      <c r="J1748" s="136" t="s">
        <v>765</v>
      </c>
      <c r="K1748" s="136" t="s">
        <v>765</v>
      </c>
      <c r="L1748" s="136" t="s">
        <v>765</v>
      </c>
      <c r="M1748" s="136" t="s">
        <v>765</v>
      </c>
      <c r="N1748" s="137" t="s">
        <v>765</v>
      </c>
      <c r="O1748" s="132"/>
      <c r="P1748" s="99"/>
      <c r="Q1748" s="131"/>
      <c r="R1748" s="132">
        <v>1</v>
      </c>
      <c r="S1748" s="99"/>
      <c r="T1748" s="99"/>
      <c r="U1748" s="99"/>
      <c r="V1748" s="131"/>
      <c r="W1748" s="132"/>
      <c r="X1748" s="131"/>
      <c r="Y1748" s="132"/>
      <c r="Z1748" s="99"/>
      <c r="AA1748" s="99"/>
      <c r="AB1748" s="99"/>
      <c r="AC1748" s="99"/>
      <c r="AD1748" s="138">
        <v>45627</v>
      </c>
      <c r="AE1748" s="102" t="s">
        <v>9735</v>
      </c>
    </row>
    <row r="1749" spans="1:31" s="297" customFormat="1" ht="27" customHeight="1">
      <c r="A1749" s="99">
        <v>1110203609</v>
      </c>
      <c r="B1749" s="100" t="s">
        <v>11872</v>
      </c>
      <c r="C1749" s="101" t="s">
        <v>9742</v>
      </c>
      <c r="D1749" s="102" t="s">
        <v>9235</v>
      </c>
      <c r="E1749" s="102" t="s">
        <v>9767</v>
      </c>
      <c r="F1749" s="133" t="s">
        <v>9889</v>
      </c>
      <c r="G1749" s="134" t="s">
        <v>9890</v>
      </c>
      <c r="H1749" s="134" t="s">
        <v>9891</v>
      </c>
      <c r="I1749" s="135" t="s">
        <v>765</v>
      </c>
      <c r="J1749" s="136" t="s">
        <v>765</v>
      </c>
      <c r="K1749" s="136" t="s">
        <v>765</v>
      </c>
      <c r="L1749" s="136" t="s">
        <v>765</v>
      </c>
      <c r="M1749" s="136" t="s">
        <v>765</v>
      </c>
      <c r="N1749" s="137" t="s">
        <v>765</v>
      </c>
      <c r="O1749" s="132"/>
      <c r="P1749" s="99"/>
      <c r="Q1749" s="131"/>
      <c r="R1749" s="132">
        <v>2</v>
      </c>
      <c r="S1749" s="99"/>
      <c r="T1749" s="99"/>
      <c r="U1749" s="99"/>
      <c r="V1749" s="131"/>
      <c r="W1749" s="132"/>
      <c r="X1749" s="131"/>
      <c r="Y1749" s="132"/>
      <c r="Z1749" s="99"/>
      <c r="AA1749" s="99"/>
      <c r="AB1749" s="99"/>
      <c r="AC1749" s="99"/>
      <c r="AD1749" s="138">
        <v>45717</v>
      </c>
      <c r="AE1749" s="102" t="s">
        <v>9743</v>
      </c>
    </row>
    <row r="1750" spans="1:31" ht="27" customHeight="1">
      <c r="A1750" s="99">
        <v>1110203799</v>
      </c>
      <c r="B1750" s="100" t="s">
        <v>11873</v>
      </c>
      <c r="C1750" s="101" t="s">
        <v>10751</v>
      </c>
      <c r="D1750" s="102" t="s">
        <v>10729</v>
      </c>
      <c r="E1750" s="102" t="s">
        <v>10752</v>
      </c>
      <c r="F1750" s="133" t="s">
        <v>10753</v>
      </c>
      <c r="G1750" s="134" t="s">
        <v>10754</v>
      </c>
      <c r="H1750" s="134" t="s">
        <v>10755</v>
      </c>
      <c r="I1750" s="135" t="s">
        <v>765</v>
      </c>
      <c r="J1750" s="136" t="s">
        <v>765</v>
      </c>
      <c r="K1750" s="136" t="s">
        <v>765</v>
      </c>
      <c r="L1750" s="136" t="s">
        <v>765</v>
      </c>
      <c r="M1750" s="136" t="s">
        <v>765</v>
      </c>
      <c r="N1750" s="137" t="s">
        <v>765</v>
      </c>
      <c r="O1750" s="132" t="s">
        <v>765</v>
      </c>
      <c r="P1750" s="99"/>
      <c r="Q1750" s="131"/>
      <c r="R1750" s="132">
        <v>2</v>
      </c>
      <c r="S1750" s="99"/>
      <c r="T1750" s="99"/>
      <c r="U1750" s="99"/>
      <c r="V1750" s="131"/>
      <c r="W1750" s="132"/>
      <c r="X1750" s="131"/>
      <c r="Y1750" s="132"/>
      <c r="Z1750" s="99"/>
      <c r="AA1750" s="99"/>
      <c r="AB1750" s="99"/>
      <c r="AC1750" s="99"/>
      <c r="AD1750" s="138">
        <v>45931</v>
      </c>
      <c r="AE1750" s="102" t="s">
        <v>10756</v>
      </c>
    </row>
    <row r="1751" spans="1:31" ht="26.25" customHeight="1">
      <c r="A1751" s="99">
        <v>1110203849</v>
      </c>
      <c r="B1751" s="100" t="s">
        <v>11996</v>
      </c>
      <c r="C1751" s="101" t="s">
        <v>11033</v>
      </c>
      <c r="D1751" s="102" t="s">
        <v>11016</v>
      </c>
      <c r="E1751" s="102" t="s">
        <v>11585</v>
      </c>
      <c r="F1751" s="133" t="s">
        <v>11035</v>
      </c>
      <c r="G1751" s="134" t="s">
        <v>11036</v>
      </c>
      <c r="H1751" s="134"/>
      <c r="I1751" s="135" t="s">
        <v>10950</v>
      </c>
      <c r="J1751" s="136" t="s">
        <v>11031</v>
      </c>
      <c r="K1751" s="136" t="s">
        <v>10950</v>
      </c>
      <c r="L1751" s="136" t="s">
        <v>11031</v>
      </c>
      <c r="M1751" s="136" t="s">
        <v>10950</v>
      </c>
      <c r="N1751" s="137" t="s">
        <v>10950</v>
      </c>
      <c r="O1751" s="132" t="s">
        <v>10950</v>
      </c>
      <c r="P1751" s="99"/>
      <c r="Q1751" s="131"/>
      <c r="R1751" s="132">
        <v>19</v>
      </c>
      <c r="S1751" s="99"/>
      <c r="T1751" s="99"/>
      <c r="U1751" s="99"/>
      <c r="V1751" s="131"/>
      <c r="W1751" s="132"/>
      <c r="X1751" s="131"/>
      <c r="Y1751" s="132"/>
      <c r="Z1751" s="99"/>
      <c r="AA1751" s="99"/>
      <c r="AB1751" s="99"/>
      <c r="AC1751" s="99"/>
      <c r="AD1751" s="138">
        <v>46054</v>
      </c>
      <c r="AE1751" s="102" t="s">
        <v>11034</v>
      </c>
    </row>
    <row r="1752" spans="1:31" ht="26.25" customHeight="1">
      <c r="A1752" s="99">
        <v>1110203948</v>
      </c>
      <c r="B1752" s="100" t="s">
        <v>12087</v>
      </c>
      <c r="C1752" s="101" t="s">
        <v>12088</v>
      </c>
      <c r="D1752" s="102" t="s">
        <v>9235</v>
      </c>
      <c r="E1752" s="102" t="s">
        <v>12090</v>
      </c>
      <c r="F1752" s="133" t="s">
        <v>12084</v>
      </c>
      <c r="G1752" s="134" t="s">
        <v>12085</v>
      </c>
      <c r="H1752" s="134" t="s">
        <v>12086</v>
      </c>
      <c r="I1752" s="135"/>
      <c r="J1752" s="136"/>
      <c r="K1752" s="136"/>
      <c r="L1752" s="136"/>
      <c r="M1752" s="136" t="s">
        <v>10950</v>
      </c>
      <c r="N1752" s="137"/>
      <c r="O1752" s="132"/>
      <c r="P1752" s="99"/>
      <c r="Q1752" s="131"/>
      <c r="R1752" s="132">
        <v>18</v>
      </c>
      <c r="S1752" s="99"/>
      <c r="T1752" s="99"/>
      <c r="U1752" s="99"/>
      <c r="V1752" s="131"/>
      <c r="W1752" s="132"/>
      <c r="X1752" s="131"/>
      <c r="Y1752" s="132"/>
      <c r="Z1752" s="99"/>
      <c r="AA1752" s="99"/>
      <c r="AB1752" s="99"/>
      <c r="AC1752" s="99"/>
      <c r="AD1752" s="138">
        <v>46174</v>
      </c>
      <c r="AE1752" s="102" t="s">
        <v>12089</v>
      </c>
    </row>
    <row r="1753" spans="1:31" ht="27" customHeight="1">
      <c r="A1753" s="223">
        <v>1110400924</v>
      </c>
      <c r="B1753" s="124" t="s">
        <v>2617</v>
      </c>
      <c r="C1753" s="124" t="s">
        <v>2618</v>
      </c>
      <c r="D1753" s="102" t="s">
        <v>69</v>
      </c>
      <c r="E1753" s="124" t="s">
        <v>2655</v>
      </c>
      <c r="F1753" s="125" t="s">
        <v>2656</v>
      </c>
      <c r="G1753" s="126" t="s">
        <v>2657</v>
      </c>
      <c r="H1753" s="126" t="s">
        <v>2658</v>
      </c>
      <c r="I1753" s="127"/>
      <c r="J1753" s="128"/>
      <c r="K1753" s="128" t="s">
        <v>456</v>
      </c>
      <c r="L1753" s="128"/>
      <c r="M1753" s="128"/>
      <c r="N1753" s="129"/>
      <c r="O1753" s="130"/>
      <c r="P1753" s="126"/>
      <c r="Q1753" s="146" t="s">
        <v>49</v>
      </c>
      <c r="R1753" s="243">
        <v>3</v>
      </c>
      <c r="S1753" s="126"/>
      <c r="T1753" s="126"/>
      <c r="U1753" s="126"/>
      <c r="V1753" s="146"/>
      <c r="W1753" s="243"/>
      <c r="X1753" s="146"/>
      <c r="Y1753" s="130"/>
      <c r="Z1753" s="126"/>
      <c r="AA1753" s="126"/>
      <c r="AB1753" s="126"/>
      <c r="AC1753" s="126"/>
      <c r="AD1753" s="234">
        <v>41365</v>
      </c>
      <c r="AE1753" s="268" t="s">
        <v>6137</v>
      </c>
    </row>
    <row r="1754" spans="1:31" ht="27" customHeight="1">
      <c r="A1754" s="223">
        <v>1110401112</v>
      </c>
      <c r="B1754" s="124" t="s">
        <v>2732</v>
      </c>
      <c r="C1754" s="124" t="s">
        <v>2728</v>
      </c>
      <c r="D1754" s="102" t="s">
        <v>69</v>
      </c>
      <c r="E1754" s="124" t="s">
        <v>2733</v>
      </c>
      <c r="F1754" s="125" t="s">
        <v>2729</v>
      </c>
      <c r="G1754" s="126" t="s">
        <v>2730</v>
      </c>
      <c r="H1754" s="126" t="s">
        <v>2730</v>
      </c>
      <c r="I1754" s="127" t="s">
        <v>6079</v>
      </c>
      <c r="J1754" s="128" t="s">
        <v>6080</v>
      </c>
      <c r="K1754" s="128" t="s">
        <v>6081</v>
      </c>
      <c r="L1754" s="128" t="s">
        <v>6082</v>
      </c>
      <c r="M1754" s="128" t="s">
        <v>6083</v>
      </c>
      <c r="N1754" s="129" t="s">
        <v>6084</v>
      </c>
      <c r="O1754" s="130" t="s">
        <v>6085</v>
      </c>
      <c r="P1754" s="126"/>
      <c r="Q1754" s="302"/>
      <c r="R1754" s="243">
        <v>1</v>
      </c>
      <c r="S1754" s="126"/>
      <c r="T1754" s="126"/>
      <c r="U1754" s="126"/>
      <c r="V1754" s="146"/>
      <c r="W1754" s="243"/>
      <c r="X1754" s="146"/>
      <c r="Y1754" s="130"/>
      <c r="Z1754" s="126"/>
      <c r="AA1754" s="126"/>
      <c r="AB1754" s="126"/>
      <c r="AC1754" s="126"/>
      <c r="AD1754" s="234">
        <v>41974</v>
      </c>
      <c r="AE1754" s="268" t="s">
        <v>2731</v>
      </c>
    </row>
    <row r="1755" spans="1:31" ht="27" customHeight="1">
      <c r="A1755" s="99">
        <v>1110401575</v>
      </c>
      <c r="B1755" s="100" t="s">
        <v>6245</v>
      </c>
      <c r="C1755" s="101" t="s">
        <v>6246</v>
      </c>
      <c r="D1755" s="102" t="s">
        <v>3833</v>
      </c>
      <c r="E1755" s="102" t="s">
        <v>9782</v>
      </c>
      <c r="F1755" s="133" t="s">
        <v>6089</v>
      </c>
      <c r="G1755" s="134" t="s">
        <v>6247</v>
      </c>
      <c r="H1755" s="134" t="s">
        <v>6248</v>
      </c>
      <c r="I1755" s="110" t="s">
        <v>6102</v>
      </c>
      <c r="J1755" s="148" t="s">
        <v>6080</v>
      </c>
      <c r="K1755" s="148" t="s">
        <v>6103</v>
      </c>
      <c r="L1755" s="148" t="s">
        <v>6104</v>
      </c>
      <c r="M1755" s="148" t="s">
        <v>6083</v>
      </c>
      <c r="N1755" s="137" t="s">
        <v>6084</v>
      </c>
      <c r="O1755" s="132" t="s">
        <v>6085</v>
      </c>
      <c r="P1755" s="126"/>
      <c r="Q1755" s="131" t="s">
        <v>765</v>
      </c>
      <c r="R1755" s="243">
        <v>1</v>
      </c>
      <c r="S1755" s="126"/>
      <c r="T1755" s="126"/>
      <c r="U1755" s="126"/>
      <c r="V1755" s="146"/>
      <c r="W1755" s="243"/>
      <c r="X1755" s="146"/>
      <c r="Y1755" s="130"/>
      <c r="Z1755" s="126"/>
      <c r="AA1755" s="126"/>
      <c r="AB1755" s="151"/>
      <c r="AC1755" s="151"/>
      <c r="AD1755" s="138">
        <v>43405</v>
      </c>
      <c r="AE1755" s="102" t="s">
        <v>6249</v>
      </c>
    </row>
    <row r="1756" spans="1:31" ht="27" customHeight="1">
      <c r="A1756" s="99">
        <v>1110401591</v>
      </c>
      <c r="B1756" s="100" t="s">
        <v>5302</v>
      </c>
      <c r="C1756" s="101" t="s">
        <v>4819</v>
      </c>
      <c r="D1756" s="102" t="s">
        <v>3833</v>
      </c>
      <c r="E1756" s="102" t="s">
        <v>9783</v>
      </c>
      <c r="F1756" s="133" t="s">
        <v>4820</v>
      </c>
      <c r="G1756" s="134" t="s">
        <v>4854</v>
      </c>
      <c r="H1756" s="134" t="s">
        <v>4856</v>
      </c>
      <c r="I1756" s="135"/>
      <c r="J1756" s="136"/>
      <c r="K1756" s="136"/>
      <c r="L1756" s="136"/>
      <c r="M1756" s="136" t="s">
        <v>49</v>
      </c>
      <c r="N1756" s="137"/>
      <c r="O1756" s="132"/>
      <c r="P1756" s="99"/>
      <c r="Q1756" s="135" t="s">
        <v>4821</v>
      </c>
      <c r="R1756" s="243">
        <v>1</v>
      </c>
      <c r="S1756" s="99"/>
      <c r="T1756" s="99"/>
      <c r="U1756" s="99"/>
      <c r="V1756" s="131"/>
      <c r="W1756" s="132"/>
      <c r="X1756" s="131"/>
      <c r="Y1756" s="132"/>
      <c r="Z1756" s="99"/>
      <c r="AA1756" s="99"/>
      <c r="AB1756" s="138"/>
      <c r="AC1756" s="138"/>
      <c r="AD1756" s="138">
        <v>43466</v>
      </c>
      <c r="AE1756" s="102" t="s">
        <v>4822</v>
      </c>
    </row>
    <row r="1757" spans="1:31" ht="27" customHeight="1">
      <c r="A1757" s="99">
        <v>1110401724</v>
      </c>
      <c r="B1757" s="100" t="s">
        <v>11962</v>
      </c>
      <c r="C1757" s="101" t="s">
        <v>11070</v>
      </c>
      <c r="D1757" s="102" t="s">
        <v>11058</v>
      </c>
      <c r="E1757" s="102" t="s">
        <v>11071</v>
      </c>
      <c r="F1757" s="133" t="s">
        <v>8664</v>
      </c>
      <c r="G1757" s="134" t="s">
        <v>11072</v>
      </c>
      <c r="H1757" s="134" t="s">
        <v>11072</v>
      </c>
      <c r="I1757" s="135"/>
      <c r="J1757" s="136"/>
      <c r="K1757" s="136"/>
      <c r="L1757" s="136"/>
      <c r="M1757" s="136" t="s">
        <v>10950</v>
      </c>
      <c r="N1757" s="137"/>
      <c r="O1757" s="132"/>
      <c r="P1757" s="99"/>
      <c r="Q1757" s="153"/>
      <c r="R1757" s="243">
        <v>4</v>
      </c>
      <c r="S1757" s="99"/>
      <c r="T1757" s="99"/>
      <c r="U1757" s="99"/>
      <c r="V1757" s="131"/>
      <c r="W1757" s="111"/>
      <c r="X1757" s="131"/>
      <c r="Y1757" s="132"/>
      <c r="Z1757" s="99"/>
      <c r="AA1757" s="99"/>
      <c r="AB1757" s="138"/>
      <c r="AC1757" s="138"/>
      <c r="AD1757" s="138">
        <v>46054</v>
      </c>
      <c r="AE1757" s="102" t="s">
        <v>11073</v>
      </c>
    </row>
    <row r="1758" spans="1:31" ht="27" customHeight="1">
      <c r="A1758" s="99">
        <v>1110401856</v>
      </c>
      <c r="B1758" s="100" t="s">
        <v>6644</v>
      </c>
      <c r="C1758" s="101" t="s">
        <v>6645</v>
      </c>
      <c r="D1758" s="151" t="s">
        <v>3833</v>
      </c>
      <c r="E1758" s="102" t="s">
        <v>6646</v>
      </c>
      <c r="F1758" s="133" t="s">
        <v>2908</v>
      </c>
      <c r="G1758" s="134" t="s">
        <v>6647</v>
      </c>
      <c r="H1758" s="134" t="s">
        <v>6648</v>
      </c>
      <c r="I1758" s="135"/>
      <c r="J1758" s="136"/>
      <c r="K1758" s="136"/>
      <c r="L1758" s="136"/>
      <c r="M1758" s="136" t="s">
        <v>765</v>
      </c>
      <c r="N1758" s="137" t="s">
        <v>765</v>
      </c>
      <c r="O1758" s="132"/>
      <c r="P1758" s="99"/>
      <c r="Q1758" s="131"/>
      <c r="R1758" s="132">
        <v>2</v>
      </c>
      <c r="S1758" s="99"/>
      <c r="T1758" s="99"/>
      <c r="U1758" s="99"/>
      <c r="V1758" s="110"/>
      <c r="W1758" s="111"/>
      <c r="X1758" s="110"/>
      <c r="Y1758" s="132"/>
      <c r="Z1758" s="99"/>
      <c r="AA1758" s="99"/>
      <c r="AB1758" s="99"/>
      <c r="AC1758" s="99"/>
      <c r="AD1758" s="138">
        <v>44287</v>
      </c>
      <c r="AE1758" s="102" t="s">
        <v>6649</v>
      </c>
    </row>
    <row r="1759" spans="1:31" ht="27" customHeight="1">
      <c r="A1759" s="99">
        <v>1110401898</v>
      </c>
      <c r="B1759" s="100" t="s">
        <v>11903</v>
      </c>
      <c r="C1759" s="101" t="s">
        <v>6651</v>
      </c>
      <c r="D1759" s="151" t="s">
        <v>3833</v>
      </c>
      <c r="E1759" s="102" t="s">
        <v>6652</v>
      </c>
      <c r="F1759" s="133" t="s">
        <v>6653</v>
      </c>
      <c r="G1759" s="134" t="s">
        <v>6654</v>
      </c>
      <c r="H1759" s="134" t="s">
        <v>6655</v>
      </c>
      <c r="I1759" s="135" t="s">
        <v>765</v>
      </c>
      <c r="J1759" s="136" t="s">
        <v>765</v>
      </c>
      <c r="K1759" s="136" t="s">
        <v>765</v>
      </c>
      <c r="L1759" s="136" t="s">
        <v>765</v>
      </c>
      <c r="M1759" s="136" t="s">
        <v>765</v>
      </c>
      <c r="N1759" s="137" t="s">
        <v>765</v>
      </c>
      <c r="O1759" s="132" t="s">
        <v>765</v>
      </c>
      <c r="P1759" s="99"/>
      <c r="Q1759" s="131"/>
      <c r="R1759" s="132">
        <v>7</v>
      </c>
      <c r="S1759" s="99"/>
      <c r="T1759" s="99"/>
      <c r="U1759" s="99"/>
      <c r="V1759" s="110"/>
      <c r="W1759" s="111"/>
      <c r="X1759" s="131"/>
      <c r="Y1759" s="132"/>
      <c r="Z1759" s="99"/>
      <c r="AA1759" s="99"/>
      <c r="AB1759" s="99"/>
      <c r="AC1759" s="99"/>
      <c r="AD1759" s="138">
        <v>44287</v>
      </c>
      <c r="AE1759" s="102" t="s">
        <v>6656</v>
      </c>
    </row>
    <row r="1760" spans="1:31" s="66" customFormat="1" ht="27" customHeight="1">
      <c r="A1760" s="99">
        <v>1110401914</v>
      </c>
      <c r="B1760" s="100" t="s">
        <v>440</v>
      </c>
      <c r="C1760" s="101" t="s">
        <v>6663</v>
      </c>
      <c r="D1760" s="102" t="s">
        <v>3833</v>
      </c>
      <c r="E1760" s="102" t="s">
        <v>6658</v>
      </c>
      <c r="F1760" s="133" t="s">
        <v>6659</v>
      </c>
      <c r="G1760" s="134" t="s">
        <v>6660</v>
      </c>
      <c r="H1760" s="134" t="s">
        <v>6661</v>
      </c>
      <c r="I1760" s="135" t="s">
        <v>765</v>
      </c>
      <c r="J1760" s="136" t="s">
        <v>765</v>
      </c>
      <c r="K1760" s="136" t="s">
        <v>765</v>
      </c>
      <c r="L1760" s="136" t="s">
        <v>765</v>
      </c>
      <c r="M1760" s="136" t="s">
        <v>765</v>
      </c>
      <c r="N1760" s="137" t="s">
        <v>765</v>
      </c>
      <c r="O1760" s="132" t="s">
        <v>765</v>
      </c>
      <c r="P1760" s="99"/>
      <c r="Q1760" s="131"/>
      <c r="R1760" s="132">
        <v>6</v>
      </c>
      <c r="S1760" s="99"/>
      <c r="T1760" s="99"/>
      <c r="U1760" s="99"/>
      <c r="V1760" s="131"/>
      <c r="W1760" s="132"/>
      <c r="X1760" s="131"/>
      <c r="Y1760" s="132"/>
      <c r="Z1760" s="99"/>
      <c r="AA1760" s="99"/>
      <c r="AB1760" s="99"/>
      <c r="AC1760" s="99"/>
      <c r="AD1760" s="138">
        <v>44287</v>
      </c>
      <c r="AE1760" s="102" t="s">
        <v>6662</v>
      </c>
    </row>
    <row r="1761" spans="1:31" s="477" customFormat="1" ht="26.1" customHeight="1">
      <c r="A1761" s="99">
        <v>1110401971</v>
      </c>
      <c r="B1761" s="100" t="s">
        <v>11874</v>
      </c>
      <c r="C1761" s="182" t="s">
        <v>8319</v>
      </c>
      <c r="D1761" s="102" t="s">
        <v>8150</v>
      </c>
      <c r="E1761" s="183" t="s">
        <v>8320</v>
      </c>
      <c r="F1761" s="133" t="s">
        <v>8321</v>
      </c>
      <c r="G1761" s="134" t="s">
        <v>8322</v>
      </c>
      <c r="H1761" s="134" t="s">
        <v>8323</v>
      </c>
      <c r="I1761" s="135" t="s">
        <v>765</v>
      </c>
      <c r="J1761" s="136" t="s">
        <v>765</v>
      </c>
      <c r="K1761" s="136" t="s">
        <v>765</v>
      </c>
      <c r="L1761" s="136" t="s">
        <v>765</v>
      </c>
      <c r="M1761" s="136" t="s">
        <v>765</v>
      </c>
      <c r="N1761" s="137" t="s">
        <v>765</v>
      </c>
      <c r="O1761" s="132" t="s">
        <v>765</v>
      </c>
      <c r="P1761" s="99"/>
      <c r="Q1761" s="131"/>
      <c r="R1761" s="132">
        <v>3</v>
      </c>
      <c r="S1761" s="99"/>
      <c r="T1761" s="99"/>
      <c r="U1761" s="99"/>
      <c r="V1761" s="131"/>
      <c r="W1761" s="132"/>
      <c r="X1761" s="131"/>
      <c r="Y1761" s="132"/>
      <c r="Z1761" s="99"/>
      <c r="AA1761" s="99"/>
      <c r="AB1761" s="99"/>
      <c r="AC1761" s="99"/>
      <c r="AD1761" s="149">
        <v>44470</v>
      </c>
      <c r="AE1761" s="102" t="s">
        <v>8324</v>
      </c>
    </row>
    <row r="1762" spans="1:31" customFormat="1" ht="26.1" customHeight="1">
      <c r="A1762" s="99">
        <v>1110402102</v>
      </c>
      <c r="B1762" s="124" t="s">
        <v>11874</v>
      </c>
      <c r="C1762" s="182" t="s">
        <v>8325</v>
      </c>
      <c r="D1762" s="102" t="s">
        <v>8150</v>
      </c>
      <c r="E1762" s="183" t="s">
        <v>8326</v>
      </c>
      <c r="F1762" s="133" t="s">
        <v>6650</v>
      </c>
      <c r="G1762" s="134" t="s">
        <v>8327</v>
      </c>
      <c r="H1762" s="134" t="s">
        <v>8328</v>
      </c>
      <c r="I1762" s="135" t="s">
        <v>4821</v>
      </c>
      <c r="J1762" s="136" t="s">
        <v>4821</v>
      </c>
      <c r="K1762" s="136" t="s">
        <v>765</v>
      </c>
      <c r="L1762" s="136" t="s">
        <v>765</v>
      </c>
      <c r="M1762" s="136" t="s">
        <v>765</v>
      </c>
      <c r="N1762" s="137" t="s">
        <v>765</v>
      </c>
      <c r="O1762" s="132" t="s">
        <v>765</v>
      </c>
      <c r="P1762" s="99"/>
      <c r="Q1762" s="131"/>
      <c r="R1762" s="132">
        <v>2</v>
      </c>
      <c r="S1762" s="99"/>
      <c r="T1762" s="99"/>
      <c r="U1762" s="99"/>
      <c r="V1762" s="131"/>
      <c r="W1762" s="132"/>
      <c r="X1762" s="131"/>
      <c r="Y1762" s="132"/>
      <c r="Z1762" s="99"/>
      <c r="AA1762" s="99"/>
      <c r="AB1762" s="99"/>
      <c r="AC1762" s="99"/>
      <c r="AD1762" s="149">
        <v>44896</v>
      </c>
      <c r="AE1762" s="102" t="s">
        <v>8329</v>
      </c>
    </row>
    <row r="1763" spans="1:31" customFormat="1" ht="26.1" customHeight="1">
      <c r="A1763" s="76">
        <v>1110402359</v>
      </c>
      <c r="B1763" s="157" t="s">
        <v>11875</v>
      </c>
      <c r="C1763" s="193" t="s">
        <v>9713</v>
      </c>
      <c r="D1763" s="160" t="s">
        <v>9714</v>
      </c>
      <c r="E1763" s="187" t="s">
        <v>9715</v>
      </c>
      <c r="F1763" s="161" t="s">
        <v>9716</v>
      </c>
      <c r="G1763" s="162" t="s">
        <v>9717</v>
      </c>
      <c r="H1763" s="162" t="s">
        <v>9718</v>
      </c>
      <c r="I1763" s="135" t="s">
        <v>9719</v>
      </c>
      <c r="J1763" s="136" t="s">
        <v>9719</v>
      </c>
      <c r="K1763" s="136" t="s">
        <v>9719</v>
      </c>
      <c r="L1763" s="136" t="s">
        <v>9719</v>
      </c>
      <c r="M1763" s="136" t="s">
        <v>9719</v>
      </c>
      <c r="N1763" s="137" t="s">
        <v>9719</v>
      </c>
      <c r="O1763" s="132"/>
      <c r="P1763" s="478"/>
      <c r="Q1763" s="479"/>
      <c r="R1763" s="89">
        <v>2</v>
      </c>
      <c r="S1763" s="478"/>
      <c r="T1763" s="76"/>
      <c r="U1763" s="478"/>
      <c r="V1763" s="479"/>
      <c r="W1763" s="480"/>
      <c r="X1763" s="479"/>
      <c r="Y1763" s="480"/>
      <c r="Z1763" s="76"/>
      <c r="AA1763" s="478"/>
      <c r="AB1763" s="478"/>
      <c r="AC1763" s="478"/>
      <c r="AD1763" s="140">
        <v>45627</v>
      </c>
      <c r="AE1763" s="160" t="s">
        <v>9720</v>
      </c>
    </row>
    <row r="1764" spans="1:31" s="66" customFormat="1" ht="27" customHeight="1">
      <c r="A1764" s="76">
        <v>1110402367</v>
      </c>
      <c r="B1764" s="141" t="s">
        <v>11875</v>
      </c>
      <c r="C1764" s="158" t="s">
        <v>9721</v>
      </c>
      <c r="D1764" s="160" t="s">
        <v>9714</v>
      </c>
      <c r="E1764" s="160" t="s">
        <v>9722</v>
      </c>
      <c r="F1764" s="161" t="s">
        <v>9723</v>
      </c>
      <c r="G1764" s="162" t="s">
        <v>9724</v>
      </c>
      <c r="H1764" s="162" t="s">
        <v>9725</v>
      </c>
      <c r="I1764" s="135" t="s">
        <v>49</v>
      </c>
      <c r="J1764" s="136" t="s">
        <v>49</v>
      </c>
      <c r="K1764" s="136" t="s">
        <v>9719</v>
      </c>
      <c r="L1764" s="136" t="s">
        <v>9719</v>
      </c>
      <c r="M1764" s="136" t="s">
        <v>9719</v>
      </c>
      <c r="N1764" s="137" t="s">
        <v>9719</v>
      </c>
      <c r="O1764" s="132"/>
      <c r="P1764" s="76"/>
      <c r="Q1764" s="70"/>
      <c r="R1764" s="89">
        <v>2</v>
      </c>
      <c r="S1764" s="76"/>
      <c r="T1764" s="76"/>
      <c r="U1764" s="76"/>
      <c r="V1764" s="70"/>
      <c r="W1764" s="89"/>
      <c r="X1764" s="70"/>
      <c r="Y1764" s="89"/>
      <c r="Z1764" s="76"/>
      <c r="AA1764" s="76"/>
      <c r="AB1764" s="76"/>
      <c r="AC1764" s="76"/>
      <c r="AD1764" s="140">
        <v>45627</v>
      </c>
      <c r="AE1764" s="160" t="s">
        <v>9726</v>
      </c>
    </row>
    <row r="1765" spans="1:31" s="66" customFormat="1" ht="27" customHeight="1">
      <c r="A1765" s="82">
        <v>1110402565</v>
      </c>
      <c r="B1765" s="141" t="s">
        <v>10647</v>
      </c>
      <c r="C1765" s="370" t="s">
        <v>10648</v>
      </c>
      <c r="D1765" s="84" t="s">
        <v>10637</v>
      </c>
      <c r="E1765" s="84" t="s">
        <v>10649</v>
      </c>
      <c r="F1765" s="293" t="s">
        <v>2916</v>
      </c>
      <c r="G1765" s="371" t="s">
        <v>10652</v>
      </c>
      <c r="H1765" s="371" t="s">
        <v>10650</v>
      </c>
      <c r="I1765" s="135" t="s">
        <v>49</v>
      </c>
      <c r="J1765" s="136" t="s">
        <v>49</v>
      </c>
      <c r="K1765" s="136" t="s">
        <v>49</v>
      </c>
      <c r="L1765" s="136" t="s">
        <v>49</v>
      </c>
      <c r="M1765" s="136" t="s">
        <v>49</v>
      </c>
      <c r="N1765" s="481"/>
      <c r="O1765" s="89" t="s">
        <v>765</v>
      </c>
      <c r="P1765" s="76"/>
      <c r="Q1765" s="70"/>
      <c r="R1765" s="89">
        <v>5</v>
      </c>
      <c r="S1765" s="76"/>
      <c r="T1765" s="76"/>
      <c r="U1765" s="76"/>
      <c r="V1765" s="70"/>
      <c r="W1765" s="89"/>
      <c r="X1765" s="70"/>
      <c r="Y1765" s="89"/>
      <c r="Z1765" s="76"/>
      <c r="AA1765" s="76"/>
      <c r="AB1765" s="76"/>
      <c r="AC1765" s="76"/>
      <c r="AD1765" s="140">
        <v>45901</v>
      </c>
      <c r="AE1765" s="160" t="s">
        <v>10651</v>
      </c>
    </row>
    <row r="1766" spans="1:31" s="66" customFormat="1" ht="27" customHeight="1">
      <c r="A1766" s="82">
        <v>1110402672</v>
      </c>
      <c r="B1766" s="67" t="s">
        <v>11876</v>
      </c>
      <c r="C1766" s="370" t="s">
        <v>11267</v>
      </c>
      <c r="D1766" s="84" t="s">
        <v>9828</v>
      </c>
      <c r="E1766" s="84" t="s">
        <v>11272</v>
      </c>
      <c r="F1766" s="293" t="s">
        <v>11268</v>
      </c>
      <c r="G1766" s="371" t="s">
        <v>11269</v>
      </c>
      <c r="H1766" s="371" t="s">
        <v>11270</v>
      </c>
      <c r="I1766" s="135" t="s">
        <v>49</v>
      </c>
      <c r="J1766" s="136" t="s">
        <v>49</v>
      </c>
      <c r="K1766" s="136" t="s">
        <v>49</v>
      </c>
      <c r="L1766" s="136" t="s">
        <v>49</v>
      </c>
      <c r="M1766" s="136" t="s">
        <v>49</v>
      </c>
      <c r="N1766" s="481" t="s">
        <v>11271</v>
      </c>
      <c r="O1766" s="89"/>
      <c r="P1766" s="76"/>
      <c r="Q1766" s="70">
        <v>2</v>
      </c>
      <c r="R1766" s="89"/>
      <c r="S1766" s="76"/>
      <c r="T1766" s="76"/>
      <c r="U1766" s="76"/>
      <c r="V1766" s="70"/>
      <c r="W1766" s="89"/>
      <c r="X1766" s="70"/>
      <c r="Y1766" s="89"/>
      <c r="Z1766" s="76"/>
      <c r="AA1766" s="76"/>
      <c r="AB1766" s="76"/>
      <c r="AC1766" s="76"/>
      <c r="AD1766" s="140">
        <v>46113</v>
      </c>
      <c r="AE1766" s="160"/>
    </row>
    <row r="1767" spans="1:31" s="66" customFormat="1" ht="27" customHeight="1">
      <c r="A1767" s="82">
        <v>1110402722</v>
      </c>
      <c r="B1767" s="141" t="s">
        <v>12190</v>
      </c>
      <c r="C1767" s="370" t="s">
        <v>12193</v>
      </c>
      <c r="D1767" s="84" t="s">
        <v>9828</v>
      </c>
      <c r="E1767" s="84" t="s">
        <v>12194</v>
      </c>
      <c r="F1767" s="293" t="s">
        <v>9716</v>
      </c>
      <c r="G1767" s="371" t="s">
        <v>12195</v>
      </c>
      <c r="H1767" s="371"/>
      <c r="I1767" s="135"/>
      <c r="J1767" s="136"/>
      <c r="K1767" s="136"/>
      <c r="L1767" s="136"/>
      <c r="M1767" s="136" t="s">
        <v>49</v>
      </c>
      <c r="N1767" s="481" t="s">
        <v>49</v>
      </c>
      <c r="O1767" s="89"/>
      <c r="P1767" s="76"/>
      <c r="Q1767" s="70" t="s">
        <v>12191</v>
      </c>
      <c r="R1767" s="89"/>
      <c r="S1767" s="76"/>
      <c r="T1767" s="76"/>
      <c r="U1767" s="76"/>
      <c r="V1767" s="70"/>
      <c r="W1767" s="89"/>
      <c r="X1767" s="70"/>
      <c r="Y1767" s="89"/>
      <c r="Z1767" s="76"/>
      <c r="AA1767" s="76"/>
      <c r="AB1767" s="76"/>
      <c r="AC1767" s="76"/>
      <c r="AD1767" s="140">
        <v>46204</v>
      </c>
      <c r="AE1767" s="513" t="s">
        <v>12192</v>
      </c>
    </row>
    <row r="1768" spans="1:31" s="66" customFormat="1" ht="27" customHeight="1">
      <c r="A1768" s="82">
        <v>1110402730</v>
      </c>
      <c r="B1768" s="141" t="s">
        <v>12196</v>
      </c>
      <c r="C1768" s="370" t="s">
        <v>12198</v>
      </c>
      <c r="D1768" s="84" t="s">
        <v>9828</v>
      </c>
      <c r="E1768" s="84" t="s">
        <v>12199</v>
      </c>
      <c r="F1768" s="293" t="s">
        <v>12200</v>
      </c>
      <c r="G1768" s="371" t="s">
        <v>12201</v>
      </c>
      <c r="H1768" s="371"/>
      <c r="I1768" s="135"/>
      <c r="J1768" s="136"/>
      <c r="K1768" s="136"/>
      <c r="L1768" s="136"/>
      <c r="M1768" s="136" t="s">
        <v>49</v>
      </c>
      <c r="N1768" s="481" t="s">
        <v>49</v>
      </c>
      <c r="O1768" s="89"/>
      <c r="P1768" s="76"/>
      <c r="Q1768" s="70"/>
      <c r="R1768" s="89">
        <v>3</v>
      </c>
      <c r="S1768" s="76"/>
      <c r="T1768" s="76"/>
      <c r="U1768" s="76"/>
      <c r="V1768" s="70"/>
      <c r="W1768" s="89"/>
      <c r="X1768" s="70"/>
      <c r="Y1768" s="89"/>
      <c r="Z1768" s="76"/>
      <c r="AA1768" s="76"/>
      <c r="AB1768" s="76"/>
      <c r="AC1768" s="76"/>
      <c r="AD1768" s="360">
        <v>46204</v>
      </c>
      <c r="AE1768" s="513" t="s">
        <v>12197</v>
      </c>
    </row>
    <row r="1769" spans="1:31" s="297" customFormat="1" ht="27" customHeight="1">
      <c r="A1769" s="197">
        <v>1110566922</v>
      </c>
      <c r="B1769" s="198" t="s">
        <v>8768</v>
      </c>
      <c r="C1769" s="156" t="s">
        <v>8769</v>
      </c>
      <c r="D1769" s="156" t="s">
        <v>70</v>
      </c>
      <c r="E1769" s="156" t="s">
        <v>8770</v>
      </c>
      <c r="F1769" s="199" t="s">
        <v>8771</v>
      </c>
      <c r="G1769" s="200" t="s">
        <v>8772</v>
      </c>
      <c r="H1769" s="200" t="s">
        <v>8773</v>
      </c>
      <c r="I1769" s="135"/>
      <c r="J1769" s="136"/>
      <c r="K1769" s="136"/>
      <c r="L1769" s="136"/>
      <c r="M1769" s="136" t="s">
        <v>395</v>
      </c>
      <c r="N1769" s="137"/>
      <c r="O1769" s="132"/>
      <c r="P1769" s="99"/>
      <c r="Q1769" s="131"/>
      <c r="R1769" s="132">
        <v>14</v>
      </c>
      <c r="S1769" s="99"/>
      <c r="T1769" s="99"/>
      <c r="U1769" s="99"/>
      <c r="V1769" s="131"/>
      <c r="W1769" s="132"/>
      <c r="X1769" s="131"/>
      <c r="Y1769" s="132"/>
      <c r="Z1769" s="99"/>
      <c r="AA1769" s="99"/>
      <c r="AB1769" s="99"/>
      <c r="AC1769" s="99"/>
      <c r="AD1769" s="149">
        <v>45261</v>
      </c>
      <c r="AE1769" s="102" t="s">
        <v>8774</v>
      </c>
    </row>
    <row r="1770" spans="1:31" ht="27" customHeight="1">
      <c r="A1770" s="99">
        <v>1110601059</v>
      </c>
      <c r="B1770" s="275" t="s">
        <v>3050</v>
      </c>
      <c r="C1770" s="324" t="s">
        <v>3164</v>
      </c>
      <c r="D1770" s="102" t="s">
        <v>71</v>
      </c>
      <c r="E1770" s="102" t="s">
        <v>3165</v>
      </c>
      <c r="F1770" s="144" t="s">
        <v>3166</v>
      </c>
      <c r="G1770" s="126" t="s">
        <v>3167</v>
      </c>
      <c r="H1770" s="126" t="s">
        <v>3168</v>
      </c>
      <c r="I1770" s="135"/>
      <c r="J1770" s="136"/>
      <c r="K1770" s="136" t="s">
        <v>456</v>
      </c>
      <c r="L1770" s="136" t="s">
        <v>477</v>
      </c>
      <c r="M1770" s="136" t="s">
        <v>395</v>
      </c>
      <c r="N1770" s="137" t="s">
        <v>396</v>
      </c>
      <c r="O1770" s="132" t="s">
        <v>2177</v>
      </c>
      <c r="P1770" s="126"/>
      <c r="Q1770" s="146" t="s">
        <v>765</v>
      </c>
      <c r="R1770" s="243"/>
      <c r="S1770" s="126"/>
      <c r="T1770" s="126"/>
      <c r="U1770" s="126"/>
      <c r="V1770" s="146"/>
      <c r="W1770" s="243"/>
      <c r="X1770" s="146"/>
      <c r="Y1770" s="130"/>
      <c r="Z1770" s="126"/>
      <c r="AA1770" s="126"/>
      <c r="AB1770" s="126"/>
      <c r="AC1770" s="126"/>
      <c r="AD1770" s="482">
        <v>42217</v>
      </c>
      <c r="AE1770" s="268" t="s">
        <v>6138</v>
      </c>
    </row>
    <row r="1771" spans="1:31" ht="27" customHeight="1">
      <c r="A1771" s="99">
        <v>1110601562</v>
      </c>
      <c r="B1771" s="124" t="s">
        <v>760</v>
      </c>
      <c r="C1771" s="102" t="s">
        <v>5884</v>
      </c>
      <c r="D1771" s="102" t="s">
        <v>71</v>
      </c>
      <c r="E1771" s="102" t="s">
        <v>5885</v>
      </c>
      <c r="F1771" s="125" t="s">
        <v>3166</v>
      </c>
      <c r="G1771" s="126" t="s">
        <v>5886</v>
      </c>
      <c r="H1771" s="146" t="s">
        <v>5887</v>
      </c>
      <c r="I1771" s="127"/>
      <c r="J1771" s="128"/>
      <c r="K1771" s="128"/>
      <c r="L1771" s="128" t="s">
        <v>477</v>
      </c>
      <c r="M1771" s="128" t="s">
        <v>395</v>
      </c>
      <c r="N1771" s="128" t="s">
        <v>396</v>
      </c>
      <c r="O1771" s="130" t="s">
        <v>2177</v>
      </c>
      <c r="P1771" s="111"/>
      <c r="Q1771" s="110"/>
      <c r="R1771" s="111">
        <v>3</v>
      </c>
      <c r="S1771" s="99"/>
      <c r="T1771" s="99"/>
      <c r="U1771" s="99"/>
      <c r="V1771" s="131"/>
      <c r="W1771" s="132"/>
      <c r="X1771" s="110"/>
      <c r="Y1771" s="111"/>
      <c r="Z1771" s="99"/>
      <c r="AA1771" s="99"/>
      <c r="AB1771" s="99"/>
      <c r="AC1771" s="99"/>
      <c r="AD1771" s="112">
        <v>43952</v>
      </c>
      <c r="AE1771" s="102" t="s">
        <v>5888</v>
      </c>
    </row>
    <row r="1772" spans="1:31" s="66" customFormat="1" ht="27" customHeight="1">
      <c r="A1772" s="223">
        <v>1110601703</v>
      </c>
      <c r="B1772" s="124" t="s">
        <v>6991</v>
      </c>
      <c r="C1772" s="124" t="s">
        <v>6992</v>
      </c>
      <c r="D1772" s="102" t="s">
        <v>71</v>
      </c>
      <c r="E1772" s="124" t="s">
        <v>6993</v>
      </c>
      <c r="F1772" s="125" t="s">
        <v>6994</v>
      </c>
      <c r="G1772" s="126" t="s">
        <v>6995</v>
      </c>
      <c r="H1772" s="126"/>
      <c r="I1772" s="127"/>
      <c r="J1772" s="128"/>
      <c r="K1772" s="148" t="s">
        <v>456</v>
      </c>
      <c r="L1772" s="136"/>
      <c r="M1772" s="136" t="s">
        <v>395</v>
      </c>
      <c r="N1772" s="137" t="s">
        <v>396</v>
      </c>
      <c r="O1772" s="132"/>
      <c r="P1772" s="126"/>
      <c r="Q1772" s="267" t="s">
        <v>49</v>
      </c>
      <c r="R1772" s="243"/>
      <c r="S1772" s="126"/>
      <c r="T1772" s="126"/>
      <c r="U1772" s="126"/>
      <c r="V1772" s="146"/>
      <c r="W1772" s="243"/>
      <c r="X1772" s="146"/>
      <c r="Y1772" s="130"/>
      <c r="Z1772" s="126"/>
      <c r="AA1772" s="126"/>
      <c r="AB1772" s="126"/>
      <c r="AC1772" s="126"/>
      <c r="AD1772" s="234">
        <v>44440</v>
      </c>
      <c r="AE1772" s="268" t="s">
        <v>6996</v>
      </c>
    </row>
    <row r="1773" spans="1:31" ht="27" customHeight="1">
      <c r="A1773" s="99">
        <v>1110601760</v>
      </c>
      <c r="B1773" s="124" t="s">
        <v>7504</v>
      </c>
      <c r="C1773" s="124" t="s">
        <v>7505</v>
      </c>
      <c r="D1773" s="102" t="s">
        <v>7506</v>
      </c>
      <c r="E1773" s="276" t="s">
        <v>7507</v>
      </c>
      <c r="F1773" s="126" t="s">
        <v>6163</v>
      </c>
      <c r="G1773" s="133" t="s">
        <v>7508</v>
      </c>
      <c r="H1773" s="133" t="s">
        <v>7509</v>
      </c>
      <c r="I1773" s="135" t="s">
        <v>391</v>
      </c>
      <c r="J1773" s="136" t="s">
        <v>392</v>
      </c>
      <c r="K1773" s="136" t="s">
        <v>393</v>
      </c>
      <c r="L1773" s="136" t="s">
        <v>394</v>
      </c>
      <c r="M1773" s="136" t="s">
        <v>395</v>
      </c>
      <c r="N1773" s="136" t="s">
        <v>396</v>
      </c>
      <c r="O1773" s="136"/>
      <c r="P1773" s="99"/>
      <c r="Q1773" s="131"/>
      <c r="R1773" s="132">
        <v>1</v>
      </c>
      <c r="S1773" s="99"/>
      <c r="T1773" s="99"/>
      <c r="U1773" s="99"/>
      <c r="V1773" s="131"/>
      <c r="W1773" s="132"/>
      <c r="X1773" s="131"/>
      <c r="Y1773" s="132"/>
      <c r="Z1773" s="99"/>
      <c r="AA1773" s="99"/>
      <c r="AB1773" s="99"/>
      <c r="AC1773" s="99"/>
      <c r="AD1773" s="149">
        <v>44682</v>
      </c>
      <c r="AE1773" s="102" t="s">
        <v>7510</v>
      </c>
    </row>
    <row r="1774" spans="1:31" s="66" customFormat="1" ht="27" customHeight="1">
      <c r="A1774" s="99">
        <v>1110602032</v>
      </c>
      <c r="B1774" s="275" t="s">
        <v>5638</v>
      </c>
      <c r="C1774" s="324" t="s">
        <v>9632</v>
      </c>
      <c r="D1774" s="102" t="s">
        <v>71</v>
      </c>
      <c r="E1774" s="102" t="s">
        <v>5639</v>
      </c>
      <c r="F1774" s="144" t="s">
        <v>5640</v>
      </c>
      <c r="G1774" s="126" t="s">
        <v>5641</v>
      </c>
      <c r="H1774" s="126" t="s">
        <v>5642</v>
      </c>
      <c r="I1774" s="135"/>
      <c r="J1774" s="136"/>
      <c r="K1774" s="136"/>
      <c r="L1774" s="136" t="s">
        <v>1184</v>
      </c>
      <c r="M1774" s="136" t="s">
        <v>395</v>
      </c>
      <c r="N1774" s="137" t="s">
        <v>396</v>
      </c>
      <c r="O1774" s="132"/>
      <c r="P1774" s="126"/>
      <c r="Q1774" s="302"/>
      <c r="R1774" s="243">
        <v>1</v>
      </c>
      <c r="S1774" s="126"/>
      <c r="T1774" s="126"/>
      <c r="U1774" s="126"/>
      <c r="V1774" s="146"/>
      <c r="W1774" s="243"/>
      <c r="X1774" s="146"/>
      <c r="Y1774" s="130"/>
      <c r="Z1774" s="126"/>
      <c r="AA1774" s="126"/>
      <c r="AB1774" s="126"/>
      <c r="AC1774" s="126"/>
      <c r="AD1774" s="482">
        <v>43678</v>
      </c>
      <c r="AE1774" s="268" t="s">
        <v>5643</v>
      </c>
    </row>
    <row r="1775" spans="1:31" s="297" customFormat="1" ht="27" customHeight="1">
      <c r="A1775" s="99">
        <v>1110602040</v>
      </c>
      <c r="B1775" s="275" t="s">
        <v>5638</v>
      </c>
      <c r="C1775" s="324" t="s">
        <v>9633</v>
      </c>
      <c r="D1775" s="102" t="s">
        <v>71</v>
      </c>
      <c r="E1775" s="102" t="s">
        <v>5644</v>
      </c>
      <c r="F1775" s="144" t="s">
        <v>5645</v>
      </c>
      <c r="G1775" s="126" t="s">
        <v>5646</v>
      </c>
      <c r="H1775" s="126" t="s">
        <v>5646</v>
      </c>
      <c r="I1775" s="135"/>
      <c r="J1775" s="136"/>
      <c r="K1775" s="136"/>
      <c r="L1775" s="136" t="s">
        <v>1184</v>
      </c>
      <c r="M1775" s="136" t="s">
        <v>395</v>
      </c>
      <c r="N1775" s="137" t="s">
        <v>396</v>
      </c>
      <c r="O1775" s="132"/>
      <c r="P1775" s="126"/>
      <c r="Q1775" s="302"/>
      <c r="R1775" s="243">
        <v>2</v>
      </c>
      <c r="S1775" s="126"/>
      <c r="T1775" s="126"/>
      <c r="U1775" s="126"/>
      <c r="V1775" s="146"/>
      <c r="W1775" s="243"/>
      <c r="X1775" s="146"/>
      <c r="Y1775" s="130"/>
      <c r="Z1775" s="126"/>
      <c r="AA1775" s="126"/>
      <c r="AB1775" s="126"/>
      <c r="AC1775" s="126"/>
      <c r="AD1775" s="482">
        <v>43862</v>
      </c>
      <c r="AE1775" s="268" t="s">
        <v>5647</v>
      </c>
    </row>
    <row r="1776" spans="1:31" s="297" customFormat="1" ht="27" customHeight="1">
      <c r="A1776" s="169">
        <v>1110602057</v>
      </c>
      <c r="B1776" s="275" t="s">
        <v>5638</v>
      </c>
      <c r="C1776" s="198" t="s">
        <v>7653</v>
      </c>
      <c r="D1776" s="102" t="s">
        <v>7506</v>
      </c>
      <c r="E1776" s="276" t="s">
        <v>7654</v>
      </c>
      <c r="F1776" s="126" t="s">
        <v>7655</v>
      </c>
      <c r="G1776" s="133" t="s">
        <v>7656</v>
      </c>
      <c r="H1776" s="133" t="s">
        <v>7657</v>
      </c>
      <c r="I1776" s="135" t="s">
        <v>391</v>
      </c>
      <c r="J1776" s="136" t="s">
        <v>392</v>
      </c>
      <c r="K1776" s="136" t="s">
        <v>393</v>
      </c>
      <c r="L1776" s="136" t="s">
        <v>394</v>
      </c>
      <c r="M1776" s="136" t="s">
        <v>395</v>
      </c>
      <c r="N1776" s="136" t="s">
        <v>396</v>
      </c>
      <c r="O1776" s="136"/>
      <c r="P1776" s="99"/>
      <c r="Q1776" s="131"/>
      <c r="R1776" s="132">
        <v>2</v>
      </c>
      <c r="S1776" s="99"/>
      <c r="T1776" s="99"/>
      <c r="U1776" s="99"/>
      <c r="V1776" s="131"/>
      <c r="W1776" s="132"/>
      <c r="X1776" s="131"/>
      <c r="Y1776" s="132"/>
      <c r="Z1776" s="99"/>
      <c r="AA1776" s="99"/>
      <c r="AB1776" s="99"/>
      <c r="AC1776" s="99"/>
      <c r="AD1776" s="149">
        <v>44743</v>
      </c>
      <c r="AE1776" s="102" t="s">
        <v>7658</v>
      </c>
    </row>
    <row r="1777" spans="1:31" ht="27" customHeight="1">
      <c r="A1777" s="99">
        <v>1110601877</v>
      </c>
      <c r="B1777" s="124" t="s">
        <v>8574</v>
      </c>
      <c r="C1777" s="124" t="s">
        <v>8575</v>
      </c>
      <c r="D1777" s="102" t="s">
        <v>71</v>
      </c>
      <c r="E1777" s="276" t="s">
        <v>8576</v>
      </c>
      <c r="F1777" s="126" t="s">
        <v>8577</v>
      </c>
      <c r="G1777" s="145" t="s">
        <v>12034</v>
      </c>
      <c r="H1777" s="145" t="s">
        <v>12035</v>
      </c>
      <c r="I1777" s="135"/>
      <c r="J1777" s="136"/>
      <c r="K1777" s="136"/>
      <c r="L1777" s="136"/>
      <c r="M1777" s="136" t="s">
        <v>395</v>
      </c>
      <c r="N1777" s="171" t="s">
        <v>396</v>
      </c>
      <c r="O1777" s="171"/>
      <c r="P1777" s="99"/>
      <c r="Q1777" s="131"/>
      <c r="R1777" s="132">
        <v>2</v>
      </c>
      <c r="S1777" s="99"/>
      <c r="T1777" s="99"/>
      <c r="U1777" s="99"/>
      <c r="V1777" s="131"/>
      <c r="W1777" s="132"/>
      <c r="X1777" s="131"/>
      <c r="Y1777" s="132"/>
      <c r="Z1777" s="99"/>
      <c r="AA1777" s="99"/>
      <c r="AB1777" s="99"/>
      <c r="AC1777" s="99"/>
      <c r="AD1777" s="149">
        <v>45108</v>
      </c>
      <c r="AE1777" s="102" t="s">
        <v>8578</v>
      </c>
    </row>
    <row r="1778" spans="1:31" s="297" customFormat="1" ht="27" customHeight="1">
      <c r="A1778" s="99">
        <v>1110601968</v>
      </c>
      <c r="B1778" s="124" t="s">
        <v>10223</v>
      </c>
      <c r="C1778" s="124" t="s">
        <v>10224</v>
      </c>
      <c r="D1778" s="102" t="s">
        <v>71</v>
      </c>
      <c r="E1778" s="276" t="s">
        <v>10225</v>
      </c>
      <c r="F1778" s="126" t="s">
        <v>10226</v>
      </c>
      <c r="G1778" s="483" t="s">
        <v>10227</v>
      </c>
      <c r="H1778" s="483"/>
      <c r="I1778" s="135" t="s">
        <v>391</v>
      </c>
      <c r="J1778" s="136" t="s">
        <v>392</v>
      </c>
      <c r="K1778" s="136" t="s">
        <v>393</v>
      </c>
      <c r="L1778" s="136" t="s">
        <v>394</v>
      </c>
      <c r="M1778" s="136" t="s">
        <v>395</v>
      </c>
      <c r="N1778" s="171" t="s">
        <v>396</v>
      </c>
      <c r="O1778" s="171" t="s">
        <v>2177</v>
      </c>
      <c r="P1778" s="99"/>
      <c r="Q1778" s="131"/>
      <c r="R1778" s="132">
        <v>2</v>
      </c>
      <c r="S1778" s="99"/>
      <c r="T1778" s="99"/>
      <c r="U1778" s="99"/>
      <c r="V1778" s="131"/>
      <c r="W1778" s="132"/>
      <c r="X1778" s="131"/>
      <c r="Y1778" s="132"/>
      <c r="Z1778" s="99"/>
      <c r="AA1778" s="99"/>
      <c r="AB1778" s="99"/>
      <c r="AC1778" s="169"/>
      <c r="AD1778" s="205">
        <v>45413</v>
      </c>
      <c r="AE1778" s="102" t="s">
        <v>10228</v>
      </c>
    </row>
    <row r="1779" spans="1:31" s="66" customFormat="1" ht="27" customHeight="1">
      <c r="A1779" s="126">
        <v>1110602081</v>
      </c>
      <c r="B1779" s="124" t="s">
        <v>9901</v>
      </c>
      <c r="C1779" s="102" t="s">
        <v>9902</v>
      </c>
      <c r="D1779" s="102" t="s">
        <v>71</v>
      </c>
      <c r="E1779" s="102" t="s">
        <v>8908</v>
      </c>
      <c r="F1779" s="259" t="s">
        <v>7688</v>
      </c>
      <c r="G1779" s="131" t="s">
        <v>9903</v>
      </c>
      <c r="H1779" s="131" t="s">
        <v>9904</v>
      </c>
      <c r="I1779" s="135" t="s">
        <v>391</v>
      </c>
      <c r="J1779" s="136" t="s">
        <v>392</v>
      </c>
      <c r="K1779" s="136" t="s">
        <v>393</v>
      </c>
      <c r="L1779" s="136" t="s">
        <v>394</v>
      </c>
      <c r="M1779" s="136" t="s">
        <v>395</v>
      </c>
      <c r="N1779" s="137" t="s">
        <v>396</v>
      </c>
      <c r="O1779" s="132"/>
      <c r="P1779" s="99"/>
      <c r="Q1779" s="131"/>
      <c r="R1779" s="132">
        <v>2</v>
      </c>
      <c r="S1779" s="99"/>
      <c r="T1779" s="99"/>
      <c r="U1779" s="99"/>
      <c r="V1779" s="131"/>
      <c r="W1779" s="132"/>
      <c r="X1779" s="131"/>
      <c r="Y1779" s="132"/>
      <c r="Z1779" s="99"/>
      <c r="AA1779" s="99"/>
      <c r="AB1779" s="99"/>
      <c r="AC1779" s="169"/>
      <c r="AD1779" s="222">
        <v>45261</v>
      </c>
      <c r="AE1779" s="102" t="s">
        <v>8909</v>
      </c>
    </row>
    <row r="1780" spans="1:31" s="66" customFormat="1" ht="27" customHeight="1">
      <c r="A1780" s="126">
        <v>1110602099</v>
      </c>
      <c r="B1780" s="124" t="s">
        <v>9909</v>
      </c>
      <c r="C1780" s="102" t="s">
        <v>9910</v>
      </c>
      <c r="D1780" s="102" t="s">
        <v>7506</v>
      </c>
      <c r="E1780" s="102" t="s">
        <v>7847</v>
      </c>
      <c r="F1780" s="133" t="s">
        <v>5018</v>
      </c>
      <c r="G1780" s="134" t="s">
        <v>7848</v>
      </c>
      <c r="H1780" s="134" t="s">
        <v>7849</v>
      </c>
      <c r="I1780" s="135" t="s">
        <v>391</v>
      </c>
      <c r="J1780" s="136" t="s">
        <v>392</v>
      </c>
      <c r="K1780" s="136" t="s">
        <v>393</v>
      </c>
      <c r="L1780" s="136" t="s">
        <v>394</v>
      </c>
      <c r="M1780" s="136" t="s">
        <v>395</v>
      </c>
      <c r="N1780" s="137" t="s">
        <v>396</v>
      </c>
      <c r="O1780" s="132" t="s">
        <v>2177</v>
      </c>
      <c r="P1780" s="99"/>
      <c r="Q1780" s="131"/>
      <c r="R1780" s="132">
        <v>2</v>
      </c>
      <c r="S1780" s="99"/>
      <c r="T1780" s="99"/>
      <c r="U1780" s="99"/>
      <c r="V1780" s="131"/>
      <c r="W1780" s="132"/>
      <c r="X1780" s="131"/>
      <c r="Y1780" s="132"/>
      <c r="Z1780" s="99"/>
      <c r="AA1780" s="99"/>
      <c r="AB1780" s="99"/>
      <c r="AC1780" s="169"/>
      <c r="AD1780" s="222">
        <v>45717</v>
      </c>
      <c r="AE1780" s="102" t="s">
        <v>7850</v>
      </c>
    </row>
    <row r="1781" spans="1:31" ht="27" customHeight="1">
      <c r="A1781" s="99">
        <v>1110602305</v>
      </c>
      <c r="B1781" s="124" t="s">
        <v>12118</v>
      </c>
      <c r="C1781" s="124" t="s">
        <v>12119</v>
      </c>
      <c r="D1781" s="102" t="s">
        <v>71</v>
      </c>
      <c r="E1781" s="276" t="s">
        <v>12120</v>
      </c>
      <c r="F1781" s="126" t="s">
        <v>6739</v>
      </c>
      <c r="G1781" s="133" t="s">
        <v>12121</v>
      </c>
      <c r="H1781" s="133"/>
      <c r="I1781" s="135"/>
      <c r="J1781" s="136"/>
      <c r="K1781" s="136"/>
      <c r="L1781" s="136"/>
      <c r="M1781" s="136" t="s">
        <v>395</v>
      </c>
      <c r="N1781" s="171" t="s">
        <v>396</v>
      </c>
      <c r="O1781" s="171" t="s">
        <v>456</v>
      </c>
      <c r="P1781" s="99"/>
      <c r="Q1781" s="131"/>
      <c r="R1781" s="132">
        <v>3</v>
      </c>
      <c r="S1781" s="99"/>
      <c r="T1781" s="99"/>
      <c r="U1781" s="99"/>
      <c r="V1781" s="131"/>
      <c r="W1781" s="132"/>
      <c r="X1781" s="131"/>
      <c r="Y1781" s="132"/>
      <c r="Z1781" s="99"/>
      <c r="AA1781" s="99"/>
      <c r="AB1781" s="99"/>
      <c r="AC1781" s="99"/>
      <c r="AD1781" s="112">
        <v>46174</v>
      </c>
      <c r="AE1781" s="102" t="s">
        <v>12122</v>
      </c>
    </row>
    <row r="1782" spans="1:31" ht="27" customHeight="1">
      <c r="A1782" s="223">
        <v>1110800800</v>
      </c>
      <c r="B1782" s="124" t="s">
        <v>3225</v>
      </c>
      <c r="C1782" s="124" t="s">
        <v>2875</v>
      </c>
      <c r="D1782" s="102" t="s">
        <v>1868</v>
      </c>
      <c r="E1782" s="124" t="s">
        <v>2876</v>
      </c>
      <c r="F1782" s="125" t="s">
        <v>2877</v>
      </c>
      <c r="G1782" s="126" t="s">
        <v>2878</v>
      </c>
      <c r="H1782" s="126" t="s">
        <v>2878</v>
      </c>
      <c r="I1782" s="127"/>
      <c r="J1782" s="128"/>
      <c r="K1782" s="128" t="s">
        <v>456</v>
      </c>
      <c r="L1782" s="128" t="s">
        <v>477</v>
      </c>
      <c r="M1782" s="128" t="s">
        <v>395</v>
      </c>
      <c r="N1782" s="129" t="s">
        <v>396</v>
      </c>
      <c r="O1782" s="130" t="s">
        <v>2177</v>
      </c>
      <c r="P1782" s="126"/>
      <c r="Q1782" s="146" t="s">
        <v>765</v>
      </c>
      <c r="R1782" s="243"/>
      <c r="S1782" s="126"/>
      <c r="T1782" s="126"/>
      <c r="U1782" s="126"/>
      <c r="V1782" s="146"/>
      <c r="W1782" s="243"/>
      <c r="X1782" s="146"/>
      <c r="Y1782" s="130"/>
      <c r="Z1782" s="126"/>
      <c r="AA1782" s="126"/>
      <c r="AB1782" s="126"/>
      <c r="AC1782" s="126"/>
      <c r="AD1782" s="234">
        <v>42094</v>
      </c>
      <c r="AE1782" s="268" t="s">
        <v>2879</v>
      </c>
    </row>
    <row r="1783" spans="1:31" ht="27" customHeight="1">
      <c r="A1783" s="99">
        <v>1110801170</v>
      </c>
      <c r="B1783" s="229" t="s">
        <v>3680</v>
      </c>
      <c r="C1783" s="229" t="s">
        <v>3675</v>
      </c>
      <c r="D1783" s="186" t="s">
        <v>2976</v>
      </c>
      <c r="E1783" s="186" t="s">
        <v>3676</v>
      </c>
      <c r="F1783" s="230" t="s">
        <v>3677</v>
      </c>
      <c r="G1783" s="230" t="s">
        <v>3678</v>
      </c>
      <c r="H1783" s="230" t="s">
        <v>3679</v>
      </c>
      <c r="I1783" s="232"/>
      <c r="J1783" s="233"/>
      <c r="K1783" s="233"/>
      <c r="L1783" s="233"/>
      <c r="M1783" s="233" t="s">
        <v>395</v>
      </c>
      <c r="N1783" s="247"/>
      <c r="O1783" s="246"/>
      <c r="P1783" s="126"/>
      <c r="Q1783" s="131" t="s">
        <v>765</v>
      </c>
      <c r="R1783" s="132"/>
      <c r="S1783" s="126"/>
      <c r="T1783" s="126"/>
      <c r="U1783" s="126"/>
      <c r="V1783" s="110"/>
      <c r="W1783" s="111"/>
      <c r="X1783" s="244"/>
      <c r="Y1783" s="130"/>
      <c r="Z1783" s="126"/>
      <c r="AA1783" s="126"/>
      <c r="AB1783" s="126"/>
      <c r="AC1783" s="126"/>
      <c r="AD1783" s="234">
        <v>42736</v>
      </c>
      <c r="AE1783" s="124" t="s">
        <v>3681</v>
      </c>
    </row>
    <row r="1784" spans="1:31" s="66" customFormat="1" ht="27" customHeight="1">
      <c r="A1784" s="99">
        <v>1110801402</v>
      </c>
      <c r="B1784" s="124" t="s">
        <v>11963</v>
      </c>
      <c r="C1784" s="102" t="s">
        <v>6110</v>
      </c>
      <c r="D1784" s="102" t="s">
        <v>72</v>
      </c>
      <c r="E1784" s="102" t="s">
        <v>6111</v>
      </c>
      <c r="F1784" s="125">
        <v>3430044</v>
      </c>
      <c r="G1784" s="126" t="s">
        <v>6112</v>
      </c>
      <c r="H1784" s="126" t="s">
        <v>3038</v>
      </c>
      <c r="I1784" s="232" t="s">
        <v>765</v>
      </c>
      <c r="J1784" s="233" t="s">
        <v>49</v>
      </c>
      <c r="K1784" s="233" t="s">
        <v>49</v>
      </c>
      <c r="L1784" s="128" t="s">
        <v>49</v>
      </c>
      <c r="M1784" s="128" t="s">
        <v>49</v>
      </c>
      <c r="N1784" s="129" t="s">
        <v>49</v>
      </c>
      <c r="O1784" s="130" t="s">
        <v>49</v>
      </c>
      <c r="P1784" s="126"/>
      <c r="Q1784" s="146"/>
      <c r="R1784" s="130">
        <v>1</v>
      </c>
      <c r="S1784" s="126"/>
      <c r="T1784" s="126"/>
      <c r="U1784" s="126"/>
      <c r="V1784" s="110"/>
      <c r="W1784" s="111"/>
      <c r="X1784" s="146"/>
      <c r="Y1784" s="130"/>
      <c r="Z1784" s="126"/>
      <c r="AA1784" s="99"/>
      <c r="AB1784" s="99"/>
      <c r="AC1784" s="99"/>
      <c r="AD1784" s="138">
        <v>43556</v>
      </c>
      <c r="AE1784" s="102" t="s">
        <v>6113</v>
      </c>
    </row>
    <row r="1785" spans="1:31" ht="27" customHeight="1">
      <c r="A1785" s="99">
        <v>1110801584</v>
      </c>
      <c r="B1785" s="100" t="s">
        <v>12025</v>
      </c>
      <c r="C1785" s="101" t="s">
        <v>5955</v>
      </c>
      <c r="D1785" s="102" t="s">
        <v>72</v>
      </c>
      <c r="E1785" s="102" t="s">
        <v>5953</v>
      </c>
      <c r="F1785" s="133" t="s">
        <v>4656</v>
      </c>
      <c r="G1785" s="134" t="s">
        <v>5956</v>
      </c>
      <c r="H1785" s="134" t="s">
        <v>839</v>
      </c>
      <c r="I1785" s="135"/>
      <c r="J1785" s="136"/>
      <c r="K1785" s="136"/>
      <c r="L1785" s="136"/>
      <c r="M1785" s="136" t="s">
        <v>765</v>
      </c>
      <c r="N1785" s="136" t="s">
        <v>765</v>
      </c>
      <c r="O1785" s="132"/>
      <c r="P1785" s="99"/>
      <c r="Q1785" s="131" t="s">
        <v>765</v>
      </c>
      <c r="R1785" s="132"/>
      <c r="S1785" s="99"/>
      <c r="T1785" s="99"/>
      <c r="U1785" s="99"/>
      <c r="V1785" s="131"/>
      <c r="W1785" s="132"/>
      <c r="X1785" s="131"/>
      <c r="Y1785" s="132"/>
      <c r="Z1785" s="99"/>
      <c r="AA1785" s="99"/>
      <c r="AB1785" s="99"/>
      <c r="AC1785" s="99"/>
      <c r="AD1785" s="149">
        <v>43952</v>
      </c>
      <c r="AE1785" s="102" t="s">
        <v>5954</v>
      </c>
    </row>
    <row r="1786" spans="1:31" ht="27" customHeight="1">
      <c r="A1786" s="99">
        <v>1110801592</v>
      </c>
      <c r="B1786" s="100" t="s">
        <v>11964</v>
      </c>
      <c r="C1786" s="101" t="s">
        <v>5947</v>
      </c>
      <c r="D1786" s="102" t="s">
        <v>72</v>
      </c>
      <c r="E1786" s="102" t="s">
        <v>5948</v>
      </c>
      <c r="F1786" s="133" t="s">
        <v>5949</v>
      </c>
      <c r="G1786" s="134" t="s">
        <v>5950</v>
      </c>
      <c r="H1786" s="134" t="s">
        <v>5950</v>
      </c>
      <c r="I1786" s="135" t="s">
        <v>765</v>
      </c>
      <c r="J1786" s="136" t="s">
        <v>765</v>
      </c>
      <c r="K1786" s="136" t="s">
        <v>765</v>
      </c>
      <c r="L1786" s="136" t="s">
        <v>765</v>
      </c>
      <c r="M1786" s="136" t="s">
        <v>765</v>
      </c>
      <c r="N1786" s="136" t="s">
        <v>765</v>
      </c>
      <c r="O1786" s="132" t="s">
        <v>765</v>
      </c>
      <c r="P1786" s="99"/>
      <c r="Q1786" s="131"/>
      <c r="R1786" s="132">
        <v>6</v>
      </c>
      <c r="S1786" s="99"/>
      <c r="T1786" s="99"/>
      <c r="U1786" s="99"/>
      <c r="V1786" s="131"/>
      <c r="W1786" s="132"/>
      <c r="X1786" s="131"/>
      <c r="Y1786" s="132"/>
      <c r="Z1786" s="99"/>
      <c r="AA1786" s="99"/>
      <c r="AB1786" s="192"/>
      <c r="AC1786" s="151"/>
      <c r="AD1786" s="138">
        <v>43983</v>
      </c>
      <c r="AE1786" s="102" t="s">
        <v>5951</v>
      </c>
    </row>
    <row r="1787" spans="1:31" ht="27" customHeight="1">
      <c r="A1787" s="99">
        <v>1110801600</v>
      </c>
      <c r="B1787" s="124" t="s">
        <v>11870</v>
      </c>
      <c r="C1787" s="102" t="s">
        <v>6177</v>
      </c>
      <c r="D1787" s="102" t="s">
        <v>72</v>
      </c>
      <c r="E1787" s="102" t="s">
        <v>6178</v>
      </c>
      <c r="F1787" s="125">
        <v>3430015</v>
      </c>
      <c r="G1787" s="126" t="s">
        <v>6179</v>
      </c>
      <c r="H1787" s="126" t="s">
        <v>6180</v>
      </c>
      <c r="I1787" s="127" t="s">
        <v>765</v>
      </c>
      <c r="J1787" s="128" t="s">
        <v>765</v>
      </c>
      <c r="K1787" s="128" t="s">
        <v>765</v>
      </c>
      <c r="L1787" s="128" t="s">
        <v>765</v>
      </c>
      <c r="M1787" s="136" t="s">
        <v>765</v>
      </c>
      <c r="N1787" s="137" t="s">
        <v>765</v>
      </c>
      <c r="O1787" s="130"/>
      <c r="P1787" s="126"/>
      <c r="Q1787" s="146"/>
      <c r="R1787" s="130">
        <v>2</v>
      </c>
      <c r="S1787" s="126"/>
      <c r="T1787" s="126"/>
      <c r="U1787" s="126"/>
      <c r="V1787" s="146"/>
      <c r="W1787" s="130"/>
      <c r="X1787" s="146"/>
      <c r="Y1787" s="130"/>
      <c r="Z1787" s="126"/>
      <c r="AA1787" s="99"/>
      <c r="AB1787" s="99"/>
      <c r="AC1787" s="99"/>
      <c r="AD1787" s="138">
        <v>44013</v>
      </c>
      <c r="AE1787" s="102" t="s">
        <v>6181</v>
      </c>
    </row>
    <row r="1788" spans="1:31" s="66" customFormat="1" ht="27" customHeight="1">
      <c r="A1788" s="99">
        <v>1110801683</v>
      </c>
      <c r="B1788" s="124" t="s">
        <v>8543</v>
      </c>
      <c r="C1788" s="101" t="s">
        <v>6456</v>
      </c>
      <c r="D1788" s="102" t="s">
        <v>72</v>
      </c>
      <c r="E1788" s="102" t="s">
        <v>6457</v>
      </c>
      <c r="F1788" s="133" t="s">
        <v>6458</v>
      </c>
      <c r="G1788" s="134" t="s">
        <v>6459</v>
      </c>
      <c r="H1788" s="134" t="s">
        <v>6460</v>
      </c>
      <c r="I1788" s="135"/>
      <c r="J1788" s="128"/>
      <c r="K1788" s="128"/>
      <c r="L1788" s="128"/>
      <c r="M1788" s="128"/>
      <c r="N1788" s="129"/>
      <c r="O1788" s="130"/>
      <c r="P1788" s="99"/>
      <c r="Q1788" s="131"/>
      <c r="R1788" s="132">
        <v>2</v>
      </c>
      <c r="S1788" s="99"/>
      <c r="T1788" s="99"/>
      <c r="U1788" s="99"/>
      <c r="V1788" s="110"/>
      <c r="W1788" s="111"/>
      <c r="X1788" s="131"/>
      <c r="Y1788" s="132"/>
      <c r="Z1788" s="99"/>
      <c r="AA1788" s="99"/>
      <c r="AB1788" s="99"/>
      <c r="AC1788" s="99"/>
      <c r="AD1788" s="138" t="s">
        <v>8544</v>
      </c>
      <c r="AE1788" s="102" t="s">
        <v>6461</v>
      </c>
    </row>
    <row r="1789" spans="1:31" ht="27" customHeight="1">
      <c r="A1789" s="99">
        <v>1110802145</v>
      </c>
      <c r="B1789" s="124" t="s">
        <v>11997</v>
      </c>
      <c r="C1789" s="101" t="s">
        <v>8175</v>
      </c>
      <c r="D1789" s="102" t="s">
        <v>72</v>
      </c>
      <c r="E1789" s="102" t="s">
        <v>8176</v>
      </c>
      <c r="F1789" s="133" t="s">
        <v>8177</v>
      </c>
      <c r="G1789" s="126" t="s">
        <v>8178</v>
      </c>
      <c r="H1789" s="126" t="s">
        <v>911</v>
      </c>
      <c r="I1789" s="128"/>
      <c r="J1789" s="128"/>
      <c r="K1789" s="128"/>
      <c r="L1789" s="128"/>
      <c r="M1789" s="128" t="s">
        <v>765</v>
      </c>
      <c r="N1789" s="137"/>
      <c r="O1789" s="130"/>
      <c r="P1789" s="99"/>
      <c r="Q1789" s="131"/>
      <c r="R1789" s="132">
        <v>1</v>
      </c>
      <c r="S1789" s="99"/>
      <c r="T1789" s="99"/>
      <c r="U1789" s="99"/>
      <c r="V1789" s="110"/>
      <c r="W1789" s="111"/>
      <c r="X1789" s="131"/>
      <c r="Y1789" s="132"/>
      <c r="Z1789" s="99"/>
      <c r="AA1789" s="99"/>
      <c r="AB1789" s="99"/>
      <c r="AC1789" s="99"/>
      <c r="AD1789" s="138">
        <v>45017</v>
      </c>
      <c r="AE1789" s="102" t="s">
        <v>8179</v>
      </c>
    </row>
    <row r="1790" spans="1:31" ht="27" customHeight="1">
      <c r="A1790" s="76">
        <v>1110802301</v>
      </c>
      <c r="B1790" s="159" t="s">
        <v>11965</v>
      </c>
      <c r="C1790" s="160" t="s">
        <v>8923</v>
      </c>
      <c r="D1790" s="160" t="s">
        <v>72</v>
      </c>
      <c r="E1790" s="160" t="s">
        <v>8924</v>
      </c>
      <c r="F1790" s="249" t="s">
        <v>3913</v>
      </c>
      <c r="G1790" s="72" t="s">
        <v>8925</v>
      </c>
      <c r="H1790" s="72" t="s">
        <v>8926</v>
      </c>
      <c r="I1790" s="164" t="s">
        <v>765</v>
      </c>
      <c r="J1790" s="164" t="s">
        <v>765</v>
      </c>
      <c r="K1790" s="164" t="s">
        <v>765</v>
      </c>
      <c r="L1790" s="164" t="s">
        <v>765</v>
      </c>
      <c r="M1790" s="164" t="s">
        <v>765</v>
      </c>
      <c r="N1790" s="164" t="s">
        <v>765</v>
      </c>
      <c r="O1790" s="88"/>
      <c r="P1790" s="72"/>
      <c r="Q1790" s="73"/>
      <c r="R1790" s="88">
        <v>6</v>
      </c>
      <c r="S1790" s="72"/>
      <c r="T1790" s="72"/>
      <c r="U1790" s="72"/>
      <c r="V1790" s="73"/>
      <c r="W1790" s="88"/>
      <c r="X1790" s="73"/>
      <c r="Y1790" s="88"/>
      <c r="Z1790" s="72"/>
      <c r="AA1790" s="76"/>
      <c r="AB1790" s="76"/>
      <c r="AC1790" s="76"/>
      <c r="AD1790" s="139">
        <v>45323</v>
      </c>
      <c r="AE1790" s="160" t="s">
        <v>8927</v>
      </c>
    </row>
    <row r="1791" spans="1:31" ht="27" customHeight="1">
      <c r="A1791" s="76">
        <v>1110802392</v>
      </c>
      <c r="B1791" s="159" t="s">
        <v>11877</v>
      </c>
      <c r="C1791" s="160" t="s">
        <v>9951</v>
      </c>
      <c r="D1791" s="160" t="s">
        <v>72</v>
      </c>
      <c r="E1791" s="160" t="s">
        <v>9952</v>
      </c>
      <c r="F1791" s="249" t="s">
        <v>9575</v>
      </c>
      <c r="G1791" s="72" t="s">
        <v>9953</v>
      </c>
      <c r="H1791" s="72"/>
      <c r="I1791" s="251" t="s">
        <v>49</v>
      </c>
      <c r="J1791" s="251" t="s">
        <v>49</v>
      </c>
      <c r="K1791" s="251" t="s">
        <v>49</v>
      </c>
      <c r="L1791" s="251" t="s">
        <v>49</v>
      </c>
      <c r="M1791" s="251" t="s">
        <v>765</v>
      </c>
      <c r="N1791" s="251" t="s">
        <v>49</v>
      </c>
      <c r="O1791" s="251" t="s">
        <v>49</v>
      </c>
      <c r="P1791" s="76"/>
      <c r="Q1791" s="97"/>
      <c r="R1791" s="89">
        <v>2</v>
      </c>
      <c r="S1791" s="76"/>
      <c r="T1791" s="76"/>
      <c r="U1791" s="76"/>
      <c r="V1791" s="97"/>
      <c r="W1791" s="89"/>
      <c r="X1791" s="97"/>
      <c r="Y1791" s="89"/>
      <c r="Z1791" s="76"/>
      <c r="AA1791" s="76"/>
      <c r="AB1791" s="76"/>
      <c r="AC1791" s="76"/>
      <c r="AD1791" s="98">
        <v>45689</v>
      </c>
      <c r="AE1791" s="160" t="s">
        <v>9954</v>
      </c>
    </row>
    <row r="1792" spans="1:31" ht="27" customHeight="1">
      <c r="A1792" s="76">
        <v>1110802426</v>
      </c>
      <c r="B1792" s="159" t="s">
        <v>11878</v>
      </c>
      <c r="C1792" s="160" t="s">
        <v>9574</v>
      </c>
      <c r="D1792" s="160" t="s">
        <v>72</v>
      </c>
      <c r="E1792" s="160" t="s">
        <v>9785</v>
      </c>
      <c r="F1792" s="249" t="s">
        <v>9575</v>
      </c>
      <c r="G1792" s="72" t="s">
        <v>9576</v>
      </c>
      <c r="H1792" s="72" t="s">
        <v>9577</v>
      </c>
      <c r="I1792" s="122"/>
      <c r="J1792" s="251"/>
      <c r="K1792" s="251"/>
      <c r="L1792" s="251"/>
      <c r="M1792" s="251" t="s">
        <v>49</v>
      </c>
      <c r="N1792" s="152" t="s">
        <v>49</v>
      </c>
      <c r="O1792" s="88"/>
      <c r="P1792" s="76"/>
      <c r="Q1792" s="97" t="s">
        <v>765</v>
      </c>
      <c r="R1792" s="89"/>
      <c r="S1792" s="76"/>
      <c r="T1792" s="76"/>
      <c r="U1792" s="76"/>
      <c r="V1792" s="97"/>
      <c r="W1792" s="89"/>
      <c r="X1792" s="97"/>
      <c r="Y1792" s="89"/>
      <c r="Z1792" s="76"/>
      <c r="AA1792" s="76"/>
      <c r="AB1792" s="76"/>
      <c r="AC1792" s="76"/>
      <c r="AD1792" s="98">
        <v>45597</v>
      </c>
      <c r="AE1792" s="160" t="s">
        <v>9578</v>
      </c>
    </row>
    <row r="1793" spans="1:31" s="297" customFormat="1" ht="27" customHeight="1">
      <c r="A1793" s="76">
        <v>1110802483</v>
      </c>
      <c r="B1793" s="159" t="s">
        <v>11879</v>
      </c>
      <c r="C1793" s="160" t="s">
        <v>9955</v>
      </c>
      <c r="D1793" s="160" t="s">
        <v>72</v>
      </c>
      <c r="E1793" s="160" t="s">
        <v>8243</v>
      </c>
      <c r="F1793" s="249" t="s">
        <v>6458</v>
      </c>
      <c r="G1793" s="72" t="s">
        <v>8244</v>
      </c>
      <c r="H1793" s="72" t="s">
        <v>8245</v>
      </c>
      <c r="I1793" s="251" t="s">
        <v>49</v>
      </c>
      <c r="J1793" s="251" t="s">
        <v>765</v>
      </c>
      <c r="K1793" s="251" t="s">
        <v>765</v>
      </c>
      <c r="L1793" s="251" t="s">
        <v>765</v>
      </c>
      <c r="M1793" s="251" t="s">
        <v>765</v>
      </c>
      <c r="N1793" s="251" t="s">
        <v>765</v>
      </c>
      <c r="O1793" s="152"/>
      <c r="P1793" s="76"/>
      <c r="Q1793" s="97"/>
      <c r="R1793" s="89">
        <v>2</v>
      </c>
      <c r="S1793" s="76"/>
      <c r="T1793" s="76"/>
      <c r="U1793" s="76"/>
      <c r="V1793" s="97"/>
      <c r="W1793" s="89"/>
      <c r="X1793" s="97"/>
      <c r="Y1793" s="89"/>
      <c r="Z1793" s="76"/>
      <c r="AA1793" s="76"/>
      <c r="AB1793" s="76"/>
      <c r="AC1793" s="76"/>
      <c r="AD1793" s="98">
        <v>45717</v>
      </c>
      <c r="AE1793" s="160" t="s">
        <v>9956</v>
      </c>
    </row>
    <row r="1794" spans="1:31" s="297" customFormat="1" ht="27" customHeight="1">
      <c r="A1794" s="76">
        <v>1110802491</v>
      </c>
      <c r="B1794" s="159" t="s">
        <v>11880</v>
      </c>
      <c r="C1794" s="160" t="s">
        <v>9957</v>
      </c>
      <c r="D1794" s="160" t="s">
        <v>72</v>
      </c>
      <c r="E1794" s="160" t="s">
        <v>7094</v>
      </c>
      <c r="F1794" s="249" t="s">
        <v>9958</v>
      </c>
      <c r="G1794" s="72" t="s">
        <v>9959</v>
      </c>
      <c r="H1794" s="72" t="s">
        <v>9960</v>
      </c>
      <c r="I1794" s="251" t="s">
        <v>49</v>
      </c>
      <c r="J1794" s="251" t="s">
        <v>49</v>
      </c>
      <c r="K1794" s="251" t="s">
        <v>49</v>
      </c>
      <c r="L1794" s="251" t="s">
        <v>765</v>
      </c>
      <c r="M1794" s="251" t="s">
        <v>49</v>
      </c>
      <c r="N1794" s="251" t="s">
        <v>49</v>
      </c>
      <c r="O1794" s="251" t="s">
        <v>49</v>
      </c>
      <c r="P1794" s="76"/>
      <c r="Q1794" s="97"/>
      <c r="R1794" s="89">
        <v>2</v>
      </c>
      <c r="S1794" s="76"/>
      <c r="T1794" s="76"/>
      <c r="U1794" s="76"/>
      <c r="V1794" s="97"/>
      <c r="W1794" s="89"/>
      <c r="X1794" s="97"/>
      <c r="Y1794" s="89"/>
      <c r="Z1794" s="76"/>
      <c r="AA1794" s="76"/>
      <c r="AB1794" s="76"/>
      <c r="AC1794" s="76"/>
      <c r="AD1794" s="98">
        <v>45717</v>
      </c>
      <c r="AE1794" s="160" t="s">
        <v>9961</v>
      </c>
    </row>
    <row r="1795" spans="1:31" ht="27" customHeight="1">
      <c r="A1795" s="76">
        <v>1110802764</v>
      </c>
      <c r="B1795" s="159" t="s">
        <v>11881</v>
      </c>
      <c r="C1795" s="160" t="s">
        <v>11377</v>
      </c>
      <c r="D1795" s="160" t="s">
        <v>72</v>
      </c>
      <c r="E1795" s="160" t="s">
        <v>11378</v>
      </c>
      <c r="F1795" s="249" t="s">
        <v>2123</v>
      </c>
      <c r="G1795" s="72" t="s">
        <v>11379</v>
      </c>
      <c r="H1795" s="72" t="s">
        <v>11380</v>
      </c>
      <c r="I1795" s="251"/>
      <c r="J1795" s="251"/>
      <c r="K1795" s="251"/>
      <c r="L1795" s="251"/>
      <c r="M1795" s="251" t="s">
        <v>49</v>
      </c>
      <c r="N1795" s="251" t="s">
        <v>49</v>
      </c>
      <c r="O1795" s="251"/>
      <c r="P1795" s="76"/>
      <c r="Q1795" s="97" t="s">
        <v>765</v>
      </c>
      <c r="R1795" s="89"/>
      <c r="S1795" s="76"/>
      <c r="T1795" s="76"/>
      <c r="U1795" s="76"/>
      <c r="V1795" s="97"/>
      <c r="W1795" s="89"/>
      <c r="X1795" s="97"/>
      <c r="Y1795" s="89"/>
      <c r="Z1795" s="76"/>
      <c r="AA1795" s="76"/>
      <c r="AB1795" s="76"/>
      <c r="AC1795" s="76"/>
      <c r="AD1795" s="98">
        <v>46113</v>
      </c>
      <c r="AE1795" s="160" t="s">
        <v>11381</v>
      </c>
    </row>
    <row r="1796" spans="1:31" ht="27" customHeight="1">
      <c r="A1796" s="223">
        <v>1110900501</v>
      </c>
      <c r="B1796" s="124" t="s">
        <v>2818</v>
      </c>
      <c r="C1796" s="124" t="s">
        <v>2819</v>
      </c>
      <c r="D1796" s="102" t="s">
        <v>1010</v>
      </c>
      <c r="E1796" s="124" t="s">
        <v>2820</v>
      </c>
      <c r="F1796" s="125" t="s">
        <v>2821</v>
      </c>
      <c r="G1796" s="126" t="s">
        <v>2822</v>
      </c>
      <c r="H1796" s="126" t="s">
        <v>2823</v>
      </c>
      <c r="I1796" s="127"/>
      <c r="J1796" s="128"/>
      <c r="K1796" s="128" t="s">
        <v>456</v>
      </c>
      <c r="L1796" s="128"/>
      <c r="M1796" s="128"/>
      <c r="N1796" s="129"/>
      <c r="O1796" s="130"/>
      <c r="P1796" s="126"/>
      <c r="Q1796" s="267" t="s">
        <v>765</v>
      </c>
      <c r="R1796" s="243"/>
      <c r="S1796" s="126"/>
      <c r="T1796" s="126"/>
      <c r="U1796" s="126"/>
      <c r="V1796" s="146"/>
      <c r="W1796" s="243"/>
      <c r="X1796" s="146"/>
      <c r="Y1796" s="130"/>
      <c r="Z1796" s="126"/>
      <c r="AA1796" s="126"/>
      <c r="AB1796" s="126"/>
      <c r="AC1796" s="126"/>
      <c r="AD1796" s="234">
        <v>42095</v>
      </c>
      <c r="AE1796" s="268" t="s">
        <v>6139</v>
      </c>
    </row>
    <row r="1797" spans="1:31" ht="27" customHeight="1">
      <c r="A1797" s="223">
        <v>1110900543</v>
      </c>
      <c r="B1797" s="124" t="s">
        <v>3296</v>
      </c>
      <c r="C1797" s="124" t="s">
        <v>3297</v>
      </c>
      <c r="D1797" s="102" t="s">
        <v>1010</v>
      </c>
      <c r="E1797" s="124" t="s">
        <v>3298</v>
      </c>
      <c r="F1797" s="125" t="s">
        <v>3299</v>
      </c>
      <c r="G1797" s="126" t="s">
        <v>3300</v>
      </c>
      <c r="H1797" s="126" t="s">
        <v>3300</v>
      </c>
      <c r="I1797" s="127"/>
      <c r="J1797" s="128"/>
      <c r="K1797" s="148"/>
      <c r="L1797" s="148"/>
      <c r="M1797" s="148" t="s">
        <v>395</v>
      </c>
      <c r="N1797" s="137" t="s">
        <v>396</v>
      </c>
      <c r="O1797" s="132"/>
      <c r="P1797" s="126"/>
      <c r="Q1797" s="267" t="s">
        <v>3301</v>
      </c>
      <c r="R1797" s="243">
        <v>1</v>
      </c>
      <c r="S1797" s="126"/>
      <c r="T1797" s="126"/>
      <c r="U1797" s="126"/>
      <c r="V1797" s="146"/>
      <c r="W1797" s="243"/>
      <c r="X1797" s="146"/>
      <c r="Y1797" s="130"/>
      <c r="Z1797" s="126"/>
      <c r="AA1797" s="126"/>
      <c r="AB1797" s="126"/>
      <c r="AC1797" s="126"/>
      <c r="AD1797" s="234">
        <v>42461</v>
      </c>
      <c r="AE1797" s="268" t="s">
        <v>8945</v>
      </c>
    </row>
    <row r="1798" spans="1:31" s="297" customFormat="1" ht="27" customHeight="1">
      <c r="A1798" s="223">
        <v>1110900584</v>
      </c>
      <c r="B1798" s="124" t="s">
        <v>3620</v>
      </c>
      <c r="C1798" s="124" t="s">
        <v>3621</v>
      </c>
      <c r="D1798" s="102" t="s">
        <v>1010</v>
      </c>
      <c r="E1798" s="124" t="s">
        <v>3622</v>
      </c>
      <c r="F1798" s="125" t="s">
        <v>2094</v>
      </c>
      <c r="G1798" s="126" t="s">
        <v>3623</v>
      </c>
      <c r="H1798" s="126" t="s">
        <v>3624</v>
      </c>
      <c r="I1798" s="127"/>
      <c r="J1798" s="128"/>
      <c r="K1798" s="148" t="s">
        <v>456</v>
      </c>
      <c r="L1798" s="136" t="s">
        <v>477</v>
      </c>
      <c r="M1798" s="136" t="s">
        <v>395</v>
      </c>
      <c r="N1798" s="137" t="s">
        <v>396</v>
      </c>
      <c r="O1798" s="132" t="s">
        <v>2177</v>
      </c>
      <c r="P1798" s="126"/>
      <c r="Q1798" s="267" t="s">
        <v>49</v>
      </c>
      <c r="R1798" s="243">
        <v>4</v>
      </c>
      <c r="S1798" s="126"/>
      <c r="T1798" s="126"/>
      <c r="U1798" s="126"/>
      <c r="V1798" s="146"/>
      <c r="W1798" s="243"/>
      <c r="X1798" s="146"/>
      <c r="Y1798" s="130"/>
      <c r="Z1798" s="126"/>
      <c r="AA1798" s="126"/>
      <c r="AB1798" s="126"/>
      <c r="AC1798" s="126"/>
      <c r="AD1798" s="234">
        <v>42644</v>
      </c>
      <c r="AE1798" s="268" t="s">
        <v>3625</v>
      </c>
    </row>
    <row r="1799" spans="1:31" s="297" customFormat="1" ht="27" customHeight="1">
      <c r="A1799" s="99">
        <v>1110900881</v>
      </c>
      <c r="B1799" s="124" t="s">
        <v>7081</v>
      </c>
      <c r="C1799" s="124" t="s">
        <v>7082</v>
      </c>
      <c r="D1799" s="102" t="s">
        <v>1010</v>
      </c>
      <c r="E1799" s="276" t="s">
        <v>7083</v>
      </c>
      <c r="F1799" s="126" t="s">
        <v>7084</v>
      </c>
      <c r="G1799" s="133" t="s">
        <v>7085</v>
      </c>
      <c r="H1799" s="133" t="s">
        <v>7085</v>
      </c>
      <c r="I1799" s="135"/>
      <c r="J1799" s="136"/>
      <c r="K1799" s="136"/>
      <c r="L1799" s="136"/>
      <c r="M1799" s="136" t="s">
        <v>395</v>
      </c>
      <c r="N1799" s="136" t="s">
        <v>396</v>
      </c>
      <c r="O1799" s="136"/>
      <c r="P1799" s="99"/>
      <c r="Q1799" s="131" t="s">
        <v>49</v>
      </c>
      <c r="R1799" s="132"/>
      <c r="S1799" s="99"/>
      <c r="T1799" s="99"/>
      <c r="U1799" s="99"/>
      <c r="V1799" s="131"/>
      <c r="W1799" s="132"/>
      <c r="X1799" s="131"/>
      <c r="Y1799" s="132"/>
      <c r="Z1799" s="99"/>
      <c r="AA1799" s="99"/>
      <c r="AB1799" s="99"/>
      <c r="AC1799" s="99"/>
      <c r="AD1799" s="138">
        <v>44501</v>
      </c>
      <c r="AE1799" s="102" t="s">
        <v>7086</v>
      </c>
    </row>
    <row r="1800" spans="1:31" ht="27" customHeight="1">
      <c r="A1800" s="99">
        <v>1110900931</v>
      </c>
      <c r="B1800" s="124" t="s">
        <v>7351</v>
      </c>
      <c r="C1800" s="124" t="s">
        <v>7352</v>
      </c>
      <c r="D1800" s="102" t="s">
        <v>1010</v>
      </c>
      <c r="E1800" s="276" t="s">
        <v>7353</v>
      </c>
      <c r="F1800" s="126" t="s">
        <v>4290</v>
      </c>
      <c r="G1800" s="133" t="s">
        <v>7354</v>
      </c>
      <c r="H1800" s="133" t="s">
        <v>7355</v>
      </c>
      <c r="I1800" s="135"/>
      <c r="J1800" s="136"/>
      <c r="K1800" s="136"/>
      <c r="L1800" s="136"/>
      <c r="M1800" s="136"/>
      <c r="N1800" s="136" t="s">
        <v>396</v>
      </c>
      <c r="O1800" s="136"/>
      <c r="P1800" s="99"/>
      <c r="Q1800" s="131" t="s">
        <v>765</v>
      </c>
      <c r="R1800" s="132"/>
      <c r="S1800" s="99"/>
      <c r="T1800" s="99"/>
      <c r="U1800" s="99"/>
      <c r="V1800" s="131"/>
      <c r="W1800" s="132"/>
      <c r="X1800" s="131"/>
      <c r="Y1800" s="132"/>
      <c r="Z1800" s="99"/>
      <c r="AA1800" s="99"/>
      <c r="AB1800" s="99"/>
      <c r="AC1800" s="99"/>
      <c r="AD1800" s="149">
        <v>44652</v>
      </c>
      <c r="AE1800" s="102" t="s">
        <v>7356</v>
      </c>
    </row>
    <row r="1801" spans="1:31" s="76" customFormat="1" ht="27" customHeight="1">
      <c r="A1801" s="99">
        <v>1110901038</v>
      </c>
      <c r="B1801" s="124" t="s">
        <v>7081</v>
      </c>
      <c r="C1801" s="124" t="s">
        <v>8996</v>
      </c>
      <c r="D1801" s="102" t="s">
        <v>1010</v>
      </c>
      <c r="E1801" s="276" t="s">
        <v>8997</v>
      </c>
      <c r="F1801" s="126" t="s">
        <v>8517</v>
      </c>
      <c r="G1801" s="133" t="s">
        <v>8518</v>
      </c>
      <c r="H1801" s="133" t="s">
        <v>8519</v>
      </c>
      <c r="I1801" s="135" t="s">
        <v>391</v>
      </c>
      <c r="J1801" s="136" t="s">
        <v>392</v>
      </c>
      <c r="K1801" s="136" t="s">
        <v>393</v>
      </c>
      <c r="L1801" s="136" t="s">
        <v>394</v>
      </c>
      <c r="M1801" s="136" t="s">
        <v>395</v>
      </c>
      <c r="N1801" s="171" t="s">
        <v>396</v>
      </c>
      <c r="O1801" s="171"/>
      <c r="P1801" s="99"/>
      <c r="Q1801" s="131"/>
      <c r="R1801" s="132">
        <v>2</v>
      </c>
      <c r="S1801" s="99"/>
      <c r="T1801" s="99"/>
      <c r="U1801" s="99"/>
      <c r="V1801" s="131"/>
      <c r="W1801" s="132"/>
      <c r="X1801" s="131"/>
      <c r="Y1801" s="132"/>
      <c r="Z1801" s="99"/>
      <c r="AA1801" s="99"/>
      <c r="AB1801" s="99"/>
      <c r="AC1801" s="99"/>
      <c r="AD1801" s="149">
        <v>45139</v>
      </c>
      <c r="AE1801" s="102" t="s">
        <v>8520</v>
      </c>
    </row>
    <row r="1802" spans="1:31" ht="27" customHeight="1">
      <c r="A1802" s="126">
        <v>1110901046</v>
      </c>
      <c r="B1802" s="124" t="s">
        <v>8875</v>
      </c>
      <c r="C1802" s="102" t="s">
        <v>8876</v>
      </c>
      <c r="D1802" s="102" t="s">
        <v>1010</v>
      </c>
      <c r="E1802" s="102" t="s">
        <v>8877</v>
      </c>
      <c r="F1802" s="133" t="s">
        <v>4849</v>
      </c>
      <c r="G1802" s="134" t="s">
        <v>8878</v>
      </c>
      <c r="H1802" s="134" t="s">
        <v>8879</v>
      </c>
      <c r="I1802" s="135" t="s">
        <v>391</v>
      </c>
      <c r="J1802" s="136" t="s">
        <v>392</v>
      </c>
      <c r="K1802" s="136" t="s">
        <v>393</v>
      </c>
      <c r="L1802" s="136" t="s">
        <v>394</v>
      </c>
      <c r="M1802" s="136" t="s">
        <v>395</v>
      </c>
      <c r="N1802" s="137" t="s">
        <v>396</v>
      </c>
      <c r="O1802" s="132" t="s">
        <v>2177</v>
      </c>
      <c r="P1802" s="99"/>
      <c r="Q1802" s="131"/>
      <c r="R1802" s="132">
        <v>1</v>
      </c>
      <c r="S1802" s="99"/>
      <c r="T1802" s="99"/>
      <c r="U1802" s="99"/>
      <c r="V1802" s="131"/>
      <c r="W1802" s="132"/>
      <c r="X1802" s="131"/>
      <c r="Y1802" s="132"/>
      <c r="Z1802" s="99"/>
      <c r="AA1802" s="99"/>
      <c r="AB1802" s="99"/>
      <c r="AC1802" s="99"/>
      <c r="AD1802" s="149">
        <v>45292</v>
      </c>
      <c r="AE1802" s="102" t="s">
        <v>8880</v>
      </c>
    </row>
    <row r="1803" spans="1:31" ht="27" customHeight="1">
      <c r="A1803" s="99">
        <v>1110901053</v>
      </c>
      <c r="B1803" s="124" t="s">
        <v>9023</v>
      </c>
      <c r="C1803" s="102" t="s">
        <v>7338</v>
      </c>
      <c r="D1803" s="102" t="s">
        <v>1010</v>
      </c>
      <c r="E1803" s="102" t="s">
        <v>7339</v>
      </c>
      <c r="F1803" s="125" t="s">
        <v>9024</v>
      </c>
      <c r="G1803" s="126" t="s">
        <v>9025</v>
      </c>
      <c r="H1803" s="126" t="s">
        <v>9026</v>
      </c>
      <c r="I1803" s="126" t="s">
        <v>391</v>
      </c>
      <c r="J1803" s="126" t="s">
        <v>392</v>
      </c>
      <c r="K1803" s="126" t="s">
        <v>393</v>
      </c>
      <c r="L1803" s="126" t="s">
        <v>394</v>
      </c>
      <c r="M1803" s="126" t="s">
        <v>395</v>
      </c>
      <c r="N1803" s="126" t="s">
        <v>396</v>
      </c>
      <c r="O1803" s="126"/>
      <c r="P1803" s="99"/>
      <c r="Q1803" s="99"/>
      <c r="R1803" s="99">
        <v>1</v>
      </c>
      <c r="S1803" s="99"/>
      <c r="T1803" s="99"/>
      <c r="U1803" s="99"/>
      <c r="V1803" s="99"/>
      <c r="W1803" s="99"/>
      <c r="X1803" s="99"/>
      <c r="Y1803" s="99"/>
      <c r="Z1803" s="99"/>
      <c r="AA1803" s="99"/>
      <c r="AB1803" s="99"/>
      <c r="AC1803" s="99"/>
      <c r="AD1803" s="112">
        <v>44652</v>
      </c>
      <c r="AE1803" s="102" t="s">
        <v>7340</v>
      </c>
    </row>
    <row r="1804" spans="1:31" s="66" customFormat="1" ht="26.45" customHeight="1">
      <c r="A1804" s="99">
        <v>1110901095</v>
      </c>
      <c r="B1804" s="275" t="s">
        <v>5638</v>
      </c>
      <c r="C1804" s="124" t="s">
        <v>9634</v>
      </c>
      <c r="D1804" s="102" t="s">
        <v>1010</v>
      </c>
      <c r="E1804" s="276" t="s">
        <v>6721</v>
      </c>
      <c r="F1804" s="126" t="s">
        <v>6722</v>
      </c>
      <c r="G1804" s="133" t="s">
        <v>6723</v>
      </c>
      <c r="H1804" s="133" t="s">
        <v>6724</v>
      </c>
      <c r="I1804" s="135" t="s">
        <v>391</v>
      </c>
      <c r="J1804" s="136" t="s">
        <v>392</v>
      </c>
      <c r="K1804" s="136" t="s">
        <v>393</v>
      </c>
      <c r="L1804" s="136" t="s">
        <v>394</v>
      </c>
      <c r="M1804" s="136" t="s">
        <v>395</v>
      </c>
      <c r="N1804" s="136" t="s">
        <v>396</v>
      </c>
      <c r="O1804" s="136"/>
      <c r="P1804" s="99"/>
      <c r="Q1804" s="131"/>
      <c r="R1804" s="132">
        <v>2</v>
      </c>
      <c r="S1804" s="99"/>
      <c r="T1804" s="99"/>
      <c r="U1804" s="99"/>
      <c r="V1804" s="131"/>
      <c r="W1804" s="132"/>
      <c r="X1804" s="131"/>
      <c r="Y1804" s="132"/>
      <c r="Z1804" s="99"/>
      <c r="AA1804" s="99"/>
      <c r="AB1804" s="99"/>
      <c r="AC1804" s="99"/>
      <c r="AD1804" s="138">
        <v>44317</v>
      </c>
      <c r="AE1804" s="102" t="s">
        <v>6725</v>
      </c>
    </row>
    <row r="1805" spans="1:31" s="213" customFormat="1" ht="27.95" customHeight="1">
      <c r="A1805" s="82">
        <v>1110901103</v>
      </c>
      <c r="B1805" s="275" t="s">
        <v>5638</v>
      </c>
      <c r="C1805" s="291" t="s">
        <v>9271</v>
      </c>
      <c r="D1805" s="84" t="s">
        <v>1010</v>
      </c>
      <c r="E1805" s="292" t="s">
        <v>9272</v>
      </c>
      <c r="F1805" s="77" t="s">
        <v>9273</v>
      </c>
      <c r="G1805" s="293" t="s">
        <v>9274</v>
      </c>
      <c r="H1805" s="293" t="s">
        <v>9275</v>
      </c>
      <c r="I1805" s="294" t="s">
        <v>391</v>
      </c>
      <c r="J1805" s="295" t="s">
        <v>392</v>
      </c>
      <c r="K1805" s="295" t="s">
        <v>393</v>
      </c>
      <c r="L1805" s="295" t="s">
        <v>394</v>
      </c>
      <c r="M1805" s="295" t="s">
        <v>395</v>
      </c>
      <c r="N1805" s="295" t="s">
        <v>396</v>
      </c>
      <c r="O1805" s="295"/>
      <c r="P1805" s="82"/>
      <c r="Q1805" s="215"/>
      <c r="R1805" s="87">
        <v>1</v>
      </c>
      <c r="S1805" s="82"/>
      <c r="T1805" s="82"/>
      <c r="U1805" s="82"/>
      <c r="V1805" s="215"/>
      <c r="W1805" s="87"/>
      <c r="X1805" s="215"/>
      <c r="Y1805" s="87"/>
      <c r="Z1805" s="82"/>
      <c r="AA1805" s="82"/>
      <c r="AB1805" s="82"/>
      <c r="AC1805" s="82"/>
      <c r="AD1805" s="296">
        <v>45474</v>
      </c>
      <c r="AE1805" s="84" t="s">
        <v>9276</v>
      </c>
    </row>
    <row r="1806" spans="1:31" s="297" customFormat="1" ht="27" customHeight="1">
      <c r="A1806" s="99">
        <v>1110901129</v>
      </c>
      <c r="B1806" s="124" t="s">
        <v>9849</v>
      </c>
      <c r="C1806" s="102" t="s">
        <v>9850</v>
      </c>
      <c r="D1806" s="102" t="s">
        <v>1010</v>
      </c>
      <c r="E1806" s="102" t="s">
        <v>9851</v>
      </c>
      <c r="F1806" s="125" t="s">
        <v>9852</v>
      </c>
      <c r="G1806" s="126" t="s">
        <v>9853</v>
      </c>
      <c r="H1806" s="126" t="s">
        <v>9854</v>
      </c>
      <c r="I1806" s="127" t="s">
        <v>391</v>
      </c>
      <c r="J1806" s="128" t="s">
        <v>392</v>
      </c>
      <c r="K1806" s="128" t="s">
        <v>393</v>
      </c>
      <c r="L1806" s="128" t="s">
        <v>394</v>
      </c>
      <c r="M1806" s="128" t="s">
        <v>395</v>
      </c>
      <c r="N1806" s="129" t="s">
        <v>396</v>
      </c>
      <c r="O1806" s="130"/>
      <c r="P1806" s="99"/>
      <c r="Q1806" s="131"/>
      <c r="R1806" s="132">
        <v>1</v>
      </c>
      <c r="S1806" s="99"/>
      <c r="T1806" s="99"/>
      <c r="U1806" s="99"/>
      <c r="V1806" s="131"/>
      <c r="W1806" s="132"/>
      <c r="X1806" s="131"/>
      <c r="Y1806" s="132"/>
      <c r="Z1806" s="99"/>
      <c r="AA1806" s="99"/>
      <c r="AB1806" s="99"/>
      <c r="AC1806" s="99"/>
      <c r="AD1806" s="112">
        <v>45689</v>
      </c>
      <c r="AE1806" s="102" t="s">
        <v>9855</v>
      </c>
    </row>
    <row r="1807" spans="1:31" s="297" customFormat="1" ht="27" customHeight="1">
      <c r="A1807" s="126">
        <v>1110901152</v>
      </c>
      <c r="B1807" s="124" t="s">
        <v>8875</v>
      </c>
      <c r="C1807" s="102" t="s">
        <v>10502</v>
      </c>
      <c r="D1807" s="102" t="s">
        <v>1010</v>
      </c>
      <c r="E1807" s="102" t="s">
        <v>10503</v>
      </c>
      <c r="F1807" s="133" t="s">
        <v>10504</v>
      </c>
      <c r="G1807" s="134" t="s">
        <v>10505</v>
      </c>
      <c r="H1807" s="134" t="s">
        <v>10506</v>
      </c>
      <c r="I1807" s="135" t="s">
        <v>391</v>
      </c>
      <c r="J1807" s="136" t="s">
        <v>392</v>
      </c>
      <c r="K1807" s="136" t="s">
        <v>393</v>
      </c>
      <c r="L1807" s="136" t="s">
        <v>394</v>
      </c>
      <c r="M1807" s="136" t="s">
        <v>395</v>
      </c>
      <c r="N1807" s="137" t="s">
        <v>396</v>
      </c>
      <c r="O1807" s="132" t="s">
        <v>2177</v>
      </c>
      <c r="P1807" s="99"/>
      <c r="Q1807" s="131"/>
      <c r="R1807" s="132">
        <v>1</v>
      </c>
      <c r="S1807" s="99"/>
      <c r="T1807" s="99"/>
      <c r="U1807" s="99"/>
      <c r="V1807" s="131"/>
      <c r="W1807" s="132"/>
      <c r="X1807" s="131"/>
      <c r="Y1807" s="132"/>
      <c r="Z1807" s="99"/>
      <c r="AA1807" s="99"/>
      <c r="AB1807" s="99"/>
      <c r="AC1807" s="99"/>
      <c r="AD1807" s="149">
        <v>45870</v>
      </c>
      <c r="AE1807" s="102" t="s">
        <v>10507</v>
      </c>
    </row>
    <row r="1808" spans="1:31" ht="27" customHeight="1">
      <c r="A1808" s="144">
        <v>1111000277</v>
      </c>
      <c r="B1808" s="124" t="s">
        <v>3466</v>
      </c>
      <c r="C1808" s="124" t="s">
        <v>3503</v>
      </c>
      <c r="D1808" s="102" t="s">
        <v>452</v>
      </c>
      <c r="E1808" s="124" t="s">
        <v>3519</v>
      </c>
      <c r="F1808" s="125" t="s">
        <v>2421</v>
      </c>
      <c r="G1808" s="126" t="s">
        <v>3467</v>
      </c>
      <c r="H1808" s="126" t="s">
        <v>3467</v>
      </c>
      <c r="I1808" s="110"/>
      <c r="J1808" s="148"/>
      <c r="K1808" s="148"/>
      <c r="L1808" s="148"/>
      <c r="M1808" s="148" t="s">
        <v>395</v>
      </c>
      <c r="N1808" s="137"/>
      <c r="O1808" s="132"/>
      <c r="P1808" s="126"/>
      <c r="Q1808" s="146"/>
      <c r="R1808" s="243">
        <v>4</v>
      </c>
      <c r="S1808" s="126"/>
      <c r="T1808" s="126"/>
      <c r="U1808" s="126"/>
      <c r="V1808" s="146"/>
      <c r="W1808" s="243"/>
      <c r="X1808" s="146"/>
      <c r="Y1808" s="130"/>
      <c r="Z1808" s="126"/>
      <c r="AA1808" s="126"/>
      <c r="AB1808" s="126"/>
      <c r="AC1808" s="126"/>
      <c r="AD1808" s="234">
        <v>42583</v>
      </c>
      <c r="AE1808" s="484" t="s">
        <v>3495</v>
      </c>
    </row>
    <row r="1809" spans="1:16334" s="297" customFormat="1" ht="27" customHeight="1">
      <c r="A1809" s="144">
        <v>1111000301</v>
      </c>
      <c r="B1809" s="124" t="s">
        <v>3973</v>
      </c>
      <c r="C1809" s="124" t="s">
        <v>4402</v>
      </c>
      <c r="D1809" s="102" t="s">
        <v>452</v>
      </c>
      <c r="E1809" s="124" t="s">
        <v>3974</v>
      </c>
      <c r="F1809" s="125" t="s">
        <v>4403</v>
      </c>
      <c r="G1809" s="126" t="s">
        <v>4404</v>
      </c>
      <c r="H1809" s="126" t="s">
        <v>4405</v>
      </c>
      <c r="I1809" s="110"/>
      <c r="J1809" s="148"/>
      <c r="K1809" s="148"/>
      <c r="L1809" s="148"/>
      <c r="M1809" s="148" t="s">
        <v>395</v>
      </c>
      <c r="N1809" s="137"/>
      <c r="O1809" s="132"/>
      <c r="P1809" s="126"/>
      <c r="Q1809" s="146"/>
      <c r="R1809" s="243">
        <v>17</v>
      </c>
      <c r="S1809" s="126"/>
      <c r="T1809" s="126"/>
      <c r="U1809" s="126"/>
      <c r="V1809" s="146"/>
      <c r="W1809" s="243"/>
      <c r="X1809" s="146"/>
      <c r="Y1809" s="130"/>
      <c r="Z1809" s="126"/>
      <c r="AA1809" s="126"/>
      <c r="AB1809" s="126"/>
      <c r="AC1809" s="126"/>
      <c r="AD1809" s="234">
        <v>42948</v>
      </c>
      <c r="AE1809" s="484" t="s">
        <v>9856</v>
      </c>
    </row>
    <row r="1810" spans="1:16334" s="297" customFormat="1" ht="27" customHeight="1">
      <c r="A1810" s="144">
        <v>1111000376</v>
      </c>
      <c r="B1810" s="124" t="s">
        <v>2825</v>
      </c>
      <c r="C1810" s="124" t="s">
        <v>5653</v>
      </c>
      <c r="D1810" s="102" t="s">
        <v>452</v>
      </c>
      <c r="E1810" s="124" t="s">
        <v>5654</v>
      </c>
      <c r="F1810" s="125" t="s">
        <v>5655</v>
      </c>
      <c r="G1810" s="126" t="s">
        <v>5656</v>
      </c>
      <c r="H1810" s="126" t="s">
        <v>5657</v>
      </c>
      <c r="I1810" s="110"/>
      <c r="J1810" s="148"/>
      <c r="K1810" s="148"/>
      <c r="L1810" s="148"/>
      <c r="M1810" s="148" t="s">
        <v>395</v>
      </c>
      <c r="N1810" s="137" t="s">
        <v>396</v>
      </c>
      <c r="O1810" s="132"/>
      <c r="P1810" s="126"/>
      <c r="Q1810" s="146"/>
      <c r="R1810" s="243">
        <v>2</v>
      </c>
      <c r="S1810" s="126"/>
      <c r="T1810" s="126"/>
      <c r="U1810" s="126"/>
      <c r="V1810" s="146"/>
      <c r="W1810" s="243"/>
      <c r="X1810" s="146"/>
      <c r="Y1810" s="130"/>
      <c r="Z1810" s="126"/>
      <c r="AA1810" s="126"/>
      <c r="AB1810" s="126"/>
      <c r="AC1810" s="126"/>
      <c r="AD1810" s="234">
        <v>43647</v>
      </c>
      <c r="AE1810" s="484" t="s">
        <v>5658</v>
      </c>
    </row>
    <row r="1811" spans="1:16334" s="66" customFormat="1" ht="27" customHeight="1">
      <c r="A1811" s="99">
        <v>1111000509</v>
      </c>
      <c r="B1811" s="275" t="s">
        <v>9793</v>
      </c>
      <c r="C1811" s="124" t="s">
        <v>9821</v>
      </c>
      <c r="D1811" s="102" t="s">
        <v>452</v>
      </c>
      <c r="E1811" s="276" t="s">
        <v>9822</v>
      </c>
      <c r="F1811" s="126" t="s">
        <v>9823</v>
      </c>
      <c r="G1811" s="133" t="s">
        <v>9824</v>
      </c>
      <c r="H1811" s="133" t="s">
        <v>9825</v>
      </c>
      <c r="I1811" s="135" t="s">
        <v>391</v>
      </c>
      <c r="J1811" s="136" t="s">
        <v>392</v>
      </c>
      <c r="K1811" s="136" t="s">
        <v>393</v>
      </c>
      <c r="L1811" s="136" t="s">
        <v>394</v>
      </c>
      <c r="M1811" s="136" t="s">
        <v>395</v>
      </c>
      <c r="N1811" s="136" t="s">
        <v>396</v>
      </c>
      <c r="O1811" s="136" t="s">
        <v>2177</v>
      </c>
      <c r="P1811" s="99"/>
      <c r="Q1811" s="131"/>
      <c r="R1811" s="243">
        <v>2</v>
      </c>
      <c r="S1811" s="99"/>
      <c r="T1811" s="99"/>
      <c r="U1811" s="99"/>
      <c r="V1811" s="131"/>
      <c r="W1811" s="132"/>
      <c r="X1811" s="131"/>
      <c r="Y1811" s="132"/>
      <c r="Z1811" s="99"/>
      <c r="AA1811" s="99"/>
      <c r="AB1811" s="99"/>
      <c r="AC1811" s="99"/>
      <c r="AD1811" s="149">
        <v>45413</v>
      </c>
      <c r="AE1811" s="102" t="s">
        <v>9826</v>
      </c>
    </row>
    <row r="1812" spans="1:16334" s="213" customFormat="1" ht="27.75" customHeight="1">
      <c r="A1812" s="99">
        <v>1111000525</v>
      </c>
      <c r="B1812" s="275" t="s">
        <v>5638</v>
      </c>
      <c r="C1812" s="124" t="s">
        <v>7647</v>
      </c>
      <c r="D1812" s="102" t="s">
        <v>452</v>
      </c>
      <c r="E1812" s="276" t="s">
        <v>7648</v>
      </c>
      <c r="F1812" s="126" t="s">
        <v>7649</v>
      </c>
      <c r="G1812" s="133" t="s">
        <v>7650</v>
      </c>
      <c r="H1812" s="133" t="s">
        <v>7651</v>
      </c>
      <c r="I1812" s="135" t="s">
        <v>391</v>
      </c>
      <c r="J1812" s="136" t="s">
        <v>392</v>
      </c>
      <c r="K1812" s="136" t="s">
        <v>393</v>
      </c>
      <c r="L1812" s="136" t="s">
        <v>394</v>
      </c>
      <c r="M1812" s="136" t="s">
        <v>395</v>
      </c>
      <c r="N1812" s="136" t="s">
        <v>396</v>
      </c>
      <c r="O1812" s="136"/>
      <c r="P1812" s="99"/>
      <c r="Q1812" s="131"/>
      <c r="R1812" s="132">
        <v>2</v>
      </c>
      <c r="S1812" s="99"/>
      <c r="T1812" s="99"/>
      <c r="U1812" s="99"/>
      <c r="V1812" s="131"/>
      <c r="W1812" s="132"/>
      <c r="X1812" s="131"/>
      <c r="Y1812" s="132"/>
      <c r="Z1812" s="99"/>
      <c r="AA1812" s="99"/>
      <c r="AB1812" s="99"/>
      <c r="AC1812" s="99"/>
      <c r="AD1812" s="149">
        <v>44743</v>
      </c>
      <c r="AE1812" s="102" t="s">
        <v>7652</v>
      </c>
    </row>
    <row r="1813" spans="1:16334" ht="27" customHeight="1">
      <c r="A1813" s="197">
        <v>1111000533</v>
      </c>
      <c r="B1813" s="198" t="s">
        <v>10068</v>
      </c>
      <c r="C1813" s="156" t="s">
        <v>10069</v>
      </c>
      <c r="D1813" s="156" t="s">
        <v>10070</v>
      </c>
      <c r="E1813" s="156" t="s">
        <v>10071</v>
      </c>
      <c r="F1813" s="199" t="s">
        <v>8771</v>
      </c>
      <c r="G1813" s="200" t="s">
        <v>10072</v>
      </c>
      <c r="H1813" s="200" t="s">
        <v>10073</v>
      </c>
      <c r="I1813" s="135"/>
      <c r="J1813" s="136"/>
      <c r="K1813" s="136" t="s">
        <v>456</v>
      </c>
      <c r="L1813" s="136"/>
      <c r="M1813" s="136"/>
      <c r="N1813" s="137"/>
      <c r="O1813" s="132"/>
      <c r="P1813" s="99"/>
      <c r="Q1813" s="131"/>
      <c r="R1813" s="130">
        <v>4</v>
      </c>
      <c r="S1813" s="99"/>
      <c r="T1813" s="99"/>
      <c r="U1813" s="99"/>
      <c r="V1813" s="131"/>
      <c r="W1813" s="132"/>
      <c r="X1813" s="131"/>
      <c r="Y1813" s="132"/>
      <c r="Z1813" s="99"/>
      <c r="AA1813" s="99"/>
      <c r="AB1813" s="99"/>
      <c r="AC1813" s="99"/>
      <c r="AD1813" s="149">
        <v>45748</v>
      </c>
      <c r="AE1813" s="102" t="s">
        <v>10074</v>
      </c>
    </row>
    <row r="1814" spans="1:16334" s="297" customFormat="1" ht="27" customHeight="1">
      <c r="A1814" s="126">
        <v>1111000541</v>
      </c>
      <c r="B1814" s="124" t="s">
        <v>8875</v>
      </c>
      <c r="C1814" s="102" t="s">
        <v>10508</v>
      </c>
      <c r="D1814" s="102" t="s">
        <v>10070</v>
      </c>
      <c r="E1814" s="102" t="s">
        <v>10509</v>
      </c>
      <c r="F1814" s="133" t="s">
        <v>7511</v>
      </c>
      <c r="G1814" s="134" t="s">
        <v>10510</v>
      </c>
      <c r="H1814" s="134" t="s">
        <v>10511</v>
      </c>
      <c r="I1814" s="135" t="s">
        <v>391</v>
      </c>
      <c r="J1814" s="136" t="s">
        <v>392</v>
      </c>
      <c r="K1814" s="136" t="s">
        <v>393</v>
      </c>
      <c r="L1814" s="136" t="s">
        <v>394</v>
      </c>
      <c r="M1814" s="136" t="s">
        <v>395</v>
      </c>
      <c r="N1814" s="137" t="s">
        <v>396</v>
      </c>
      <c r="O1814" s="132" t="s">
        <v>2177</v>
      </c>
      <c r="P1814" s="99"/>
      <c r="Q1814" s="131"/>
      <c r="R1814" s="132">
        <v>2</v>
      </c>
      <c r="S1814" s="99"/>
      <c r="T1814" s="99"/>
      <c r="U1814" s="99"/>
      <c r="V1814" s="131"/>
      <c r="W1814" s="132"/>
      <c r="X1814" s="131"/>
      <c r="Y1814" s="132"/>
      <c r="Z1814" s="99"/>
      <c r="AA1814" s="99"/>
      <c r="AB1814" s="99"/>
      <c r="AC1814" s="99"/>
      <c r="AD1814" s="149">
        <v>45809</v>
      </c>
      <c r="AE1814" s="102" t="s">
        <v>10512</v>
      </c>
    </row>
    <row r="1815" spans="1:16334" s="213" customFormat="1" ht="27.75" customHeight="1">
      <c r="A1815" s="223">
        <v>1111000566</v>
      </c>
      <c r="B1815" s="124" t="s">
        <v>11086</v>
      </c>
      <c r="C1815" s="124" t="s">
        <v>11087</v>
      </c>
      <c r="D1815" s="102" t="s">
        <v>4091</v>
      </c>
      <c r="E1815" s="124" t="s">
        <v>11088</v>
      </c>
      <c r="F1815" s="125" t="s">
        <v>11089</v>
      </c>
      <c r="G1815" s="126" t="s">
        <v>11090</v>
      </c>
      <c r="H1815" s="126"/>
      <c r="I1815" s="127"/>
      <c r="J1815" s="148"/>
      <c r="K1815" s="148"/>
      <c r="L1815" s="148" t="s">
        <v>456</v>
      </c>
      <c r="M1815" s="148" t="s">
        <v>395</v>
      </c>
      <c r="N1815" s="137" t="s">
        <v>396</v>
      </c>
      <c r="O1815" s="132"/>
      <c r="P1815" s="126"/>
      <c r="Q1815" s="146"/>
      <c r="R1815" s="243">
        <v>3</v>
      </c>
      <c r="S1815" s="126"/>
      <c r="T1815" s="126"/>
      <c r="U1815" s="126"/>
      <c r="V1815" s="146"/>
      <c r="W1815" s="243"/>
      <c r="X1815" s="146"/>
      <c r="Y1815" s="130"/>
      <c r="Z1815" s="126"/>
      <c r="AA1815" s="126"/>
      <c r="AB1815" s="126"/>
      <c r="AC1815" s="126"/>
      <c r="AD1815" s="234">
        <v>46054</v>
      </c>
      <c r="AE1815" s="268" t="s">
        <v>11091</v>
      </c>
    </row>
    <row r="1816" spans="1:16334" s="297" customFormat="1" ht="27" customHeight="1">
      <c r="A1816" s="223">
        <v>1111175228</v>
      </c>
      <c r="B1816" s="124" t="s">
        <v>7503</v>
      </c>
      <c r="C1816" s="124" t="s">
        <v>3491</v>
      </c>
      <c r="D1816" s="102" t="s">
        <v>1915</v>
      </c>
      <c r="E1816" s="124" t="s">
        <v>3546</v>
      </c>
      <c r="F1816" s="125" t="s">
        <v>3492</v>
      </c>
      <c r="G1816" s="126" t="s">
        <v>3493</v>
      </c>
      <c r="H1816" s="126" t="s">
        <v>3490</v>
      </c>
      <c r="I1816" s="127"/>
      <c r="J1816" s="128"/>
      <c r="K1816" s="128"/>
      <c r="L1816" s="128"/>
      <c r="M1816" s="128" t="s">
        <v>395</v>
      </c>
      <c r="N1816" s="129"/>
      <c r="O1816" s="130"/>
      <c r="P1816" s="126"/>
      <c r="Q1816" s="485"/>
      <c r="R1816" s="243">
        <v>4</v>
      </c>
      <c r="S1816" s="126"/>
      <c r="T1816" s="126"/>
      <c r="U1816" s="126"/>
      <c r="V1816" s="146"/>
      <c r="W1816" s="243"/>
      <c r="X1816" s="146"/>
      <c r="Y1816" s="130"/>
      <c r="Z1816" s="126"/>
      <c r="AA1816" s="126"/>
      <c r="AB1816" s="126"/>
      <c r="AC1816" s="126"/>
      <c r="AD1816" s="234">
        <v>42461</v>
      </c>
      <c r="AE1816" s="268" t="s">
        <v>3494</v>
      </c>
    </row>
    <row r="1817" spans="1:16334" s="66" customFormat="1" ht="27" customHeight="1">
      <c r="A1817" s="99">
        <v>1111175368</v>
      </c>
      <c r="B1817" s="124" t="s">
        <v>7496</v>
      </c>
      <c r="C1817" s="124" t="s">
        <v>7497</v>
      </c>
      <c r="D1817" s="102" t="s">
        <v>7498</v>
      </c>
      <c r="E1817" s="276" t="s">
        <v>7499</v>
      </c>
      <c r="F1817" s="126" t="s">
        <v>7500</v>
      </c>
      <c r="G1817" s="133" t="s">
        <v>7501</v>
      </c>
      <c r="H1817" s="133" t="s">
        <v>7502</v>
      </c>
      <c r="I1817" s="135"/>
      <c r="J1817" s="136"/>
      <c r="K1817" s="136"/>
      <c r="L1817" s="136"/>
      <c r="M1817" s="136"/>
      <c r="N1817" s="136" t="s">
        <v>396</v>
      </c>
      <c r="O1817" s="136"/>
      <c r="P1817" s="99"/>
      <c r="Q1817" s="131"/>
      <c r="R1817" s="132">
        <v>2</v>
      </c>
      <c r="S1817" s="99"/>
      <c r="T1817" s="99"/>
      <c r="U1817" s="99"/>
      <c r="V1817" s="131"/>
      <c r="W1817" s="132"/>
      <c r="X1817" s="131"/>
      <c r="Y1817" s="132"/>
      <c r="Z1817" s="99"/>
      <c r="AA1817" s="99"/>
      <c r="AB1817" s="99"/>
      <c r="AC1817" s="99"/>
      <c r="AD1817" s="149">
        <v>44682</v>
      </c>
      <c r="AE1817" s="102" t="s">
        <v>8944</v>
      </c>
    </row>
    <row r="1818" spans="1:16334" s="297" customFormat="1" ht="27" customHeight="1">
      <c r="A1818" s="223">
        <v>1111200356</v>
      </c>
      <c r="B1818" s="124" t="s">
        <v>762</v>
      </c>
      <c r="C1818" s="124" t="s">
        <v>3045</v>
      </c>
      <c r="D1818" s="102" t="s">
        <v>73</v>
      </c>
      <c r="E1818" s="124" t="s">
        <v>3046</v>
      </c>
      <c r="F1818" s="125" t="s">
        <v>3047</v>
      </c>
      <c r="G1818" s="126" t="s">
        <v>3048</v>
      </c>
      <c r="H1818" s="126" t="s">
        <v>3048</v>
      </c>
      <c r="I1818" s="127"/>
      <c r="J1818" s="128"/>
      <c r="K1818" s="128"/>
      <c r="L1818" s="128"/>
      <c r="M1818" s="128" t="s">
        <v>395</v>
      </c>
      <c r="N1818" s="129"/>
      <c r="O1818" s="130"/>
      <c r="P1818" s="126"/>
      <c r="Q1818" s="485" t="s">
        <v>3049</v>
      </c>
      <c r="R1818" s="243"/>
      <c r="S1818" s="126"/>
      <c r="T1818" s="126"/>
      <c r="U1818" s="126"/>
      <c r="V1818" s="146"/>
      <c r="W1818" s="243"/>
      <c r="X1818" s="146"/>
      <c r="Y1818" s="130"/>
      <c r="Z1818" s="126"/>
      <c r="AA1818" s="126"/>
      <c r="AB1818" s="126"/>
      <c r="AC1818" s="126"/>
      <c r="AD1818" s="234">
        <v>42156</v>
      </c>
      <c r="AE1818" s="268" t="s">
        <v>3276</v>
      </c>
    </row>
    <row r="1819" spans="1:16334" s="66" customFormat="1" ht="27" customHeight="1">
      <c r="A1819" s="220">
        <v>1111200596</v>
      </c>
      <c r="B1819" s="286" t="s">
        <v>6877</v>
      </c>
      <c r="C1819" s="359" t="s">
        <v>6878</v>
      </c>
      <c r="D1819" s="102" t="s">
        <v>73</v>
      </c>
      <c r="E1819" s="102" t="s">
        <v>6879</v>
      </c>
      <c r="F1819" s="150" t="s">
        <v>4888</v>
      </c>
      <c r="G1819" s="153" t="s">
        <v>6880</v>
      </c>
      <c r="H1819" s="134" t="s">
        <v>6880</v>
      </c>
      <c r="I1819" s="175"/>
      <c r="J1819" s="148"/>
      <c r="K1819" s="148"/>
      <c r="L1819" s="148"/>
      <c r="M1819" s="148" t="s">
        <v>395</v>
      </c>
      <c r="N1819" s="137"/>
      <c r="O1819" s="132"/>
      <c r="P1819" s="99"/>
      <c r="Q1819" s="131" t="s">
        <v>49</v>
      </c>
      <c r="R1819" s="132"/>
      <c r="S1819" s="99"/>
      <c r="T1819" s="99"/>
      <c r="U1819" s="99"/>
      <c r="V1819" s="131"/>
      <c r="W1819" s="132"/>
      <c r="X1819" s="131"/>
      <c r="Y1819" s="132"/>
      <c r="Z1819" s="99"/>
      <c r="AA1819" s="99"/>
      <c r="AB1819" s="99"/>
      <c r="AC1819" s="99"/>
      <c r="AD1819" s="112">
        <v>44378</v>
      </c>
      <c r="AE1819" s="102" t="s">
        <v>6881</v>
      </c>
    </row>
    <row r="1820" spans="1:16334" ht="27" customHeight="1">
      <c r="A1820" s="99">
        <v>1111200687</v>
      </c>
      <c r="B1820" s="100" t="s">
        <v>11643</v>
      </c>
      <c r="C1820" s="101" t="s">
        <v>8263</v>
      </c>
      <c r="D1820" s="102" t="s">
        <v>73</v>
      </c>
      <c r="E1820" s="102" t="s">
        <v>8264</v>
      </c>
      <c r="F1820" s="133" t="s">
        <v>8265</v>
      </c>
      <c r="G1820" s="133" t="s">
        <v>8266</v>
      </c>
      <c r="H1820" s="133" t="s">
        <v>8267</v>
      </c>
      <c r="I1820" s="322"/>
      <c r="J1820" s="136"/>
      <c r="K1820" s="136"/>
      <c r="L1820" s="136"/>
      <c r="M1820" s="136" t="s">
        <v>395</v>
      </c>
      <c r="N1820" s="136" t="s">
        <v>396</v>
      </c>
      <c r="O1820" s="218"/>
      <c r="P1820" s="220"/>
      <c r="Q1820" s="219" t="s">
        <v>49</v>
      </c>
      <c r="R1820" s="132"/>
      <c r="S1820" s="220"/>
      <c r="T1820" s="220"/>
      <c r="U1820" s="220"/>
      <c r="V1820" s="219"/>
      <c r="W1820" s="132"/>
      <c r="X1820" s="219"/>
      <c r="Y1820" s="132"/>
      <c r="Z1820" s="220"/>
      <c r="AA1820" s="220"/>
      <c r="AB1820" s="220"/>
      <c r="AC1820" s="220"/>
      <c r="AD1820" s="112">
        <v>45017</v>
      </c>
      <c r="AE1820" s="209" t="s">
        <v>8268</v>
      </c>
    </row>
    <row r="1821" spans="1:16334" ht="27" customHeight="1">
      <c r="A1821" s="223">
        <v>1111200737</v>
      </c>
      <c r="B1821" s="275" t="s">
        <v>5638</v>
      </c>
      <c r="C1821" s="124" t="s">
        <v>9635</v>
      </c>
      <c r="D1821" s="102" t="s">
        <v>73</v>
      </c>
      <c r="E1821" s="124" t="s">
        <v>5629</v>
      </c>
      <c r="F1821" s="125" t="s">
        <v>5630</v>
      </c>
      <c r="G1821" s="126" t="s">
        <v>5631</v>
      </c>
      <c r="H1821" s="126" t="s">
        <v>5632</v>
      </c>
      <c r="I1821" s="127"/>
      <c r="J1821" s="128"/>
      <c r="K1821" s="128"/>
      <c r="L1821" s="128" t="s">
        <v>1184</v>
      </c>
      <c r="M1821" s="128" t="s">
        <v>395</v>
      </c>
      <c r="N1821" s="129" t="s">
        <v>396</v>
      </c>
      <c r="O1821" s="130"/>
      <c r="P1821" s="126"/>
      <c r="Q1821" s="485"/>
      <c r="R1821" s="243">
        <v>2</v>
      </c>
      <c r="S1821" s="126"/>
      <c r="T1821" s="126"/>
      <c r="U1821" s="126"/>
      <c r="V1821" s="146"/>
      <c r="W1821" s="243"/>
      <c r="X1821" s="146"/>
      <c r="Y1821" s="130"/>
      <c r="Z1821" s="126"/>
      <c r="AA1821" s="126"/>
      <c r="AB1821" s="126"/>
      <c r="AC1821" s="126"/>
      <c r="AD1821" s="234">
        <v>43678</v>
      </c>
      <c r="AE1821" s="268" t="s">
        <v>5633</v>
      </c>
    </row>
    <row r="1822" spans="1:16334" s="297" customFormat="1" ht="27" customHeight="1">
      <c r="A1822" s="126">
        <v>1111200752</v>
      </c>
      <c r="B1822" s="124" t="s">
        <v>9901</v>
      </c>
      <c r="C1822" s="102" t="s">
        <v>9976</v>
      </c>
      <c r="D1822" s="102" t="s">
        <v>73</v>
      </c>
      <c r="E1822" s="102" t="s">
        <v>9905</v>
      </c>
      <c r="F1822" s="259" t="s">
        <v>8080</v>
      </c>
      <c r="G1822" s="131" t="s">
        <v>7771</v>
      </c>
      <c r="H1822" s="131" t="s">
        <v>7772</v>
      </c>
      <c r="I1822" s="135" t="s">
        <v>391</v>
      </c>
      <c r="J1822" s="136" t="s">
        <v>392</v>
      </c>
      <c r="K1822" s="136" t="s">
        <v>393</v>
      </c>
      <c r="L1822" s="136" t="s">
        <v>394</v>
      </c>
      <c r="M1822" s="136" t="s">
        <v>395</v>
      </c>
      <c r="N1822" s="137" t="s">
        <v>396</v>
      </c>
      <c r="O1822" s="132"/>
      <c r="P1822" s="99"/>
      <c r="Q1822" s="131"/>
      <c r="R1822" s="132">
        <v>2</v>
      </c>
      <c r="S1822" s="99"/>
      <c r="T1822" s="99"/>
      <c r="U1822" s="99"/>
      <c r="V1822" s="131"/>
      <c r="W1822" s="132"/>
      <c r="X1822" s="131"/>
      <c r="Y1822" s="132"/>
      <c r="Z1822" s="99"/>
      <c r="AA1822" s="99"/>
      <c r="AB1822" s="99"/>
      <c r="AC1822" s="169"/>
      <c r="AD1822" s="222">
        <v>44805</v>
      </c>
      <c r="AE1822" s="102" t="s">
        <v>7773</v>
      </c>
    </row>
    <row r="1823" spans="1:16334" s="297" customFormat="1" ht="27" customHeight="1">
      <c r="A1823" s="126">
        <v>1110203971</v>
      </c>
      <c r="B1823" s="124" t="s">
        <v>12315</v>
      </c>
      <c r="C1823" s="102" t="s">
        <v>12316</v>
      </c>
      <c r="D1823" s="102" t="s">
        <v>68</v>
      </c>
      <c r="E1823" s="102" t="s">
        <v>12317</v>
      </c>
      <c r="F1823" s="259" t="s">
        <v>12318</v>
      </c>
      <c r="G1823" s="131" t="s">
        <v>12314</v>
      </c>
      <c r="H1823" s="131"/>
      <c r="I1823" s="135"/>
      <c r="J1823" s="136"/>
      <c r="K1823" s="136"/>
      <c r="L1823" s="136"/>
      <c r="M1823" s="136" t="s">
        <v>10919</v>
      </c>
      <c r="N1823" s="137" t="s">
        <v>10919</v>
      </c>
      <c r="O1823" s="132"/>
      <c r="P1823" s="99"/>
      <c r="Q1823" s="131"/>
      <c r="R1823" s="132">
        <v>3</v>
      </c>
      <c r="S1823" s="99"/>
      <c r="T1823" s="99"/>
      <c r="U1823" s="99"/>
      <c r="V1823" s="131"/>
      <c r="W1823" s="132"/>
      <c r="X1823" s="131"/>
      <c r="Y1823" s="132"/>
      <c r="Z1823" s="99"/>
      <c r="AA1823" s="99"/>
      <c r="AB1823" s="99"/>
      <c r="AC1823" s="169"/>
      <c r="AD1823" s="222">
        <v>46235</v>
      </c>
      <c r="AE1823" s="102" t="s">
        <v>12319</v>
      </c>
      <c r="AF1823" s="102"/>
      <c r="AG1823" s="259"/>
      <c r="AH1823" s="131"/>
      <c r="AI1823" s="131"/>
      <c r="AJ1823" s="135"/>
      <c r="AK1823" s="136"/>
      <c r="AL1823" s="136"/>
      <c r="AM1823" s="136"/>
      <c r="AN1823" s="136"/>
      <c r="AO1823" s="137"/>
      <c r="AP1823" s="132"/>
      <c r="AQ1823" s="99"/>
      <c r="AR1823" s="131"/>
      <c r="AS1823" s="132"/>
      <c r="AT1823" s="99"/>
      <c r="AU1823" s="99"/>
      <c r="AV1823" s="99"/>
      <c r="AW1823" s="131"/>
      <c r="AX1823" s="132"/>
      <c r="AY1823" s="131"/>
      <c r="AZ1823" s="132"/>
      <c r="BA1823" s="99"/>
      <c r="BB1823" s="99"/>
      <c r="BC1823" s="99"/>
      <c r="BD1823" s="169"/>
      <c r="BE1823" s="222"/>
      <c r="BF1823" s="102"/>
      <c r="BG1823" s="206"/>
      <c r="BH1823" s="222"/>
      <c r="BI1823" s="76"/>
      <c r="BJ1823" s="222"/>
      <c r="BK1823" s="64"/>
      <c r="BL1823" s="115"/>
      <c r="BM1823" s="116"/>
      <c r="BN1823" s="90"/>
      <c r="BO1823" s="91"/>
      <c r="BP1823" s="81"/>
      <c r="BQ1823" s="72"/>
      <c r="BR1823" s="120"/>
      <c r="BS1823" s="93"/>
      <c r="BT1823" s="121"/>
      <c r="BU1823" s="117"/>
      <c r="BV1823" s="118"/>
      <c r="BW1823" s="75"/>
      <c r="BX1823" s="76"/>
      <c r="BY1823" s="76"/>
      <c r="BZ1823" s="70"/>
      <c r="CA1823" s="89"/>
      <c r="CB1823" s="76"/>
      <c r="CC1823" s="76"/>
      <c r="CD1823" s="76"/>
      <c r="CE1823" s="70"/>
      <c r="CF1823" s="89"/>
      <c r="CG1823" s="97"/>
      <c r="CH1823" s="75"/>
      <c r="CI1823" s="76"/>
      <c r="CJ1823" s="76"/>
      <c r="CK1823" s="76"/>
      <c r="CL1823" s="76"/>
      <c r="CM1823" s="76"/>
      <c r="CN1823" s="76"/>
      <c r="CO1823" s="72"/>
      <c r="CP1823" s="72"/>
      <c r="CQ1823" s="70"/>
      <c r="CR1823" s="97"/>
      <c r="CS1823" s="89"/>
      <c r="CT1823" s="98"/>
      <c r="CU1823" s="66"/>
      <c r="CV1823" s="66"/>
      <c r="CW1823" s="66"/>
      <c r="CX1823" s="66"/>
      <c r="CY1823" s="66"/>
      <c r="CZ1823" s="126"/>
      <c r="DA1823" s="124"/>
      <c r="DB1823" s="102"/>
      <c r="DC1823" s="102"/>
      <c r="DD1823" s="102"/>
      <c r="DE1823" s="259"/>
      <c r="DF1823" s="131"/>
      <c r="DG1823" s="131"/>
      <c r="DH1823" s="135"/>
      <c r="DI1823" s="136"/>
      <c r="DJ1823" s="136"/>
      <c r="DK1823" s="136"/>
      <c r="DL1823" s="136"/>
      <c r="DM1823" s="137"/>
      <c r="DN1823" s="132"/>
      <c r="DO1823" s="99"/>
      <c r="DP1823" s="131"/>
      <c r="DQ1823" s="132"/>
      <c r="DR1823" s="99"/>
      <c r="DS1823" s="99"/>
      <c r="DT1823" s="99"/>
      <c r="DU1823" s="131"/>
      <c r="DV1823" s="132"/>
      <c r="DW1823" s="131"/>
      <c r="DX1823" s="132"/>
      <c r="DY1823" s="99"/>
      <c r="DZ1823" s="99"/>
      <c r="EA1823" s="99"/>
      <c r="EB1823" s="169"/>
      <c r="EC1823" s="222"/>
      <c r="ED1823" s="102"/>
      <c r="EE1823" s="206"/>
      <c r="EF1823" s="222"/>
      <c r="EG1823" s="76"/>
      <c r="EH1823" s="222"/>
      <c r="EI1823" s="64"/>
      <c r="EJ1823" s="115"/>
      <c r="EK1823" s="116"/>
      <c r="EL1823" s="90"/>
      <c r="EM1823" s="91"/>
      <c r="EN1823" s="81"/>
      <c r="EO1823" s="72"/>
      <c r="EP1823" s="120"/>
      <c r="EQ1823" s="93"/>
      <c r="ER1823" s="121"/>
      <c r="ES1823" s="117"/>
      <c r="ET1823" s="118"/>
      <c r="EU1823" s="75"/>
      <c r="EV1823" s="76"/>
      <c r="EW1823" s="76"/>
      <c r="EX1823" s="70"/>
      <c r="EY1823" s="89"/>
      <c r="EZ1823" s="76"/>
      <c r="FA1823" s="76"/>
      <c r="FB1823" s="76"/>
      <c r="FC1823" s="70"/>
      <c r="FD1823" s="89"/>
      <c r="FE1823" s="97"/>
      <c r="FF1823" s="75"/>
      <c r="FG1823" s="76"/>
      <c r="FH1823" s="76"/>
      <c r="FI1823" s="76"/>
      <c r="FJ1823" s="76"/>
      <c r="FK1823" s="76"/>
      <c r="FL1823" s="76"/>
      <c r="FM1823" s="72"/>
      <c r="FN1823" s="72"/>
      <c r="FO1823" s="70"/>
      <c r="FP1823" s="97"/>
      <c r="FQ1823" s="89"/>
      <c r="FR1823" s="98"/>
      <c r="FS1823" s="66"/>
      <c r="FT1823" s="66"/>
      <c r="FU1823" s="66"/>
      <c r="FV1823" s="66"/>
      <c r="FW1823" s="66"/>
      <c r="FX1823" s="126"/>
      <c r="FY1823" s="124"/>
      <c r="FZ1823" s="102"/>
      <c r="GA1823" s="102"/>
      <c r="GB1823" s="102"/>
      <c r="GC1823" s="259"/>
      <c r="GD1823" s="131"/>
      <c r="GE1823" s="131"/>
      <c r="GF1823" s="135"/>
      <c r="GG1823" s="136"/>
      <c r="GH1823" s="136"/>
      <c r="GI1823" s="136"/>
      <c r="GJ1823" s="136"/>
      <c r="GK1823" s="137"/>
      <c r="GL1823" s="132"/>
      <c r="GM1823" s="99"/>
      <c r="GN1823" s="131"/>
      <c r="GO1823" s="132"/>
      <c r="GP1823" s="99"/>
      <c r="GQ1823" s="99"/>
      <c r="GR1823" s="99"/>
      <c r="GS1823" s="131"/>
      <c r="GT1823" s="132"/>
      <c r="GU1823" s="131"/>
      <c r="GV1823" s="132"/>
      <c r="GW1823" s="99"/>
      <c r="GX1823" s="99"/>
      <c r="GY1823" s="99"/>
      <c r="GZ1823" s="169"/>
      <c r="HA1823" s="222"/>
      <c r="HB1823" s="102"/>
      <c r="HC1823" s="206"/>
      <c r="HD1823" s="222"/>
      <c r="HE1823" s="76"/>
      <c r="HF1823" s="222"/>
      <c r="HG1823" s="64"/>
      <c r="HH1823" s="115"/>
      <c r="HI1823" s="116"/>
      <c r="HJ1823" s="90"/>
      <c r="HK1823" s="91"/>
      <c r="HL1823" s="81"/>
      <c r="HM1823" s="72"/>
      <c r="HN1823" s="120"/>
      <c r="HO1823" s="93"/>
      <c r="HP1823" s="121"/>
      <c r="HQ1823" s="117"/>
      <c r="HR1823" s="118"/>
      <c r="HS1823" s="75"/>
      <c r="HT1823" s="76"/>
      <c r="HU1823" s="76"/>
      <c r="HV1823" s="70"/>
      <c r="HW1823" s="89"/>
      <c r="HX1823" s="76"/>
      <c r="HY1823" s="76"/>
      <c r="HZ1823" s="76"/>
      <c r="IA1823" s="70"/>
      <c r="IB1823" s="89"/>
      <c r="IC1823" s="97"/>
      <c r="ID1823" s="75"/>
      <c r="IE1823" s="76"/>
      <c r="IF1823" s="76"/>
      <c r="IG1823" s="76"/>
      <c r="IH1823" s="76"/>
      <c r="II1823" s="76"/>
      <c r="IJ1823" s="76"/>
      <c r="IK1823" s="72"/>
      <c r="IL1823" s="72"/>
      <c r="IM1823" s="70"/>
      <c r="IN1823" s="97"/>
      <c r="IO1823" s="89"/>
      <c r="IP1823" s="98"/>
      <c r="IQ1823" s="66"/>
      <c r="IR1823" s="66"/>
      <c r="IS1823" s="66"/>
      <c r="IT1823" s="66"/>
      <c r="IU1823" s="66"/>
      <c r="IV1823" s="126"/>
      <c r="IW1823" s="124"/>
      <c r="IX1823" s="102"/>
      <c r="IY1823" s="102"/>
      <c r="IZ1823" s="102"/>
      <c r="JA1823" s="259"/>
      <c r="JB1823" s="131"/>
      <c r="JC1823" s="131"/>
      <c r="JD1823" s="135"/>
      <c r="JE1823" s="136"/>
      <c r="JF1823" s="136"/>
      <c r="JG1823" s="136"/>
      <c r="JH1823" s="136"/>
      <c r="JI1823" s="137"/>
      <c r="JJ1823" s="132"/>
      <c r="JK1823" s="99"/>
      <c r="JL1823" s="131"/>
      <c r="JM1823" s="132"/>
      <c r="JN1823" s="99"/>
      <c r="JO1823" s="99"/>
      <c r="JP1823" s="99"/>
      <c r="JQ1823" s="131"/>
      <c r="JR1823" s="132"/>
      <c r="JS1823" s="131"/>
      <c r="JT1823" s="132"/>
      <c r="JU1823" s="99"/>
      <c r="JV1823" s="99"/>
      <c r="JW1823" s="99"/>
      <c r="JX1823" s="169"/>
      <c r="JY1823" s="222"/>
      <c r="JZ1823" s="102"/>
      <c r="KA1823" s="206"/>
      <c r="KB1823" s="222"/>
      <c r="KC1823" s="76"/>
      <c r="KD1823" s="222"/>
      <c r="KE1823" s="64"/>
      <c r="KF1823" s="115"/>
      <c r="KG1823" s="116"/>
      <c r="KH1823" s="90"/>
      <c r="KI1823" s="91"/>
      <c r="KJ1823" s="81"/>
      <c r="KK1823" s="72"/>
      <c r="KL1823" s="120"/>
      <c r="KM1823" s="93"/>
      <c r="KN1823" s="121"/>
      <c r="KO1823" s="117"/>
      <c r="KP1823" s="118"/>
      <c r="KQ1823" s="75"/>
      <c r="KR1823" s="76"/>
      <c r="KS1823" s="76"/>
      <c r="KT1823" s="70"/>
      <c r="KU1823" s="89"/>
      <c r="KV1823" s="76"/>
      <c r="KW1823" s="76"/>
      <c r="KX1823" s="76"/>
      <c r="KY1823" s="70"/>
      <c r="KZ1823" s="89"/>
      <c r="LA1823" s="97"/>
      <c r="LB1823" s="75"/>
      <c r="LC1823" s="76"/>
      <c r="LD1823" s="76"/>
      <c r="LE1823" s="76"/>
      <c r="LF1823" s="76"/>
      <c r="LG1823" s="76"/>
      <c r="LH1823" s="76"/>
      <c r="LI1823" s="72"/>
      <c r="LJ1823" s="72"/>
      <c r="LK1823" s="70"/>
      <c r="LL1823" s="97"/>
      <c r="LM1823" s="89"/>
      <c r="LN1823" s="98"/>
      <c r="LO1823" s="66"/>
      <c r="LP1823" s="66"/>
      <c r="LQ1823" s="66"/>
      <c r="LR1823" s="66"/>
      <c r="LS1823" s="66"/>
      <c r="LT1823" s="126"/>
      <c r="LU1823" s="124"/>
      <c r="LV1823" s="102"/>
      <c r="LW1823" s="102"/>
      <c r="LX1823" s="102"/>
      <c r="LY1823" s="259"/>
      <c r="LZ1823" s="131"/>
      <c r="MA1823" s="131"/>
      <c r="MB1823" s="135"/>
      <c r="MC1823" s="136"/>
      <c r="MD1823" s="136"/>
      <c r="ME1823" s="136"/>
      <c r="MF1823" s="136"/>
      <c r="MG1823" s="137"/>
      <c r="MH1823" s="132"/>
      <c r="MI1823" s="99"/>
      <c r="MJ1823" s="131"/>
      <c r="MK1823" s="132"/>
      <c r="ML1823" s="99"/>
      <c r="MM1823" s="99"/>
      <c r="MN1823" s="99"/>
      <c r="MO1823" s="131"/>
      <c r="MP1823" s="132"/>
      <c r="MQ1823" s="131"/>
      <c r="MR1823" s="132"/>
      <c r="MS1823" s="99"/>
      <c r="MT1823" s="99"/>
      <c r="MU1823" s="99"/>
      <c r="MV1823" s="169"/>
      <c r="MW1823" s="222"/>
      <c r="MX1823" s="102"/>
      <c r="MY1823" s="206"/>
      <c r="MZ1823" s="222"/>
      <c r="NA1823" s="76"/>
      <c r="NB1823" s="222"/>
      <c r="NC1823" s="64"/>
      <c r="ND1823" s="115"/>
      <c r="NE1823" s="116"/>
      <c r="NF1823" s="90"/>
      <c r="NG1823" s="91"/>
      <c r="NH1823" s="81"/>
      <c r="NI1823" s="72"/>
      <c r="NJ1823" s="120"/>
      <c r="NK1823" s="93"/>
      <c r="NL1823" s="121"/>
      <c r="NM1823" s="117"/>
      <c r="NN1823" s="118"/>
      <c r="NO1823" s="75"/>
      <c r="NP1823" s="76"/>
      <c r="NQ1823" s="76"/>
      <c r="NR1823" s="70"/>
      <c r="NS1823" s="89"/>
      <c r="NT1823" s="76"/>
      <c r="NU1823" s="76"/>
      <c r="NV1823" s="76"/>
      <c r="NW1823" s="70"/>
      <c r="NX1823" s="89"/>
      <c r="NY1823" s="97"/>
      <c r="NZ1823" s="75"/>
      <c r="OA1823" s="76"/>
      <c r="OB1823" s="76"/>
      <c r="OC1823" s="76"/>
      <c r="OD1823" s="76"/>
      <c r="OE1823" s="76"/>
      <c r="OF1823" s="76"/>
      <c r="OG1823" s="72"/>
      <c r="OH1823" s="72"/>
      <c r="OI1823" s="70"/>
      <c r="OJ1823" s="97"/>
      <c r="OK1823" s="89"/>
      <c r="OL1823" s="98"/>
      <c r="OM1823" s="66"/>
      <c r="ON1823" s="66"/>
      <c r="OO1823" s="66"/>
      <c r="OP1823" s="66"/>
      <c r="OQ1823" s="66"/>
      <c r="OR1823" s="126"/>
      <c r="OS1823" s="124"/>
      <c r="OT1823" s="102"/>
      <c r="OU1823" s="102"/>
      <c r="OV1823" s="102"/>
      <c r="OW1823" s="259"/>
      <c r="OX1823" s="131"/>
      <c r="OY1823" s="131"/>
      <c r="OZ1823" s="135"/>
      <c r="PA1823" s="136"/>
      <c r="PB1823" s="136"/>
      <c r="PC1823" s="136"/>
      <c r="PD1823" s="136"/>
      <c r="PE1823" s="137"/>
      <c r="PF1823" s="132"/>
      <c r="PG1823" s="99"/>
      <c r="PH1823" s="131"/>
      <c r="PI1823" s="132"/>
      <c r="PJ1823" s="99"/>
      <c r="PK1823" s="99"/>
      <c r="PL1823" s="99"/>
      <c r="PM1823" s="131"/>
      <c r="PN1823" s="132"/>
      <c r="PO1823" s="131"/>
      <c r="PP1823" s="132"/>
      <c r="PQ1823" s="99"/>
      <c r="PR1823" s="99"/>
      <c r="PS1823" s="99"/>
      <c r="PT1823" s="169"/>
      <c r="PU1823" s="222"/>
      <c r="PV1823" s="102"/>
      <c r="PW1823" s="206"/>
      <c r="PX1823" s="222"/>
      <c r="PY1823" s="76"/>
      <c r="PZ1823" s="222"/>
      <c r="QA1823" s="64"/>
      <c r="QB1823" s="115"/>
      <c r="QC1823" s="116"/>
      <c r="QD1823" s="90"/>
      <c r="QE1823" s="91"/>
      <c r="QF1823" s="81"/>
      <c r="QG1823" s="72"/>
      <c r="QH1823" s="120"/>
      <c r="QI1823" s="93"/>
      <c r="QJ1823" s="121"/>
      <c r="QK1823" s="117"/>
      <c r="QL1823" s="118"/>
      <c r="QM1823" s="75"/>
      <c r="QN1823" s="76"/>
      <c r="QO1823" s="76"/>
      <c r="QP1823" s="70"/>
      <c r="QQ1823" s="89"/>
      <c r="QR1823" s="76"/>
      <c r="QS1823" s="76"/>
      <c r="QT1823" s="76"/>
      <c r="QU1823" s="70"/>
      <c r="QV1823" s="89"/>
      <c r="QW1823" s="97"/>
      <c r="QX1823" s="75"/>
      <c r="QY1823" s="76"/>
      <c r="QZ1823" s="76"/>
      <c r="RA1823" s="76"/>
      <c r="RB1823" s="76"/>
      <c r="RC1823" s="76"/>
      <c r="RD1823" s="76"/>
      <c r="RE1823" s="72"/>
      <c r="RF1823" s="72"/>
      <c r="RG1823" s="70"/>
      <c r="RH1823" s="97"/>
      <c r="RI1823" s="89"/>
      <c r="RJ1823" s="98"/>
      <c r="RK1823" s="66"/>
      <c r="RL1823" s="66"/>
      <c r="RM1823" s="66"/>
      <c r="RN1823" s="66"/>
      <c r="RO1823" s="66"/>
      <c r="RP1823" s="126"/>
      <c r="RQ1823" s="124"/>
      <c r="RR1823" s="102"/>
      <c r="RS1823" s="102"/>
      <c r="RT1823" s="102"/>
      <c r="RU1823" s="259"/>
      <c r="RV1823" s="131"/>
      <c r="RW1823" s="131"/>
      <c r="RX1823" s="135"/>
      <c r="RY1823" s="136"/>
      <c r="RZ1823" s="136"/>
      <c r="SA1823" s="136"/>
      <c r="SB1823" s="136"/>
      <c r="SC1823" s="137"/>
      <c r="SD1823" s="132"/>
      <c r="SE1823" s="99"/>
      <c r="SF1823" s="131"/>
      <c r="SG1823" s="132"/>
      <c r="SH1823" s="99"/>
      <c r="SI1823" s="99"/>
      <c r="SJ1823" s="99"/>
      <c r="SK1823" s="131"/>
      <c r="SL1823" s="132"/>
      <c r="SM1823" s="131"/>
      <c r="SN1823" s="132"/>
      <c r="SO1823" s="99"/>
      <c r="SP1823" s="99"/>
      <c r="SQ1823" s="99"/>
      <c r="SR1823" s="169"/>
      <c r="SS1823" s="222"/>
      <c r="ST1823" s="102"/>
      <c r="SU1823" s="206"/>
      <c r="SV1823" s="222"/>
      <c r="SW1823" s="76"/>
      <c r="SX1823" s="222"/>
      <c r="SY1823" s="64"/>
      <c r="SZ1823" s="115"/>
      <c r="TA1823" s="116"/>
      <c r="TB1823" s="90"/>
      <c r="TC1823" s="91"/>
      <c r="TD1823" s="81"/>
      <c r="TE1823" s="72"/>
      <c r="TF1823" s="120"/>
      <c r="TG1823" s="93"/>
      <c r="TH1823" s="121"/>
      <c r="TI1823" s="117"/>
      <c r="TJ1823" s="118"/>
      <c r="TK1823" s="75"/>
      <c r="TL1823" s="76"/>
      <c r="TM1823" s="76"/>
      <c r="TN1823" s="70"/>
      <c r="TO1823" s="89"/>
      <c r="TP1823" s="76"/>
      <c r="TQ1823" s="76"/>
      <c r="TR1823" s="76"/>
      <c r="TS1823" s="70"/>
      <c r="TT1823" s="89"/>
      <c r="TU1823" s="97"/>
      <c r="TV1823" s="75"/>
      <c r="TW1823" s="76"/>
      <c r="TX1823" s="76"/>
      <c r="TY1823" s="76"/>
      <c r="TZ1823" s="76"/>
      <c r="UA1823" s="76"/>
      <c r="UB1823" s="76"/>
      <c r="UC1823" s="72"/>
      <c r="UD1823" s="72"/>
      <c r="UE1823" s="70"/>
      <c r="UF1823" s="97"/>
      <c r="UG1823" s="89"/>
      <c r="UH1823" s="98"/>
      <c r="UI1823" s="66"/>
      <c r="UJ1823" s="66"/>
      <c r="UK1823" s="66"/>
      <c r="UL1823" s="66"/>
      <c r="UM1823" s="66"/>
      <c r="UN1823" s="126"/>
      <c r="UO1823" s="124"/>
      <c r="UP1823" s="102"/>
      <c r="UQ1823" s="102"/>
      <c r="UR1823" s="102"/>
      <c r="US1823" s="259"/>
      <c r="UT1823" s="131"/>
      <c r="UU1823" s="131"/>
      <c r="UV1823" s="135"/>
      <c r="UW1823" s="136"/>
      <c r="UX1823" s="136"/>
      <c r="UY1823" s="136"/>
      <c r="UZ1823" s="136"/>
      <c r="VA1823" s="137"/>
      <c r="VB1823" s="132"/>
      <c r="VC1823" s="99"/>
      <c r="VD1823" s="131"/>
      <c r="VE1823" s="132"/>
      <c r="VF1823" s="99"/>
      <c r="VG1823" s="99"/>
      <c r="VH1823" s="99"/>
      <c r="VI1823" s="131"/>
      <c r="VJ1823" s="132"/>
      <c r="VK1823" s="131"/>
      <c r="VL1823" s="132"/>
      <c r="VM1823" s="99"/>
      <c r="VN1823" s="99"/>
      <c r="VO1823" s="99"/>
      <c r="VP1823" s="169"/>
      <c r="VQ1823" s="222"/>
      <c r="VR1823" s="102"/>
      <c r="VS1823" s="206"/>
      <c r="VT1823" s="222"/>
      <c r="VU1823" s="76"/>
      <c r="VV1823" s="222"/>
      <c r="VW1823" s="64"/>
      <c r="VX1823" s="115"/>
      <c r="VY1823" s="116"/>
      <c r="VZ1823" s="90"/>
      <c r="WA1823" s="91"/>
      <c r="WB1823" s="81"/>
      <c r="WC1823" s="72"/>
      <c r="WD1823" s="120"/>
      <c r="WE1823" s="93"/>
      <c r="WF1823" s="121"/>
      <c r="WG1823" s="117"/>
      <c r="WH1823" s="118"/>
      <c r="WI1823" s="75"/>
      <c r="WJ1823" s="76"/>
      <c r="WK1823" s="76"/>
      <c r="WL1823" s="70"/>
      <c r="WM1823" s="89"/>
      <c r="WN1823" s="76"/>
      <c r="WO1823" s="76"/>
      <c r="WP1823" s="76"/>
      <c r="WQ1823" s="70"/>
      <c r="WR1823" s="89"/>
      <c r="WS1823" s="97"/>
      <c r="WT1823" s="75"/>
      <c r="WU1823" s="76"/>
      <c r="WV1823" s="76"/>
      <c r="WW1823" s="76"/>
      <c r="WX1823" s="76"/>
      <c r="WY1823" s="76"/>
      <c r="WZ1823" s="76"/>
      <c r="XA1823" s="72"/>
      <c r="XB1823" s="72"/>
      <c r="XC1823" s="70"/>
      <c r="XD1823" s="97"/>
      <c r="XE1823" s="89"/>
      <c r="XF1823" s="98"/>
      <c r="XG1823" s="66"/>
      <c r="XH1823" s="66"/>
      <c r="XI1823" s="66"/>
      <c r="XJ1823" s="66"/>
      <c r="XK1823" s="66"/>
      <c r="XL1823" s="126"/>
      <c r="XM1823" s="124"/>
      <c r="XN1823" s="102"/>
      <c r="XO1823" s="102"/>
      <c r="XP1823" s="102"/>
      <c r="XQ1823" s="259"/>
      <c r="XR1823" s="131"/>
      <c r="XS1823" s="131"/>
      <c r="XT1823" s="135"/>
      <c r="XU1823" s="136"/>
      <c r="XV1823" s="136"/>
      <c r="XW1823" s="136"/>
      <c r="XX1823" s="136"/>
      <c r="XY1823" s="137"/>
      <c r="XZ1823" s="132"/>
      <c r="YA1823" s="99"/>
      <c r="YB1823" s="131"/>
      <c r="YC1823" s="132"/>
      <c r="YD1823" s="99"/>
      <c r="YE1823" s="99"/>
      <c r="YF1823" s="99"/>
      <c r="YG1823" s="131"/>
      <c r="YH1823" s="132"/>
      <c r="YI1823" s="131"/>
      <c r="YJ1823" s="132"/>
      <c r="YK1823" s="99"/>
      <c r="YL1823" s="99"/>
      <c r="YM1823" s="99"/>
      <c r="YN1823" s="169"/>
      <c r="YO1823" s="222"/>
      <c r="YP1823" s="102"/>
      <c r="YQ1823" s="206"/>
      <c r="YR1823" s="222"/>
      <c r="YS1823" s="76"/>
      <c r="YT1823" s="222"/>
      <c r="YU1823" s="64"/>
      <c r="YV1823" s="115"/>
      <c r="YW1823" s="116"/>
      <c r="YX1823" s="90"/>
      <c r="YY1823" s="91"/>
      <c r="YZ1823" s="81"/>
      <c r="ZA1823" s="72"/>
      <c r="ZB1823" s="120"/>
      <c r="ZC1823" s="93"/>
      <c r="ZD1823" s="121"/>
      <c r="ZE1823" s="117"/>
      <c r="ZF1823" s="118"/>
      <c r="ZG1823" s="75"/>
      <c r="ZH1823" s="76"/>
      <c r="ZI1823" s="76"/>
      <c r="ZJ1823" s="70"/>
      <c r="ZK1823" s="89"/>
      <c r="ZL1823" s="76"/>
      <c r="ZM1823" s="76"/>
      <c r="ZN1823" s="76"/>
      <c r="ZO1823" s="70"/>
      <c r="ZP1823" s="89"/>
      <c r="ZQ1823" s="97"/>
      <c r="ZR1823" s="75"/>
      <c r="ZS1823" s="76"/>
      <c r="ZT1823" s="76"/>
      <c r="ZU1823" s="76"/>
      <c r="ZV1823" s="76"/>
      <c r="ZW1823" s="76"/>
      <c r="ZX1823" s="76"/>
      <c r="ZY1823" s="72"/>
      <c r="ZZ1823" s="72"/>
      <c r="AAA1823" s="70"/>
      <c r="AAB1823" s="97"/>
      <c r="AAC1823" s="89"/>
      <c r="AAD1823" s="98"/>
      <c r="AAE1823" s="66"/>
      <c r="AAF1823" s="66"/>
      <c r="AAG1823" s="66"/>
      <c r="AAH1823" s="66"/>
      <c r="AAI1823" s="66"/>
      <c r="AAJ1823" s="126"/>
      <c r="AAK1823" s="124"/>
      <c r="AAL1823" s="102"/>
      <c r="AAM1823" s="102"/>
      <c r="AAN1823" s="102"/>
      <c r="AAO1823" s="259"/>
      <c r="AAP1823" s="131"/>
      <c r="AAQ1823" s="131"/>
      <c r="AAR1823" s="135"/>
      <c r="AAS1823" s="136"/>
      <c r="AAT1823" s="136"/>
      <c r="AAU1823" s="136"/>
      <c r="AAV1823" s="136"/>
      <c r="AAW1823" s="137"/>
      <c r="AAX1823" s="132"/>
      <c r="AAY1823" s="99"/>
      <c r="AAZ1823" s="131"/>
      <c r="ABA1823" s="132"/>
      <c r="ABB1823" s="99"/>
      <c r="ABC1823" s="99"/>
      <c r="ABD1823" s="99"/>
      <c r="ABE1823" s="131"/>
      <c r="ABF1823" s="132"/>
      <c r="ABG1823" s="131"/>
      <c r="ABH1823" s="132"/>
      <c r="ABI1823" s="99"/>
      <c r="ABJ1823" s="99"/>
      <c r="ABK1823" s="99"/>
      <c r="ABL1823" s="169"/>
      <c r="ABM1823" s="222"/>
      <c r="ABN1823" s="102"/>
      <c r="ABO1823" s="206"/>
      <c r="ABP1823" s="222"/>
      <c r="ABQ1823" s="76"/>
      <c r="ABR1823" s="222"/>
      <c r="ABS1823" s="64"/>
      <c r="ABT1823" s="115"/>
      <c r="ABU1823" s="116"/>
      <c r="ABV1823" s="90"/>
      <c r="ABW1823" s="91"/>
      <c r="ABX1823" s="81"/>
      <c r="ABY1823" s="72"/>
      <c r="ABZ1823" s="120"/>
      <c r="ACA1823" s="93"/>
      <c r="ACB1823" s="121"/>
      <c r="ACC1823" s="117"/>
      <c r="ACD1823" s="118"/>
      <c r="ACE1823" s="75"/>
      <c r="ACF1823" s="76"/>
      <c r="ACG1823" s="76"/>
      <c r="ACH1823" s="70"/>
      <c r="ACI1823" s="89"/>
      <c r="ACJ1823" s="76"/>
      <c r="ACK1823" s="76"/>
      <c r="ACL1823" s="76"/>
      <c r="ACM1823" s="70"/>
      <c r="ACN1823" s="89"/>
      <c r="ACO1823" s="97"/>
      <c r="ACP1823" s="75"/>
      <c r="ACQ1823" s="76"/>
      <c r="ACR1823" s="76"/>
      <c r="ACS1823" s="76"/>
      <c r="ACT1823" s="76"/>
      <c r="ACU1823" s="76"/>
      <c r="ACV1823" s="76"/>
      <c r="ACW1823" s="72"/>
      <c r="ACX1823" s="72"/>
      <c r="ACY1823" s="70"/>
      <c r="ACZ1823" s="97"/>
      <c r="ADA1823" s="89"/>
      <c r="ADB1823" s="98"/>
      <c r="ADC1823" s="66"/>
      <c r="ADD1823" s="66"/>
      <c r="ADE1823" s="66"/>
      <c r="ADF1823" s="66"/>
      <c r="ADG1823" s="66"/>
      <c r="ADH1823" s="126"/>
      <c r="ADI1823" s="124"/>
      <c r="ADJ1823" s="102"/>
      <c r="ADK1823" s="102"/>
      <c r="ADL1823" s="102"/>
      <c r="ADM1823" s="259"/>
      <c r="ADN1823" s="131"/>
      <c r="ADO1823" s="131"/>
      <c r="ADP1823" s="135"/>
      <c r="ADQ1823" s="136"/>
      <c r="ADR1823" s="136"/>
      <c r="ADS1823" s="136"/>
      <c r="ADT1823" s="136"/>
      <c r="ADU1823" s="137"/>
      <c r="ADV1823" s="132"/>
      <c r="ADW1823" s="99"/>
      <c r="ADX1823" s="131"/>
      <c r="ADY1823" s="132"/>
      <c r="ADZ1823" s="99"/>
      <c r="AEA1823" s="99"/>
      <c r="AEB1823" s="99"/>
      <c r="AEC1823" s="131"/>
      <c r="AED1823" s="132"/>
      <c r="AEE1823" s="131"/>
      <c r="AEF1823" s="132"/>
      <c r="AEG1823" s="99"/>
      <c r="AEH1823" s="99"/>
      <c r="AEI1823" s="99"/>
      <c r="AEJ1823" s="169"/>
      <c r="AEK1823" s="222"/>
      <c r="AEL1823" s="102"/>
      <c r="AEM1823" s="206"/>
      <c r="AEN1823" s="222"/>
      <c r="AEO1823" s="76"/>
      <c r="AEP1823" s="222"/>
      <c r="AEQ1823" s="64"/>
      <c r="AER1823" s="115"/>
      <c r="AES1823" s="116"/>
      <c r="AET1823" s="90"/>
      <c r="AEU1823" s="91"/>
      <c r="AEV1823" s="81"/>
      <c r="AEW1823" s="72"/>
      <c r="AEX1823" s="120"/>
      <c r="AEY1823" s="93"/>
      <c r="AEZ1823" s="121"/>
      <c r="AFA1823" s="117"/>
      <c r="AFB1823" s="118"/>
      <c r="AFC1823" s="75"/>
      <c r="AFD1823" s="76"/>
      <c r="AFE1823" s="76"/>
      <c r="AFF1823" s="70"/>
      <c r="AFG1823" s="89"/>
      <c r="AFH1823" s="76"/>
      <c r="AFI1823" s="76"/>
      <c r="AFJ1823" s="76"/>
      <c r="AFK1823" s="70"/>
      <c r="AFL1823" s="89"/>
      <c r="AFM1823" s="97"/>
      <c r="AFN1823" s="75"/>
      <c r="AFO1823" s="76"/>
      <c r="AFP1823" s="76"/>
      <c r="AFQ1823" s="76"/>
      <c r="AFR1823" s="76"/>
      <c r="AFS1823" s="76"/>
      <c r="AFT1823" s="76"/>
      <c r="AFU1823" s="72"/>
      <c r="AFV1823" s="72"/>
      <c r="AFW1823" s="70"/>
      <c r="AFX1823" s="97"/>
      <c r="AFY1823" s="89"/>
      <c r="AFZ1823" s="98"/>
      <c r="AGA1823" s="66"/>
      <c r="AGB1823" s="66"/>
      <c r="AGC1823" s="66"/>
      <c r="AGD1823" s="66"/>
      <c r="AGE1823" s="66"/>
      <c r="AGF1823" s="126"/>
      <c r="AGG1823" s="124"/>
      <c r="AGH1823" s="102"/>
      <c r="AGI1823" s="102"/>
      <c r="AGJ1823" s="102"/>
      <c r="AGK1823" s="259"/>
      <c r="AGL1823" s="131"/>
      <c r="AGM1823" s="131"/>
      <c r="AGN1823" s="135"/>
      <c r="AGO1823" s="136"/>
      <c r="AGP1823" s="136"/>
      <c r="AGQ1823" s="136"/>
      <c r="AGR1823" s="136"/>
      <c r="AGS1823" s="137"/>
      <c r="AGT1823" s="132"/>
      <c r="AGU1823" s="99"/>
      <c r="AGV1823" s="131"/>
      <c r="AGW1823" s="132"/>
      <c r="AGX1823" s="99"/>
      <c r="AGY1823" s="99"/>
      <c r="AGZ1823" s="99"/>
      <c r="AHA1823" s="131"/>
      <c r="AHB1823" s="132"/>
      <c r="AHC1823" s="131"/>
      <c r="AHD1823" s="132"/>
      <c r="AHE1823" s="99"/>
      <c r="AHF1823" s="99"/>
      <c r="AHG1823" s="99"/>
      <c r="AHH1823" s="169"/>
      <c r="AHI1823" s="222"/>
      <c r="AHJ1823" s="102"/>
      <c r="AHK1823" s="206"/>
      <c r="AHL1823" s="222"/>
      <c r="AHM1823" s="76"/>
      <c r="AHN1823" s="222"/>
      <c r="AHO1823" s="64"/>
      <c r="AHP1823" s="115"/>
      <c r="AHQ1823" s="116"/>
      <c r="AHR1823" s="90"/>
      <c r="AHS1823" s="91"/>
      <c r="AHT1823" s="81"/>
      <c r="AHU1823" s="72"/>
      <c r="AHV1823" s="120"/>
      <c r="AHW1823" s="93"/>
      <c r="AHX1823" s="121"/>
      <c r="AHY1823" s="117"/>
      <c r="AHZ1823" s="118"/>
      <c r="AIA1823" s="75"/>
      <c r="AIB1823" s="76"/>
      <c r="AIC1823" s="76"/>
      <c r="AID1823" s="70"/>
      <c r="AIE1823" s="89"/>
      <c r="AIF1823" s="76"/>
      <c r="AIG1823" s="76"/>
      <c r="AIH1823" s="76"/>
      <c r="AII1823" s="70"/>
      <c r="AIJ1823" s="89"/>
      <c r="AIK1823" s="97"/>
      <c r="AIL1823" s="75"/>
      <c r="AIM1823" s="76"/>
      <c r="AIN1823" s="76"/>
      <c r="AIO1823" s="76"/>
      <c r="AIP1823" s="76"/>
      <c r="AIQ1823" s="76"/>
      <c r="AIR1823" s="76"/>
      <c r="AIS1823" s="72"/>
      <c r="AIT1823" s="72"/>
      <c r="AIU1823" s="70"/>
      <c r="AIV1823" s="97"/>
      <c r="AIW1823" s="89"/>
      <c r="AIX1823" s="98"/>
      <c r="AIY1823" s="66"/>
      <c r="AIZ1823" s="66"/>
      <c r="AJA1823" s="66"/>
      <c r="AJB1823" s="66"/>
      <c r="AJC1823" s="66"/>
      <c r="AJD1823" s="126"/>
      <c r="AJE1823" s="124"/>
      <c r="AJF1823" s="102"/>
      <c r="AJG1823" s="102"/>
      <c r="AJH1823" s="102"/>
      <c r="AJI1823" s="259"/>
      <c r="AJJ1823" s="131"/>
      <c r="AJK1823" s="131"/>
      <c r="AJL1823" s="135"/>
      <c r="AJM1823" s="136"/>
      <c r="AJN1823" s="136"/>
      <c r="AJO1823" s="136"/>
      <c r="AJP1823" s="136"/>
      <c r="AJQ1823" s="137"/>
      <c r="AJR1823" s="132"/>
      <c r="AJS1823" s="99"/>
      <c r="AJT1823" s="131"/>
      <c r="AJU1823" s="132"/>
      <c r="AJV1823" s="99"/>
      <c r="AJW1823" s="99"/>
      <c r="AJX1823" s="99"/>
      <c r="AJY1823" s="131"/>
      <c r="AJZ1823" s="132"/>
      <c r="AKA1823" s="131"/>
      <c r="AKB1823" s="132"/>
      <c r="AKC1823" s="99"/>
      <c r="AKD1823" s="99"/>
      <c r="AKE1823" s="99"/>
      <c r="AKF1823" s="169"/>
      <c r="AKG1823" s="222"/>
      <c r="AKH1823" s="102"/>
      <c r="AKI1823" s="206"/>
      <c r="AKJ1823" s="222"/>
      <c r="AKK1823" s="76"/>
      <c r="AKL1823" s="222"/>
      <c r="AKM1823" s="64"/>
      <c r="AKN1823" s="115"/>
      <c r="AKO1823" s="116"/>
      <c r="AKP1823" s="90"/>
      <c r="AKQ1823" s="91"/>
      <c r="AKR1823" s="81"/>
      <c r="AKS1823" s="72"/>
      <c r="AKT1823" s="120"/>
      <c r="AKU1823" s="93"/>
      <c r="AKV1823" s="121"/>
      <c r="AKW1823" s="117"/>
      <c r="AKX1823" s="118"/>
      <c r="AKY1823" s="75"/>
      <c r="AKZ1823" s="76"/>
      <c r="ALA1823" s="76"/>
      <c r="ALB1823" s="70"/>
      <c r="ALC1823" s="89"/>
      <c r="ALD1823" s="76"/>
      <c r="ALE1823" s="76"/>
      <c r="ALF1823" s="76"/>
      <c r="ALG1823" s="70"/>
      <c r="ALH1823" s="89"/>
      <c r="ALI1823" s="97"/>
      <c r="ALJ1823" s="75"/>
      <c r="ALK1823" s="76"/>
      <c r="ALL1823" s="76"/>
      <c r="ALM1823" s="76"/>
      <c r="ALN1823" s="76"/>
      <c r="ALO1823" s="76"/>
      <c r="ALP1823" s="76"/>
      <c r="ALQ1823" s="72"/>
      <c r="ALR1823" s="72"/>
      <c r="ALS1823" s="70"/>
      <c r="ALT1823" s="97"/>
      <c r="ALU1823" s="89"/>
      <c r="ALV1823" s="98"/>
      <c r="ALW1823" s="66"/>
      <c r="ALX1823" s="66"/>
      <c r="ALY1823" s="66"/>
      <c r="ALZ1823" s="66"/>
      <c r="AMA1823" s="66"/>
      <c r="AMB1823" s="126"/>
      <c r="AMC1823" s="124"/>
      <c r="AMD1823" s="102"/>
      <c r="AME1823" s="102"/>
      <c r="AMF1823" s="102"/>
      <c r="AMG1823" s="259"/>
      <c r="AMH1823" s="131"/>
      <c r="AMI1823" s="131"/>
      <c r="AMJ1823" s="135"/>
      <c r="AMK1823" s="136"/>
      <c r="AML1823" s="136"/>
      <c r="AMM1823" s="136"/>
      <c r="AMN1823" s="136"/>
      <c r="AMO1823" s="137"/>
      <c r="AMP1823" s="132"/>
      <c r="AMQ1823" s="99"/>
      <c r="AMR1823" s="131"/>
      <c r="AMS1823" s="132"/>
      <c r="AMT1823" s="99"/>
      <c r="AMU1823" s="99"/>
      <c r="AMV1823" s="99"/>
      <c r="AMW1823" s="131"/>
      <c r="AMX1823" s="132"/>
      <c r="AMY1823" s="131"/>
      <c r="AMZ1823" s="132"/>
      <c r="ANA1823" s="99"/>
      <c r="ANB1823" s="99"/>
      <c r="ANC1823" s="99"/>
      <c r="AND1823" s="169"/>
      <c r="ANE1823" s="222"/>
      <c r="ANF1823" s="102"/>
      <c r="ANG1823" s="206"/>
      <c r="ANH1823" s="222"/>
      <c r="ANI1823" s="76"/>
      <c r="ANJ1823" s="222"/>
      <c r="ANK1823" s="64"/>
      <c r="ANL1823" s="115"/>
      <c r="ANM1823" s="116"/>
      <c r="ANN1823" s="90"/>
      <c r="ANO1823" s="91"/>
      <c r="ANP1823" s="81"/>
      <c r="ANQ1823" s="72"/>
      <c r="ANR1823" s="120"/>
      <c r="ANS1823" s="93"/>
      <c r="ANT1823" s="121"/>
      <c r="ANU1823" s="117"/>
      <c r="ANV1823" s="118"/>
      <c r="ANW1823" s="75"/>
      <c r="ANX1823" s="76"/>
      <c r="ANY1823" s="76"/>
      <c r="ANZ1823" s="70"/>
      <c r="AOA1823" s="89"/>
      <c r="AOB1823" s="76"/>
      <c r="AOC1823" s="76"/>
      <c r="AOD1823" s="76"/>
      <c r="AOE1823" s="70"/>
      <c r="AOF1823" s="89"/>
      <c r="AOG1823" s="97"/>
      <c r="AOH1823" s="75"/>
      <c r="AOI1823" s="76"/>
      <c r="AOJ1823" s="76"/>
      <c r="AOK1823" s="76"/>
      <c r="AOL1823" s="76"/>
      <c r="AOM1823" s="76"/>
      <c r="AON1823" s="76"/>
      <c r="AOO1823" s="72"/>
      <c r="AOP1823" s="72"/>
      <c r="AOQ1823" s="70"/>
      <c r="AOR1823" s="97"/>
      <c r="AOS1823" s="89"/>
      <c r="AOT1823" s="98"/>
      <c r="AOU1823" s="66"/>
      <c r="AOV1823" s="66"/>
      <c r="AOW1823" s="66"/>
      <c r="AOX1823" s="66"/>
      <c r="AOY1823" s="66"/>
      <c r="AOZ1823" s="126"/>
      <c r="APA1823" s="124"/>
      <c r="APB1823" s="102"/>
      <c r="APC1823" s="102"/>
      <c r="APD1823" s="102"/>
      <c r="APE1823" s="259"/>
      <c r="APF1823" s="131"/>
      <c r="APG1823" s="131"/>
      <c r="APH1823" s="135"/>
      <c r="API1823" s="136"/>
      <c r="APJ1823" s="136"/>
      <c r="APK1823" s="136"/>
      <c r="APL1823" s="136"/>
      <c r="APM1823" s="137"/>
      <c r="APN1823" s="132"/>
      <c r="APO1823" s="99"/>
      <c r="APP1823" s="131"/>
      <c r="APQ1823" s="132"/>
      <c r="APR1823" s="99"/>
      <c r="APS1823" s="99"/>
      <c r="APT1823" s="99"/>
      <c r="APU1823" s="131"/>
      <c r="APV1823" s="132"/>
      <c r="APW1823" s="131"/>
      <c r="APX1823" s="132"/>
      <c r="APY1823" s="99"/>
      <c r="APZ1823" s="99"/>
      <c r="AQA1823" s="99"/>
      <c r="AQB1823" s="169"/>
      <c r="AQC1823" s="222"/>
      <c r="AQD1823" s="102"/>
      <c r="AQE1823" s="206"/>
      <c r="AQF1823" s="222"/>
      <c r="AQG1823" s="76"/>
      <c r="AQH1823" s="222"/>
      <c r="AQI1823" s="64"/>
      <c r="AQJ1823" s="115"/>
      <c r="AQK1823" s="116"/>
      <c r="AQL1823" s="90"/>
      <c r="AQM1823" s="91"/>
      <c r="AQN1823" s="81"/>
      <c r="AQO1823" s="72"/>
      <c r="AQP1823" s="120"/>
      <c r="AQQ1823" s="93"/>
      <c r="AQR1823" s="121"/>
      <c r="AQS1823" s="117"/>
      <c r="AQT1823" s="118"/>
      <c r="AQU1823" s="75"/>
      <c r="AQV1823" s="76"/>
      <c r="AQW1823" s="76"/>
      <c r="AQX1823" s="70"/>
      <c r="AQY1823" s="89"/>
      <c r="AQZ1823" s="76"/>
      <c r="ARA1823" s="76"/>
      <c r="ARB1823" s="76"/>
      <c r="ARC1823" s="70"/>
      <c r="ARD1823" s="89"/>
      <c r="ARE1823" s="97"/>
      <c r="ARF1823" s="75"/>
      <c r="ARG1823" s="76"/>
      <c r="ARH1823" s="76"/>
      <c r="ARI1823" s="76"/>
      <c r="ARJ1823" s="76"/>
      <c r="ARK1823" s="76"/>
      <c r="ARL1823" s="76"/>
      <c r="ARM1823" s="72"/>
      <c r="ARN1823" s="72"/>
      <c r="ARO1823" s="70"/>
      <c r="ARP1823" s="97"/>
      <c r="ARQ1823" s="89"/>
      <c r="ARR1823" s="98"/>
      <c r="ARS1823" s="66"/>
      <c r="ART1823" s="66"/>
      <c r="ARU1823" s="66"/>
      <c r="ARV1823" s="66"/>
      <c r="ARW1823" s="66"/>
      <c r="ARX1823" s="126"/>
      <c r="ARY1823" s="124"/>
      <c r="ARZ1823" s="102"/>
      <c r="ASA1823" s="102"/>
      <c r="ASB1823" s="102"/>
      <c r="ASC1823" s="259"/>
      <c r="ASD1823" s="131"/>
      <c r="ASE1823" s="131"/>
      <c r="ASF1823" s="135"/>
      <c r="ASG1823" s="136"/>
      <c r="ASH1823" s="136"/>
      <c r="ASI1823" s="136"/>
      <c r="ASJ1823" s="136"/>
      <c r="ASK1823" s="137"/>
      <c r="ASL1823" s="132"/>
      <c r="ASM1823" s="99"/>
      <c r="ASN1823" s="131"/>
      <c r="ASO1823" s="132"/>
      <c r="ASP1823" s="99"/>
      <c r="ASQ1823" s="99"/>
      <c r="ASR1823" s="99"/>
      <c r="ASS1823" s="131"/>
      <c r="AST1823" s="132"/>
      <c r="ASU1823" s="131"/>
      <c r="ASV1823" s="132"/>
      <c r="ASW1823" s="99"/>
      <c r="ASX1823" s="99"/>
      <c r="ASY1823" s="99"/>
      <c r="ASZ1823" s="169"/>
      <c r="ATA1823" s="222"/>
      <c r="ATB1823" s="102"/>
      <c r="ATC1823" s="206"/>
      <c r="ATD1823" s="222"/>
      <c r="ATE1823" s="76"/>
      <c r="ATF1823" s="222"/>
      <c r="ATG1823" s="64"/>
      <c r="ATH1823" s="115"/>
      <c r="ATI1823" s="116"/>
      <c r="ATJ1823" s="90"/>
      <c r="ATK1823" s="91"/>
      <c r="ATL1823" s="81"/>
      <c r="ATM1823" s="72"/>
      <c r="ATN1823" s="120"/>
      <c r="ATO1823" s="93"/>
      <c r="ATP1823" s="121"/>
      <c r="ATQ1823" s="117"/>
      <c r="ATR1823" s="118"/>
      <c r="ATS1823" s="75"/>
      <c r="ATT1823" s="76"/>
      <c r="ATU1823" s="76"/>
      <c r="ATV1823" s="70"/>
      <c r="ATW1823" s="89"/>
      <c r="ATX1823" s="76"/>
      <c r="ATY1823" s="76"/>
      <c r="ATZ1823" s="76"/>
      <c r="AUA1823" s="70"/>
      <c r="AUB1823" s="89"/>
      <c r="AUC1823" s="97"/>
      <c r="AUD1823" s="75"/>
      <c r="AUE1823" s="76"/>
      <c r="AUF1823" s="76"/>
      <c r="AUG1823" s="76"/>
      <c r="AUH1823" s="76"/>
      <c r="AUI1823" s="76"/>
      <c r="AUJ1823" s="76"/>
      <c r="AUK1823" s="72"/>
      <c r="AUL1823" s="72"/>
      <c r="AUM1823" s="70"/>
      <c r="AUN1823" s="97"/>
      <c r="AUO1823" s="89"/>
      <c r="AUP1823" s="98"/>
      <c r="AUQ1823" s="66"/>
      <c r="AUR1823" s="66"/>
      <c r="AUS1823" s="66"/>
      <c r="AUT1823" s="66"/>
      <c r="AUU1823" s="66"/>
      <c r="AUV1823" s="126"/>
      <c r="AUW1823" s="124"/>
      <c r="AUX1823" s="102"/>
      <c r="AUY1823" s="102"/>
      <c r="AUZ1823" s="102"/>
      <c r="AVA1823" s="259"/>
      <c r="AVB1823" s="131"/>
      <c r="AVC1823" s="131"/>
      <c r="AVD1823" s="135"/>
      <c r="AVE1823" s="136"/>
      <c r="AVF1823" s="136"/>
      <c r="AVG1823" s="136"/>
      <c r="AVH1823" s="136"/>
      <c r="AVI1823" s="137"/>
      <c r="AVJ1823" s="132"/>
      <c r="AVK1823" s="99"/>
      <c r="AVL1823" s="131"/>
      <c r="AVM1823" s="132"/>
      <c r="AVN1823" s="99"/>
      <c r="AVO1823" s="99"/>
      <c r="AVP1823" s="99"/>
      <c r="AVQ1823" s="131"/>
      <c r="AVR1823" s="132"/>
      <c r="AVS1823" s="131"/>
      <c r="AVT1823" s="132"/>
      <c r="AVU1823" s="99"/>
      <c r="AVV1823" s="99"/>
      <c r="AVW1823" s="99"/>
      <c r="AVX1823" s="169"/>
      <c r="AVY1823" s="222"/>
      <c r="AVZ1823" s="102"/>
      <c r="AWA1823" s="206"/>
      <c r="AWB1823" s="222"/>
      <c r="AWC1823" s="76"/>
      <c r="AWD1823" s="222"/>
      <c r="AWE1823" s="64"/>
      <c r="AWF1823" s="115"/>
      <c r="AWG1823" s="116"/>
      <c r="AWH1823" s="90"/>
      <c r="AWI1823" s="91"/>
      <c r="AWJ1823" s="81"/>
      <c r="AWK1823" s="72"/>
      <c r="AWL1823" s="120"/>
      <c r="AWM1823" s="93"/>
      <c r="AWN1823" s="121"/>
      <c r="AWO1823" s="117"/>
      <c r="AWP1823" s="118"/>
      <c r="AWQ1823" s="75"/>
      <c r="AWR1823" s="76"/>
      <c r="AWS1823" s="76"/>
      <c r="AWT1823" s="70"/>
      <c r="AWU1823" s="89"/>
      <c r="AWV1823" s="76"/>
      <c r="AWW1823" s="76"/>
      <c r="AWX1823" s="76"/>
      <c r="AWY1823" s="70"/>
      <c r="AWZ1823" s="89"/>
      <c r="AXA1823" s="97"/>
      <c r="AXB1823" s="75"/>
      <c r="AXC1823" s="76"/>
      <c r="AXD1823" s="76"/>
      <c r="AXE1823" s="76"/>
      <c r="AXF1823" s="76"/>
      <c r="AXG1823" s="76"/>
      <c r="AXH1823" s="76"/>
      <c r="AXI1823" s="72"/>
      <c r="AXJ1823" s="72"/>
      <c r="AXK1823" s="70"/>
      <c r="AXL1823" s="97"/>
      <c r="AXM1823" s="89"/>
      <c r="AXN1823" s="98"/>
      <c r="AXO1823" s="66"/>
      <c r="AXP1823" s="66"/>
      <c r="AXQ1823" s="66"/>
      <c r="AXR1823" s="66"/>
      <c r="AXS1823" s="66"/>
      <c r="AXT1823" s="126"/>
      <c r="AXU1823" s="124"/>
      <c r="AXV1823" s="102"/>
      <c r="AXW1823" s="102"/>
      <c r="AXX1823" s="102"/>
      <c r="AXY1823" s="259"/>
      <c r="AXZ1823" s="131"/>
      <c r="AYA1823" s="131"/>
      <c r="AYB1823" s="135"/>
      <c r="AYC1823" s="136"/>
      <c r="AYD1823" s="136"/>
      <c r="AYE1823" s="136"/>
      <c r="AYF1823" s="136"/>
      <c r="AYG1823" s="137"/>
      <c r="AYH1823" s="132"/>
      <c r="AYI1823" s="99"/>
      <c r="AYJ1823" s="131"/>
      <c r="AYK1823" s="132"/>
      <c r="AYL1823" s="99"/>
      <c r="AYM1823" s="99"/>
      <c r="AYN1823" s="99"/>
      <c r="AYO1823" s="131"/>
      <c r="AYP1823" s="132"/>
      <c r="AYQ1823" s="131"/>
      <c r="AYR1823" s="132"/>
      <c r="AYS1823" s="99"/>
      <c r="AYT1823" s="99"/>
      <c r="AYU1823" s="99"/>
      <c r="AYV1823" s="169"/>
      <c r="AYW1823" s="222"/>
      <c r="AYX1823" s="102"/>
      <c r="AYY1823" s="206"/>
      <c r="AYZ1823" s="222"/>
      <c r="AZA1823" s="76"/>
      <c r="AZB1823" s="222"/>
      <c r="AZC1823" s="64"/>
      <c r="AZD1823" s="115"/>
      <c r="AZE1823" s="116"/>
      <c r="AZF1823" s="90"/>
      <c r="AZG1823" s="91"/>
      <c r="AZH1823" s="81"/>
      <c r="AZI1823" s="72"/>
      <c r="AZJ1823" s="120"/>
      <c r="AZK1823" s="93"/>
      <c r="AZL1823" s="121"/>
      <c r="AZM1823" s="117"/>
      <c r="AZN1823" s="118"/>
      <c r="AZO1823" s="75"/>
      <c r="AZP1823" s="76"/>
      <c r="AZQ1823" s="76"/>
      <c r="AZR1823" s="70"/>
      <c r="AZS1823" s="89"/>
      <c r="AZT1823" s="76"/>
      <c r="AZU1823" s="76"/>
      <c r="AZV1823" s="76"/>
      <c r="AZW1823" s="70"/>
      <c r="AZX1823" s="89"/>
      <c r="AZY1823" s="97"/>
      <c r="AZZ1823" s="75"/>
      <c r="BAA1823" s="76"/>
      <c r="BAB1823" s="76"/>
      <c r="BAC1823" s="76"/>
      <c r="BAD1823" s="76"/>
      <c r="BAE1823" s="76"/>
      <c r="BAF1823" s="76"/>
      <c r="BAG1823" s="72"/>
      <c r="BAH1823" s="72"/>
      <c r="BAI1823" s="70"/>
      <c r="BAJ1823" s="97"/>
      <c r="BAK1823" s="89"/>
      <c r="BAL1823" s="98"/>
      <c r="BAM1823" s="66"/>
      <c r="BAN1823" s="66"/>
      <c r="BAO1823" s="66"/>
      <c r="BAP1823" s="66"/>
      <c r="BAQ1823" s="66"/>
      <c r="BAR1823" s="126"/>
      <c r="BAS1823" s="124"/>
      <c r="BAT1823" s="102"/>
      <c r="BAU1823" s="102"/>
      <c r="BAV1823" s="102"/>
      <c r="BAW1823" s="259"/>
      <c r="BAX1823" s="131"/>
      <c r="BAY1823" s="131"/>
      <c r="BAZ1823" s="135"/>
      <c r="BBA1823" s="136"/>
      <c r="BBB1823" s="136"/>
      <c r="BBC1823" s="136"/>
      <c r="BBD1823" s="136"/>
      <c r="BBE1823" s="137"/>
      <c r="BBF1823" s="132"/>
      <c r="BBG1823" s="99"/>
      <c r="BBH1823" s="131"/>
      <c r="BBI1823" s="132"/>
      <c r="BBJ1823" s="99"/>
      <c r="BBK1823" s="99"/>
      <c r="BBL1823" s="99"/>
      <c r="BBM1823" s="131"/>
      <c r="BBN1823" s="132"/>
      <c r="BBO1823" s="131"/>
      <c r="BBP1823" s="132"/>
      <c r="BBQ1823" s="99"/>
      <c r="BBR1823" s="99"/>
      <c r="BBS1823" s="99"/>
      <c r="BBT1823" s="169"/>
      <c r="BBU1823" s="222"/>
      <c r="BBV1823" s="102"/>
      <c r="BBW1823" s="206"/>
      <c r="BBX1823" s="222"/>
      <c r="BBY1823" s="76"/>
      <c r="BBZ1823" s="222"/>
      <c r="BCA1823" s="64"/>
      <c r="BCB1823" s="115"/>
      <c r="BCC1823" s="116"/>
      <c r="BCD1823" s="90"/>
      <c r="BCE1823" s="91"/>
      <c r="BCF1823" s="81"/>
      <c r="BCG1823" s="72"/>
      <c r="BCH1823" s="120"/>
      <c r="BCI1823" s="93"/>
      <c r="BCJ1823" s="121"/>
      <c r="BCK1823" s="117"/>
      <c r="BCL1823" s="118"/>
      <c r="BCM1823" s="75"/>
      <c r="BCN1823" s="76"/>
      <c r="BCO1823" s="76"/>
      <c r="BCP1823" s="70"/>
      <c r="BCQ1823" s="89"/>
      <c r="BCR1823" s="76"/>
      <c r="BCS1823" s="76"/>
      <c r="BCT1823" s="76"/>
      <c r="BCU1823" s="70"/>
      <c r="BCV1823" s="89"/>
      <c r="BCW1823" s="97"/>
      <c r="BCX1823" s="75"/>
      <c r="BCY1823" s="76"/>
      <c r="BCZ1823" s="76"/>
      <c r="BDA1823" s="76"/>
      <c r="BDB1823" s="76"/>
      <c r="BDC1823" s="76"/>
      <c r="BDD1823" s="76"/>
      <c r="BDE1823" s="72"/>
      <c r="BDF1823" s="72"/>
      <c r="BDG1823" s="70"/>
      <c r="BDH1823" s="97"/>
      <c r="BDI1823" s="89"/>
      <c r="BDJ1823" s="98"/>
      <c r="BDK1823" s="66"/>
      <c r="BDL1823" s="66"/>
      <c r="BDM1823" s="66"/>
      <c r="BDN1823" s="66"/>
      <c r="BDO1823" s="66"/>
      <c r="BDP1823" s="126"/>
      <c r="BDQ1823" s="124"/>
      <c r="BDR1823" s="102"/>
      <c r="BDS1823" s="102"/>
      <c r="BDT1823" s="102"/>
      <c r="BDU1823" s="259"/>
      <c r="BDV1823" s="131"/>
      <c r="BDW1823" s="131"/>
      <c r="BDX1823" s="135"/>
      <c r="BDY1823" s="136"/>
      <c r="BDZ1823" s="136"/>
      <c r="BEA1823" s="136"/>
      <c r="BEB1823" s="136"/>
      <c r="BEC1823" s="137"/>
      <c r="BED1823" s="132"/>
      <c r="BEE1823" s="99"/>
      <c r="BEF1823" s="131"/>
      <c r="BEG1823" s="132"/>
      <c r="BEH1823" s="99"/>
      <c r="BEI1823" s="99"/>
      <c r="BEJ1823" s="99"/>
      <c r="BEK1823" s="131"/>
      <c r="BEL1823" s="132"/>
      <c r="BEM1823" s="131"/>
      <c r="BEN1823" s="132"/>
      <c r="BEO1823" s="99"/>
      <c r="BEP1823" s="99"/>
      <c r="BEQ1823" s="99"/>
      <c r="BER1823" s="169"/>
      <c r="BES1823" s="222"/>
      <c r="BET1823" s="102"/>
      <c r="BEU1823" s="206"/>
      <c r="BEV1823" s="222"/>
      <c r="BEW1823" s="76"/>
      <c r="BEX1823" s="222"/>
      <c r="BEY1823" s="64"/>
      <c r="BEZ1823" s="115"/>
      <c r="BFA1823" s="116"/>
      <c r="BFB1823" s="90"/>
      <c r="BFC1823" s="91"/>
      <c r="BFD1823" s="81"/>
      <c r="BFE1823" s="72"/>
      <c r="BFF1823" s="120"/>
      <c r="BFG1823" s="93"/>
      <c r="BFH1823" s="121"/>
      <c r="BFI1823" s="117"/>
      <c r="BFJ1823" s="118"/>
      <c r="BFK1823" s="75"/>
      <c r="BFL1823" s="76"/>
      <c r="BFM1823" s="76"/>
      <c r="BFN1823" s="70"/>
      <c r="BFO1823" s="89"/>
      <c r="BFP1823" s="76"/>
      <c r="BFQ1823" s="76"/>
      <c r="BFR1823" s="76"/>
      <c r="BFS1823" s="70"/>
      <c r="BFT1823" s="89"/>
      <c r="BFU1823" s="97"/>
      <c r="BFV1823" s="75"/>
      <c r="BFW1823" s="76"/>
      <c r="BFX1823" s="76"/>
      <c r="BFY1823" s="76"/>
      <c r="BFZ1823" s="76"/>
      <c r="BGA1823" s="76"/>
      <c r="BGB1823" s="76"/>
      <c r="BGC1823" s="72"/>
      <c r="BGD1823" s="72"/>
      <c r="BGE1823" s="70"/>
      <c r="BGF1823" s="97"/>
      <c r="BGG1823" s="89"/>
      <c r="BGH1823" s="98"/>
      <c r="BGI1823" s="66"/>
      <c r="BGJ1823" s="66"/>
      <c r="BGK1823" s="66"/>
      <c r="BGL1823" s="66"/>
      <c r="BGM1823" s="66"/>
      <c r="BGN1823" s="126"/>
      <c r="BGO1823" s="124"/>
      <c r="BGP1823" s="102"/>
      <c r="BGQ1823" s="102"/>
      <c r="BGR1823" s="102"/>
      <c r="BGS1823" s="259"/>
      <c r="BGT1823" s="131"/>
      <c r="BGU1823" s="131"/>
      <c r="BGV1823" s="135"/>
      <c r="BGW1823" s="136"/>
      <c r="BGX1823" s="136"/>
      <c r="BGY1823" s="136"/>
      <c r="BGZ1823" s="136"/>
      <c r="BHA1823" s="137"/>
      <c r="BHB1823" s="132"/>
      <c r="BHC1823" s="99"/>
      <c r="BHD1823" s="131"/>
      <c r="BHE1823" s="132"/>
      <c r="BHF1823" s="99"/>
      <c r="BHG1823" s="99"/>
      <c r="BHH1823" s="99"/>
      <c r="BHI1823" s="131"/>
      <c r="BHJ1823" s="132"/>
      <c r="BHK1823" s="131"/>
      <c r="BHL1823" s="132"/>
      <c r="BHM1823" s="99"/>
      <c r="BHN1823" s="99"/>
      <c r="BHO1823" s="99"/>
      <c r="BHP1823" s="169"/>
      <c r="BHQ1823" s="222"/>
      <c r="BHR1823" s="102"/>
      <c r="BHS1823" s="206"/>
      <c r="BHT1823" s="222"/>
      <c r="BHU1823" s="76"/>
      <c r="BHV1823" s="222"/>
      <c r="BHW1823" s="64"/>
      <c r="BHX1823" s="115"/>
      <c r="BHY1823" s="116"/>
      <c r="BHZ1823" s="90"/>
      <c r="BIA1823" s="91"/>
      <c r="BIB1823" s="81"/>
      <c r="BIC1823" s="72"/>
      <c r="BID1823" s="120"/>
      <c r="BIE1823" s="93"/>
      <c r="BIF1823" s="121"/>
      <c r="BIG1823" s="117"/>
      <c r="BIH1823" s="118"/>
      <c r="BII1823" s="75"/>
      <c r="BIJ1823" s="76"/>
      <c r="BIK1823" s="76"/>
      <c r="BIL1823" s="70"/>
      <c r="BIM1823" s="89"/>
      <c r="BIN1823" s="76"/>
      <c r="BIO1823" s="76"/>
      <c r="BIP1823" s="76"/>
      <c r="BIQ1823" s="70"/>
      <c r="BIR1823" s="89"/>
      <c r="BIS1823" s="97"/>
      <c r="BIT1823" s="75"/>
      <c r="BIU1823" s="76"/>
      <c r="BIV1823" s="76"/>
      <c r="BIW1823" s="76"/>
      <c r="BIX1823" s="76"/>
      <c r="BIY1823" s="76"/>
      <c r="BIZ1823" s="76"/>
      <c r="BJA1823" s="72"/>
      <c r="BJB1823" s="72"/>
      <c r="BJC1823" s="70"/>
      <c r="BJD1823" s="97"/>
      <c r="BJE1823" s="89"/>
      <c r="BJF1823" s="98"/>
      <c r="BJG1823" s="66"/>
      <c r="BJH1823" s="66"/>
      <c r="BJI1823" s="66"/>
      <c r="BJJ1823" s="66"/>
      <c r="BJK1823" s="66"/>
      <c r="BJL1823" s="126"/>
      <c r="BJM1823" s="124"/>
      <c r="BJN1823" s="102"/>
      <c r="BJO1823" s="102"/>
      <c r="BJP1823" s="102"/>
      <c r="BJQ1823" s="259"/>
      <c r="BJR1823" s="131"/>
      <c r="BJS1823" s="131"/>
      <c r="BJT1823" s="135"/>
      <c r="BJU1823" s="136"/>
      <c r="BJV1823" s="136"/>
      <c r="BJW1823" s="136"/>
      <c r="BJX1823" s="136"/>
      <c r="BJY1823" s="137"/>
      <c r="BJZ1823" s="132"/>
      <c r="BKA1823" s="99"/>
      <c r="BKB1823" s="131"/>
      <c r="BKC1823" s="132"/>
      <c r="BKD1823" s="99"/>
      <c r="BKE1823" s="99"/>
      <c r="BKF1823" s="99"/>
      <c r="BKG1823" s="131"/>
      <c r="BKH1823" s="132"/>
      <c r="BKI1823" s="131"/>
      <c r="BKJ1823" s="132"/>
      <c r="BKK1823" s="99"/>
      <c r="BKL1823" s="99"/>
      <c r="BKM1823" s="99"/>
      <c r="BKN1823" s="169"/>
      <c r="BKO1823" s="222"/>
      <c r="BKP1823" s="102"/>
      <c r="BKQ1823" s="206"/>
      <c r="BKR1823" s="222"/>
      <c r="BKS1823" s="76"/>
      <c r="BKT1823" s="222"/>
      <c r="BKU1823" s="64"/>
      <c r="BKV1823" s="115"/>
      <c r="BKW1823" s="116"/>
      <c r="BKX1823" s="90"/>
      <c r="BKY1823" s="91"/>
      <c r="BKZ1823" s="81"/>
      <c r="BLA1823" s="72"/>
      <c r="BLB1823" s="120"/>
      <c r="BLC1823" s="93"/>
      <c r="BLD1823" s="121"/>
      <c r="BLE1823" s="117"/>
      <c r="BLF1823" s="118"/>
      <c r="BLG1823" s="75"/>
      <c r="BLH1823" s="76"/>
      <c r="BLI1823" s="76"/>
      <c r="BLJ1823" s="70"/>
      <c r="BLK1823" s="89"/>
      <c r="BLL1823" s="76"/>
      <c r="BLM1823" s="76"/>
      <c r="BLN1823" s="76"/>
      <c r="BLO1823" s="70"/>
      <c r="BLP1823" s="89"/>
      <c r="BLQ1823" s="97"/>
      <c r="BLR1823" s="75"/>
      <c r="BLS1823" s="76"/>
      <c r="BLT1823" s="76"/>
      <c r="BLU1823" s="76"/>
      <c r="BLV1823" s="76"/>
      <c r="BLW1823" s="76"/>
      <c r="BLX1823" s="76"/>
      <c r="BLY1823" s="72"/>
      <c r="BLZ1823" s="72"/>
      <c r="BMA1823" s="70"/>
      <c r="BMB1823" s="97"/>
      <c r="BMC1823" s="89"/>
      <c r="BMD1823" s="98"/>
      <c r="BME1823" s="66"/>
      <c r="BMF1823" s="66"/>
      <c r="BMG1823" s="66"/>
      <c r="BMH1823" s="66"/>
      <c r="BMI1823" s="66"/>
      <c r="BMJ1823" s="126"/>
      <c r="BMK1823" s="124"/>
      <c r="BML1823" s="102"/>
      <c r="BMM1823" s="102"/>
      <c r="BMN1823" s="102"/>
      <c r="BMO1823" s="259"/>
      <c r="BMP1823" s="131"/>
      <c r="BMQ1823" s="131"/>
      <c r="BMR1823" s="135"/>
      <c r="BMS1823" s="136"/>
      <c r="BMT1823" s="136"/>
      <c r="BMU1823" s="136"/>
      <c r="BMV1823" s="136"/>
      <c r="BMW1823" s="137"/>
      <c r="BMX1823" s="132"/>
      <c r="BMY1823" s="99"/>
      <c r="BMZ1823" s="131"/>
      <c r="BNA1823" s="132"/>
      <c r="BNB1823" s="99"/>
      <c r="BNC1823" s="99"/>
      <c r="BND1823" s="99"/>
      <c r="BNE1823" s="131"/>
      <c r="BNF1823" s="132"/>
      <c r="BNG1823" s="131"/>
      <c r="BNH1823" s="132"/>
      <c r="BNI1823" s="99"/>
      <c r="BNJ1823" s="99"/>
      <c r="BNK1823" s="99"/>
      <c r="BNL1823" s="169"/>
      <c r="BNM1823" s="222"/>
      <c r="BNN1823" s="102"/>
      <c r="BNO1823" s="206"/>
      <c r="BNP1823" s="222"/>
      <c r="BNQ1823" s="76"/>
      <c r="BNR1823" s="222"/>
      <c r="BNS1823" s="64"/>
      <c r="BNT1823" s="115"/>
      <c r="BNU1823" s="116"/>
      <c r="BNV1823" s="90"/>
      <c r="BNW1823" s="91"/>
      <c r="BNX1823" s="81"/>
      <c r="BNY1823" s="72"/>
      <c r="BNZ1823" s="120"/>
      <c r="BOA1823" s="93"/>
      <c r="BOB1823" s="121"/>
      <c r="BOC1823" s="117"/>
      <c r="BOD1823" s="118"/>
      <c r="BOE1823" s="75"/>
      <c r="BOF1823" s="76"/>
      <c r="BOG1823" s="76"/>
      <c r="BOH1823" s="70"/>
      <c r="BOI1823" s="89"/>
      <c r="BOJ1823" s="76"/>
      <c r="BOK1823" s="76"/>
      <c r="BOL1823" s="76"/>
      <c r="BOM1823" s="70"/>
      <c r="BON1823" s="89"/>
      <c r="BOO1823" s="97"/>
      <c r="BOP1823" s="75"/>
      <c r="BOQ1823" s="76"/>
      <c r="BOR1823" s="76"/>
      <c r="BOS1823" s="76"/>
      <c r="BOT1823" s="76"/>
      <c r="BOU1823" s="76"/>
      <c r="BOV1823" s="76"/>
      <c r="BOW1823" s="72"/>
      <c r="BOX1823" s="72"/>
      <c r="BOY1823" s="70"/>
      <c r="BOZ1823" s="97"/>
      <c r="BPA1823" s="89"/>
      <c r="BPB1823" s="98"/>
      <c r="BPC1823" s="66"/>
      <c r="BPD1823" s="66"/>
      <c r="BPE1823" s="66"/>
      <c r="BPF1823" s="66"/>
      <c r="BPG1823" s="66"/>
      <c r="BPH1823" s="126"/>
      <c r="BPI1823" s="124"/>
      <c r="BPJ1823" s="102"/>
      <c r="BPK1823" s="102"/>
      <c r="BPL1823" s="102"/>
      <c r="BPM1823" s="259"/>
      <c r="BPN1823" s="131"/>
      <c r="BPO1823" s="131"/>
      <c r="BPP1823" s="135"/>
      <c r="BPQ1823" s="136"/>
      <c r="BPR1823" s="136"/>
      <c r="BPS1823" s="136"/>
      <c r="BPT1823" s="136"/>
      <c r="BPU1823" s="137"/>
      <c r="BPV1823" s="132"/>
      <c r="BPW1823" s="99"/>
      <c r="BPX1823" s="131"/>
      <c r="BPY1823" s="132"/>
      <c r="BPZ1823" s="99"/>
      <c r="BQA1823" s="99"/>
      <c r="BQB1823" s="99"/>
      <c r="BQC1823" s="131"/>
      <c r="BQD1823" s="132"/>
      <c r="BQE1823" s="131"/>
      <c r="BQF1823" s="132"/>
      <c r="BQG1823" s="99"/>
      <c r="BQH1823" s="99"/>
      <c r="BQI1823" s="99"/>
      <c r="BQJ1823" s="169"/>
      <c r="BQK1823" s="222"/>
      <c r="BQL1823" s="102"/>
      <c r="BQM1823" s="206"/>
      <c r="BQN1823" s="222"/>
      <c r="BQO1823" s="76"/>
      <c r="BQP1823" s="222"/>
      <c r="BQQ1823" s="64"/>
      <c r="BQR1823" s="115"/>
      <c r="BQS1823" s="116"/>
      <c r="BQT1823" s="90"/>
      <c r="BQU1823" s="91"/>
      <c r="BQV1823" s="81"/>
      <c r="BQW1823" s="72"/>
      <c r="BQX1823" s="120"/>
      <c r="BQY1823" s="93"/>
      <c r="BQZ1823" s="121"/>
      <c r="BRA1823" s="117"/>
      <c r="BRB1823" s="118"/>
      <c r="BRC1823" s="75"/>
      <c r="BRD1823" s="76"/>
      <c r="BRE1823" s="76"/>
      <c r="BRF1823" s="70"/>
      <c r="BRG1823" s="89"/>
      <c r="BRH1823" s="76"/>
      <c r="BRI1823" s="76"/>
      <c r="BRJ1823" s="76"/>
      <c r="BRK1823" s="70"/>
      <c r="BRL1823" s="89"/>
      <c r="BRM1823" s="97"/>
      <c r="BRN1823" s="75"/>
      <c r="BRO1823" s="76"/>
      <c r="BRP1823" s="76"/>
      <c r="BRQ1823" s="76"/>
      <c r="BRR1823" s="76"/>
      <c r="BRS1823" s="76"/>
      <c r="BRT1823" s="76"/>
      <c r="BRU1823" s="72"/>
      <c r="BRV1823" s="72"/>
      <c r="BRW1823" s="70"/>
      <c r="BRX1823" s="97"/>
      <c r="BRY1823" s="89"/>
      <c r="BRZ1823" s="98"/>
      <c r="BSA1823" s="66"/>
      <c r="BSB1823" s="66"/>
      <c r="BSC1823" s="66"/>
      <c r="BSD1823" s="66"/>
      <c r="BSE1823" s="66"/>
      <c r="BSF1823" s="126"/>
      <c r="BSG1823" s="124"/>
      <c r="BSH1823" s="102"/>
      <c r="BSI1823" s="102"/>
      <c r="BSJ1823" s="102"/>
      <c r="BSK1823" s="259"/>
      <c r="BSL1823" s="131"/>
      <c r="BSM1823" s="131"/>
      <c r="BSN1823" s="135"/>
      <c r="BSO1823" s="136"/>
      <c r="BSP1823" s="136"/>
      <c r="BSQ1823" s="136"/>
      <c r="BSR1823" s="136"/>
      <c r="BSS1823" s="137"/>
      <c r="BST1823" s="132"/>
      <c r="BSU1823" s="99"/>
      <c r="BSV1823" s="131"/>
      <c r="BSW1823" s="132"/>
      <c r="BSX1823" s="99"/>
      <c r="BSY1823" s="99"/>
      <c r="BSZ1823" s="99"/>
      <c r="BTA1823" s="131"/>
      <c r="BTB1823" s="132"/>
      <c r="BTC1823" s="131"/>
      <c r="BTD1823" s="132"/>
      <c r="BTE1823" s="99"/>
      <c r="BTF1823" s="99"/>
      <c r="BTG1823" s="99"/>
      <c r="BTH1823" s="169"/>
      <c r="BTI1823" s="222"/>
      <c r="BTJ1823" s="102"/>
      <c r="BTK1823" s="206"/>
      <c r="BTL1823" s="222"/>
      <c r="BTM1823" s="76"/>
      <c r="BTN1823" s="222"/>
      <c r="BTO1823" s="64"/>
      <c r="BTP1823" s="115"/>
      <c r="BTQ1823" s="116"/>
      <c r="BTR1823" s="90"/>
      <c r="BTS1823" s="91"/>
      <c r="BTT1823" s="81"/>
      <c r="BTU1823" s="72"/>
      <c r="BTV1823" s="120"/>
      <c r="BTW1823" s="93"/>
      <c r="BTX1823" s="121"/>
      <c r="BTY1823" s="117"/>
      <c r="BTZ1823" s="118"/>
      <c r="BUA1823" s="75"/>
      <c r="BUB1823" s="76"/>
      <c r="BUC1823" s="76"/>
      <c r="BUD1823" s="70"/>
      <c r="BUE1823" s="89"/>
      <c r="BUF1823" s="76"/>
      <c r="BUG1823" s="76"/>
      <c r="BUH1823" s="76"/>
      <c r="BUI1823" s="70"/>
      <c r="BUJ1823" s="89"/>
      <c r="BUK1823" s="97"/>
      <c r="BUL1823" s="75"/>
      <c r="BUM1823" s="76"/>
      <c r="BUN1823" s="76"/>
      <c r="BUO1823" s="76"/>
      <c r="BUP1823" s="76"/>
      <c r="BUQ1823" s="76"/>
      <c r="BUR1823" s="76"/>
      <c r="BUS1823" s="72"/>
      <c r="BUT1823" s="72"/>
      <c r="BUU1823" s="70"/>
      <c r="BUV1823" s="97"/>
      <c r="BUW1823" s="89"/>
      <c r="BUX1823" s="98"/>
      <c r="BUY1823" s="66"/>
      <c r="BUZ1823" s="66"/>
      <c r="BVA1823" s="66"/>
      <c r="BVB1823" s="66"/>
      <c r="BVC1823" s="66"/>
      <c r="BVD1823" s="126"/>
      <c r="BVE1823" s="124"/>
      <c r="BVF1823" s="102"/>
      <c r="BVG1823" s="102"/>
      <c r="BVH1823" s="102"/>
      <c r="BVI1823" s="259"/>
      <c r="BVJ1823" s="131"/>
      <c r="BVK1823" s="131"/>
      <c r="BVL1823" s="135"/>
      <c r="BVM1823" s="136"/>
      <c r="BVN1823" s="136"/>
      <c r="BVO1823" s="136"/>
      <c r="BVP1823" s="136"/>
      <c r="BVQ1823" s="137"/>
      <c r="BVR1823" s="132"/>
      <c r="BVS1823" s="99"/>
      <c r="BVT1823" s="131"/>
      <c r="BVU1823" s="132"/>
      <c r="BVV1823" s="99"/>
      <c r="BVW1823" s="99"/>
      <c r="BVX1823" s="99"/>
      <c r="BVY1823" s="131"/>
      <c r="BVZ1823" s="132"/>
      <c r="BWA1823" s="131"/>
      <c r="BWB1823" s="132"/>
      <c r="BWC1823" s="99"/>
      <c r="BWD1823" s="99"/>
      <c r="BWE1823" s="99"/>
      <c r="BWF1823" s="169"/>
      <c r="BWG1823" s="222"/>
      <c r="BWH1823" s="102"/>
      <c r="BWI1823" s="206"/>
      <c r="BWJ1823" s="222"/>
      <c r="BWK1823" s="76"/>
      <c r="BWL1823" s="222"/>
      <c r="BWM1823" s="64"/>
      <c r="BWN1823" s="115"/>
      <c r="BWO1823" s="116"/>
      <c r="BWP1823" s="90"/>
      <c r="BWQ1823" s="91"/>
      <c r="BWR1823" s="81"/>
      <c r="BWS1823" s="72"/>
      <c r="BWT1823" s="120"/>
      <c r="BWU1823" s="93"/>
      <c r="BWV1823" s="121"/>
      <c r="BWW1823" s="117"/>
      <c r="BWX1823" s="118"/>
      <c r="BWY1823" s="75"/>
      <c r="BWZ1823" s="76"/>
      <c r="BXA1823" s="76"/>
      <c r="BXB1823" s="70"/>
      <c r="BXC1823" s="89"/>
      <c r="BXD1823" s="76"/>
      <c r="BXE1823" s="76"/>
      <c r="BXF1823" s="76"/>
      <c r="BXG1823" s="70"/>
      <c r="BXH1823" s="89"/>
      <c r="BXI1823" s="97"/>
      <c r="BXJ1823" s="75"/>
      <c r="BXK1823" s="76"/>
      <c r="BXL1823" s="76"/>
      <c r="BXM1823" s="76"/>
      <c r="BXN1823" s="76"/>
      <c r="BXO1823" s="76"/>
      <c r="BXP1823" s="76"/>
      <c r="BXQ1823" s="72"/>
      <c r="BXR1823" s="72"/>
      <c r="BXS1823" s="70"/>
      <c r="BXT1823" s="97"/>
      <c r="BXU1823" s="89"/>
      <c r="BXV1823" s="98"/>
      <c r="BXW1823" s="66"/>
      <c r="BXX1823" s="66"/>
      <c r="BXY1823" s="66"/>
      <c r="BXZ1823" s="66"/>
      <c r="BYA1823" s="66"/>
      <c r="BYB1823" s="126"/>
      <c r="BYC1823" s="124"/>
      <c r="BYD1823" s="102"/>
      <c r="BYE1823" s="102"/>
      <c r="BYF1823" s="102"/>
      <c r="BYG1823" s="259"/>
      <c r="BYH1823" s="131"/>
      <c r="BYI1823" s="131"/>
      <c r="BYJ1823" s="135"/>
      <c r="BYK1823" s="136"/>
      <c r="BYL1823" s="136"/>
      <c r="BYM1823" s="136"/>
      <c r="BYN1823" s="136"/>
      <c r="BYO1823" s="137"/>
      <c r="BYP1823" s="132"/>
      <c r="BYQ1823" s="99"/>
      <c r="BYR1823" s="131"/>
      <c r="BYS1823" s="132"/>
      <c r="BYT1823" s="99"/>
      <c r="BYU1823" s="99"/>
      <c r="BYV1823" s="99"/>
      <c r="BYW1823" s="131"/>
      <c r="BYX1823" s="132"/>
      <c r="BYY1823" s="131"/>
      <c r="BYZ1823" s="132"/>
      <c r="BZA1823" s="99"/>
      <c r="BZB1823" s="99"/>
      <c r="BZC1823" s="99"/>
      <c r="BZD1823" s="169"/>
      <c r="BZE1823" s="222"/>
      <c r="BZF1823" s="102"/>
      <c r="BZG1823" s="206"/>
      <c r="BZH1823" s="222"/>
      <c r="BZI1823" s="76"/>
      <c r="BZJ1823" s="222"/>
      <c r="BZK1823" s="64"/>
      <c r="BZL1823" s="115"/>
      <c r="BZM1823" s="116"/>
      <c r="BZN1823" s="90"/>
      <c r="BZO1823" s="91"/>
      <c r="BZP1823" s="81"/>
      <c r="BZQ1823" s="72"/>
      <c r="BZR1823" s="120"/>
      <c r="BZS1823" s="93"/>
      <c r="BZT1823" s="121"/>
      <c r="BZU1823" s="117"/>
      <c r="BZV1823" s="118"/>
      <c r="BZW1823" s="75"/>
      <c r="BZX1823" s="76"/>
      <c r="BZY1823" s="76"/>
      <c r="BZZ1823" s="70"/>
      <c r="CAA1823" s="89"/>
      <c r="CAB1823" s="76"/>
      <c r="CAC1823" s="76"/>
      <c r="CAD1823" s="76"/>
      <c r="CAE1823" s="70"/>
      <c r="CAF1823" s="89"/>
      <c r="CAG1823" s="97"/>
      <c r="CAH1823" s="75"/>
      <c r="CAI1823" s="76"/>
      <c r="CAJ1823" s="76"/>
      <c r="CAK1823" s="76"/>
      <c r="CAL1823" s="76"/>
      <c r="CAM1823" s="76"/>
      <c r="CAN1823" s="76"/>
      <c r="CAO1823" s="72"/>
      <c r="CAP1823" s="72"/>
      <c r="CAQ1823" s="70"/>
      <c r="CAR1823" s="97"/>
      <c r="CAS1823" s="89"/>
      <c r="CAT1823" s="98"/>
      <c r="CAU1823" s="66"/>
      <c r="CAV1823" s="66"/>
      <c r="CAW1823" s="66"/>
      <c r="CAX1823" s="66"/>
      <c r="CAY1823" s="66"/>
      <c r="CAZ1823" s="126"/>
      <c r="CBA1823" s="124"/>
      <c r="CBB1823" s="102"/>
      <c r="CBC1823" s="102"/>
      <c r="CBD1823" s="102"/>
      <c r="CBE1823" s="259"/>
      <c r="CBF1823" s="131"/>
      <c r="CBG1823" s="131"/>
      <c r="CBH1823" s="135"/>
      <c r="CBI1823" s="136"/>
      <c r="CBJ1823" s="136"/>
      <c r="CBK1823" s="136"/>
      <c r="CBL1823" s="136"/>
      <c r="CBM1823" s="137"/>
      <c r="CBN1823" s="132"/>
      <c r="CBO1823" s="99"/>
      <c r="CBP1823" s="131"/>
      <c r="CBQ1823" s="132"/>
      <c r="CBR1823" s="99"/>
      <c r="CBS1823" s="99"/>
      <c r="CBT1823" s="99"/>
      <c r="CBU1823" s="131"/>
      <c r="CBV1823" s="132"/>
      <c r="CBW1823" s="131"/>
      <c r="CBX1823" s="132"/>
      <c r="CBY1823" s="99"/>
      <c r="CBZ1823" s="99"/>
      <c r="CCA1823" s="99"/>
      <c r="CCB1823" s="169"/>
      <c r="CCC1823" s="222"/>
      <c r="CCD1823" s="102"/>
      <c r="CCE1823" s="206"/>
      <c r="CCF1823" s="222"/>
      <c r="CCG1823" s="76"/>
      <c r="CCH1823" s="222"/>
      <c r="CCI1823" s="64"/>
      <c r="CCJ1823" s="115"/>
      <c r="CCK1823" s="116"/>
      <c r="CCL1823" s="90"/>
      <c r="CCM1823" s="91"/>
      <c r="CCN1823" s="81"/>
      <c r="CCO1823" s="72"/>
      <c r="CCP1823" s="120"/>
      <c r="CCQ1823" s="93"/>
      <c r="CCR1823" s="121"/>
      <c r="CCS1823" s="117"/>
      <c r="CCT1823" s="118"/>
      <c r="CCU1823" s="75"/>
      <c r="CCV1823" s="76"/>
      <c r="CCW1823" s="76"/>
      <c r="CCX1823" s="70"/>
      <c r="CCY1823" s="89"/>
      <c r="CCZ1823" s="76"/>
      <c r="CDA1823" s="76"/>
      <c r="CDB1823" s="76"/>
      <c r="CDC1823" s="70"/>
      <c r="CDD1823" s="89"/>
      <c r="CDE1823" s="97"/>
      <c r="CDF1823" s="75"/>
      <c r="CDG1823" s="76"/>
      <c r="CDH1823" s="76"/>
      <c r="CDI1823" s="76"/>
      <c r="CDJ1823" s="76"/>
      <c r="CDK1823" s="76"/>
      <c r="CDL1823" s="76"/>
      <c r="CDM1823" s="72"/>
      <c r="CDN1823" s="72"/>
      <c r="CDO1823" s="70"/>
      <c r="CDP1823" s="97"/>
      <c r="CDQ1823" s="89"/>
      <c r="CDR1823" s="98"/>
      <c r="CDS1823" s="66"/>
      <c r="CDT1823" s="66"/>
      <c r="CDU1823" s="66"/>
      <c r="CDV1823" s="66"/>
      <c r="CDW1823" s="66"/>
      <c r="CDX1823" s="126"/>
      <c r="CDY1823" s="124"/>
      <c r="CDZ1823" s="102"/>
      <c r="CEA1823" s="102"/>
      <c r="CEB1823" s="102"/>
      <c r="CEC1823" s="259"/>
      <c r="CED1823" s="131"/>
      <c r="CEE1823" s="131"/>
      <c r="CEF1823" s="135"/>
      <c r="CEG1823" s="136"/>
      <c r="CEH1823" s="136"/>
      <c r="CEI1823" s="136"/>
      <c r="CEJ1823" s="136"/>
      <c r="CEK1823" s="137"/>
      <c r="CEL1823" s="132"/>
      <c r="CEM1823" s="99"/>
      <c r="CEN1823" s="131"/>
      <c r="CEO1823" s="132"/>
      <c r="CEP1823" s="99"/>
      <c r="CEQ1823" s="99"/>
      <c r="CER1823" s="99"/>
      <c r="CES1823" s="131"/>
      <c r="CET1823" s="132"/>
      <c r="CEU1823" s="131"/>
      <c r="CEV1823" s="132"/>
      <c r="CEW1823" s="99"/>
      <c r="CEX1823" s="99"/>
      <c r="CEY1823" s="99"/>
      <c r="CEZ1823" s="169"/>
      <c r="CFA1823" s="222"/>
      <c r="CFB1823" s="102"/>
      <c r="CFC1823" s="206"/>
      <c r="CFD1823" s="222"/>
      <c r="CFE1823" s="76"/>
      <c r="CFF1823" s="222"/>
      <c r="CFG1823" s="64"/>
      <c r="CFH1823" s="115"/>
      <c r="CFI1823" s="116"/>
      <c r="CFJ1823" s="90"/>
      <c r="CFK1823" s="91"/>
      <c r="CFL1823" s="81"/>
      <c r="CFM1823" s="72"/>
      <c r="CFN1823" s="120"/>
      <c r="CFO1823" s="93"/>
      <c r="CFP1823" s="121"/>
      <c r="CFQ1823" s="117"/>
      <c r="CFR1823" s="118"/>
      <c r="CFS1823" s="75"/>
      <c r="CFT1823" s="76"/>
      <c r="CFU1823" s="76"/>
      <c r="CFV1823" s="70"/>
      <c r="CFW1823" s="89"/>
      <c r="CFX1823" s="76"/>
      <c r="CFY1823" s="76"/>
      <c r="CFZ1823" s="76"/>
      <c r="CGA1823" s="70"/>
      <c r="CGB1823" s="89"/>
      <c r="CGC1823" s="97"/>
      <c r="CGD1823" s="75"/>
      <c r="CGE1823" s="76"/>
      <c r="CGF1823" s="76"/>
      <c r="CGG1823" s="76"/>
      <c r="CGH1823" s="76"/>
      <c r="CGI1823" s="76"/>
      <c r="CGJ1823" s="76"/>
      <c r="CGK1823" s="72"/>
      <c r="CGL1823" s="72"/>
      <c r="CGM1823" s="70"/>
      <c r="CGN1823" s="97"/>
      <c r="CGO1823" s="89"/>
      <c r="CGP1823" s="98"/>
      <c r="CGQ1823" s="66"/>
      <c r="CGR1823" s="66"/>
      <c r="CGS1823" s="66"/>
      <c r="CGT1823" s="66"/>
      <c r="CGU1823" s="66"/>
      <c r="CGV1823" s="126"/>
      <c r="CGW1823" s="124"/>
      <c r="CGX1823" s="102"/>
      <c r="CGY1823" s="102"/>
      <c r="CGZ1823" s="102"/>
      <c r="CHA1823" s="259"/>
      <c r="CHB1823" s="131"/>
      <c r="CHC1823" s="131"/>
      <c r="CHD1823" s="135"/>
      <c r="CHE1823" s="136"/>
      <c r="CHF1823" s="136"/>
      <c r="CHG1823" s="136"/>
      <c r="CHH1823" s="136"/>
      <c r="CHI1823" s="137"/>
      <c r="CHJ1823" s="132"/>
      <c r="CHK1823" s="99"/>
      <c r="CHL1823" s="131"/>
      <c r="CHM1823" s="132"/>
      <c r="CHN1823" s="99"/>
      <c r="CHO1823" s="99"/>
      <c r="CHP1823" s="99"/>
      <c r="CHQ1823" s="131"/>
      <c r="CHR1823" s="132"/>
      <c r="CHS1823" s="131"/>
      <c r="CHT1823" s="132"/>
      <c r="CHU1823" s="99"/>
      <c r="CHV1823" s="99"/>
      <c r="CHW1823" s="99"/>
      <c r="CHX1823" s="169"/>
      <c r="CHY1823" s="222"/>
      <c r="CHZ1823" s="102"/>
      <c r="CIA1823" s="206"/>
      <c r="CIB1823" s="222"/>
      <c r="CIC1823" s="76"/>
      <c r="CID1823" s="222"/>
      <c r="CIE1823" s="64"/>
      <c r="CIF1823" s="115"/>
      <c r="CIG1823" s="116"/>
      <c r="CIH1823" s="90"/>
      <c r="CII1823" s="91"/>
      <c r="CIJ1823" s="81"/>
      <c r="CIK1823" s="72"/>
      <c r="CIL1823" s="120"/>
      <c r="CIM1823" s="93"/>
      <c r="CIN1823" s="121"/>
      <c r="CIO1823" s="117"/>
      <c r="CIP1823" s="118"/>
      <c r="CIQ1823" s="75"/>
      <c r="CIR1823" s="76"/>
      <c r="CIS1823" s="76"/>
      <c r="CIT1823" s="70"/>
      <c r="CIU1823" s="89"/>
      <c r="CIV1823" s="76"/>
      <c r="CIW1823" s="76"/>
      <c r="CIX1823" s="76"/>
      <c r="CIY1823" s="70"/>
      <c r="CIZ1823" s="89"/>
      <c r="CJA1823" s="97"/>
      <c r="CJB1823" s="75"/>
      <c r="CJC1823" s="76"/>
      <c r="CJD1823" s="76"/>
      <c r="CJE1823" s="76"/>
      <c r="CJF1823" s="76"/>
      <c r="CJG1823" s="76"/>
      <c r="CJH1823" s="76"/>
      <c r="CJI1823" s="72"/>
      <c r="CJJ1823" s="72"/>
      <c r="CJK1823" s="70"/>
      <c r="CJL1823" s="97"/>
      <c r="CJM1823" s="89"/>
      <c r="CJN1823" s="98"/>
      <c r="CJO1823" s="66"/>
      <c r="CJP1823" s="66"/>
      <c r="CJQ1823" s="66"/>
      <c r="CJR1823" s="66"/>
      <c r="CJS1823" s="66"/>
      <c r="CJT1823" s="126"/>
      <c r="CJU1823" s="124"/>
      <c r="CJV1823" s="102"/>
      <c r="CJW1823" s="102"/>
      <c r="CJX1823" s="102"/>
      <c r="CJY1823" s="259"/>
      <c r="CJZ1823" s="131"/>
      <c r="CKA1823" s="131"/>
      <c r="CKB1823" s="135"/>
      <c r="CKC1823" s="136"/>
      <c r="CKD1823" s="136"/>
      <c r="CKE1823" s="136"/>
      <c r="CKF1823" s="136"/>
      <c r="CKG1823" s="137"/>
      <c r="CKH1823" s="132"/>
      <c r="CKI1823" s="99"/>
      <c r="CKJ1823" s="131"/>
      <c r="CKK1823" s="132"/>
      <c r="CKL1823" s="99"/>
      <c r="CKM1823" s="99"/>
      <c r="CKN1823" s="99"/>
      <c r="CKO1823" s="131"/>
      <c r="CKP1823" s="132"/>
      <c r="CKQ1823" s="131"/>
      <c r="CKR1823" s="132"/>
      <c r="CKS1823" s="99"/>
      <c r="CKT1823" s="99"/>
      <c r="CKU1823" s="99"/>
      <c r="CKV1823" s="169"/>
      <c r="CKW1823" s="222"/>
      <c r="CKX1823" s="102"/>
      <c r="CKY1823" s="206"/>
      <c r="CKZ1823" s="222"/>
      <c r="CLA1823" s="76"/>
      <c r="CLB1823" s="222"/>
      <c r="CLC1823" s="64"/>
      <c r="CLD1823" s="115"/>
      <c r="CLE1823" s="116"/>
      <c r="CLF1823" s="90"/>
      <c r="CLG1823" s="91"/>
      <c r="CLH1823" s="81"/>
      <c r="CLI1823" s="72"/>
      <c r="CLJ1823" s="120"/>
      <c r="CLK1823" s="93"/>
      <c r="CLL1823" s="121"/>
      <c r="CLM1823" s="117"/>
      <c r="CLN1823" s="118"/>
      <c r="CLO1823" s="75"/>
      <c r="CLP1823" s="76"/>
      <c r="CLQ1823" s="76"/>
      <c r="CLR1823" s="70"/>
      <c r="CLS1823" s="89"/>
      <c r="CLT1823" s="76"/>
      <c r="CLU1823" s="76"/>
      <c r="CLV1823" s="76"/>
      <c r="CLW1823" s="70"/>
      <c r="CLX1823" s="89"/>
      <c r="CLY1823" s="97"/>
      <c r="CLZ1823" s="75"/>
      <c r="CMA1823" s="76"/>
      <c r="CMB1823" s="76"/>
      <c r="CMC1823" s="76"/>
      <c r="CMD1823" s="76"/>
      <c r="CME1823" s="76"/>
      <c r="CMF1823" s="76"/>
      <c r="CMG1823" s="72"/>
      <c r="CMH1823" s="72"/>
      <c r="CMI1823" s="70"/>
      <c r="CMJ1823" s="97"/>
      <c r="CMK1823" s="89"/>
      <c r="CML1823" s="98"/>
      <c r="CMM1823" s="66"/>
      <c r="CMN1823" s="66"/>
      <c r="CMO1823" s="66"/>
      <c r="CMP1823" s="66"/>
      <c r="CMQ1823" s="66"/>
      <c r="CMR1823" s="126"/>
      <c r="CMS1823" s="124"/>
      <c r="CMT1823" s="102"/>
      <c r="CMU1823" s="102"/>
      <c r="CMV1823" s="102"/>
      <c r="CMW1823" s="259"/>
      <c r="CMX1823" s="131"/>
      <c r="CMY1823" s="131"/>
      <c r="CMZ1823" s="135"/>
      <c r="CNA1823" s="136"/>
      <c r="CNB1823" s="136"/>
      <c r="CNC1823" s="136"/>
      <c r="CND1823" s="136"/>
      <c r="CNE1823" s="137"/>
      <c r="CNF1823" s="132"/>
      <c r="CNG1823" s="99"/>
      <c r="CNH1823" s="131"/>
      <c r="CNI1823" s="132"/>
      <c r="CNJ1823" s="99"/>
      <c r="CNK1823" s="99"/>
      <c r="CNL1823" s="99"/>
      <c r="CNM1823" s="131"/>
      <c r="CNN1823" s="132"/>
      <c r="CNO1823" s="131"/>
      <c r="CNP1823" s="132"/>
      <c r="CNQ1823" s="99"/>
      <c r="CNR1823" s="99"/>
      <c r="CNS1823" s="99"/>
      <c r="CNT1823" s="169"/>
      <c r="CNU1823" s="222"/>
      <c r="CNV1823" s="102"/>
      <c r="CNW1823" s="206"/>
      <c r="CNX1823" s="222"/>
      <c r="CNY1823" s="76"/>
      <c r="CNZ1823" s="222"/>
      <c r="COA1823" s="64"/>
      <c r="COB1823" s="115"/>
      <c r="COC1823" s="116"/>
      <c r="COD1823" s="90"/>
      <c r="COE1823" s="91"/>
      <c r="COF1823" s="81"/>
      <c r="COG1823" s="72"/>
      <c r="COH1823" s="120"/>
      <c r="COI1823" s="93"/>
      <c r="COJ1823" s="121"/>
      <c r="COK1823" s="117"/>
      <c r="COL1823" s="118"/>
      <c r="COM1823" s="75"/>
      <c r="CON1823" s="76"/>
      <c r="COO1823" s="76"/>
      <c r="COP1823" s="70"/>
      <c r="COQ1823" s="89"/>
      <c r="COR1823" s="76"/>
      <c r="COS1823" s="76"/>
      <c r="COT1823" s="76"/>
      <c r="COU1823" s="70"/>
      <c r="COV1823" s="89"/>
      <c r="COW1823" s="97"/>
      <c r="COX1823" s="75"/>
      <c r="COY1823" s="76"/>
      <c r="COZ1823" s="76"/>
      <c r="CPA1823" s="76"/>
      <c r="CPB1823" s="76"/>
      <c r="CPC1823" s="76"/>
      <c r="CPD1823" s="76"/>
      <c r="CPE1823" s="72"/>
      <c r="CPF1823" s="72"/>
      <c r="CPG1823" s="70"/>
      <c r="CPH1823" s="97"/>
      <c r="CPI1823" s="89"/>
      <c r="CPJ1823" s="98"/>
      <c r="CPK1823" s="66"/>
      <c r="CPL1823" s="66"/>
      <c r="CPM1823" s="66"/>
      <c r="CPN1823" s="66"/>
      <c r="CPO1823" s="66"/>
      <c r="CPP1823" s="126"/>
      <c r="CPQ1823" s="124"/>
      <c r="CPR1823" s="102"/>
      <c r="CPS1823" s="102"/>
      <c r="CPT1823" s="102"/>
      <c r="CPU1823" s="259"/>
      <c r="CPV1823" s="131"/>
      <c r="CPW1823" s="131"/>
      <c r="CPX1823" s="135"/>
      <c r="CPY1823" s="136"/>
      <c r="CPZ1823" s="136"/>
      <c r="CQA1823" s="136"/>
      <c r="CQB1823" s="136"/>
      <c r="CQC1823" s="137"/>
      <c r="CQD1823" s="132"/>
      <c r="CQE1823" s="99"/>
      <c r="CQF1823" s="131"/>
      <c r="CQG1823" s="132"/>
      <c r="CQH1823" s="99"/>
      <c r="CQI1823" s="99"/>
      <c r="CQJ1823" s="99"/>
      <c r="CQK1823" s="131"/>
      <c r="CQL1823" s="132"/>
      <c r="CQM1823" s="131"/>
      <c r="CQN1823" s="132"/>
      <c r="CQO1823" s="99"/>
      <c r="CQP1823" s="99"/>
      <c r="CQQ1823" s="99"/>
      <c r="CQR1823" s="169"/>
      <c r="CQS1823" s="222"/>
      <c r="CQT1823" s="102"/>
      <c r="CQU1823" s="206"/>
      <c r="CQV1823" s="222"/>
      <c r="CQW1823" s="76"/>
      <c r="CQX1823" s="222"/>
      <c r="CQY1823" s="64"/>
      <c r="CQZ1823" s="115"/>
      <c r="CRA1823" s="116"/>
      <c r="CRB1823" s="90"/>
      <c r="CRC1823" s="91"/>
      <c r="CRD1823" s="81"/>
      <c r="CRE1823" s="72"/>
      <c r="CRF1823" s="120"/>
      <c r="CRG1823" s="93"/>
      <c r="CRH1823" s="121"/>
      <c r="CRI1823" s="117"/>
      <c r="CRJ1823" s="118"/>
      <c r="CRK1823" s="75"/>
      <c r="CRL1823" s="76"/>
      <c r="CRM1823" s="76"/>
      <c r="CRN1823" s="70"/>
      <c r="CRO1823" s="89"/>
      <c r="CRP1823" s="76"/>
      <c r="CRQ1823" s="76"/>
      <c r="CRR1823" s="76"/>
      <c r="CRS1823" s="70"/>
      <c r="CRT1823" s="89"/>
      <c r="CRU1823" s="97"/>
      <c r="CRV1823" s="75"/>
      <c r="CRW1823" s="76"/>
      <c r="CRX1823" s="76"/>
      <c r="CRY1823" s="76"/>
      <c r="CRZ1823" s="76"/>
      <c r="CSA1823" s="76"/>
      <c r="CSB1823" s="76"/>
      <c r="CSC1823" s="72"/>
      <c r="CSD1823" s="72"/>
      <c r="CSE1823" s="70"/>
      <c r="CSF1823" s="97"/>
      <c r="CSG1823" s="89"/>
      <c r="CSH1823" s="98"/>
      <c r="CSI1823" s="66"/>
      <c r="CSJ1823" s="66"/>
      <c r="CSK1823" s="66"/>
      <c r="CSL1823" s="66"/>
      <c r="CSM1823" s="66"/>
      <c r="CSN1823" s="126"/>
      <c r="CSO1823" s="124"/>
      <c r="CSP1823" s="102"/>
      <c r="CSQ1823" s="102"/>
      <c r="CSR1823" s="102"/>
      <c r="CSS1823" s="259"/>
      <c r="CST1823" s="131"/>
      <c r="CSU1823" s="131"/>
      <c r="CSV1823" s="135"/>
      <c r="CSW1823" s="136"/>
      <c r="CSX1823" s="136"/>
      <c r="CSY1823" s="136"/>
      <c r="CSZ1823" s="136"/>
      <c r="CTA1823" s="137"/>
      <c r="CTB1823" s="132"/>
      <c r="CTC1823" s="99"/>
      <c r="CTD1823" s="131"/>
      <c r="CTE1823" s="132"/>
      <c r="CTF1823" s="99"/>
      <c r="CTG1823" s="99"/>
      <c r="CTH1823" s="99"/>
      <c r="CTI1823" s="131"/>
      <c r="CTJ1823" s="132"/>
      <c r="CTK1823" s="131"/>
      <c r="CTL1823" s="132"/>
      <c r="CTM1823" s="99"/>
      <c r="CTN1823" s="99"/>
      <c r="CTO1823" s="99"/>
      <c r="CTP1823" s="169"/>
      <c r="CTQ1823" s="222"/>
      <c r="CTR1823" s="102"/>
      <c r="CTS1823" s="206"/>
      <c r="CTT1823" s="222"/>
      <c r="CTU1823" s="76"/>
      <c r="CTV1823" s="222"/>
      <c r="CTW1823" s="64"/>
      <c r="CTX1823" s="115"/>
      <c r="CTY1823" s="116"/>
      <c r="CTZ1823" s="90"/>
      <c r="CUA1823" s="91"/>
      <c r="CUB1823" s="81"/>
      <c r="CUC1823" s="72"/>
      <c r="CUD1823" s="120"/>
      <c r="CUE1823" s="93"/>
      <c r="CUF1823" s="121"/>
      <c r="CUG1823" s="117"/>
      <c r="CUH1823" s="118"/>
      <c r="CUI1823" s="75"/>
      <c r="CUJ1823" s="76"/>
      <c r="CUK1823" s="76"/>
      <c r="CUL1823" s="70"/>
      <c r="CUM1823" s="89"/>
      <c r="CUN1823" s="76"/>
      <c r="CUO1823" s="76"/>
      <c r="CUP1823" s="76"/>
      <c r="CUQ1823" s="70"/>
      <c r="CUR1823" s="89"/>
      <c r="CUS1823" s="97"/>
      <c r="CUT1823" s="75"/>
      <c r="CUU1823" s="76"/>
      <c r="CUV1823" s="76"/>
      <c r="CUW1823" s="76"/>
      <c r="CUX1823" s="76"/>
      <c r="CUY1823" s="76"/>
      <c r="CUZ1823" s="76"/>
      <c r="CVA1823" s="72"/>
      <c r="CVB1823" s="72"/>
      <c r="CVC1823" s="70"/>
      <c r="CVD1823" s="97"/>
      <c r="CVE1823" s="89"/>
      <c r="CVF1823" s="98"/>
      <c r="CVG1823" s="66"/>
      <c r="CVH1823" s="66"/>
      <c r="CVI1823" s="66"/>
      <c r="CVJ1823" s="66"/>
      <c r="CVK1823" s="66"/>
      <c r="CVL1823" s="126"/>
      <c r="CVM1823" s="124"/>
      <c r="CVN1823" s="102"/>
      <c r="CVO1823" s="102"/>
      <c r="CVP1823" s="102"/>
      <c r="CVQ1823" s="259"/>
      <c r="CVR1823" s="131"/>
      <c r="CVS1823" s="131"/>
      <c r="CVT1823" s="135"/>
      <c r="CVU1823" s="136"/>
      <c r="CVV1823" s="136"/>
      <c r="CVW1823" s="136"/>
      <c r="CVX1823" s="136"/>
      <c r="CVY1823" s="137"/>
      <c r="CVZ1823" s="132"/>
      <c r="CWA1823" s="99"/>
      <c r="CWB1823" s="131"/>
      <c r="CWC1823" s="132"/>
      <c r="CWD1823" s="99"/>
      <c r="CWE1823" s="99"/>
      <c r="CWF1823" s="99"/>
      <c r="CWG1823" s="131"/>
      <c r="CWH1823" s="132"/>
      <c r="CWI1823" s="131"/>
      <c r="CWJ1823" s="132"/>
      <c r="CWK1823" s="99"/>
      <c r="CWL1823" s="99"/>
      <c r="CWM1823" s="99"/>
      <c r="CWN1823" s="169"/>
      <c r="CWO1823" s="222"/>
      <c r="CWP1823" s="102"/>
      <c r="CWQ1823" s="206"/>
      <c r="CWR1823" s="222"/>
      <c r="CWS1823" s="76"/>
      <c r="CWT1823" s="222"/>
      <c r="CWU1823" s="64"/>
      <c r="CWV1823" s="115"/>
      <c r="CWW1823" s="116"/>
      <c r="CWX1823" s="90"/>
      <c r="CWY1823" s="91"/>
      <c r="CWZ1823" s="81"/>
      <c r="CXA1823" s="72"/>
      <c r="CXB1823" s="120"/>
      <c r="CXC1823" s="93"/>
      <c r="CXD1823" s="121"/>
      <c r="CXE1823" s="117"/>
      <c r="CXF1823" s="118"/>
      <c r="CXG1823" s="75"/>
      <c r="CXH1823" s="76"/>
      <c r="CXI1823" s="76"/>
      <c r="CXJ1823" s="70"/>
      <c r="CXK1823" s="89"/>
      <c r="CXL1823" s="76"/>
      <c r="CXM1823" s="76"/>
      <c r="CXN1823" s="76"/>
      <c r="CXO1823" s="70"/>
      <c r="CXP1823" s="89"/>
      <c r="CXQ1823" s="97"/>
      <c r="CXR1823" s="75"/>
      <c r="CXS1823" s="76"/>
      <c r="CXT1823" s="76"/>
      <c r="CXU1823" s="76"/>
      <c r="CXV1823" s="76"/>
      <c r="CXW1823" s="76"/>
      <c r="CXX1823" s="76"/>
      <c r="CXY1823" s="72"/>
      <c r="CXZ1823" s="72"/>
      <c r="CYA1823" s="70"/>
      <c r="CYB1823" s="97"/>
      <c r="CYC1823" s="89"/>
      <c r="CYD1823" s="98"/>
      <c r="CYE1823" s="66"/>
      <c r="CYF1823" s="66"/>
      <c r="CYG1823" s="66"/>
      <c r="CYH1823" s="66"/>
      <c r="CYI1823" s="66"/>
      <c r="CYJ1823" s="126"/>
      <c r="CYK1823" s="124"/>
      <c r="CYL1823" s="102"/>
      <c r="CYM1823" s="102"/>
      <c r="CYN1823" s="102"/>
      <c r="CYO1823" s="259"/>
      <c r="CYP1823" s="131"/>
      <c r="CYQ1823" s="131"/>
      <c r="CYR1823" s="135"/>
      <c r="CYS1823" s="136"/>
      <c r="CYT1823" s="136"/>
      <c r="CYU1823" s="136"/>
      <c r="CYV1823" s="136"/>
      <c r="CYW1823" s="137"/>
      <c r="CYX1823" s="132"/>
      <c r="CYY1823" s="99"/>
      <c r="CYZ1823" s="131"/>
      <c r="CZA1823" s="132"/>
      <c r="CZB1823" s="99"/>
      <c r="CZC1823" s="99"/>
      <c r="CZD1823" s="99"/>
      <c r="CZE1823" s="131"/>
      <c r="CZF1823" s="132"/>
      <c r="CZG1823" s="131"/>
      <c r="CZH1823" s="132"/>
      <c r="CZI1823" s="99"/>
      <c r="CZJ1823" s="99"/>
      <c r="CZK1823" s="99"/>
      <c r="CZL1823" s="169"/>
      <c r="CZM1823" s="222"/>
      <c r="CZN1823" s="102"/>
      <c r="CZO1823" s="206"/>
      <c r="CZP1823" s="222"/>
      <c r="CZQ1823" s="76"/>
      <c r="CZR1823" s="222"/>
      <c r="CZS1823" s="64"/>
      <c r="CZT1823" s="115"/>
      <c r="CZU1823" s="116"/>
      <c r="CZV1823" s="90"/>
      <c r="CZW1823" s="91"/>
      <c r="CZX1823" s="81"/>
      <c r="CZY1823" s="72"/>
      <c r="CZZ1823" s="120"/>
      <c r="DAA1823" s="93"/>
      <c r="DAB1823" s="121"/>
      <c r="DAC1823" s="117"/>
      <c r="DAD1823" s="118"/>
      <c r="DAE1823" s="75"/>
      <c r="DAF1823" s="76"/>
      <c r="DAG1823" s="76"/>
      <c r="DAH1823" s="70"/>
      <c r="DAI1823" s="89"/>
      <c r="DAJ1823" s="76"/>
      <c r="DAK1823" s="76"/>
      <c r="DAL1823" s="76"/>
      <c r="DAM1823" s="70"/>
      <c r="DAN1823" s="89"/>
      <c r="DAO1823" s="97"/>
      <c r="DAP1823" s="75"/>
      <c r="DAQ1823" s="76"/>
      <c r="DAR1823" s="76"/>
      <c r="DAS1823" s="76"/>
      <c r="DAT1823" s="76"/>
      <c r="DAU1823" s="76"/>
      <c r="DAV1823" s="76"/>
      <c r="DAW1823" s="72"/>
      <c r="DAX1823" s="72"/>
      <c r="DAY1823" s="70"/>
      <c r="DAZ1823" s="97"/>
      <c r="DBA1823" s="89"/>
      <c r="DBB1823" s="98"/>
      <c r="DBC1823" s="66"/>
      <c r="DBD1823" s="66"/>
      <c r="DBE1823" s="66"/>
      <c r="DBF1823" s="66"/>
      <c r="DBG1823" s="66"/>
      <c r="DBH1823" s="126"/>
      <c r="DBI1823" s="124"/>
      <c r="DBJ1823" s="102"/>
      <c r="DBK1823" s="102"/>
      <c r="DBL1823" s="102"/>
      <c r="DBM1823" s="259"/>
      <c r="DBN1823" s="131"/>
      <c r="DBO1823" s="131"/>
      <c r="DBP1823" s="135"/>
      <c r="DBQ1823" s="136"/>
      <c r="DBR1823" s="136"/>
      <c r="DBS1823" s="136"/>
      <c r="DBT1823" s="136"/>
      <c r="DBU1823" s="137"/>
      <c r="DBV1823" s="132"/>
      <c r="DBW1823" s="99"/>
      <c r="DBX1823" s="131"/>
      <c r="DBY1823" s="132"/>
      <c r="DBZ1823" s="99"/>
      <c r="DCA1823" s="99"/>
      <c r="DCB1823" s="99"/>
      <c r="DCC1823" s="131"/>
      <c r="DCD1823" s="132"/>
      <c r="DCE1823" s="131"/>
      <c r="DCF1823" s="132"/>
      <c r="DCG1823" s="99"/>
      <c r="DCH1823" s="99"/>
      <c r="DCI1823" s="99"/>
      <c r="DCJ1823" s="169"/>
      <c r="DCK1823" s="222"/>
      <c r="DCL1823" s="102"/>
      <c r="DCM1823" s="206"/>
      <c r="DCN1823" s="222"/>
      <c r="DCO1823" s="76"/>
      <c r="DCP1823" s="222"/>
      <c r="DCQ1823" s="64"/>
      <c r="DCR1823" s="115"/>
      <c r="DCS1823" s="116"/>
      <c r="DCT1823" s="90"/>
      <c r="DCU1823" s="91"/>
      <c r="DCV1823" s="81"/>
      <c r="DCW1823" s="72"/>
      <c r="DCX1823" s="120"/>
      <c r="DCY1823" s="93"/>
      <c r="DCZ1823" s="121"/>
      <c r="DDA1823" s="117"/>
      <c r="DDB1823" s="118"/>
      <c r="DDC1823" s="75"/>
      <c r="DDD1823" s="76"/>
      <c r="DDE1823" s="76"/>
      <c r="DDF1823" s="70"/>
      <c r="DDG1823" s="89"/>
      <c r="DDH1823" s="76"/>
      <c r="DDI1823" s="76"/>
      <c r="DDJ1823" s="76"/>
      <c r="DDK1823" s="70"/>
      <c r="DDL1823" s="89"/>
      <c r="DDM1823" s="97"/>
      <c r="DDN1823" s="75"/>
      <c r="DDO1823" s="76"/>
      <c r="DDP1823" s="76"/>
      <c r="DDQ1823" s="76"/>
      <c r="DDR1823" s="76"/>
      <c r="DDS1823" s="76"/>
      <c r="DDT1823" s="76"/>
      <c r="DDU1823" s="72"/>
      <c r="DDV1823" s="72"/>
      <c r="DDW1823" s="70"/>
      <c r="DDX1823" s="97"/>
      <c r="DDY1823" s="89"/>
      <c r="DDZ1823" s="98"/>
      <c r="DEA1823" s="66"/>
      <c r="DEB1823" s="66"/>
      <c r="DEC1823" s="66"/>
      <c r="DED1823" s="66"/>
      <c r="DEE1823" s="66"/>
      <c r="DEF1823" s="126"/>
      <c r="DEG1823" s="124"/>
      <c r="DEH1823" s="102"/>
      <c r="DEI1823" s="102"/>
      <c r="DEJ1823" s="102"/>
      <c r="DEK1823" s="259"/>
      <c r="DEL1823" s="131"/>
      <c r="DEM1823" s="131"/>
      <c r="DEN1823" s="135"/>
      <c r="DEO1823" s="136"/>
      <c r="DEP1823" s="136"/>
      <c r="DEQ1823" s="136"/>
      <c r="DER1823" s="136"/>
      <c r="DES1823" s="137"/>
      <c r="DET1823" s="132"/>
      <c r="DEU1823" s="99"/>
      <c r="DEV1823" s="131"/>
      <c r="DEW1823" s="132"/>
      <c r="DEX1823" s="99"/>
      <c r="DEY1823" s="99"/>
      <c r="DEZ1823" s="99"/>
      <c r="DFA1823" s="131"/>
      <c r="DFB1823" s="132"/>
      <c r="DFC1823" s="131"/>
      <c r="DFD1823" s="132"/>
      <c r="DFE1823" s="99"/>
      <c r="DFF1823" s="99"/>
      <c r="DFG1823" s="99"/>
      <c r="DFH1823" s="169"/>
      <c r="DFI1823" s="222"/>
      <c r="DFJ1823" s="102"/>
      <c r="DFK1823" s="206"/>
      <c r="DFL1823" s="222"/>
      <c r="DFM1823" s="76"/>
      <c r="DFN1823" s="222"/>
      <c r="DFO1823" s="64"/>
      <c r="DFP1823" s="115"/>
      <c r="DFQ1823" s="116"/>
      <c r="DFR1823" s="90"/>
      <c r="DFS1823" s="91"/>
      <c r="DFT1823" s="81"/>
      <c r="DFU1823" s="72"/>
      <c r="DFV1823" s="120"/>
      <c r="DFW1823" s="93"/>
      <c r="DFX1823" s="121"/>
      <c r="DFY1823" s="117"/>
      <c r="DFZ1823" s="118"/>
      <c r="DGA1823" s="75"/>
      <c r="DGB1823" s="76"/>
      <c r="DGC1823" s="76"/>
      <c r="DGD1823" s="70"/>
      <c r="DGE1823" s="89"/>
      <c r="DGF1823" s="76"/>
      <c r="DGG1823" s="76"/>
      <c r="DGH1823" s="76"/>
      <c r="DGI1823" s="70"/>
      <c r="DGJ1823" s="89"/>
      <c r="DGK1823" s="97"/>
      <c r="DGL1823" s="75"/>
      <c r="DGM1823" s="76"/>
      <c r="DGN1823" s="76"/>
      <c r="DGO1823" s="76"/>
      <c r="DGP1823" s="76"/>
      <c r="DGQ1823" s="76"/>
      <c r="DGR1823" s="76"/>
      <c r="DGS1823" s="72"/>
      <c r="DGT1823" s="72"/>
      <c r="DGU1823" s="70"/>
      <c r="DGV1823" s="97"/>
      <c r="DGW1823" s="89"/>
      <c r="DGX1823" s="98"/>
      <c r="DGY1823" s="66"/>
      <c r="DGZ1823" s="66"/>
      <c r="DHA1823" s="66"/>
      <c r="DHB1823" s="66"/>
      <c r="DHC1823" s="66"/>
      <c r="DHD1823" s="126"/>
      <c r="DHE1823" s="124"/>
      <c r="DHF1823" s="102"/>
      <c r="DHG1823" s="102"/>
      <c r="DHH1823" s="102"/>
      <c r="DHI1823" s="259"/>
      <c r="DHJ1823" s="131"/>
      <c r="DHK1823" s="131"/>
      <c r="DHL1823" s="135"/>
      <c r="DHM1823" s="136"/>
      <c r="DHN1823" s="136"/>
      <c r="DHO1823" s="136"/>
      <c r="DHP1823" s="136"/>
      <c r="DHQ1823" s="137"/>
      <c r="DHR1823" s="132"/>
      <c r="DHS1823" s="99"/>
      <c r="DHT1823" s="131"/>
      <c r="DHU1823" s="132"/>
      <c r="DHV1823" s="99"/>
      <c r="DHW1823" s="99"/>
      <c r="DHX1823" s="99"/>
      <c r="DHY1823" s="131"/>
      <c r="DHZ1823" s="132"/>
      <c r="DIA1823" s="131"/>
      <c r="DIB1823" s="132"/>
      <c r="DIC1823" s="99"/>
      <c r="DID1823" s="99"/>
      <c r="DIE1823" s="99"/>
      <c r="DIF1823" s="169"/>
      <c r="DIG1823" s="222"/>
      <c r="DIH1823" s="102"/>
      <c r="DII1823" s="206"/>
      <c r="DIJ1823" s="222"/>
      <c r="DIK1823" s="76"/>
      <c r="DIL1823" s="222"/>
      <c r="DIM1823" s="64"/>
      <c r="DIN1823" s="115"/>
      <c r="DIO1823" s="116"/>
      <c r="DIP1823" s="90"/>
      <c r="DIQ1823" s="91"/>
      <c r="DIR1823" s="81"/>
      <c r="DIS1823" s="72"/>
      <c r="DIT1823" s="120"/>
      <c r="DIU1823" s="93"/>
      <c r="DIV1823" s="121"/>
      <c r="DIW1823" s="117"/>
      <c r="DIX1823" s="118"/>
      <c r="DIY1823" s="75"/>
      <c r="DIZ1823" s="76"/>
      <c r="DJA1823" s="76"/>
      <c r="DJB1823" s="70"/>
      <c r="DJC1823" s="89"/>
      <c r="DJD1823" s="76"/>
      <c r="DJE1823" s="76"/>
      <c r="DJF1823" s="76"/>
      <c r="DJG1823" s="70"/>
      <c r="DJH1823" s="89"/>
      <c r="DJI1823" s="97"/>
      <c r="DJJ1823" s="75"/>
      <c r="DJK1823" s="76"/>
      <c r="DJL1823" s="76"/>
      <c r="DJM1823" s="76"/>
      <c r="DJN1823" s="76"/>
      <c r="DJO1823" s="76"/>
      <c r="DJP1823" s="76"/>
      <c r="DJQ1823" s="72"/>
      <c r="DJR1823" s="72"/>
      <c r="DJS1823" s="70"/>
      <c r="DJT1823" s="97"/>
      <c r="DJU1823" s="89"/>
      <c r="DJV1823" s="98"/>
      <c r="DJW1823" s="66"/>
      <c r="DJX1823" s="66"/>
      <c r="DJY1823" s="66"/>
      <c r="DJZ1823" s="66"/>
      <c r="DKA1823" s="66"/>
      <c r="DKB1823" s="126"/>
      <c r="DKC1823" s="124"/>
      <c r="DKD1823" s="102"/>
      <c r="DKE1823" s="102"/>
      <c r="DKF1823" s="102"/>
      <c r="DKG1823" s="259"/>
      <c r="DKH1823" s="131"/>
      <c r="DKI1823" s="131"/>
      <c r="DKJ1823" s="135"/>
      <c r="DKK1823" s="136"/>
      <c r="DKL1823" s="136"/>
      <c r="DKM1823" s="136"/>
      <c r="DKN1823" s="136"/>
      <c r="DKO1823" s="137"/>
      <c r="DKP1823" s="132"/>
      <c r="DKQ1823" s="99"/>
      <c r="DKR1823" s="131"/>
      <c r="DKS1823" s="132"/>
      <c r="DKT1823" s="99"/>
      <c r="DKU1823" s="99"/>
      <c r="DKV1823" s="99"/>
      <c r="DKW1823" s="131"/>
      <c r="DKX1823" s="132"/>
      <c r="DKY1823" s="131"/>
      <c r="DKZ1823" s="132"/>
      <c r="DLA1823" s="99"/>
      <c r="DLB1823" s="99"/>
      <c r="DLC1823" s="99"/>
      <c r="DLD1823" s="169"/>
      <c r="DLE1823" s="222"/>
      <c r="DLF1823" s="102"/>
      <c r="DLG1823" s="206"/>
      <c r="DLH1823" s="222"/>
      <c r="DLI1823" s="76"/>
      <c r="DLJ1823" s="222"/>
      <c r="DLK1823" s="64"/>
      <c r="DLL1823" s="115"/>
      <c r="DLM1823" s="116"/>
      <c r="DLN1823" s="90"/>
      <c r="DLO1823" s="91"/>
      <c r="DLP1823" s="81"/>
      <c r="DLQ1823" s="72"/>
      <c r="DLR1823" s="120"/>
      <c r="DLS1823" s="93"/>
      <c r="DLT1823" s="121"/>
      <c r="DLU1823" s="117"/>
      <c r="DLV1823" s="118"/>
      <c r="DLW1823" s="75"/>
      <c r="DLX1823" s="76"/>
      <c r="DLY1823" s="76"/>
      <c r="DLZ1823" s="70"/>
      <c r="DMA1823" s="89"/>
      <c r="DMB1823" s="76"/>
      <c r="DMC1823" s="76"/>
      <c r="DMD1823" s="76"/>
      <c r="DME1823" s="70"/>
      <c r="DMF1823" s="89"/>
      <c r="DMG1823" s="97"/>
      <c r="DMH1823" s="75"/>
      <c r="DMI1823" s="76"/>
      <c r="DMJ1823" s="76"/>
      <c r="DMK1823" s="76"/>
      <c r="DML1823" s="76"/>
      <c r="DMM1823" s="76"/>
      <c r="DMN1823" s="76"/>
      <c r="DMO1823" s="72"/>
      <c r="DMP1823" s="72"/>
      <c r="DMQ1823" s="70"/>
      <c r="DMR1823" s="97"/>
      <c r="DMS1823" s="89"/>
      <c r="DMT1823" s="98"/>
      <c r="DMU1823" s="66"/>
      <c r="DMV1823" s="66"/>
      <c r="DMW1823" s="66"/>
      <c r="DMX1823" s="66"/>
      <c r="DMY1823" s="66"/>
      <c r="DMZ1823" s="126"/>
      <c r="DNA1823" s="124"/>
      <c r="DNB1823" s="102"/>
      <c r="DNC1823" s="102"/>
      <c r="DND1823" s="102"/>
      <c r="DNE1823" s="259"/>
      <c r="DNF1823" s="131"/>
      <c r="DNG1823" s="131"/>
      <c r="DNH1823" s="135"/>
      <c r="DNI1823" s="136"/>
      <c r="DNJ1823" s="136"/>
      <c r="DNK1823" s="136"/>
      <c r="DNL1823" s="136"/>
      <c r="DNM1823" s="137"/>
      <c r="DNN1823" s="132"/>
      <c r="DNO1823" s="99"/>
      <c r="DNP1823" s="131"/>
      <c r="DNQ1823" s="132"/>
      <c r="DNR1823" s="99"/>
      <c r="DNS1823" s="99"/>
      <c r="DNT1823" s="99"/>
      <c r="DNU1823" s="131"/>
      <c r="DNV1823" s="132"/>
      <c r="DNW1823" s="131"/>
      <c r="DNX1823" s="132"/>
      <c r="DNY1823" s="99"/>
      <c r="DNZ1823" s="99"/>
      <c r="DOA1823" s="99"/>
      <c r="DOB1823" s="169"/>
      <c r="DOC1823" s="222"/>
      <c r="DOD1823" s="102"/>
      <c r="DOE1823" s="206"/>
      <c r="DOF1823" s="222"/>
      <c r="DOG1823" s="76"/>
      <c r="DOH1823" s="222"/>
      <c r="DOI1823" s="64"/>
      <c r="DOJ1823" s="115"/>
      <c r="DOK1823" s="116"/>
      <c r="DOL1823" s="90"/>
      <c r="DOM1823" s="91"/>
      <c r="DON1823" s="81"/>
      <c r="DOO1823" s="72"/>
      <c r="DOP1823" s="120"/>
      <c r="DOQ1823" s="93"/>
      <c r="DOR1823" s="121"/>
      <c r="DOS1823" s="117"/>
      <c r="DOT1823" s="118"/>
      <c r="DOU1823" s="75"/>
      <c r="DOV1823" s="76"/>
      <c r="DOW1823" s="76"/>
      <c r="DOX1823" s="70"/>
      <c r="DOY1823" s="89"/>
      <c r="DOZ1823" s="76"/>
      <c r="DPA1823" s="76"/>
      <c r="DPB1823" s="76"/>
      <c r="DPC1823" s="70"/>
      <c r="DPD1823" s="89"/>
      <c r="DPE1823" s="97"/>
      <c r="DPF1823" s="75"/>
      <c r="DPG1823" s="76"/>
      <c r="DPH1823" s="76"/>
      <c r="DPI1823" s="76"/>
      <c r="DPJ1823" s="76"/>
      <c r="DPK1823" s="76"/>
      <c r="DPL1823" s="76"/>
      <c r="DPM1823" s="72"/>
      <c r="DPN1823" s="72"/>
      <c r="DPO1823" s="70"/>
      <c r="DPP1823" s="97"/>
      <c r="DPQ1823" s="89"/>
      <c r="DPR1823" s="98"/>
      <c r="DPS1823" s="66"/>
      <c r="DPT1823" s="66"/>
      <c r="DPU1823" s="66"/>
      <c r="DPV1823" s="66"/>
      <c r="DPW1823" s="66"/>
      <c r="DPX1823" s="126"/>
      <c r="DPY1823" s="124"/>
      <c r="DPZ1823" s="102"/>
      <c r="DQA1823" s="102"/>
      <c r="DQB1823" s="102"/>
      <c r="DQC1823" s="259"/>
      <c r="DQD1823" s="131"/>
      <c r="DQE1823" s="131"/>
      <c r="DQF1823" s="135"/>
      <c r="DQG1823" s="136"/>
      <c r="DQH1823" s="136"/>
      <c r="DQI1823" s="136"/>
      <c r="DQJ1823" s="136"/>
      <c r="DQK1823" s="137"/>
      <c r="DQL1823" s="132"/>
      <c r="DQM1823" s="99"/>
      <c r="DQN1823" s="131"/>
      <c r="DQO1823" s="132"/>
      <c r="DQP1823" s="99"/>
      <c r="DQQ1823" s="99"/>
      <c r="DQR1823" s="99"/>
      <c r="DQS1823" s="131"/>
      <c r="DQT1823" s="132"/>
      <c r="DQU1823" s="131"/>
      <c r="DQV1823" s="132"/>
      <c r="DQW1823" s="99"/>
      <c r="DQX1823" s="99"/>
      <c r="DQY1823" s="99"/>
      <c r="DQZ1823" s="169"/>
      <c r="DRA1823" s="222"/>
      <c r="DRB1823" s="102"/>
      <c r="DRC1823" s="206"/>
      <c r="DRD1823" s="222"/>
      <c r="DRE1823" s="76"/>
      <c r="DRF1823" s="222"/>
      <c r="DRG1823" s="64"/>
      <c r="DRH1823" s="115"/>
      <c r="DRI1823" s="116"/>
      <c r="DRJ1823" s="90"/>
      <c r="DRK1823" s="91"/>
      <c r="DRL1823" s="81"/>
      <c r="DRM1823" s="72"/>
      <c r="DRN1823" s="120"/>
      <c r="DRO1823" s="93"/>
      <c r="DRP1823" s="121"/>
      <c r="DRQ1823" s="117"/>
      <c r="DRR1823" s="118"/>
      <c r="DRS1823" s="75"/>
      <c r="DRT1823" s="76"/>
      <c r="DRU1823" s="76"/>
      <c r="DRV1823" s="70"/>
      <c r="DRW1823" s="89"/>
      <c r="DRX1823" s="76"/>
      <c r="DRY1823" s="76"/>
      <c r="DRZ1823" s="76"/>
      <c r="DSA1823" s="70"/>
      <c r="DSB1823" s="89"/>
      <c r="DSC1823" s="97"/>
      <c r="DSD1823" s="75"/>
      <c r="DSE1823" s="76"/>
      <c r="DSF1823" s="76"/>
      <c r="DSG1823" s="76"/>
      <c r="DSH1823" s="76"/>
      <c r="DSI1823" s="76"/>
      <c r="DSJ1823" s="76"/>
      <c r="DSK1823" s="72"/>
      <c r="DSL1823" s="72"/>
      <c r="DSM1823" s="70"/>
      <c r="DSN1823" s="97"/>
      <c r="DSO1823" s="89"/>
      <c r="DSP1823" s="98"/>
      <c r="DSQ1823" s="66"/>
      <c r="DSR1823" s="66"/>
      <c r="DSS1823" s="66"/>
      <c r="DST1823" s="66"/>
      <c r="DSU1823" s="66"/>
      <c r="DSV1823" s="126"/>
      <c r="DSW1823" s="124"/>
      <c r="DSX1823" s="102"/>
      <c r="DSY1823" s="102"/>
      <c r="DSZ1823" s="102"/>
      <c r="DTA1823" s="259"/>
      <c r="DTB1823" s="131"/>
      <c r="DTC1823" s="131"/>
      <c r="DTD1823" s="135"/>
      <c r="DTE1823" s="136"/>
      <c r="DTF1823" s="136"/>
      <c r="DTG1823" s="136"/>
      <c r="DTH1823" s="136"/>
      <c r="DTI1823" s="137"/>
      <c r="DTJ1823" s="132"/>
      <c r="DTK1823" s="99"/>
      <c r="DTL1823" s="131"/>
      <c r="DTM1823" s="132"/>
      <c r="DTN1823" s="99"/>
      <c r="DTO1823" s="99"/>
      <c r="DTP1823" s="99"/>
      <c r="DTQ1823" s="131"/>
      <c r="DTR1823" s="132"/>
      <c r="DTS1823" s="131"/>
      <c r="DTT1823" s="132"/>
      <c r="DTU1823" s="99"/>
      <c r="DTV1823" s="99"/>
      <c r="DTW1823" s="99"/>
      <c r="DTX1823" s="169"/>
      <c r="DTY1823" s="222"/>
      <c r="DTZ1823" s="102"/>
      <c r="DUA1823" s="206"/>
      <c r="DUB1823" s="222"/>
      <c r="DUC1823" s="76"/>
      <c r="DUD1823" s="222"/>
      <c r="DUE1823" s="64"/>
      <c r="DUF1823" s="115"/>
      <c r="DUG1823" s="116"/>
      <c r="DUH1823" s="90"/>
      <c r="DUI1823" s="91"/>
      <c r="DUJ1823" s="81"/>
      <c r="DUK1823" s="72"/>
      <c r="DUL1823" s="120"/>
      <c r="DUM1823" s="93"/>
      <c r="DUN1823" s="121"/>
      <c r="DUO1823" s="117"/>
      <c r="DUP1823" s="118"/>
      <c r="DUQ1823" s="75"/>
      <c r="DUR1823" s="76"/>
      <c r="DUS1823" s="76"/>
      <c r="DUT1823" s="70"/>
      <c r="DUU1823" s="89"/>
      <c r="DUV1823" s="76"/>
      <c r="DUW1823" s="76"/>
      <c r="DUX1823" s="76"/>
      <c r="DUY1823" s="70"/>
      <c r="DUZ1823" s="89"/>
      <c r="DVA1823" s="97"/>
      <c r="DVB1823" s="75"/>
      <c r="DVC1823" s="76"/>
      <c r="DVD1823" s="76"/>
      <c r="DVE1823" s="76"/>
      <c r="DVF1823" s="76"/>
      <c r="DVG1823" s="76"/>
      <c r="DVH1823" s="76"/>
      <c r="DVI1823" s="72"/>
      <c r="DVJ1823" s="72"/>
      <c r="DVK1823" s="70"/>
      <c r="DVL1823" s="97"/>
      <c r="DVM1823" s="89"/>
      <c r="DVN1823" s="98"/>
      <c r="DVO1823" s="66"/>
      <c r="DVP1823" s="66"/>
      <c r="DVQ1823" s="66"/>
      <c r="DVR1823" s="66"/>
      <c r="DVS1823" s="66"/>
      <c r="DVT1823" s="126"/>
      <c r="DVU1823" s="124"/>
      <c r="DVV1823" s="102"/>
      <c r="DVW1823" s="102"/>
      <c r="DVX1823" s="102"/>
      <c r="DVY1823" s="259"/>
      <c r="DVZ1823" s="131"/>
      <c r="DWA1823" s="131"/>
      <c r="DWB1823" s="135"/>
      <c r="DWC1823" s="136"/>
      <c r="DWD1823" s="136"/>
      <c r="DWE1823" s="136"/>
      <c r="DWF1823" s="136"/>
      <c r="DWG1823" s="137"/>
      <c r="DWH1823" s="132"/>
      <c r="DWI1823" s="99"/>
      <c r="DWJ1823" s="131"/>
      <c r="DWK1823" s="132"/>
      <c r="DWL1823" s="99"/>
      <c r="DWM1823" s="99"/>
      <c r="DWN1823" s="99"/>
      <c r="DWO1823" s="131"/>
      <c r="DWP1823" s="132"/>
      <c r="DWQ1823" s="131"/>
      <c r="DWR1823" s="132"/>
      <c r="DWS1823" s="99"/>
      <c r="DWT1823" s="99"/>
      <c r="DWU1823" s="99"/>
      <c r="DWV1823" s="169"/>
      <c r="DWW1823" s="222"/>
      <c r="DWX1823" s="102"/>
      <c r="DWY1823" s="206"/>
      <c r="DWZ1823" s="222"/>
      <c r="DXA1823" s="76"/>
      <c r="DXB1823" s="222"/>
      <c r="DXC1823" s="64"/>
      <c r="DXD1823" s="115"/>
      <c r="DXE1823" s="116"/>
      <c r="DXF1823" s="90"/>
      <c r="DXG1823" s="91"/>
      <c r="DXH1823" s="81"/>
      <c r="DXI1823" s="72"/>
      <c r="DXJ1823" s="120"/>
      <c r="DXK1823" s="93"/>
      <c r="DXL1823" s="121"/>
      <c r="DXM1823" s="117"/>
      <c r="DXN1823" s="118"/>
      <c r="DXO1823" s="75"/>
      <c r="DXP1823" s="76"/>
      <c r="DXQ1823" s="76"/>
      <c r="DXR1823" s="70"/>
      <c r="DXS1823" s="89"/>
      <c r="DXT1823" s="76"/>
      <c r="DXU1823" s="76"/>
      <c r="DXV1823" s="76"/>
      <c r="DXW1823" s="70"/>
      <c r="DXX1823" s="89"/>
      <c r="DXY1823" s="97"/>
      <c r="DXZ1823" s="75"/>
      <c r="DYA1823" s="76"/>
      <c r="DYB1823" s="76"/>
      <c r="DYC1823" s="76"/>
      <c r="DYD1823" s="76"/>
      <c r="DYE1823" s="76"/>
      <c r="DYF1823" s="76"/>
      <c r="DYG1823" s="72"/>
      <c r="DYH1823" s="72"/>
      <c r="DYI1823" s="70"/>
      <c r="DYJ1823" s="97"/>
      <c r="DYK1823" s="89"/>
      <c r="DYL1823" s="98"/>
      <c r="DYM1823" s="66"/>
      <c r="DYN1823" s="66"/>
      <c r="DYO1823" s="66"/>
      <c r="DYP1823" s="66"/>
      <c r="DYQ1823" s="66"/>
      <c r="DYR1823" s="126"/>
      <c r="DYS1823" s="124"/>
      <c r="DYT1823" s="102"/>
      <c r="DYU1823" s="102"/>
      <c r="DYV1823" s="102"/>
      <c r="DYW1823" s="259"/>
      <c r="DYX1823" s="131"/>
      <c r="DYY1823" s="131"/>
      <c r="DYZ1823" s="135"/>
      <c r="DZA1823" s="136"/>
      <c r="DZB1823" s="136"/>
      <c r="DZC1823" s="136"/>
      <c r="DZD1823" s="136"/>
      <c r="DZE1823" s="137"/>
      <c r="DZF1823" s="132"/>
      <c r="DZG1823" s="99"/>
      <c r="DZH1823" s="131"/>
      <c r="DZI1823" s="132"/>
      <c r="DZJ1823" s="99"/>
      <c r="DZK1823" s="99"/>
      <c r="DZL1823" s="99"/>
      <c r="DZM1823" s="131"/>
      <c r="DZN1823" s="132"/>
      <c r="DZO1823" s="131"/>
      <c r="DZP1823" s="132"/>
      <c r="DZQ1823" s="99"/>
      <c r="DZR1823" s="99"/>
      <c r="DZS1823" s="99"/>
      <c r="DZT1823" s="169"/>
      <c r="DZU1823" s="222"/>
      <c r="DZV1823" s="102"/>
      <c r="DZW1823" s="206"/>
      <c r="DZX1823" s="222"/>
      <c r="DZY1823" s="76"/>
      <c r="DZZ1823" s="222"/>
      <c r="EAA1823" s="64"/>
      <c r="EAB1823" s="115"/>
      <c r="EAC1823" s="116"/>
      <c r="EAD1823" s="90"/>
      <c r="EAE1823" s="91"/>
      <c r="EAF1823" s="81"/>
      <c r="EAG1823" s="72"/>
      <c r="EAH1823" s="120"/>
      <c r="EAI1823" s="93"/>
      <c r="EAJ1823" s="121"/>
      <c r="EAK1823" s="117"/>
      <c r="EAL1823" s="118"/>
      <c r="EAM1823" s="75"/>
      <c r="EAN1823" s="76"/>
      <c r="EAO1823" s="76"/>
      <c r="EAP1823" s="70"/>
      <c r="EAQ1823" s="89"/>
      <c r="EAR1823" s="76"/>
      <c r="EAS1823" s="76"/>
      <c r="EAT1823" s="76"/>
      <c r="EAU1823" s="70"/>
      <c r="EAV1823" s="89"/>
      <c r="EAW1823" s="97"/>
      <c r="EAX1823" s="75"/>
      <c r="EAY1823" s="76"/>
      <c r="EAZ1823" s="76"/>
      <c r="EBA1823" s="76"/>
      <c r="EBB1823" s="76"/>
      <c r="EBC1823" s="76"/>
      <c r="EBD1823" s="76"/>
      <c r="EBE1823" s="72"/>
      <c r="EBF1823" s="72"/>
      <c r="EBG1823" s="70"/>
      <c r="EBH1823" s="97"/>
      <c r="EBI1823" s="89"/>
      <c r="EBJ1823" s="98"/>
      <c r="EBK1823" s="66"/>
      <c r="EBL1823" s="66"/>
      <c r="EBM1823" s="66"/>
      <c r="EBN1823" s="66"/>
      <c r="EBO1823" s="66"/>
      <c r="EBP1823" s="126"/>
      <c r="EBQ1823" s="124"/>
      <c r="EBR1823" s="102"/>
      <c r="EBS1823" s="102"/>
      <c r="EBT1823" s="102"/>
      <c r="EBU1823" s="259"/>
      <c r="EBV1823" s="131"/>
      <c r="EBW1823" s="131"/>
      <c r="EBX1823" s="135"/>
      <c r="EBY1823" s="136"/>
      <c r="EBZ1823" s="136"/>
      <c r="ECA1823" s="136"/>
      <c r="ECB1823" s="136"/>
      <c r="ECC1823" s="137"/>
      <c r="ECD1823" s="132"/>
      <c r="ECE1823" s="99"/>
      <c r="ECF1823" s="131"/>
      <c r="ECG1823" s="132"/>
      <c r="ECH1823" s="99"/>
      <c r="ECI1823" s="99"/>
      <c r="ECJ1823" s="99"/>
      <c r="ECK1823" s="131"/>
      <c r="ECL1823" s="132"/>
      <c r="ECM1823" s="131"/>
      <c r="ECN1823" s="132"/>
      <c r="ECO1823" s="99"/>
      <c r="ECP1823" s="99"/>
      <c r="ECQ1823" s="99"/>
      <c r="ECR1823" s="169"/>
      <c r="ECS1823" s="222"/>
      <c r="ECT1823" s="102"/>
      <c r="ECU1823" s="206"/>
      <c r="ECV1823" s="222"/>
      <c r="ECW1823" s="76"/>
      <c r="ECX1823" s="222"/>
      <c r="ECY1823" s="64"/>
      <c r="ECZ1823" s="115"/>
      <c r="EDA1823" s="116"/>
      <c r="EDB1823" s="90"/>
      <c r="EDC1823" s="91"/>
      <c r="EDD1823" s="81"/>
      <c r="EDE1823" s="72"/>
      <c r="EDF1823" s="120"/>
      <c r="EDG1823" s="93"/>
      <c r="EDH1823" s="121"/>
      <c r="EDI1823" s="117"/>
      <c r="EDJ1823" s="118"/>
      <c r="EDK1823" s="75"/>
      <c r="EDL1823" s="76"/>
      <c r="EDM1823" s="76"/>
      <c r="EDN1823" s="70"/>
      <c r="EDO1823" s="89"/>
      <c r="EDP1823" s="76"/>
      <c r="EDQ1823" s="76"/>
      <c r="EDR1823" s="76"/>
      <c r="EDS1823" s="70"/>
      <c r="EDT1823" s="89"/>
      <c r="EDU1823" s="97"/>
      <c r="EDV1823" s="75"/>
      <c r="EDW1823" s="76"/>
      <c r="EDX1823" s="76"/>
      <c r="EDY1823" s="76"/>
      <c r="EDZ1823" s="76"/>
      <c r="EEA1823" s="76"/>
      <c r="EEB1823" s="76"/>
      <c r="EEC1823" s="72"/>
      <c r="EED1823" s="72"/>
      <c r="EEE1823" s="70"/>
      <c r="EEF1823" s="97"/>
      <c r="EEG1823" s="89"/>
      <c r="EEH1823" s="98"/>
      <c r="EEI1823" s="66"/>
      <c r="EEJ1823" s="66"/>
      <c r="EEK1823" s="66"/>
      <c r="EEL1823" s="66"/>
      <c r="EEM1823" s="66"/>
      <c r="EEN1823" s="126"/>
      <c r="EEO1823" s="124"/>
      <c r="EEP1823" s="102"/>
      <c r="EEQ1823" s="102"/>
      <c r="EER1823" s="102"/>
      <c r="EES1823" s="259"/>
      <c r="EET1823" s="131"/>
      <c r="EEU1823" s="131"/>
      <c r="EEV1823" s="135"/>
      <c r="EEW1823" s="136"/>
      <c r="EEX1823" s="136"/>
      <c r="EEY1823" s="136"/>
      <c r="EEZ1823" s="136"/>
      <c r="EFA1823" s="137"/>
      <c r="EFB1823" s="132"/>
      <c r="EFC1823" s="99"/>
      <c r="EFD1823" s="131"/>
      <c r="EFE1823" s="132"/>
      <c r="EFF1823" s="99"/>
      <c r="EFG1823" s="99"/>
      <c r="EFH1823" s="99"/>
      <c r="EFI1823" s="131"/>
      <c r="EFJ1823" s="132"/>
      <c r="EFK1823" s="131"/>
      <c r="EFL1823" s="132"/>
      <c r="EFM1823" s="99"/>
      <c r="EFN1823" s="99"/>
      <c r="EFO1823" s="99"/>
      <c r="EFP1823" s="169"/>
      <c r="EFQ1823" s="222"/>
      <c r="EFR1823" s="102"/>
      <c r="EFS1823" s="206"/>
      <c r="EFT1823" s="222"/>
      <c r="EFU1823" s="76"/>
      <c r="EFV1823" s="222"/>
      <c r="EFW1823" s="64"/>
      <c r="EFX1823" s="115"/>
      <c r="EFY1823" s="116"/>
      <c r="EFZ1823" s="90"/>
      <c r="EGA1823" s="91"/>
      <c r="EGB1823" s="81"/>
      <c r="EGC1823" s="72"/>
      <c r="EGD1823" s="120"/>
      <c r="EGE1823" s="93"/>
      <c r="EGF1823" s="121"/>
      <c r="EGG1823" s="117"/>
      <c r="EGH1823" s="118"/>
      <c r="EGI1823" s="75"/>
      <c r="EGJ1823" s="76"/>
      <c r="EGK1823" s="76"/>
      <c r="EGL1823" s="70"/>
      <c r="EGM1823" s="89"/>
      <c r="EGN1823" s="76"/>
      <c r="EGO1823" s="76"/>
      <c r="EGP1823" s="76"/>
      <c r="EGQ1823" s="70"/>
      <c r="EGR1823" s="89"/>
      <c r="EGS1823" s="97"/>
      <c r="EGT1823" s="75"/>
      <c r="EGU1823" s="76"/>
      <c r="EGV1823" s="76"/>
      <c r="EGW1823" s="76"/>
      <c r="EGX1823" s="76"/>
      <c r="EGY1823" s="76"/>
      <c r="EGZ1823" s="76"/>
      <c r="EHA1823" s="72"/>
      <c r="EHB1823" s="72"/>
      <c r="EHC1823" s="70"/>
      <c r="EHD1823" s="97"/>
      <c r="EHE1823" s="89"/>
      <c r="EHF1823" s="98"/>
      <c r="EHG1823" s="66"/>
      <c r="EHH1823" s="66"/>
      <c r="EHI1823" s="66"/>
      <c r="EHJ1823" s="66"/>
      <c r="EHK1823" s="66"/>
      <c r="EHL1823" s="126"/>
      <c r="EHM1823" s="124"/>
      <c r="EHN1823" s="102"/>
      <c r="EHO1823" s="102"/>
      <c r="EHP1823" s="102"/>
      <c r="EHQ1823" s="259"/>
      <c r="EHR1823" s="131"/>
      <c r="EHS1823" s="131"/>
      <c r="EHT1823" s="135"/>
      <c r="EHU1823" s="136"/>
      <c r="EHV1823" s="136"/>
      <c r="EHW1823" s="136"/>
      <c r="EHX1823" s="136"/>
      <c r="EHY1823" s="137"/>
      <c r="EHZ1823" s="132"/>
      <c r="EIA1823" s="99"/>
      <c r="EIB1823" s="131"/>
      <c r="EIC1823" s="132"/>
      <c r="EID1823" s="99"/>
      <c r="EIE1823" s="99"/>
      <c r="EIF1823" s="99"/>
      <c r="EIG1823" s="131"/>
      <c r="EIH1823" s="132"/>
      <c r="EII1823" s="131"/>
      <c r="EIJ1823" s="132"/>
      <c r="EIK1823" s="99"/>
      <c r="EIL1823" s="99"/>
      <c r="EIM1823" s="99"/>
      <c r="EIN1823" s="169"/>
      <c r="EIO1823" s="222"/>
      <c r="EIP1823" s="102"/>
      <c r="EIQ1823" s="206"/>
      <c r="EIR1823" s="222"/>
      <c r="EIS1823" s="76"/>
      <c r="EIT1823" s="222"/>
      <c r="EIU1823" s="64"/>
      <c r="EIV1823" s="115"/>
      <c r="EIW1823" s="116"/>
      <c r="EIX1823" s="90"/>
      <c r="EIY1823" s="91"/>
      <c r="EIZ1823" s="81"/>
      <c r="EJA1823" s="72"/>
      <c r="EJB1823" s="120"/>
      <c r="EJC1823" s="93"/>
      <c r="EJD1823" s="121"/>
      <c r="EJE1823" s="117"/>
      <c r="EJF1823" s="118"/>
      <c r="EJG1823" s="75"/>
      <c r="EJH1823" s="76"/>
      <c r="EJI1823" s="76"/>
      <c r="EJJ1823" s="70"/>
      <c r="EJK1823" s="89"/>
      <c r="EJL1823" s="76"/>
      <c r="EJM1823" s="76"/>
      <c r="EJN1823" s="76"/>
      <c r="EJO1823" s="70"/>
      <c r="EJP1823" s="89"/>
      <c r="EJQ1823" s="97"/>
      <c r="EJR1823" s="75"/>
      <c r="EJS1823" s="76"/>
      <c r="EJT1823" s="76"/>
      <c r="EJU1823" s="76"/>
      <c r="EJV1823" s="76"/>
      <c r="EJW1823" s="76"/>
      <c r="EJX1823" s="76"/>
      <c r="EJY1823" s="72"/>
      <c r="EJZ1823" s="72"/>
      <c r="EKA1823" s="70"/>
      <c r="EKB1823" s="97"/>
      <c r="EKC1823" s="89"/>
      <c r="EKD1823" s="98"/>
      <c r="EKE1823" s="66"/>
      <c r="EKF1823" s="66"/>
      <c r="EKG1823" s="66"/>
      <c r="EKH1823" s="66"/>
      <c r="EKI1823" s="66"/>
      <c r="EKJ1823" s="126"/>
      <c r="EKK1823" s="124"/>
      <c r="EKL1823" s="102"/>
      <c r="EKM1823" s="102"/>
      <c r="EKN1823" s="102"/>
      <c r="EKO1823" s="259"/>
      <c r="EKP1823" s="131"/>
      <c r="EKQ1823" s="131"/>
      <c r="EKR1823" s="135"/>
      <c r="EKS1823" s="136"/>
      <c r="EKT1823" s="136"/>
      <c r="EKU1823" s="136"/>
      <c r="EKV1823" s="136"/>
      <c r="EKW1823" s="137"/>
      <c r="EKX1823" s="132"/>
      <c r="EKY1823" s="99"/>
      <c r="EKZ1823" s="131"/>
      <c r="ELA1823" s="132"/>
      <c r="ELB1823" s="99"/>
      <c r="ELC1823" s="99"/>
      <c r="ELD1823" s="99"/>
      <c r="ELE1823" s="131"/>
      <c r="ELF1823" s="132"/>
      <c r="ELG1823" s="131"/>
      <c r="ELH1823" s="132"/>
      <c r="ELI1823" s="99"/>
      <c r="ELJ1823" s="99"/>
      <c r="ELK1823" s="99"/>
      <c r="ELL1823" s="169"/>
      <c r="ELM1823" s="222"/>
      <c r="ELN1823" s="102"/>
      <c r="ELO1823" s="206"/>
      <c r="ELP1823" s="222"/>
      <c r="ELQ1823" s="76"/>
      <c r="ELR1823" s="222"/>
      <c r="ELS1823" s="64"/>
      <c r="ELT1823" s="115"/>
      <c r="ELU1823" s="116"/>
      <c r="ELV1823" s="90"/>
      <c r="ELW1823" s="91"/>
      <c r="ELX1823" s="81"/>
      <c r="ELY1823" s="72"/>
      <c r="ELZ1823" s="120"/>
      <c r="EMA1823" s="93"/>
      <c r="EMB1823" s="121"/>
      <c r="EMC1823" s="117"/>
      <c r="EMD1823" s="118"/>
      <c r="EME1823" s="75"/>
      <c r="EMF1823" s="76"/>
      <c r="EMG1823" s="76"/>
      <c r="EMH1823" s="70"/>
      <c r="EMI1823" s="89"/>
      <c r="EMJ1823" s="76"/>
      <c r="EMK1823" s="76"/>
      <c r="EML1823" s="76"/>
      <c r="EMM1823" s="70"/>
      <c r="EMN1823" s="89"/>
      <c r="EMO1823" s="97"/>
      <c r="EMP1823" s="75"/>
      <c r="EMQ1823" s="76"/>
      <c r="EMR1823" s="76"/>
      <c r="EMS1823" s="76"/>
      <c r="EMT1823" s="76"/>
      <c r="EMU1823" s="76"/>
      <c r="EMV1823" s="76"/>
      <c r="EMW1823" s="72"/>
      <c r="EMX1823" s="72"/>
      <c r="EMY1823" s="70"/>
      <c r="EMZ1823" s="97"/>
      <c r="ENA1823" s="89"/>
      <c r="ENB1823" s="98"/>
      <c r="ENC1823" s="66"/>
      <c r="END1823" s="66"/>
      <c r="ENE1823" s="66"/>
      <c r="ENF1823" s="66"/>
      <c r="ENG1823" s="66"/>
      <c r="ENH1823" s="126"/>
      <c r="ENI1823" s="124"/>
      <c r="ENJ1823" s="102"/>
      <c r="ENK1823" s="102"/>
      <c r="ENL1823" s="102"/>
      <c r="ENM1823" s="259"/>
      <c r="ENN1823" s="131"/>
      <c r="ENO1823" s="131"/>
      <c r="ENP1823" s="135"/>
      <c r="ENQ1823" s="136"/>
      <c r="ENR1823" s="136"/>
      <c r="ENS1823" s="136"/>
      <c r="ENT1823" s="136"/>
      <c r="ENU1823" s="137"/>
      <c r="ENV1823" s="132"/>
      <c r="ENW1823" s="99"/>
      <c r="ENX1823" s="131"/>
      <c r="ENY1823" s="132"/>
      <c r="ENZ1823" s="99"/>
      <c r="EOA1823" s="99"/>
      <c r="EOB1823" s="99"/>
      <c r="EOC1823" s="131"/>
      <c r="EOD1823" s="132"/>
      <c r="EOE1823" s="131"/>
      <c r="EOF1823" s="132"/>
      <c r="EOG1823" s="99"/>
      <c r="EOH1823" s="99"/>
      <c r="EOI1823" s="99"/>
      <c r="EOJ1823" s="169"/>
      <c r="EOK1823" s="222"/>
      <c r="EOL1823" s="102"/>
      <c r="EOM1823" s="206"/>
      <c r="EON1823" s="222"/>
      <c r="EOO1823" s="76"/>
      <c r="EOP1823" s="222"/>
      <c r="EOQ1823" s="64"/>
      <c r="EOR1823" s="115"/>
      <c r="EOS1823" s="116"/>
      <c r="EOT1823" s="90"/>
      <c r="EOU1823" s="91"/>
      <c r="EOV1823" s="81"/>
      <c r="EOW1823" s="72"/>
      <c r="EOX1823" s="120"/>
      <c r="EOY1823" s="93"/>
      <c r="EOZ1823" s="121"/>
      <c r="EPA1823" s="117"/>
      <c r="EPB1823" s="118"/>
      <c r="EPC1823" s="75"/>
      <c r="EPD1823" s="76"/>
      <c r="EPE1823" s="76"/>
      <c r="EPF1823" s="70"/>
      <c r="EPG1823" s="89"/>
      <c r="EPH1823" s="76"/>
      <c r="EPI1823" s="76"/>
      <c r="EPJ1823" s="76"/>
      <c r="EPK1823" s="70"/>
      <c r="EPL1823" s="89"/>
      <c r="EPM1823" s="97"/>
      <c r="EPN1823" s="75"/>
      <c r="EPO1823" s="76"/>
      <c r="EPP1823" s="76"/>
      <c r="EPQ1823" s="76"/>
      <c r="EPR1823" s="76"/>
      <c r="EPS1823" s="76"/>
      <c r="EPT1823" s="76"/>
      <c r="EPU1823" s="72"/>
      <c r="EPV1823" s="72"/>
      <c r="EPW1823" s="70"/>
      <c r="EPX1823" s="97"/>
      <c r="EPY1823" s="89"/>
      <c r="EPZ1823" s="98"/>
      <c r="EQA1823" s="66"/>
      <c r="EQB1823" s="66"/>
      <c r="EQC1823" s="66"/>
      <c r="EQD1823" s="66"/>
      <c r="EQE1823" s="66"/>
      <c r="EQF1823" s="126"/>
      <c r="EQG1823" s="124"/>
      <c r="EQH1823" s="102"/>
      <c r="EQI1823" s="102"/>
      <c r="EQJ1823" s="102"/>
      <c r="EQK1823" s="259"/>
      <c r="EQL1823" s="131"/>
      <c r="EQM1823" s="131"/>
      <c r="EQN1823" s="135"/>
      <c r="EQO1823" s="136"/>
      <c r="EQP1823" s="136"/>
      <c r="EQQ1823" s="136"/>
      <c r="EQR1823" s="136"/>
      <c r="EQS1823" s="137"/>
      <c r="EQT1823" s="132"/>
      <c r="EQU1823" s="99"/>
      <c r="EQV1823" s="131"/>
      <c r="EQW1823" s="132"/>
      <c r="EQX1823" s="99"/>
      <c r="EQY1823" s="99"/>
      <c r="EQZ1823" s="99"/>
      <c r="ERA1823" s="131"/>
      <c r="ERB1823" s="132"/>
      <c r="ERC1823" s="131"/>
      <c r="ERD1823" s="132"/>
      <c r="ERE1823" s="99"/>
      <c r="ERF1823" s="99"/>
      <c r="ERG1823" s="99"/>
      <c r="ERH1823" s="169"/>
      <c r="ERI1823" s="222"/>
      <c r="ERJ1823" s="102"/>
      <c r="ERK1823" s="206"/>
      <c r="ERL1823" s="222"/>
      <c r="ERM1823" s="76"/>
      <c r="ERN1823" s="222"/>
      <c r="ERO1823" s="64"/>
      <c r="ERP1823" s="115"/>
      <c r="ERQ1823" s="116"/>
      <c r="ERR1823" s="90"/>
      <c r="ERS1823" s="91"/>
      <c r="ERT1823" s="81"/>
      <c r="ERU1823" s="72"/>
      <c r="ERV1823" s="120"/>
      <c r="ERW1823" s="93"/>
      <c r="ERX1823" s="121"/>
      <c r="ERY1823" s="117"/>
      <c r="ERZ1823" s="118"/>
      <c r="ESA1823" s="75"/>
      <c r="ESB1823" s="76"/>
      <c r="ESC1823" s="76"/>
      <c r="ESD1823" s="70"/>
      <c r="ESE1823" s="89"/>
      <c r="ESF1823" s="76"/>
      <c r="ESG1823" s="76"/>
      <c r="ESH1823" s="76"/>
      <c r="ESI1823" s="70"/>
      <c r="ESJ1823" s="89"/>
      <c r="ESK1823" s="97"/>
      <c r="ESL1823" s="75"/>
      <c r="ESM1823" s="76"/>
      <c r="ESN1823" s="76"/>
      <c r="ESO1823" s="76"/>
      <c r="ESP1823" s="76"/>
      <c r="ESQ1823" s="76"/>
      <c r="ESR1823" s="76"/>
      <c r="ESS1823" s="72"/>
      <c r="EST1823" s="72"/>
      <c r="ESU1823" s="70"/>
      <c r="ESV1823" s="97"/>
      <c r="ESW1823" s="89"/>
      <c r="ESX1823" s="98"/>
      <c r="ESY1823" s="66"/>
      <c r="ESZ1823" s="66"/>
      <c r="ETA1823" s="66"/>
      <c r="ETB1823" s="66"/>
      <c r="ETC1823" s="66"/>
      <c r="ETD1823" s="126"/>
      <c r="ETE1823" s="124"/>
      <c r="ETF1823" s="102"/>
      <c r="ETG1823" s="102"/>
      <c r="ETH1823" s="102"/>
      <c r="ETI1823" s="259"/>
      <c r="ETJ1823" s="131"/>
      <c r="ETK1823" s="131"/>
      <c r="ETL1823" s="135"/>
      <c r="ETM1823" s="136"/>
      <c r="ETN1823" s="136"/>
      <c r="ETO1823" s="136"/>
      <c r="ETP1823" s="136"/>
      <c r="ETQ1823" s="137"/>
      <c r="ETR1823" s="132"/>
      <c r="ETS1823" s="99"/>
      <c r="ETT1823" s="131"/>
      <c r="ETU1823" s="132"/>
      <c r="ETV1823" s="99"/>
      <c r="ETW1823" s="99"/>
      <c r="ETX1823" s="99"/>
      <c r="ETY1823" s="131"/>
      <c r="ETZ1823" s="132"/>
      <c r="EUA1823" s="131"/>
      <c r="EUB1823" s="132"/>
      <c r="EUC1823" s="99"/>
      <c r="EUD1823" s="99"/>
      <c r="EUE1823" s="99"/>
      <c r="EUF1823" s="169"/>
      <c r="EUG1823" s="222"/>
      <c r="EUH1823" s="102"/>
      <c r="EUI1823" s="206"/>
      <c r="EUJ1823" s="222"/>
      <c r="EUK1823" s="76"/>
      <c r="EUL1823" s="222"/>
      <c r="EUM1823" s="64"/>
      <c r="EUN1823" s="115"/>
      <c r="EUO1823" s="116"/>
      <c r="EUP1823" s="90"/>
      <c r="EUQ1823" s="91"/>
      <c r="EUR1823" s="81"/>
      <c r="EUS1823" s="72"/>
      <c r="EUT1823" s="120"/>
      <c r="EUU1823" s="93"/>
      <c r="EUV1823" s="121"/>
      <c r="EUW1823" s="117"/>
      <c r="EUX1823" s="118"/>
      <c r="EUY1823" s="75"/>
      <c r="EUZ1823" s="76"/>
      <c r="EVA1823" s="76"/>
      <c r="EVB1823" s="70"/>
      <c r="EVC1823" s="89"/>
      <c r="EVD1823" s="76"/>
      <c r="EVE1823" s="76"/>
      <c r="EVF1823" s="76"/>
      <c r="EVG1823" s="70"/>
      <c r="EVH1823" s="89"/>
      <c r="EVI1823" s="97"/>
      <c r="EVJ1823" s="75"/>
      <c r="EVK1823" s="76"/>
      <c r="EVL1823" s="76"/>
      <c r="EVM1823" s="76"/>
      <c r="EVN1823" s="76"/>
      <c r="EVO1823" s="76"/>
      <c r="EVP1823" s="76"/>
      <c r="EVQ1823" s="72"/>
      <c r="EVR1823" s="72"/>
      <c r="EVS1823" s="70"/>
      <c r="EVT1823" s="97"/>
      <c r="EVU1823" s="89"/>
      <c r="EVV1823" s="98"/>
      <c r="EVW1823" s="66"/>
      <c r="EVX1823" s="66"/>
      <c r="EVY1823" s="66"/>
      <c r="EVZ1823" s="66"/>
      <c r="EWA1823" s="66"/>
      <c r="EWB1823" s="126"/>
      <c r="EWC1823" s="124"/>
      <c r="EWD1823" s="102"/>
      <c r="EWE1823" s="102"/>
      <c r="EWF1823" s="102"/>
      <c r="EWG1823" s="259"/>
      <c r="EWH1823" s="131"/>
      <c r="EWI1823" s="131"/>
      <c r="EWJ1823" s="135"/>
      <c r="EWK1823" s="136"/>
      <c r="EWL1823" s="136"/>
      <c r="EWM1823" s="136"/>
      <c r="EWN1823" s="136"/>
      <c r="EWO1823" s="137"/>
      <c r="EWP1823" s="132"/>
      <c r="EWQ1823" s="99"/>
      <c r="EWR1823" s="131"/>
      <c r="EWS1823" s="132"/>
      <c r="EWT1823" s="99"/>
      <c r="EWU1823" s="99"/>
      <c r="EWV1823" s="99"/>
      <c r="EWW1823" s="131"/>
      <c r="EWX1823" s="132"/>
      <c r="EWY1823" s="131"/>
      <c r="EWZ1823" s="132"/>
      <c r="EXA1823" s="99"/>
      <c r="EXB1823" s="99"/>
      <c r="EXC1823" s="99"/>
      <c r="EXD1823" s="169"/>
      <c r="EXE1823" s="222"/>
      <c r="EXF1823" s="102"/>
      <c r="EXG1823" s="206"/>
      <c r="EXH1823" s="222"/>
      <c r="EXI1823" s="76"/>
      <c r="EXJ1823" s="222"/>
      <c r="EXK1823" s="64"/>
      <c r="EXL1823" s="115"/>
      <c r="EXM1823" s="116"/>
      <c r="EXN1823" s="90"/>
      <c r="EXO1823" s="91"/>
      <c r="EXP1823" s="81"/>
      <c r="EXQ1823" s="72"/>
      <c r="EXR1823" s="120"/>
      <c r="EXS1823" s="93"/>
      <c r="EXT1823" s="121"/>
      <c r="EXU1823" s="117"/>
      <c r="EXV1823" s="118"/>
      <c r="EXW1823" s="75"/>
      <c r="EXX1823" s="76"/>
      <c r="EXY1823" s="76"/>
      <c r="EXZ1823" s="70"/>
      <c r="EYA1823" s="89"/>
      <c r="EYB1823" s="76"/>
      <c r="EYC1823" s="76"/>
      <c r="EYD1823" s="76"/>
      <c r="EYE1823" s="70"/>
      <c r="EYF1823" s="89"/>
      <c r="EYG1823" s="97"/>
      <c r="EYH1823" s="75"/>
      <c r="EYI1823" s="76"/>
      <c r="EYJ1823" s="76"/>
      <c r="EYK1823" s="76"/>
      <c r="EYL1823" s="76"/>
      <c r="EYM1823" s="76"/>
      <c r="EYN1823" s="76"/>
      <c r="EYO1823" s="72"/>
      <c r="EYP1823" s="72"/>
      <c r="EYQ1823" s="70"/>
      <c r="EYR1823" s="97"/>
      <c r="EYS1823" s="89"/>
      <c r="EYT1823" s="98"/>
      <c r="EYU1823" s="66"/>
      <c r="EYV1823" s="66"/>
      <c r="EYW1823" s="66"/>
      <c r="EYX1823" s="66"/>
      <c r="EYY1823" s="66"/>
      <c r="EYZ1823" s="126"/>
      <c r="EZA1823" s="124"/>
      <c r="EZB1823" s="102"/>
      <c r="EZC1823" s="102"/>
      <c r="EZD1823" s="102"/>
      <c r="EZE1823" s="259"/>
      <c r="EZF1823" s="131"/>
      <c r="EZG1823" s="131"/>
      <c r="EZH1823" s="135"/>
      <c r="EZI1823" s="136"/>
      <c r="EZJ1823" s="136"/>
      <c r="EZK1823" s="136"/>
      <c r="EZL1823" s="136"/>
      <c r="EZM1823" s="137"/>
      <c r="EZN1823" s="132"/>
      <c r="EZO1823" s="99"/>
      <c r="EZP1823" s="131"/>
      <c r="EZQ1823" s="132"/>
      <c r="EZR1823" s="99"/>
      <c r="EZS1823" s="99"/>
      <c r="EZT1823" s="99"/>
      <c r="EZU1823" s="131"/>
      <c r="EZV1823" s="132"/>
      <c r="EZW1823" s="131"/>
      <c r="EZX1823" s="132"/>
      <c r="EZY1823" s="99"/>
      <c r="EZZ1823" s="99"/>
      <c r="FAA1823" s="99"/>
      <c r="FAB1823" s="169"/>
      <c r="FAC1823" s="222"/>
      <c r="FAD1823" s="102"/>
      <c r="FAE1823" s="206"/>
      <c r="FAF1823" s="222"/>
      <c r="FAG1823" s="76"/>
      <c r="FAH1823" s="222"/>
      <c r="FAI1823" s="64"/>
      <c r="FAJ1823" s="115"/>
      <c r="FAK1823" s="116"/>
      <c r="FAL1823" s="90"/>
      <c r="FAM1823" s="91"/>
      <c r="FAN1823" s="81"/>
      <c r="FAO1823" s="72"/>
      <c r="FAP1823" s="120"/>
      <c r="FAQ1823" s="93"/>
      <c r="FAR1823" s="121"/>
      <c r="FAS1823" s="117"/>
      <c r="FAT1823" s="118"/>
      <c r="FAU1823" s="75"/>
      <c r="FAV1823" s="76"/>
      <c r="FAW1823" s="76"/>
      <c r="FAX1823" s="70"/>
      <c r="FAY1823" s="89"/>
      <c r="FAZ1823" s="76"/>
      <c r="FBA1823" s="76"/>
      <c r="FBB1823" s="76"/>
      <c r="FBC1823" s="70"/>
      <c r="FBD1823" s="89"/>
      <c r="FBE1823" s="97"/>
      <c r="FBF1823" s="75"/>
      <c r="FBG1823" s="76"/>
      <c r="FBH1823" s="76"/>
      <c r="FBI1823" s="76"/>
      <c r="FBJ1823" s="76"/>
      <c r="FBK1823" s="76"/>
      <c r="FBL1823" s="76"/>
      <c r="FBM1823" s="72"/>
      <c r="FBN1823" s="72"/>
      <c r="FBO1823" s="70"/>
      <c r="FBP1823" s="97"/>
      <c r="FBQ1823" s="89"/>
      <c r="FBR1823" s="98"/>
      <c r="FBS1823" s="66"/>
      <c r="FBT1823" s="66"/>
      <c r="FBU1823" s="66"/>
      <c r="FBV1823" s="66"/>
      <c r="FBW1823" s="66"/>
      <c r="FBX1823" s="126"/>
      <c r="FBY1823" s="124"/>
      <c r="FBZ1823" s="102"/>
      <c r="FCA1823" s="102"/>
      <c r="FCB1823" s="102"/>
      <c r="FCC1823" s="259"/>
      <c r="FCD1823" s="131"/>
      <c r="FCE1823" s="131"/>
      <c r="FCF1823" s="135"/>
      <c r="FCG1823" s="136"/>
      <c r="FCH1823" s="136"/>
      <c r="FCI1823" s="136"/>
      <c r="FCJ1823" s="136"/>
      <c r="FCK1823" s="137"/>
      <c r="FCL1823" s="132"/>
      <c r="FCM1823" s="99"/>
      <c r="FCN1823" s="131"/>
      <c r="FCO1823" s="132"/>
      <c r="FCP1823" s="99"/>
      <c r="FCQ1823" s="99"/>
      <c r="FCR1823" s="99"/>
      <c r="FCS1823" s="131"/>
      <c r="FCT1823" s="132"/>
      <c r="FCU1823" s="131"/>
      <c r="FCV1823" s="132"/>
      <c r="FCW1823" s="99"/>
      <c r="FCX1823" s="99"/>
      <c r="FCY1823" s="99"/>
      <c r="FCZ1823" s="169"/>
      <c r="FDA1823" s="222"/>
      <c r="FDB1823" s="102"/>
      <c r="FDC1823" s="206"/>
      <c r="FDD1823" s="222"/>
      <c r="FDE1823" s="76"/>
      <c r="FDF1823" s="222"/>
      <c r="FDG1823" s="64"/>
      <c r="FDH1823" s="115"/>
      <c r="FDI1823" s="116"/>
      <c r="FDJ1823" s="90"/>
      <c r="FDK1823" s="91"/>
      <c r="FDL1823" s="81"/>
      <c r="FDM1823" s="72"/>
      <c r="FDN1823" s="120"/>
      <c r="FDO1823" s="93"/>
      <c r="FDP1823" s="121"/>
      <c r="FDQ1823" s="117"/>
      <c r="FDR1823" s="118"/>
      <c r="FDS1823" s="75"/>
      <c r="FDT1823" s="76"/>
      <c r="FDU1823" s="76"/>
      <c r="FDV1823" s="70"/>
      <c r="FDW1823" s="89"/>
      <c r="FDX1823" s="76"/>
      <c r="FDY1823" s="76"/>
      <c r="FDZ1823" s="76"/>
      <c r="FEA1823" s="70"/>
      <c r="FEB1823" s="89"/>
      <c r="FEC1823" s="97"/>
      <c r="FED1823" s="75"/>
      <c r="FEE1823" s="76"/>
      <c r="FEF1823" s="76"/>
      <c r="FEG1823" s="76"/>
      <c r="FEH1823" s="76"/>
      <c r="FEI1823" s="76"/>
      <c r="FEJ1823" s="76"/>
      <c r="FEK1823" s="72"/>
      <c r="FEL1823" s="72"/>
      <c r="FEM1823" s="70"/>
      <c r="FEN1823" s="97"/>
      <c r="FEO1823" s="89"/>
      <c r="FEP1823" s="98"/>
      <c r="FEQ1823" s="66"/>
      <c r="FER1823" s="66"/>
      <c r="FES1823" s="66"/>
      <c r="FET1823" s="66"/>
      <c r="FEU1823" s="66"/>
      <c r="FEV1823" s="126"/>
      <c r="FEW1823" s="124"/>
      <c r="FEX1823" s="102"/>
      <c r="FEY1823" s="102"/>
      <c r="FEZ1823" s="102"/>
      <c r="FFA1823" s="259"/>
      <c r="FFB1823" s="131"/>
      <c r="FFC1823" s="131"/>
      <c r="FFD1823" s="135"/>
      <c r="FFE1823" s="136"/>
      <c r="FFF1823" s="136"/>
      <c r="FFG1823" s="136"/>
      <c r="FFH1823" s="136"/>
      <c r="FFI1823" s="137"/>
      <c r="FFJ1823" s="132"/>
      <c r="FFK1823" s="99"/>
      <c r="FFL1823" s="131"/>
      <c r="FFM1823" s="132"/>
      <c r="FFN1823" s="99"/>
      <c r="FFO1823" s="99"/>
      <c r="FFP1823" s="99"/>
      <c r="FFQ1823" s="131"/>
      <c r="FFR1823" s="132"/>
      <c r="FFS1823" s="131"/>
      <c r="FFT1823" s="132"/>
      <c r="FFU1823" s="99"/>
      <c r="FFV1823" s="99"/>
      <c r="FFW1823" s="99"/>
      <c r="FFX1823" s="169"/>
      <c r="FFY1823" s="222"/>
      <c r="FFZ1823" s="102"/>
      <c r="FGA1823" s="206"/>
      <c r="FGB1823" s="222"/>
      <c r="FGC1823" s="76"/>
      <c r="FGD1823" s="222"/>
      <c r="FGE1823" s="64"/>
      <c r="FGF1823" s="115"/>
      <c r="FGG1823" s="116"/>
      <c r="FGH1823" s="90"/>
      <c r="FGI1823" s="91"/>
      <c r="FGJ1823" s="81"/>
      <c r="FGK1823" s="72"/>
      <c r="FGL1823" s="120"/>
      <c r="FGM1823" s="93"/>
      <c r="FGN1823" s="121"/>
      <c r="FGO1823" s="117"/>
      <c r="FGP1823" s="118"/>
      <c r="FGQ1823" s="75"/>
      <c r="FGR1823" s="76"/>
      <c r="FGS1823" s="76"/>
      <c r="FGT1823" s="70"/>
      <c r="FGU1823" s="89"/>
      <c r="FGV1823" s="76"/>
      <c r="FGW1823" s="76"/>
      <c r="FGX1823" s="76"/>
      <c r="FGY1823" s="70"/>
      <c r="FGZ1823" s="89"/>
      <c r="FHA1823" s="97"/>
      <c r="FHB1823" s="75"/>
      <c r="FHC1823" s="76"/>
      <c r="FHD1823" s="76"/>
      <c r="FHE1823" s="76"/>
      <c r="FHF1823" s="76"/>
      <c r="FHG1823" s="76"/>
      <c r="FHH1823" s="76"/>
      <c r="FHI1823" s="72"/>
      <c r="FHJ1823" s="72"/>
      <c r="FHK1823" s="70"/>
      <c r="FHL1823" s="97"/>
      <c r="FHM1823" s="89"/>
      <c r="FHN1823" s="98"/>
      <c r="FHO1823" s="66"/>
      <c r="FHP1823" s="66"/>
      <c r="FHQ1823" s="66"/>
      <c r="FHR1823" s="66"/>
      <c r="FHS1823" s="66"/>
      <c r="FHT1823" s="126"/>
      <c r="FHU1823" s="124"/>
      <c r="FHV1823" s="102"/>
      <c r="FHW1823" s="102"/>
      <c r="FHX1823" s="102"/>
      <c r="FHY1823" s="259"/>
      <c r="FHZ1823" s="131"/>
      <c r="FIA1823" s="131"/>
      <c r="FIB1823" s="135"/>
      <c r="FIC1823" s="136"/>
      <c r="FID1823" s="136"/>
      <c r="FIE1823" s="136"/>
      <c r="FIF1823" s="136"/>
      <c r="FIG1823" s="137"/>
      <c r="FIH1823" s="132"/>
      <c r="FII1823" s="99"/>
      <c r="FIJ1823" s="131"/>
      <c r="FIK1823" s="132"/>
      <c r="FIL1823" s="99"/>
      <c r="FIM1823" s="99"/>
      <c r="FIN1823" s="99"/>
      <c r="FIO1823" s="131"/>
      <c r="FIP1823" s="132"/>
      <c r="FIQ1823" s="131"/>
      <c r="FIR1823" s="132"/>
      <c r="FIS1823" s="99"/>
      <c r="FIT1823" s="99"/>
      <c r="FIU1823" s="99"/>
      <c r="FIV1823" s="169"/>
      <c r="FIW1823" s="222"/>
      <c r="FIX1823" s="102"/>
      <c r="FIY1823" s="206"/>
      <c r="FIZ1823" s="222"/>
      <c r="FJA1823" s="76"/>
      <c r="FJB1823" s="222"/>
      <c r="FJC1823" s="64"/>
      <c r="FJD1823" s="115"/>
      <c r="FJE1823" s="116"/>
      <c r="FJF1823" s="90"/>
      <c r="FJG1823" s="91"/>
      <c r="FJH1823" s="81"/>
      <c r="FJI1823" s="72"/>
      <c r="FJJ1823" s="120"/>
      <c r="FJK1823" s="93"/>
      <c r="FJL1823" s="121"/>
      <c r="FJM1823" s="117"/>
      <c r="FJN1823" s="118"/>
      <c r="FJO1823" s="75"/>
      <c r="FJP1823" s="76"/>
      <c r="FJQ1823" s="76"/>
      <c r="FJR1823" s="70"/>
      <c r="FJS1823" s="89"/>
      <c r="FJT1823" s="76"/>
      <c r="FJU1823" s="76"/>
      <c r="FJV1823" s="76"/>
      <c r="FJW1823" s="70"/>
      <c r="FJX1823" s="89"/>
      <c r="FJY1823" s="97"/>
      <c r="FJZ1823" s="75"/>
      <c r="FKA1823" s="76"/>
      <c r="FKB1823" s="76"/>
      <c r="FKC1823" s="76"/>
      <c r="FKD1823" s="76"/>
      <c r="FKE1823" s="76"/>
      <c r="FKF1823" s="76"/>
      <c r="FKG1823" s="72"/>
      <c r="FKH1823" s="72"/>
      <c r="FKI1823" s="70"/>
      <c r="FKJ1823" s="97"/>
      <c r="FKK1823" s="89"/>
      <c r="FKL1823" s="98"/>
      <c r="FKM1823" s="66"/>
      <c r="FKN1823" s="66"/>
      <c r="FKO1823" s="66"/>
      <c r="FKP1823" s="66"/>
      <c r="FKQ1823" s="66"/>
      <c r="FKR1823" s="126"/>
      <c r="FKS1823" s="124"/>
      <c r="FKT1823" s="102"/>
      <c r="FKU1823" s="102"/>
      <c r="FKV1823" s="102"/>
      <c r="FKW1823" s="259"/>
      <c r="FKX1823" s="131"/>
      <c r="FKY1823" s="131"/>
      <c r="FKZ1823" s="135"/>
      <c r="FLA1823" s="136"/>
      <c r="FLB1823" s="136"/>
      <c r="FLC1823" s="136"/>
      <c r="FLD1823" s="136"/>
      <c r="FLE1823" s="137"/>
      <c r="FLF1823" s="132"/>
      <c r="FLG1823" s="99"/>
      <c r="FLH1823" s="131"/>
      <c r="FLI1823" s="132"/>
      <c r="FLJ1823" s="99"/>
      <c r="FLK1823" s="99"/>
      <c r="FLL1823" s="99"/>
      <c r="FLM1823" s="131"/>
      <c r="FLN1823" s="132"/>
      <c r="FLO1823" s="131"/>
      <c r="FLP1823" s="132"/>
      <c r="FLQ1823" s="99"/>
      <c r="FLR1823" s="99"/>
      <c r="FLS1823" s="99"/>
      <c r="FLT1823" s="169"/>
      <c r="FLU1823" s="222"/>
      <c r="FLV1823" s="102"/>
      <c r="FLW1823" s="206"/>
      <c r="FLX1823" s="222"/>
      <c r="FLY1823" s="76"/>
      <c r="FLZ1823" s="222"/>
      <c r="FMA1823" s="64"/>
      <c r="FMB1823" s="115"/>
      <c r="FMC1823" s="116"/>
      <c r="FMD1823" s="90"/>
      <c r="FME1823" s="91"/>
      <c r="FMF1823" s="81"/>
      <c r="FMG1823" s="72"/>
      <c r="FMH1823" s="120"/>
      <c r="FMI1823" s="93"/>
      <c r="FMJ1823" s="121"/>
      <c r="FMK1823" s="117"/>
      <c r="FML1823" s="118"/>
      <c r="FMM1823" s="75"/>
      <c r="FMN1823" s="76"/>
      <c r="FMO1823" s="76"/>
      <c r="FMP1823" s="70"/>
      <c r="FMQ1823" s="89"/>
      <c r="FMR1823" s="76"/>
      <c r="FMS1823" s="76"/>
      <c r="FMT1823" s="76"/>
      <c r="FMU1823" s="70"/>
      <c r="FMV1823" s="89"/>
      <c r="FMW1823" s="97"/>
      <c r="FMX1823" s="75"/>
      <c r="FMY1823" s="76"/>
      <c r="FMZ1823" s="76"/>
      <c r="FNA1823" s="76"/>
      <c r="FNB1823" s="76"/>
      <c r="FNC1823" s="76"/>
      <c r="FND1823" s="76"/>
      <c r="FNE1823" s="72"/>
      <c r="FNF1823" s="72"/>
      <c r="FNG1823" s="70"/>
      <c r="FNH1823" s="97"/>
      <c r="FNI1823" s="89"/>
      <c r="FNJ1823" s="98"/>
      <c r="FNK1823" s="66"/>
      <c r="FNL1823" s="66"/>
      <c r="FNM1823" s="66"/>
      <c r="FNN1823" s="66"/>
      <c r="FNO1823" s="66"/>
      <c r="FNP1823" s="126"/>
      <c r="FNQ1823" s="124"/>
      <c r="FNR1823" s="102"/>
      <c r="FNS1823" s="102"/>
      <c r="FNT1823" s="102"/>
      <c r="FNU1823" s="259"/>
      <c r="FNV1823" s="131"/>
      <c r="FNW1823" s="131"/>
      <c r="FNX1823" s="135"/>
      <c r="FNY1823" s="136"/>
      <c r="FNZ1823" s="136"/>
      <c r="FOA1823" s="136"/>
      <c r="FOB1823" s="136"/>
      <c r="FOC1823" s="137"/>
      <c r="FOD1823" s="132"/>
      <c r="FOE1823" s="99"/>
      <c r="FOF1823" s="131"/>
      <c r="FOG1823" s="132"/>
      <c r="FOH1823" s="99"/>
      <c r="FOI1823" s="99"/>
      <c r="FOJ1823" s="99"/>
      <c r="FOK1823" s="131"/>
      <c r="FOL1823" s="132"/>
      <c r="FOM1823" s="131"/>
      <c r="FON1823" s="132"/>
      <c r="FOO1823" s="99"/>
      <c r="FOP1823" s="99"/>
      <c r="FOQ1823" s="99"/>
      <c r="FOR1823" s="169"/>
      <c r="FOS1823" s="222"/>
      <c r="FOT1823" s="102"/>
      <c r="FOU1823" s="206"/>
      <c r="FOV1823" s="222"/>
      <c r="FOW1823" s="76"/>
      <c r="FOX1823" s="222"/>
      <c r="FOY1823" s="64"/>
      <c r="FOZ1823" s="115"/>
      <c r="FPA1823" s="116"/>
      <c r="FPB1823" s="90"/>
      <c r="FPC1823" s="91"/>
      <c r="FPD1823" s="81"/>
      <c r="FPE1823" s="72"/>
      <c r="FPF1823" s="120"/>
      <c r="FPG1823" s="93"/>
      <c r="FPH1823" s="121"/>
      <c r="FPI1823" s="117"/>
      <c r="FPJ1823" s="118"/>
      <c r="FPK1823" s="75"/>
      <c r="FPL1823" s="76"/>
      <c r="FPM1823" s="76"/>
      <c r="FPN1823" s="70"/>
      <c r="FPO1823" s="89"/>
      <c r="FPP1823" s="76"/>
      <c r="FPQ1823" s="76"/>
      <c r="FPR1823" s="76"/>
      <c r="FPS1823" s="70"/>
      <c r="FPT1823" s="89"/>
      <c r="FPU1823" s="97"/>
      <c r="FPV1823" s="75"/>
      <c r="FPW1823" s="76"/>
      <c r="FPX1823" s="76"/>
      <c r="FPY1823" s="76"/>
      <c r="FPZ1823" s="76"/>
      <c r="FQA1823" s="76"/>
      <c r="FQB1823" s="76"/>
      <c r="FQC1823" s="72"/>
      <c r="FQD1823" s="72"/>
      <c r="FQE1823" s="70"/>
      <c r="FQF1823" s="97"/>
      <c r="FQG1823" s="89"/>
      <c r="FQH1823" s="98"/>
      <c r="FQI1823" s="66"/>
      <c r="FQJ1823" s="66"/>
      <c r="FQK1823" s="66"/>
      <c r="FQL1823" s="66"/>
      <c r="FQM1823" s="66"/>
      <c r="FQN1823" s="126"/>
      <c r="FQO1823" s="124"/>
      <c r="FQP1823" s="102"/>
      <c r="FQQ1823" s="102"/>
      <c r="FQR1823" s="102"/>
      <c r="FQS1823" s="259"/>
      <c r="FQT1823" s="131"/>
      <c r="FQU1823" s="131"/>
      <c r="FQV1823" s="135"/>
      <c r="FQW1823" s="136"/>
      <c r="FQX1823" s="136"/>
      <c r="FQY1823" s="136"/>
      <c r="FQZ1823" s="136"/>
      <c r="FRA1823" s="137"/>
      <c r="FRB1823" s="132"/>
      <c r="FRC1823" s="99"/>
      <c r="FRD1823" s="131"/>
      <c r="FRE1823" s="132"/>
      <c r="FRF1823" s="99"/>
      <c r="FRG1823" s="99"/>
      <c r="FRH1823" s="99"/>
      <c r="FRI1823" s="131"/>
      <c r="FRJ1823" s="132"/>
      <c r="FRK1823" s="131"/>
      <c r="FRL1823" s="132"/>
      <c r="FRM1823" s="99"/>
      <c r="FRN1823" s="99"/>
      <c r="FRO1823" s="99"/>
      <c r="FRP1823" s="169"/>
      <c r="FRQ1823" s="222"/>
      <c r="FRR1823" s="102"/>
      <c r="FRS1823" s="206"/>
      <c r="FRT1823" s="222"/>
      <c r="FRU1823" s="76"/>
      <c r="FRV1823" s="222"/>
      <c r="FRW1823" s="64"/>
      <c r="FRX1823" s="115"/>
      <c r="FRY1823" s="116"/>
      <c r="FRZ1823" s="90"/>
      <c r="FSA1823" s="91"/>
      <c r="FSB1823" s="81"/>
      <c r="FSC1823" s="72"/>
      <c r="FSD1823" s="120"/>
      <c r="FSE1823" s="93"/>
      <c r="FSF1823" s="121"/>
      <c r="FSG1823" s="117"/>
      <c r="FSH1823" s="118"/>
      <c r="FSI1823" s="75"/>
      <c r="FSJ1823" s="76"/>
      <c r="FSK1823" s="76"/>
      <c r="FSL1823" s="70"/>
      <c r="FSM1823" s="89"/>
      <c r="FSN1823" s="76"/>
      <c r="FSO1823" s="76"/>
      <c r="FSP1823" s="76"/>
      <c r="FSQ1823" s="70"/>
      <c r="FSR1823" s="89"/>
      <c r="FSS1823" s="97"/>
      <c r="FST1823" s="75"/>
      <c r="FSU1823" s="76"/>
      <c r="FSV1823" s="76"/>
      <c r="FSW1823" s="76"/>
      <c r="FSX1823" s="76"/>
      <c r="FSY1823" s="76"/>
      <c r="FSZ1823" s="76"/>
      <c r="FTA1823" s="72"/>
      <c r="FTB1823" s="72"/>
      <c r="FTC1823" s="70"/>
      <c r="FTD1823" s="97"/>
      <c r="FTE1823" s="89"/>
      <c r="FTF1823" s="98"/>
      <c r="FTG1823" s="66"/>
      <c r="FTH1823" s="66"/>
      <c r="FTI1823" s="66"/>
      <c r="FTJ1823" s="66"/>
      <c r="FTK1823" s="66"/>
      <c r="FTL1823" s="126"/>
      <c r="FTM1823" s="124"/>
      <c r="FTN1823" s="102"/>
      <c r="FTO1823" s="102"/>
      <c r="FTP1823" s="102"/>
      <c r="FTQ1823" s="259"/>
      <c r="FTR1823" s="131"/>
      <c r="FTS1823" s="131"/>
      <c r="FTT1823" s="135"/>
      <c r="FTU1823" s="136"/>
      <c r="FTV1823" s="136"/>
      <c r="FTW1823" s="136"/>
      <c r="FTX1823" s="136"/>
      <c r="FTY1823" s="137"/>
      <c r="FTZ1823" s="132"/>
      <c r="FUA1823" s="99"/>
      <c r="FUB1823" s="131"/>
      <c r="FUC1823" s="132"/>
      <c r="FUD1823" s="99"/>
      <c r="FUE1823" s="99"/>
      <c r="FUF1823" s="99"/>
      <c r="FUG1823" s="131"/>
      <c r="FUH1823" s="132"/>
      <c r="FUI1823" s="131"/>
      <c r="FUJ1823" s="132"/>
      <c r="FUK1823" s="99"/>
      <c r="FUL1823" s="99"/>
      <c r="FUM1823" s="99"/>
      <c r="FUN1823" s="169"/>
      <c r="FUO1823" s="222"/>
      <c r="FUP1823" s="102"/>
      <c r="FUQ1823" s="206"/>
      <c r="FUR1823" s="222"/>
      <c r="FUS1823" s="76"/>
      <c r="FUT1823" s="222"/>
      <c r="FUU1823" s="64"/>
      <c r="FUV1823" s="115"/>
      <c r="FUW1823" s="116"/>
      <c r="FUX1823" s="90"/>
      <c r="FUY1823" s="91"/>
      <c r="FUZ1823" s="81"/>
      <c r="FVA1823" s="72"/>
      <c r="FVB1823" s="120"/>
      <c r="FVC1823" s="93"/>
      <c r="FVD1823" s="121"/>
      <c r="FVE1823" s="117"/>
      <c r="FVF1823" s="118"/>
      <c r="FVG1823" s="75"/>
      <c r="FVH1823" s="76"/>
      <c r="FVI1823" s="76"/>
      <c r="FVJ1823" s="70"/>
      <c r="FVK1823" s="89"/>
      <c r="FVL1823" s="76"/>
      <c r="FVM1823" s="76"/>
      <c r="FVN1823" s="76"/>
      <c r="FVO1823" s="70"/>
      <c r="FVP1823" s="89"/>
      <c r="FVQ1823" s="97"/>
      <c r="FVR1823" s="75"/>
      <c r="FVS1823" s="76"/>
      <c r="FVT1823" s="76"/>
      <c r="FVU1823" s="76"/>
      <c r="FVV1823" s="76"/>
      <c r="FVW1823" s="76"/>
      <c r="FVX1823" s="76"/>
      <c r="FVY1823" s="72"/>
      <c r="FVZ1823" s="72"/>
      <c r="FWA1823" s="70"/>
      <c r="FWB1823" s="97"/>
      <c r="FWC1823" s="89"/>
      <c r="FWD1823" s="98"/>
      <c r="FWE1823" s="66"/>
      <c r="FWF1823" s="66"/>
      <c r="FWG1823" s="66"/>
      <c r="FWH1823" s="66"/>
      <c r="FWI1823" s="66"/>
      <c r="FWJ1823" s="126"/>
      <c r="FWK1823" s="124"/>
      <c r="FWL1823" s="102"/>
      <c r="FWM1823" s="102"/>
      <c r="FWN1823" s="102"/>
      <c r="FWO1823" s="259"/>
      <c r="FWP1823" s="131"/>
      <c r="FWQ1823" s="131"/>
      <c r="FWR1823" s="135"/>
      <c r="FWS1823" s="136"/>
      <c r="FWT1823" s="136"/>
      <c r="FWU1823" s="136"/>
      <c r="FWV1823" s="136"/>
      <c r="FWW1823" s="137"/>
      <c r="FWX1823" s="132"/>
      <c r="FWY1823" s="99"/>
      <c r="FWZ1823" s="131"/>
      <c r="FXA1823" s="132"/>
      <c r="FXB1823" s="99"/>
      <c r="FXC1823" s="99"/>
      <c r="FXD1823" s="99"/>
      <c r="FXE1823" s="131"/>
      <c r="FXF1823" s="132"/>
      <c r="FXG1823" s="131"/>
      <c r="FXH1823" s="132"/>
      <c r="FXI1823" s="99"/>
      <c r="FXJ1823" s="99"/>
      <c r="FXK1823" s="99"/>
      <c r="FXL1823" s="169"/>
      <c r="FXM1823" s="222"/>
      <c r="FXN1823" s="102"/>
      <c r="FXO1823" s="206"/>
      <c r="FXP1823" s="222"/>
      <c r="FXQ1823" s="76"/>
      <c r="FXR1823" s="222"/>
      <c r="FXS1823" s="64"/>
      <c r="FXT1823" s="115"/>
      <c r="FXU1823" s="116"/>
      <c r="FXV1823" s="90"/>
      <c r="FXW1823" s="91"/>
      <c r="FXX1823" s="81"/>
      <c r="FXY1823" s="72"/>
      <c r="FXZ1823" s="120"/>
      <c r="FYA1823" s="93"/>
      <c r="FYB1823" s="121"/>
      <c r="FYC1823" s="117"/>
      <c r="FYD1823" s="118"/>
      <c r="FYE1823" s="75"/>
      <c r="FYF1823" s="76"/>
      <c r="FYG1823" s="76"/>
      <c r="FYH1823" s="70"/>
      <c r="FYI1823" s="89"/>
      <c r="FYJ1823" s="76"/>
      <c r="FYK1823" s="76"/>
      <c r="FYL1823" s="76"/>
      <c r="FYM1823" s="70"/>
      <c r="FYN1823" s="89"/>
      <c r="FYO1823" s="97"/>
      <c r="FYP1823" s="75"/>
      <c r="FYQ1823" s="76"/>
      <c r="FYR1823" s="76"/>
      <c r="FYS1823" s="76"/>
      <c r="FYT1823" s="76"/>
      <c r="FYU1823" s="76"/>
      <c r="FYV1823" s="76"/>
      <c r="FYW1823" s="72"/>
      <c r="FYX1823" s="72"/>
      <c r="FYY1823" s="70"/>
      <c r="FYZ1823" s="97"/>
      <c r="FZA1823" s="89"/>
      <c r="FZB1823" s="98"/>
      <c r="FZC1823" s="66"/>
      <c r="FZD1823" s="66"/>
      <c r="FZE1823" s="66"/>
      <c r="FZF1823" s="66"/>
      <c r="FZG1823" s="66"/>
      <c r="FZH1823" s="126"/>
      <c r="FZI1823" s="124"/>
      <c r="FZJ1823" s="102"/>
      <c r="FZK1823" s="102"/>
      <c r="FZL1823" s="102"/>
      <c r="FZM1823" s="259"/>
      <c r="FZN1823" s="131"/>
      <c r="FZO1823" s="131"/>
      <c r="FZP1823" s="135"/>
      <c r="FZQ1823" s="136"/>
      <c r="FZR1823" s="136"/>
      <c r="FZS1823" s="136"/>
      <c r="FZT1823" s="136"/>
      <c r="FZU1823" s="137"/>
      <c r="FZV1823" s="132"/>
      <c r="FZW1823" s="99"/>
      <c r="FZX1823" s="131"/>
      <c r="FZY1823" s="132"/>
      <c r="FZZ1823" s="99"/>
      <c r="GAA1823" s="99"/>
      <c r="GAB1823" s="99"/>
      <c r="GAC1823" s="131"/>
      <c r="GAD1823" s="132"/>
      <c r="GAE1823" s="131"/>
      <c r="GAF1823" s="132"/>
      <c r="GAG1823" s="99"/>
      <c r="GAH1823" s="99"/>
      <c r="GAI1823" s="99"/>
      <c r="GAJ1823" s="169"/>
      <c r="GAK1823" s="222"/>
      <c r="GAL1823" s="102"/>
      <c r="GAM1823" s="206"/>
      <c r="GAN1823" s="222"/>
      <c r="GAO1823" s="76"/>
      <c r="GAP1823" s="222"/>
      <c r="GAQ1823" s="64"/>
      <c r="GAR1823" s="115"/>
      <c r="GAS1823" s="116"/>
      <c r="GAT1823" s="90"/>
      <c r="GAU1823" s="91"/>
      <c r="GAV1823" s="81"/>
      <c r="GAW1823" s="72"/>
      <c r="GAX1823" s="120"/>
      <c r="GAY1823" s="93"/>
      <c r="GAZ1823" s="121"/>
      <c r="GBA1823" s="117"/>
      <c r="GBB1823" s="118"/>
      <c r="GBC1823" s="75"/>
      <c r="GBD1823" s="76"/>
      <c r="GBE1823" s="76"/>
      <c r="GBF1823" s="70"/>
      <c r="GBG1823" s="89"/>
      <c r="GBH1823" s="76"/>
      <c r="GBI1823" s="76"/>
      <c r="GBJ1823" s="76"/>
      <c r="GBK1823" s="70"/>
      <c r="GBL1823" s="89"/>
      <c r="GBM1823" s="97"/>
      <c r="GBN1823" s="75"/>
      <c r="GBO1823" s="76"/>
      <c r="GBP1823" s="76"/>
      <c r="GBQ1823" s="76"/>
      <c r="GBR1823" s="76"/>
      <c r="GBS1823" s="76"/>
      <c r="GBT1823" s="76"/>
      <c r="GBU1823" s="72"/>
      <c r="GBV1823" s="72"/>
      <c r="GBW1823" s="70"/>
      <c r="GBX1823" s="97"/>
      <c r="GBY1823" s="89"/>
      <c r="GBZ1823" s="98"/>
      <c r="GCA1823" s="66"/>
      <c r="GCB1823" s="66"/>
      <c r="GCC1823" s="66"/>
      <c r="GCD1823" s="66"/>
      <c r="GCE1823" s="66"/>
      <c r="GCF1823" s="126"/>
      <c r="GCG1823" s="124"/>
      <c r="GCH1823" s="102"/>
      <c r="GCI1823" s="102"/>
      <c r="GCJ1823" s="102"/>
      <c r="GCK1823" s="259"/>
      <c r="GCL1823" s="131"/>
      <c r="GCM1823" s="131"/>
      <c r="GCN1823" s="135"/>
      <c r="GCO1823" s="136"/>
      <c r="GCP1823" s="136"/>
      <c r="GCQ1823" s="136"/>
      <c r="GCR1823" s="136"/>
      <c r="GCS1823" s="137"/>
      <c r="GCT1823" s="132"/>
      <c r="GCU1823" s="99"/>
      <c r="GCV1823" s="131"/>
      <c r="GCW1823" s="132"/>
      <c r="GCX1823" s="99"/>
      <c r="GCY1823" s="99"/>
      <c r="GCZ1823" s="99"/>
      <c r="GDA1823" s="131"/>
      <c r="GDB1823" s="132"/>
      <c r="GDC1823" s="131"/>
      <c r="GDD1823" s="132"/>
      <c r="GDE1823" s="99"/>
      <c r="GDF1823" s="99"/>
      <c r="GDG1823" s="99"/>
      <c r="GDH1823" s="169"/>
      <c r="GDI1823" s="222"/>
      <c r="GDJ1823" s="102"/>
      <c r="GDK1823" s="206"/>
      <c r="GDL1823" s="222"/>
      <c r="GDM1823" s="76"/>
      <c r="GDN1823" s="222"/>
      <c r="GDO1823" s="64"/>
      <c r="GDP1823" s="115"/>
      <c r="GDQ1823" s="116"/>
      <c r="GDR1823" s="90"/>
      <c r="GDS1823" s="91"/>
      <c r="GDT1823" s="81"/>
      <c r="GDU1823" s="72"/>
      <c r="GDV1823" s="120"/>
      <c r="GDW1823" s="93"/>
      <c r="GDX1823" s="121"/>
      <c r="GDY1823" s="117"/>
      <c r="GDZ1823" s="118"/>
      <c r="GEA1823" s="75"/>
      <c r="GEB1823" s="76"/>
      <c r="GEC1823" s="76"/>
      <c r="GED1823" s="70"/>
      <c r="GEE1823" s="89"/>
      <c r="GEF1823" s="76"/>
      <c r="GEG1823" s="76"/>
      <c r="GEH1823" s="76"/>
      <c r="GEI1823" s="70"/>
      <c r="GEJ1823" s="89"/>
      <c r="GEK1823" s="97"/>
      <c r="GEL1823" s="75"/>
      <c r="GEM1823" s="76"/>
      <c r="GEN1823" s="76"/>
      <c r="GEO1823" s="76"/>
      <c r="GEP1823" s="76"/>
      <c r="GEQ1823" s="76"/>
      <c r="GER1823" s="76"/>
      <c r="GES1823" s="72"/>
      <c r="GET1823" s="72"/>
      <c r="GEU1823" s="70"/>
      <c r="GEV1823" s="97"/>
      <c r="GEW1823" s="89"/>
      <c r="GEX1823" s="98"/>
      <c r="GEY1823" s="66"/>
      <c r="GEZ1823" s="66"/>
      <c r="GFA1823" s="66"/>
      <c r="GFB1823" s="66"/>
      <c r="GFC1823" s="66"/>
      <c r="GFD1823" s="126"/>
      <c r="GFE1823" s="124"/>
      <c r="GFF1823" s="102"/>
      <c r="GFG1823" s="102"/>
      <c r="GFH1823" s="102"/>
      <c r="GFI1823" s="259"/>
      <c r="GFJ1823" s="131"/>
      <c r="GFK1823" s="131"/>
      <c r="GFL1823" s="135"/>
      <c r="GFM1823" s="136"/>
      <c r="GFN1823" s="136"/>
      <c r="GFO1823" s="136"/>
      <c r="GFP1823" s="136"/>
      <c r="GFQ1823" s="137"/>
      <c r="GFR1823" s="132"/>
      <c r="GFS1823" s="99"/>
      <c r="GFT1823" s="131"/>
      <c r="GFU1823" s="132"/>
      <c r="GFV1823" s="99"/>
      <c r="GFW1823" s="99"/>
      <c r="GFX1823" s="99"/>
      <c r="GFY1823" s="131"/>
      <c r="GFZ1823" s="132"/>
      <c r="GGA1823" s="131"/>
      <c r="GGB1823" s="132"/>
      <c r="GGC1823" s="99"/>
      <c r="GGD1823" s="99"/>
      <c r="GGE1823" s="99"/>
      <c r="GGF1823" s="169"/>
      <c r="GGG1823" s="222"/>
      <c r="GGH1823" s="102"/>
      <c r="GGI1823" s="206"/>
      <c r="GGJ1823" s="222"/>
      <c r="GGK1823" s="76"/>
      <c r="GGL1823" s="222"/>
      <c r="GGM1823" s="64"/>
      <c r="GGN1823" s="115"/>
      <c r="GGO1823" s="116"/>
      <c r="GGP1823" s="90"/>
      <c r="GGQ1823" s="91"/>
      <c r="GGR1823" s="81"/>
      <c r="GGS1823" s="72"/>
      <c r="GGT1823" s="120"/>
      <c r="GGU1823" s="93"/>
      <c r="GGV1823" s="121"/>
      <c r="GGW1823" s="117"/>
      <c r="GGX1823" s="118"/>
      <c r="GGY1823" s="75"/>
      <c r="GGZ1823" s="76"/>
      <c r="GHA1823" s="76"/>
      <c r="GHB1823" s="70"/>
      <c r="GHC1823" s="89"/>
      <c r="GHD1823" s="76"/>
      <c r="GHE1823" s="76"/>
      <c r="GHF1823" s="76"/>
      <c r="GHG1823" s="70"/>
      <c r="GHH1823" s="89"/>
      <c r="GHI1823" s="97"/>
      <c r="GHJ1823" s="75"/>
      <c r="GHK1823" s="76"/>
      <c r="GHL1823" s="76"/>
      <c r="GHM1823" s="76"/>
      <c r="GHN1823" s="76"/>
      <c r="GHO1823" s="76"/>
      <c r="GHP1823" s="76"/>
      <c r="GHQ1823" s="72"/>
      <c r="GHR1823" s="72"/>
      <c r="GHS1823" s="70"/>
      <c r="GHT1823" s="97"/>
      <c r="GHU1823" s="89"/>
      <c r="GHV1823" s="98"/>
      <c r="GHW1823" s="66"/>
      <c r="GHX1823" s="66"/>
      <c r="GHY1823" s="66"/>
      <c r="GHZ1823" s="66"/>
      <c r="GIA1823" s="66"/>
      <c r="GIB1823" s="126"/>
      <c r="GIC1823" s="124"/>
      <c r="GID1823" s="102"/>
      <c r="GIE1823" s="102"/>
      <c r="GIF1823" s="102"/>
      <c r="GIG1823" s="259"/>
      <c r="GIH1823" s="131"/>
      <c r="GII1823" s="131"/>
      <c r="GIJ1823" s="135"/>
      <c r="GIK1823" s="136"/>
      <c r="GIL1823" s="136"/>
      <c r="GIM1823" s="136"/>
      <c r="GIN1823" s="136"/>
      <c r="GIO1823" s="137"/>
      <c r="GIP1823" s="132"/>
      <c r="GIQ1823" s="99"/>
      <c r="GIR1823" s="131"/>
      <c r="GIS1823" s="132"/>
      <c r="GIT1823" s="99"/>
      <c r="GIU1823" s="99"/>
      <c r="GIV1823" s="99"/>
      <c r="GIW1823" s="131"/>
      <c r="GIX1823" s="132"/>
      <c r="GIY1823" s="131"/>
      <c r="GIZ1823" s="132"/>
      <c r="GJA1823" s="99"/>
      <c r="GJB1823" s="99"/>
      <c r="GJC1823" s="99"/>
      <c r="GJD1823" s="169"/>
      <c r="GJE1823" s="222"/>
      <c r="GJF1823" s="102"/>
      <c r="GJG1823" s="206"/>
      <c r="GJH1823" s="222"/>
      <c r="GJI1823" s="76"/>
      <c r="GJJ1823" s="222"/>
      <c r="GJK1823" s="64"/>
      <c r="GJL1823" s="115"/>
      <c r="GJM1823" s="116"/>
      <c r="GJN1823" s="90"/>
      <c r="GJO1823" s="91"/>
      <c r="GJP1823" s="81"/>
      <c r="GJQ1823" s="72"/>
      <c r="GJR1823" s="120"/>
      <c r="GJS1823" s="93"/>
      <c r="GJT1823" s="121"/>
      <c r="GJU1823" s="117"/>
      <c r="GJV1823" s="118"/>
      <c r="GJW1823" s="75"/>
      <c r="GJX1823" s="76"/>
      <c r="GJY1823" s="76"/>
      <c r="GJZ1823" s="70"/>
      <c r="GKA1823" s="89"/>
      <c r="GKB1823" s="76"/>
      <c r="GKC1823" s="76"/>
      <c r="GKD1823" s="76"/>
      <c r="GKE1823" s="70"/>
      <c r="GKF1823" s="89"/>
      <c r="GKG1823" s="97"/>
      <c r="GKH1823" s="75"/>
      <c r="GKI1823" s="76"/>
      <c r="GKJ1823" s="76"/>
      <c r="GKK1823" s="76"/>
      <c r="GKL1823" s="76"/>
      <c r="GKM1823" s="76"/>
      <c r="GKN1823" s="76"/>
      <c r="GKO1823" s="72"/>
      <c r="GKP1823" s="72"/>
      <c r="GKQ1823" s="70"/>
      <c r="GKR1823" s="97"/>
      <c r="GKS1823" s="89"/>
      <c r="GKT1823" s="98"/>
      <c r="GKU1823" s="66"/>
      <c r="GKV1823" s="66"/>
      <c r="GKW1823" s="66"/>
      <c r="GKX1823" s="66"/>
      <c r="GKY1823" s="66"/>
      <c r="GKZ1823" s="126"/>
      <c r="GLA1823" s="124"/>
      <c r="GLB1823" s="102"/>
      <c r="GLC1823" s="102"/>
      <c r="GLD1823" s="102"/>
      <c r="GLE1823" s="259"/>
      <c r="GLF1823" s="131"/>
      <c r="GLG1823" s="131"/>
      <c r="GLH1823" s="135"/>
      <c r="GLI1823" s="136"/>
      <c r="GLJ1823" s="136"/>
      <c r="GLK1823" s="136"/>
      <c r="GLL1823" s="136"/>
      <c r="GLM1823" s="137"/>
      <c r="GLN1823" s="132"/>
      <c r="GLO1823" s="99"/>
      <c r="GLP1823" s="131"/>
      <c r="GLQ1823" s="132"/>
      <c r="GLR1823" s="99"/>
      <c r="GLS1823" s="99"/>
      <c r="GLT1823" s="99"/>
      <c r="GLU1823" s="131"/>
      <c r="GLV1823" s="132"/>
      <c r="GLW1823" s="131"/>
      <c r="GLX1823" s="132"/>
      <c r="GLY1823" s="99"/>
      <c r="GLZ1823" s="99"/>
      <c r="GMA1823" s="99"/>
      <c r="GMB1823" s="169"/>
      <c r="GMC1823" s="222"/>
      <c r="GMD1823" s="102"/>
      <c r="GME1823" s="206"/>
      <c r="GMF1823" s="222"/>
      <c r="GMG1823" s="76"/>
      <c r="GMH1823" s="222"/>
      <c r="GMI1823" s="64"/>
      <c r="GMJ1823" s="115"/>
      <c r="GMK1823" s="116"/>
      <c r="GML1823" s="90"/>
      <c r="GMM1823" s="91"/>
      <c r="GMN1823" s="81"/>
      <c r="GMO1823" s="72"/>
      <c r="GMP1823" s="120"/>
      <c r="GMQ1823" s="93"/>
      <c r="GMR1823" s="121"/>
      <c r="GMS1823" s="117"/>
      <c r="GMT1823" s="118"/>
      <c r="GMU1823" s="75"/>
      <c r="GMV1823" s="76"/>
      <c r="GMW1823" s="76"/>
      <c r="GMX1823" s="70"/>
      <c r="GMY1823" s="89"/>
      <c r="GMZ1823" s="76"/>
      <c r="GNA1823" s="76"/>
      <c r="GNB1823" s="76"/>
      <c r="GNC1823" s="70"/>
      <c r="GND1823" s="89"/>
      <c r="GNE1823" s="97"/>
      <c r="GNF1823" s="75"/>
      <c r="GNG1823" s="76"/>
      <c r="GNH1823" s="76"/>
      <c r="GNI1823" s="76"/>
      <c r="GNJ1823" s="76"/>
      <c r="GNK1823" s="76"/>
      <c r="GNL1823" s="76"/>
      <c r="GNM1823" s="72"/>
      <c r="GNN1823" s="72"/>
      <c r="GNO1823" s="70"/>
      <c r="GNP1823" s="97"/>
      <c r="GNQ1823" s="89"/>
      <c r="GNR1823" s="98"/>
      <c r="GNS1823" s="66"/>
      <c r="GNT1823" s="66"/>
      <c r="GNU1823" s="66"/>
      <c r="GNV1823" s="66"/>
      <c r="GNW1823" s="66"/>
      <c r="GNX1823" s="126"/>
      <c r="GNY1823" s="124"/>
      <c r="GNZ1823" s="102"/>
      <c r="GOA1823" s="102"/>
      <c r="GOB1823" s="102"/>
      <c r="GOC1823" s="259"/>
      <c r="GOD1823" s="131"/>
      <c r="GOE1823" s="131"/>
      <c r="GOF1823" s="135"/>
      <c r="GOG1823" s="136"/>
      <c r="GOH1823" s="136"/>
      <c r="GOI1823" s="136"/>
      <c r="GOJ1823" s="136"/>
      <c r="GOK1823" s="137"/>
      <c r="GOL1823" s="132"/>
      <c r="GOM1823" s="99"/>
      <c r="GON1823" s="131"/>
      <c r="GOO1823" s="132"/>
      <c r="GOP1823" s="99"/>
      <c r="GOQ1823" s="99"/>
      <c r="GOR1823" s="99"/>
      <c r="GOS1823" s="131"/>
      <c r="GOT1823" s="132"/>
      <c r="GOU1823" s="131"/>
      <c r="GOV1823" s="132"/>
      <c r="GOW1823" s="99"/>
      <c r="GOX1823" s="99"/>
      <c r="GOY1823" s="99"/>
      <c r="GOZ1823" s="169"/>
      <c r="GPA1823" s="222"/>
      <c r="GPB1823" s="102"/>
      <c r="GPC1823" s="206"/>
      <c r="GPD1823" s="222"/>
      <c r="GPE1823" s="76"/>
      <c r="GPF1823" s="222"/>
      <c r="GPG1823" s="64"/>
      <c r="GPH1823" s="115"/>
      <c r="GPI1823" s="116"/>
      <c r="GPJ1823" s="90"/>
      <c r="GPK1823" s="91"/>
      <c r="GPL1823" s="81"/>
      <c r="GPM1823" s="72"/>
      <c r="GPN1823" s="120"/>
      <c r="GPO1823" s="93"/>
      <c r="GPP1823" s="121"/>
      <c r="GPQ1823" s="117"/>
      <c r="GPR1823" s="118"/>
      <c r="GPS1823" s="75"/>
      <c r="GPT1823" s="76"/>
      <c r="GPU1823" s="76"/>
      <c r="GPV1823" s="70"/>
      <c r="GPW1823" s="89"/>
      <c r="GPX1823" s="76"/>
      <c r="GPY1823" s="76"/>
      <c r="GPZ1823" s="76"/>
      <c r="GQA1823" s="70"/>
      <c r="GQB1823" s="89"/>
      <c r="GQC1823" s="97"/>
      <c r="GQD1823" s="75"/>
      <c r="GQE1823" s="76"/>
      <c r="GQF1823" s="76"/>
      <c r="GQG1823" s="76"/>
      <c r="GQH1823" s="76"/>
      <c r="GQI1823" s="76"/>
      <c r="GQJ1823" s="76"/>
      <c r="GQK1823" s="72"/>
      <c r="GQL1823" s="72"/>
      <c r="GQM1823" s="70"/>
      <c r="GQN1823" s="97"/>
      <c r="GQO1823" s="89"/>
      <c r="GQP1823" s="98"/>
      <c r="GQQ1823" s="66"/>
      <c r="GQR1823" s="66"/>
      <c r="GQS1823" s="66"/>
      <c r="GQT1823" s="66"/>
      <c r="GQU1823" s="66"/>
      <c r="GQV1823" s="126"/>
      <c r="GQW1823" s="124"/>
      <c r="GQX1823" s="102"/>
      <c r="GQY1823" s="102"/>
      <c r="GQZ1823" s="102"/>
      <c r="GRA1823" s="259"/>
      <c r="GRB1823" s="131"/>
      <c r="GRC1823" s="131"/>
      <c r="GRD1823" s="135"/>
      <c r="GRE1823" s="136"/>
      <c r="GRF1823" s="136"/>
      <c r="GRG1823" s="136"/>
      <c r="GRH1823" s="136"/>
      <c r="GRI1823" s="137"/>
      <c r="GRJ1823" s="132"/>
      <c r="GRK1823" s="99"/>
      <c r="GRL1823" s="131"/>
      <c r="GRM1823" s="132"/>
      <c r="GRN1823" s="99"/>
      <c r="GRO1823" s="99"/>
      <c r="GRP1823" s="99"/>
      <c r="GRQ1823" s="131"/>
      <c r="GRR1823" s="132"/>
      <c r="GRS1823" s="131"/>
      <c r="GRT1823" s="132"/>
      <c r="GRU1823" s="99"/>
      <c r="GRV1823" s="99"/>
      <c r="GRW1823" s="99"/>
      <c r="GRX1823" s="169"/>
      <c r="GRY1823" s="222"/>
      <c r="GRZ1823" s="102"/>
      <c r="GSA1823" s="206"/>
      <c r="GSB1823" s="222"/>
      <c r="GSC1823" s="76"/>
      <c r="GSD1823" s="222"/>
      <c r="GSE1823" s="64"/>
      <c r="GSF1823" s="115"/>
      <c r="GSG1823" s="116"/>
      <c r="GSH1823" s="90"/>
      <c r="GSI1823" s="91"/>
      <c r="GSJ1823" s="81"/>
      <c r="GSK1823" s="72"/>
      <c r="GSL1823" s="120"/>
      <c r="GSM1823" s="93"/>
      <c r="GSN1823" s="121"/>
      <c r="GSO1823" s="117"/>
      <c r="GSP1823" s="118"/>
      <c r="GSQ1823" s="75"/>
      <c r="GSR1823" s="76"/>
      <c r="GSS1823" s="76"/>
      <c r="GST1823" s="70"/>
      <c r="GSU1823" s="89"/>
      <c r="GSV1823" s="76"/>
      <c r="GSW1823" s="76"/>
      <c r="GSX1823" s="76"/>
      <c r="GSY1823" s="70"/>
      <c r="GSZ1823" s="89"/>
      <c r="GTA1823" s="97"/>
      <c r="GTB1823" s="75"/>
      <c r="GTC1823" s="76"/>
      <c r="GTD1823" s="76"/>
      <c r="GTE1823" s="76"/>
      <c r="GTF1823" s="76"/>
      <c r="GTG1823" s="76"/>
      <c r="GTH1823" s="76"/>
      <c r="GTI1823" s="72"/>
      <c r="GTJ1823" s="72"/>
      <c r="GTK1823" s="70"/>
      <c r="GTL1823" s="97"/>
      <c r="GTM1823" s="89"/>
      <c r="GTN1823" s="98"/>
      <c r="GTO1823" s="66"/>
      <c r="GTP1823" s="66"/>
      <c r="GTQ1823" s="66"/>
      <c r="GTR1823" s="66"/>
      <c r="GTS1823" s="66"/>
      <c r="GTT1823" s="126"/>
      <c r="GTU1823" s="124"/>
      <c r="GTV1823" s="102"/>
      <c r="GTW1823" s="102"/>
      <c r="GTX1823" s="102"/>
      <c r="GTY1823" s="259"/>
      <c r="GTZ1823" s="131"/>
      <c r="GUA1823" s="131"/>
      <c r="GUB1823" s="135"/>
      <c r="GUC1823" s="136"/>
      <c r="GUD1823" s="136"/>
      <c r="GUE1823" s="136"/>
      <c r="GUF1823" s="136"/>
      <c r="GUG1823" s="137"/>
      <c r="GUH1823" s="132"/>
      <c r="GUI1823" s="99"/>
      <c r="GUJ1823" s="131"/>
      <c r="GUK1823" s="132"/>
      <c r="GUL1823" s="99"/>
      <c r="GUM1823" s="99"/>
      <c r="GUN1823" s="99"/>
      <c r="GUO1823" s="131"/>
      <c r="GUP1823" s="132"/>
      <c r="GUQ1823" s="131"/>
      <c r="GUR1823" s="132"/>
      <c r="GUS1823" s="99"/>
      <c r="GUT1823" s="99"/>
      <c r="GUU1823" s="99"/>
      <c r="GUV1823" s="169"/>
      <c r="GUW1823" s="222"/>
      <c r="GUX1823" s="102"/>
      <c r="GUY1823" s="206"/>
      <c r="GUZ1823" s="222"/>
      <c r="GVA1823" s="76"/>
      <c r="GVB1823" s="222"/>
      <c r="GVC1823" s="64"/>
      <c r="GVD1823" s="115"/>
      <c r="GVE1823" s="116"/>
      <c r="GVF1823" s="90"/>
      <c r="GVG1823" s="91"/>
      <c r="GVH1823" s="81"/>
      <c r="GVI1823" s="72"/>
      <c r="GVJ1823" s="120"/>
      <c r="GVK1823" s="93"/>
      <c r="GVL1823" s="121"/>
      <c r="GVM1823" s="117"/>
      <c r="GVN1823" s="118"/>
      <c r="GVO1823" s="75"/>
      <c r="GVP1823" s="76"/>
      <c r="GVQ1823" s="76"/>
      <c r="GVR1823" s="70"/>
      <c r="GVS1823" s="89"/>
      <c r="GVT1823" s="76"/>
      <c r="GVU1823" s="76"/>
      <c r="GVV1823" s="76"/>
      <c r="GVW1823" s="70"/>
      <c r="GVX1823" s="89"/>
      <c r="GVY1823" s="97"/>
      <c r="GVZ1823" s="75"/>
      <c r="GWA1823" s="76"/>
      <c r="GWB1823" s="76"/>
      <c r="GWC1823" s="76"/>
      <c r="GWD1823" s="76"/>
      <c r="GWE1823" s="76"/>
      <c r="GWF1823" s="76"/>
      <c r="GWG1823" s="72"/>
      <c r="GWH1823" s="72"/>
      <c r="GWI1823" s="70"/>
      <c r="GWJ1823" s="97"/>
      <c r="GWK1823" s="89"/>
      <c r="GWL1823" s="98"/>
      <c r="GWM1823" s="66"/>
      <c r="GWN1823" s="66"/>
      <c r="GWO1823" s="66"/>
      <c r="GWP1823" s="66"/>
      <c r="GWQ1823" s="66"/>
      <c r="GWR1823" s="126"/>
      <c r="GWS1823" s="124"/>
      <c r="GWT1823" s="102"/>
      <c r="GWU1823" s="102"/>
      <c r="GWV1823" s="102"/>
      <c r="GWW1823" s="259"/>
      <c r="GWX1823" s="131"/>
      <c r="GWY1823" s="131"/>
      <c r="GWZ1823" s="135"/>
      <c r="GXA1823" s="136"/>
      <c r="GXB1823" s="136"/>
      <c r="GXC1823" s="136"/>
      <c r="GXD1823" s="136"/>
      <c r="GXE1823" s="137"/>
      <c r="GXF1823" s="132"/>
      <c r="GXG1823" s="99"/>
      <c r="GXH1823" s="131"/>
      <c r="GXI1823" s="132"/>
      <c r="GXJ1823" s="99"/>
      <c r="GXK1823" s="99"/>
      <c r="GXL1823" s="99"/>
      <c r="GXM1823" s="131"/>
      <c r="GXN1823" s="132"/>
      <c r="GXO1823" s="131"/>
      <c r="GXP1823" s="132"/>
      <c r="GXQ1823" s="99"/>
      <c r="GXR1823" s="99"/>
      <c r="GXS1823" s="99"/>
      <c r="GXT1823" s="169"/>
      <c r="GXU1823" s="222"/>
      <c r="GXV1823" s="102"/>
      <c r="GXW1823" s="206"/>
      <c r="GXX1823" s="222"/>
      <c r="GXY1823" s="76"/>
      <c r="GXZ1823" s="222"/>
      <c r="GYA1823" s="64"/>
      <c r="GYB1823" s="115"/>
      <c r="GYC1823" s="116"/>
      <c r="GYD1823" s="90"/>
      <c r="GYE1823" s="91"/>
      <c r="GYF1823" s="81"/>
      <c r="GYG1823" s="72"/>
      <c r="GYH1823" s="120"/>
      <c r="GYI1823" s="93"/>
      <c r="GYJ1823" s="121"/>
      <c r="GYK1823" s="117"/>
      <c r="GYL1823" s="118"/>
      <c r="GYM1823" s="75"/>
      <c r="GYN1823" s="76"/>
      <c r="GYO1823" s="76"/>
      <c r="GYP1823" s="70"/>
      <c r="GYQ1823" s="89"/>
      <c r="GYR1823" s="76"/>
      <c r="GYS1823" s="76"/>
      <c r="GYT1823" s="76"/>
      <c r="GYU1823" s="70"/>
      <c r="GYV1823" s="89"/>
      <c r="GYW1823" s="97"/>
      <c r="GYX1823" s="75"/>
      <c r="GYY1823" s="76"/>
      <c r="GYZ1823" s="76"/>
      <c r="GZA1823" s="76"/>
      <c r="GZB1823" s="76"/>
      <c r="GZC1823" s="76"/>
      <c r="GZD1823" s="76"/>
      <c r="GZE1823" s="72"/>
      <c r="GZF1823" s="72"/>
      <c r="GZG1823" s="70"/>
      <c r="GZH1823" s="97"/>
      <c r="GZI1823" s="89"/>
      <c r="GZJ1823" s="98"/>
      <c r="GZK1823" s="66"/>
      <c r="GZL1823" s="66"/>
      <c r="GZM1823" s="66"/>
      <c r="GZN1823" s="66"/>
      <c r="GZO1823" s="66"/>
      <c r="GZP1823" s="126"/>
      <c r="GZQ1823" s="124"/>
      <c r="GZR1823" s="102"/>
      <c r="GZS1823" s="102"/>
      <c r="GZT1823" s="102"/>
      <c r="GZU1823" s="259"/>
      <c r="GZV1823" s="131"/>
      <c r="GZW1823" s="131"/>
      <c r="GZX1823" s="135"/>
      <c r="GZY1823" s="136"/>
      <c r="GZZ1823" s="136"/>
      <c r="HAA1823" s="136"/>
      <c r="HAB1823" s="136"/>
      <c r="HAC1823" s="137"/>
      <c r="HAD1823" s="132"/>
      <c r="HAE1823" s="99"/>
      <c r="HAF1823" s="131"/>
      <c r="HAG1823" s="132"/>
      <c r="HAH1823" s="99"/>
      <c r="HAI1823" s="99"/>
      <c r="HAJ1823" s="99"/>
      <c r="HAK1823" s="131"/>
      <c r="HAL1823" s="132"/>
      <c r="HAM1823" s="131"/>
      <c r="HAN1823" s="132"/>
      <c r="HAO1823" s="99"/>
      <c r="HAP1823" s="99"/>
      <c r="HAQ1823" s="99"/>
      <c r="HAR1823" s="169"/>
      <c r="HAS1823" s="222"/>
      <c r="HAT1823" s="102"/>
      <c r="HAU1823" s="206"/>
      <c r="HAV1823" s="222"/>
      <c r="HAW1823" s="76"/>
      <c r="HAX1823" s="222"/>
      <c r="HAY1823" s="64"/>
      <c r="HAZ1823" s="115"/>
      <c r="HBA1823" s="116"/>
      <c r="HBB1823" s="90"/>
      <c r="HBC1823" s="91"/>
      <c r="HBD1823" s="81"/>
      <c r="HBE1823" s="72"/>
      <c r="HBF1823" s="120"/>
      <c r="HBG1823" s="93"/>
      <c r="HBH1823" s="121"/>
      <c r="HBI1823" s="117"/>
      <c r="HBJ1823" s="118"/>
      <c r="HBK1823" s="75"/>
      <c r="HBL1823" s="76"/>
      <c r="HBM1823" s="76"/>
      <c r="HBN1823" s="70"/>
      <c r="HBO1823" s="89"/>
      <c r="HBP1823" s="76"/>
      <c r="HBQ1823" s="76"/>
      <c r="HBR1823" s="76"/>
      <c r="HBS1823" s="70"/>
      <c r="HBT1823" s="89"/>
      <c r="HBU1823" s="97"/>
      <c r="HBV1823" s="75"/>
      <c r="HBW1823" s="76"/>
      <c r="HBX1823" s="76"/>
      <c r="HBY1823" s="76"/>
      <c r="HBZ1823" s="76"/>
      <c r="HCA1823" s="76"/>
      <c r="HCB1823" s="76"/>
      <c r="HCC1823" s="72"/>
      <c r="HCD1823" s="72"/>
      <c r="HCE1823" s="70"/>
      <c r="HCF1823" s="97"/>
      <c r="HCG1823" s="89"/>
      <c r="HCH1823" s="98"/>
      <c r="HCI1823" s="66"/>
      <c r="HCJ1823" s="66"/>
      <c r="HCK1823" s="66"/>
      <c r="HCL1823" s="66"/>
      <c r="HCM1823" s="66"/>
      <c r="HCN1823" s="126"/>
      <c r="HCO1823" s="124"/>
      <c r="HCP1823" s="102"/>
      <c r="HCQ1823" s="102"/>
      <c r="HCR1823" s="102"/>
      <c r="HCS1823" s="259"/>
      <c r="HCT1823" s="131"/>
      <c r="HCU1823" s="131"/>
      <c r="HCV1823" s="135"/>
      <c r="HCW1823" s="136"/>
      <c r="HCX1823" s="136"/>
      <c r="HCY1823" s="136"/>
      <c r="HCZ1823" s="136"/>
      <c r="HDA1823" s="137"/>
      <c r="HDB1823" s="132"/>
      <c r="HDC1823" s="99"/>
      <c r="HDD1823" s="131"/>
      <c r="HDE1823" s="132"/>
      <c r="HDF1823" s="99"/>
      <c r="HDG1823" s="99"/>
      <c r="HDH1823" s="99"/>
      <c r="HDI1823" s="131"/>
      <c r="HDJ1823" s="132"/>
      <c r="HDK1823" s="131"/>
      <c r="HDL1823" s="132"/>
      <c r="HDM1823" s="99"/>
      <c r="HDN1823" s="99"/>
      <c r="HDO1823" s="99"/>
      <c r="HDP1823" s="169"/>
      <c r="HDQ1823" s="222"/>
      <c r="HDR1823" s="102"/>
      <c r="HDS1823" s="206"/>
      <c r="HDT1823" s="222"/>
      <c r="HDU1823" s="76"/>
      <c r="HDV1823" s="222"/>
      <c r="HDW1823" s="64"/>
      <c r="HDX1823" s="115"/>
      <c r="HDY1823" s="116"/>
      <c r="HDZ1823" s="90"/>
      <c r="HEA1823" s="91"/>
      <c r="HEB1823" s="81"/>
      <c r="HEC1823" s="72"/>
      <c r="HED1823" s="120"/>
      <c r="HEE1823" s="93"/>
      <c r="HEF1823" s="121"/>
      <c r="HEG1823" s="117"/>
      <c r="HEH1823" s="118"/>
      <c r="HEI1823" s="75"/>
      <c r="HEJ1823" s="76"/>
      <c r="HEK1823" s="76"/>
      <c r="HEL1823" s="70"/>
      <c r="HEM1823" s="89"/>
      <c r="HEN1823" s="76"/>
      <c r="HEO1823" s="76"/>
      <c r="HEP1823" s="76"/>
      <c r="HEQ1823" s="70"/>
      <c r="HER1823" s="89"/>
      <c r="HES1823" s="97"/>
      <c r="HET1823" s="75"/>
      <c r="HEU1823" s="76"/>
      <c r="HEV1823" s="76"/>
      <c r="HEW1823" s="76"/>
      <c r="HEX1823" s="76"/>
      <c r="HEY1823" s="76"/>
      <c r="HEZ1823" s="76"/>
      <c r="HFA1823" s="72"/>
      <c r="HFB1823" s="72"/>
      <c r="HFC1823" s="70"/>
      <c r="HFD1823" s="97"/>
      <c r="HFE1823" s="89"/>
      <c r="HFF1823" s="98"/>
      <c r="HFG1823" s="66"/>
      <c r="HFH1823" s="66"/>
      <c r="HFI1823" s="66"/>
      <c r="HFJ1823" s="66"/>
      <c r="HFK1823" s="66"/>
      <c r="HFL1823" s="126"/>
      <c r="HFM1823" s="124"/>
      <c r="HFN1823" s="102"/>
      <c r="HFO1823" s="102"/>
      <c r="HFP1823" s="102"/>
      <c r="HFQ1823" s="259"/>
      <c r="HFR1823" s="131"/>
      <c r="HFS1823" s="131"/>
      <c r="HFT1823" s="135"/>
      <c r="HFU1823" s="136"/>
      <c r="HFV1823" s="136"/>
      <c r="HFW1823" s="136"/>
      <c r="HFX1823" s="136"/>
      <c r="HFY1823" s="137"/>
      <c r="HFZ1823" s="132"/>
      <c r="HGA1823" s="99"/>
      <c r="HGB1823" s="131"/>
      <c r="HGC1823" s="132"/>
      <c r="HGD1823" s="99"/>
      <c r="HGE1823" s="99"/>
      <c r="HGF1823" s="99"/>
      <c r="HGG1823" s="131"/>
      <c r="HGH1823" s="132"/>
      <c r="HGI1823" s="131"/>
      <c r="HGJ1823" s="132"/>
      <c r="HGK1823" s="99"/>
      <c r="HGL1823" s="99"/>
      <c r="HGM1823" s="99"/>
      <c r="HGN1823" s="169"/>
      <c r="HGO1823" s="222"/>
      <c r="HGP1823" s="102"/>
      <c r="HGQ1823" s="206"/>
      <c r="HGR1823" s="222"/>
      <c r="HGS1823" s="76"/>
      <c r="HGT1823" s="222"/>
      <c r="HGU1823" s="64"/>
      <c r="HGV1823" s="115"/>
      <c r="HGW1823" s="116"/>
      <c r="HGX1823" s="90"/>
      <c r="HGY1823" s="91"/>
      <c r="HGZ1823" s="81"/>
      <c r="HHA1823" s="72"/>
      <c r="HHB1823" s="120"/>
      <c r="HHC1823" s="93"/>
      <c r="HHD1823" s="121"/>
      <c r="HHE1823" s="117"/>
      <c r="HHF1823" s="118"/>
      <c r="HHG1823" s="75"/>
      <c r="HHH1823" s="76"/>
      <c r="HHI1823" s="76"/>
      <c r="HHJ1823" s="70"/>
      <c r="HHK1823" s="89"/>
      <c r="HHL1823" s="76"/>
      <c r="HHM1823" s="76"/>
      <c r="HHN1823" s="76"/>
      <c r="HHO1823" s="70"/>
      <c r="HHP1823" s="89"/>
      <c r="HHQ1823" s="97"/>
      <c r="HHR1823" s="75"/>
      <c r="HHS1823" s="76"/>
      <c r="HHT1823" s="76"/>
      <c r="HHU1823" s="76"/>
      <c r="HHV1823" s="76"/>
      <c r="HHW1823" s="76"/>
      <c r="HHX1823" s="76"/>
      <c r="HHY1823" s="72"/>
      <c r="HHZ1823" s="72"/>
      <c r="HIA1823" s="70"/>
      <c r="HIB1823" s="97"/>
      <c r="HIC1823" s="89"/>
      <c r="HID1823" s="98"/>
      <c r="HIE1823" s="66"/>
      <c r="HIF1823" s="66"/>
      <c r="HIG1823" s="66"/>
      <c r="HIH1823" s="66"/>
      <c r="HII1823" s="66"/>
      <c r="HIJ1823" s="126"/>
      <c r="HIK1823" s="124"/>
      <c r="HIL1823" s="102"/>
      <c r="HIM1823" s="102"/>
      <c r="HIN1823" s="102"/>
      <c r="HIO1823" s="259"/>
      <c r="HIP1823" s="131"/>
      <c r="HIQ1823" s="131"/>
      <c r="HIR1823" s="135"/>
      <c r="HIS1823" s="136"/>
      <c r="HIT1823" s="136"/>
      <c r="HIU1823" s="136"/>
      <c r="HIV1823" s="136"/>
      <c r="HIW1823" s="137"/>
      <c r="HIX1823" s="132"/>
      <c r="HIY1823" s="99"/>
      <c r="HIZ1823" s="131"/>
      <c r="HJA1823" s="132"/>
      <c r="HJB1823" s="99"/>
      <c r="HJC1823" s="99"/>
      <c r="HJD1823" s="99"/>
      <c r="HJE1823" s="131"/>
      <c r="HJF1823" s="132"/>
      <c r="HJG1823" s="131"/>
      <c r="HJH1823" s="132"/>
      <c r="HJI1823" s="99"/>
      <c r="HJJ1823" s="99"/>
      <c r="HJK1823" s="99"/>
      <c r="HJL1823" s="169"/>
      <c r="HJM1823" s="222"/>
      <c r="HJN1823" s="102"/>
      <c r="HJO1823" s="206"/>
      <c r="HJP1823" s="222"/>
      <c r="HJQ1823" s="76"/>
      <c r="HJR1823" s="222"/>
      <c r="HJS1823" s="64"/>
      <c r="HJT1823" s="115"/>
      <c r="HJU1823" s="116"/>
      <c r="HJV1823" s="90"/>
      <c r="HJW1823" s="91"/>
      <c r="HJX1823" s="81"/>
      <c r="HJY1823" s="72"/>
      <c r="HJZ1823" s="120"/>
      <c r="HKA1823" s="93"/>
      <c r="HKB1823" s="121"/>
      <c r="HKC1823" s="117"/>
      <c r="HKD1823" s="118"/>
      <c r="HKE1823" s="75"/>
      <c r="HKF1823" s="76"/>
      <c r="HKG1823" s="76"/>
      <c r="HKH1823" s="70"/>
      <c r="HKI1823" s="89"/>
      <c r="HKJ1823" s="76"/>
      <c r="HKK1823" s="76"/>
      <c r="HKL1823" s="76"/>
      <c r="HKM1823" s="70"/>
      <c r="HKN1823" s="89"/>
      <c r="HKO1823" s="97"/>
      <c r="HKP1823" s="75"/>
      <c r="HKQ1823" s="76"/>
      <c r="HKR1823" s="76"/>
      <c r="HKS1823" s="76"/>
      <c r="HKT1823" s="76"/>
      <c r="HKU1823" s="76"/>
      <c r="HKV1823" s="76"/>
      <c r="HKW1823" s="72"/>
      <c r="HKX1823" s="72"/>
      <c r="HKY1823" s="70"/>
      <c r="HKZ1823" s="97"/>
      <c r="HLA1823" s="89"/>
      <c r="HLB1823" s="98"/>
      <c r="HLC1823" s="66"/>
      <c r="HLD1823" s="66"/>
      <c r="HLE1823" s="66"/>
      <c r="HLF1823" s="66"/>
      <c r="HLG1823" s="66"/>
      <c r="HLH1823" s="126"/>
      <c r="HLI1823" s="124"/>
      <c r="HLJ1823" s="102"/>
      <c r="HLK1823" s="102"/>
      <c r="HLL1823" s="102"/>
      <c r="HLM1823" s="259"/>
      <c r="HLN1823" s="131"/>
      <c r="HLO1823" s="131"/>
      <c r="HLP1823" s="135"/>
      <c r="HLQ1823" s="136"/>
      <c r="HLR1823" s="136"/>
      <c r="HLS1823" s="136"/>
      <c r="HLT1823" s="136"/>
      <c r="HLU1823" s="137"/>
      <c r="HLV1823" s="132"/>
      <c r="HLW1823" s="99"/>
      <c r="HLX1823" s="131"/>
      <c r="HLY1823" s="132"/>
      <c r="HLZ1823" s="99"/>
      <c r="HMA1823" s="99"/>
      <c r="HMB1823" s="99"/>
      <c r="HMC1823" s="131"/>
      <c r="HMD1823" s="132"/>
      <c r="HME1823" s="131"/>
      <c r="HMF1823" s="132"/>
      <c r="HMG1823" s="99"/>
      <c r="HMH1823" s="99"/>
      <c r="HMI1823" s="99"/>
      <c r="HMJ1823" s="169"/>
      <c r="HMK1823" s="222"/>
      <c r="HML1823" s="102"/>
      <c r="HMM1823" s="206"/>
      <c r="HMN1823" s="222"/>
      <c r="HMO1823" s="76"/>
      <c r="HMP1823" s="222"/>
      <c r="HMQ1823" s="64"/>
      <c r="HMR1823" s="115"/>
      <c r="HMS1823" s="116"/>
      <c r="HMT1823" s="90"/>
      <c r="HMU1823" s="91"/>
      <c r="HMV1823" s="81"/>
      <c r="HMW1823" s="72"/>
      <c r="HMX1823" s="120"/>
      <c r="HMY1823" s="93"/>
      <c r="HMZ1823" s="121"/>
      <c r="HNA1823" s="117"/>
      <c r="HNB1823" s="118"/>
      <c r="HNC1823" s="75"/>
      <c r="HND1823" s="76"/>
      <c r="HNE1823" s="76"/>
      <c r="HNF1823" s="70"/>
      <c r="HNG1823" s="89"/>
      <c r="HNH1823" s="76"/>
      <c r="HNI1823" s="76"/>
      <c r="HNJ1823" s="76"/>
      <c r="HNK1823" s="70"/>
      <c r="HNL1823" s="89"/>
      <c r="HNM1823" s="97"/>
      <c r="HNN1823" s="75"/>
      <c r="HNO1823" s="76"/>
      <c r="HNP1823" s="76"/>
      <c r="HNQ1823" s="76"/>
      <c r="HNR1823" s="76"/>
      <c r="HNS1823" s="76"/>
      <c r="HNT1823" s="76"/>
      <c r="HNU1823" s="72"/>
      <c r="HNV1823" s="72"/>
      <c r="HNW1823" s="70"/>
      <c r="HNX1823" s="97"/>
      <c r="HNY1823" s="89"/>
      <c r="HNZ1823" s="98"/>
      <c r="HOA1823" s="66"/>
      <c r="HOB1823" s="66"/>
      <c r="HOC1823" s="66"/>
      <c r="HOD1823" s="66"/>
      <c r="HOE1823" s="66"/>
      <c r="HOF1823" s="126"/>
      <c r="HOG1823" s="124"/>
      <c r="HOH1823" s="102"/>
      <c r="HOI1823" s="102"/>
      <c r="HOJ1823" s="102"/>
      <c r="HOK1823" s="259"/>
      <c r="HOL1823" s="131"/>
      <c r="HOM1823" s="131"/>
      <c r="HON1823" s="135"/>
      <c r="HOO1823" s="136"/>
      <c r="HOP1823" s="136"/>
      <c r="HOQ1823" s="136"/>
      <c r="HOR1823" s="136"/>
      <c r="HOS1823" s="137"/>
      <c r="HOT1823" s="132"/>
      <c r="HOU1823" s="99"/>
      <c r="HOV1823" s="131"/>
      <c r="HOW1823" s="132"/>
      <c r="HOX1823" s="99"/>
      <c r="HOY1823" s="99"/>
      <c r="HOZ1823" s="99"/>
      <c r="HPA1823" s="131"/>
      <c r="HPB1823" s="132"/>
      <c r="HPC1823" s="131"/>
      <c r="HPD1823" s="132"/>
      <c r="HPE1823" s="99"/>
      <c r="HPF1823" s="99"/>
      <c r="HPG1823" s="99"/>
      <c r="HPH1823" s="169"/>
      <c r="HPI1823" s="222"/>
      <c r="HPJ1823" s="102"/>
      <c r="HPK1823" s="206"/>
      <c r="HPL1823" s="222"/>
      <c r="HPM1823" s="76"/>
      <c r="HPN1823" s="222"/>
      <c r="HPO1823" s="64"/>
      <c r="HPP1823" s="115"/>
      <c r="HPQ1823" s="116"/>
      <c r="HPR1823" s="90"/>
      <c r="HPS1823" s="91"/>
      <c r="HPT1823" s="81"/>
      <c r="HPU1823" s="72"/>
      <c r="HPV1823" s="120"/>
      <c r="HPW1823" s="93"/>
      <c r="HPX1823" s="121"/>
      <c r="HPY1823" s="117"/>
      <c r="HPZ1823" s="118"/>
      <c r="HQA1823" s="75"/>
      <c r="HQB1823" s="76"/>
      <c r="HQC1823" s="76"/>
      <c r="HQD1823" s="70"/>
      <c r="HQE1823" s="89"/>
      <c r="HQF1823" s="76"/>
      <c r="HQG1823" s="76"/>
      <c r="HQH1823" s="76"/>
      <c r="HQI1823" s="70"/>
      <c r="HQJ1823" s="89"/>
      <c r="HQK1823" s="97"/>
      <c r="HQL1823" s="75"/>
      <c r="HQM1823" s="76"/>
      <c r="HQN1823" s="76"/>
      <c r="HQO1823" s="76"/>
      <c r="HQP1823" s="76"/>
      <c r="HQQ1823" s="76"/>
      <c r="HQR1823" s="76"/>
      <c r="HQS1823" s="72"/>
      <c r="HQT1823" s="72"/>
      <c r="HQU1823" s="70"/>
      <c r="HQV1823" s="97"/>
      <c r="HQW1823" s="89"/>
      <c r="HQX1823" s="98"/>
      <c r="HQY1823" s="66"/>
      <c r="HQZ1823" s="66"/>
      <c r="HRA1823" s="66"/>
      <c r="HRB1823" s="66"/>
      <c r="HRC1823" s="66"/>
      <c r="HRD1823" s="126"/>
      <c r="HRE1823" s="124"/>
      <c r="HRF1823" s="102"/>
      <c r="HRG1823" s="102"/>
      <c r="HRH1823" s="102"/>
      <c r="HRI1823" s="259"/>
      <c r="HRJ1823" s="131"/>
      <c r="HRK1823" s="131"/>
      <c r="HRL1823" s="135"/>
      <c r="HRM1823" s="136"/>
      <c r="HRN1823" s="136"/>
      <c r="HRO1823" s="136"/>
      <c r="HRP1823" s="136"/>
      <c r="HRQ1823" s="137"/>
      <c r="HRR1823" s="132"/>
      <c r="HRS1823" s="99"/>
      <c r="HRT1823" s="131"/>
      <c r="HRU1823" s="132"/>
      <c r="HRV1823" s="99"/>
      <c r="HRW1823" s="99"/>
      <c r="HRX1823" s="99"/>
      <c r="HRY1823" s="131"/>
      <c r="HRZ1823" s="132"/>
      <c r="HSA1823" s="131"/>
      <c r="HSB1823" s="132"/>
      <c r="HSC1823" s="99"/>
      <c r="HSD1823" s="99"/>
      <c r="HSE1823" s="99"/>
      <c r="HSF1823" s="169"/>
      <c r="HSG1823" s="222"/>
      <c r="HSH1823" s="102"/>
      <c r="HSI1823" s="206"/>
      <c r="HSJ1823" s="222"/>
      <c r="HSK1823" s="76"/>
      <c r="HSL1823" s="222"/>
      <c r="HSM1823" s="64"/>
      <c r="HSN1823" s="115"/>
      <c r="HSO1823" s="116"/>
      <c r="HSP1823" s="90"/>
      <c r="HSQ1823" s="91"/>
      <c r="HSR1823" s="81"/>
      <c r="HSS1823" s="72"/>
      <c r="HST1823" s="120"/>
      <c r="HSU1823" s="93"/>
      <c r="HSV1823" s="121"/>
      <c r="HSW1823" s="117"/>
      <c r="HSX1823" s="118"/>
      <c r="HSY1823" s="75"/>
      <c r="HSZ1823" s="76"/>
      <c r="HTA1823" s="76"/>
      <c r="HTB1823" s="70"/>
      <c r="HTC1823" s="89"/>
      <c r="HTD1823" s="76"/>
      <c r="HTE1823" s="76"/>
      <c r="HTF1823" s="76"/>
      <c r="HTG1823" s="70"/>
      <c r="HTH1823" s="89"/>
      <c r="HTI1823" s="97"/>
      <c r="HTJ1823" s="75"/>
      <c r="HTK1823" s="76"/>
      <c r="HTL1823" s="76"/>
      <c r="HTM1823" s="76"/>
      <c r="HTN1823" s="76"/>
      <c r="HTO1823" s="76"/>
      <c r="HTP1823" s="76"/>
      <c r="HTQ1823" s="72"/>
      <c r="HTR1823" s="72"/>
      <c r="HTS1823" s="70"/>
      <c r="HTT1823" s="97"/>
      <c r="HTU1823" s="89"/>
      <c r="HTV1823" s="98"/>
      <c r="HTW1823" s="66"/>
      <c r="HTX1823" s="66"/>
      <c r="HTY1823" s="66"/>
      <c r="HTZ1823" s="66"/>
      <c r="HUA1823" s="66"/>
      <c r="HUB1823" s="126"/>
      <c r="HUC1823" s="124"/>
      <c r="HUD1823" s="102"/>
      <c r="HUE1823" s="102"/>
      <c r="HUF1823" s="102"/>
      <c r="HUG1823" s="259"/>
      <c r="HUH1823" s="131"/>
      <c r="HUI1823" s="131"/>
      <c r="HUJ1823" s="135"/>
      <c r="HUK1823" s="136"/>
      <c r="HUL1823" s="136"/>
      <c r="HUM1823" s="136"/>
      <c r="HUN1823" s="136"/>
      <c r="HUO1823" s="137"/>
      <c r="HUP1823" s="132"/>
      <c r="HUQ1823" s="99"/>
      <c r="HUR1823" s="131"/>
      <c r="HUS1823" s="132"/>
      <c r="HUT1823" s="99"/>
      <c r="HUU1823" s="99"/>
      <c r="HUV1823" s="99"/>
      <c r="HUW1823" s="131"/>
      <c r="HUX1823" s="132"/>
      <c r="HUY1823" s="131"/>
      <c r="HUZ1823" s="132"/>
      <c r="HVA1823" s="99"/>
      <c r="HVB1823" s="99"/>
      <c r="HVC1823" s="99"/>
      <c r="HVD1823" s="169"/>
      <c r="HVE1823" s="222"/>
      <c r="HVF1823" s="102"/>
      <c r="HVG1823" s="206"/>
      <c r="HVH1823" s="222"/>
      <c r="HVI1823" s="76"/>
      <c r="HVJ1823" s="222"/>
      <c r="HVK1823" s="64"/>
      <c r="HVL1823" s="115"/>
      <c r="HVM1823" s="116"/>
      <c r="HVN1823" s="90"/>
      <c r="HVO1823" s="91"/>
      <c r="HVP1823" s="81"/>
      <c r="HVQ1823" s="72"/>
      <c r="HVR1823" s="120"/>
      <c r="HVS1823" s="93"/>
      <c r="HVT1823" s="121"/>
      <c r="HVU1823" s="117"/>
      <c r="HVV1823" s="118"/>
      <c r="HVW1823" s="75"/>
      <c r="HVX1823" s="76"/>
      <c r="HVY1823" s="76"/>
      <c r="HVZ1823" s="70"/>
      <c r="HWA1823" s="89"/>
      <c r="HWB1823" s="76"/>
      <c r="HWC1823" s="76"/>
      <c r="HWD1823" s="76"/>
      <c r="HWE1823" s="70"/>
      <c r="HWF1823" s="89"/>
      <c r="HWG1823" s="97"/>
      <c r="HWH1823" s="75"/>
      <c r="HWI1823" s="76"/>
      <c r="HWJ1823" s="76"/>
      <c r="HWK1823" s="76"/>
      <c r="HWL1823" s="76"/>
      <c r="HWM1823" s="76"/>
      <c r="HWN1823" s="76"/>
      <c r="HWO1823" s="72"/>
      <c r="HWP1823" s="72"/>
      <c r="HWQ1823" s="70"/>
      <c r="HWR1823" s="97"/>
      <c r="HWS1823" s="89"/>
      <c r="HWT1823" s="98"/>
      <c r="HWU1823" s="66"/>
      <c r="HWV1823" s="66"/>
      <c r="HWW1823" s="66"/>
      <c r="HWX1823" s="66"/>
      <c r="HWY1823" s="66"/>
      <c r="HWZ1823" s="126"/>
      <c r="HXA1823" s="124"/>
      <c r="HXB1823" s="102"/>
      <c r="HXC1823" s="102"/>
      <c r="HXD1823" s="102"/>
      <c r="HXE1823" s="259"/>
      <c r="HXF1823" s="131"/>
      <c r="HXG1823" s="131"/>
      <c r="HXH1823" s="135"/>
      <c r="HXI1823" s="136"/>
      <c r="HXJ1823" s="136"/>
      <c r="HXK1823" s="136"/>
      <c r="HXL1823" s="136"/>
      <c r="HXM1823" s="137"/>
      <c r="HXN1823" s="132"/>
      <c r="HXO1823" s="99"/>
      <c r="HXP1823" s="131"/>
      <c r="HXQ1823" s="132"/>
      <c r="HXR1823" s="99"/>
      <c r="HXS1823" s="99"/>
      <c r="HXT1823" s="99"/>
      <c r="HXU1823" s="131"/>
      <c r="HXV1823" s="132"/>
      <c r="HXW1823" s="131"/>
      <c r="HXX1823" s="132"/>
      <c r="HXY1823" s="99"/>
      <c r="HXZ1823" s="99"/>
      <c r="HYA1823" s="99"/>
      <c r="HYB1823" s="169"/>
      <c r="HYC1823" s="222"/>
      <c r="HYD1823" s="102"/>
      <c r="HYE1823" s="206"/>
      <c r="HYF1823" s="222"/>
      <c r="HYG1823" s="76"/>
      <c r="HYH1823" s="222"/>
      <c r="HYI1823" s="64"/>
      <c r="HYJ1823" s="115"/>
      <c r="HYK1823" s="116"/>
      <c r="HYL1823" s="90"/>
      <c r="HYM1823" s="91"/>
      <c r="HYN1823" s="81"/>
      <c r="HYO1823" s="72"/>
      <c r="HYP1823" s="120"/>
      <c r="HYQ1823" s="93"/>
      <c r="HYR1823" s="121"/>
      <c r="HYS1823" s="117"/>
      <c r="HYT1823" s="118"/>
      <c r="HYU1823" s="75"/>
      <c r="HYV1823" s="76"/>
      <c r="HYW1823" s="76"/>
      <c r="HYX1823" s="70"/>
      <c r="HYY1823" s="89"/>
      <c r="HYZ1823" s="76"/>
      <c r="HZA1823" s="76"/>
      <c r="HZB1823" s="76"/>
      <c r="HZC1823" s="70"/>
      <c r="HZD1823" s="89"/>
      <c r="HZE1823" s="97"/>
      <c r="HZF1823" s="75"/>
      <c r="HZG1823" s="76"/>
      <c r="HZH1823" s="76"/>
      <c r="HZI1823" s="76"/>
      <c r="HZJ1823" s="76"/>
      <c r="HZK1823" s="76"/>
      <c r="HZL1823" s="76"/>
      <c r="HZM1823" s="72"/>
      <c r="HZN1823" s="72"/>
      <c r="HZO1823" s="70"/>
      <c r="HZP1823" s="97"/>
      <c r="HZQ1823" s="89"/>
      <c r="HZR1823" s="98"/>
      <c r="HZS1823" s="66"/>
      <c r="HZT1823" s="66"/>
      <c r="HZU1823" s="66"/>
      <c r="HZV1823" s="66"/>
      <c r="HZW1823" s="66"/>
      <c r="HZX1823" s="126"/>
      <c r="HZY1823" s="124"/>
      <c r="HZZ1823" s="102"/>
      <c r="IAA1823" s="102"/>
      <c r="IAB1823" s="102"/>
      <c r="IAC1823" s="259"/>
      <c r="IAD1823" s="131"/>
      <c r="IAE1823" s="131"/>
      <c r="IAF1823" s="135"/>
      <c r="IAG1823" s="136"/>
      <c r="IAH1823" s="136"/>
      <c r="IAI1823" s="136"/>
      <c r="IAJ1823" s="136"/>
      <c r="IAK1823" s="137"/>
      <c r="IAL1823" s="132"/>
      <c r="IAM1823" s="99"/>
      <c r="IAN1823" s="131"/>
      <c r="IAO1823" s="132"/>
      <c r="IAP1823" s="99"/>
      <c r="IAQ1823" s="99"/>
      <c r="IAR1823" s="99"/>
      <c r="IAS1823" s="131"/>
      <c r="IAT1823" s="132"/>
      <c r="IAU1823" s="131"/>
      <c r="IAV1823" s="132"/>
      <c r="IAW1823" s="99"/>
      <c r="IAX1823" s="99"/>
      <c r="IAY1823" s="99"/>
      <c r="IAZ1823" s="169"/>
      <c r="IBA1823" s="222"/>
      <c r="IBB1823" s="102"/>
      <c r="IBC1823" s="206"/>
      <c r="IBD1823" s="222"/>
      <c r="IBE1823" s="76"/>
      <c r="IBF1823" s="222"/>
      <c r="IBG1823" s="64"/>
      <c r="IBH1823" s="115"/>
      <c r="IBI1823" s="116"/>
      <c r="IBJ1823" s="90"/>
      <c r="IBK1823" s="91"/>
      <c r="IBL1823" s="81"/>
      <c r="IBM1823" s="72"/>
      <c r="IBN1823" s="120"/>
      <c r="IBO1823" s="93"/>
      <c r="IBP1823" s="121"/>
      <c r="IBQ1823" s="117"/>
      <c r="IBR1823" s="118"/>
      <c r="IBS1823" s="75"/>
      <c r="IBT1823" s="76"/>
      <c r="IBU1823" s="76"/>
      <c r="IBV1823" s="70"/>
      <c r="IBW1823" s="89"/>
      <c r="IBX1823" s="76"/>
      <c r="IBY1823" s="76"/>
      <c r="IBZ1823" s="76"/>
      <c r="ICA1823" s="70"/>
      <c r="ICB1823" s="89"/>
      <c r="ICC1823" s="97"/>
      <c r="ICD1823" s="75"/>
      <c r="ICE1823" s="76"/>
      <c r="ICF1823" s="76"/>
      <c r="ICG1823" s="76"/>
      <c r="ICH1823" s="76"/>
      <c r="ICI1823" s="76"/>
      <c r="ICJ1823" s="76"/>
      <c r="ICK1823" s="72"/>
      <c r="ICL1823" s="72"/>
      <c r="ICM1823" s="70"/>
      <c r="ICN1823" s="97"/>
      <c r="ICO1823" s="89"/>
      <c r="ICP1823" s="98"/>
      <c r="ICQ1823" s="66"/>
      <c r="ICR1823" s="66"/>
      <c r="ICS1823" s="66"/>
      <c r="ICT1823" s="66"/>
      <c r="ICU1823" s="66"/>
      <c r="ICV1823" s="126"/>
      <c r="ICW1823" s="124"/>
      <c r="ICX1823" s="102"/>
      <c r="ICY1823" s="102"/>
      <c r="ICZ1823" s="102"/>
      <c r="IDA1823" s="259"/>
      <c r="IDB1823" s="131"/>
      <c r="IDC1823" s="131"/>
      <c r="IDD1823" s="135"/>
      <c r="IDE1823" s="136"/>
      <c r="IDF1823" s="136"/>
      <c r="IDG1823" s="136"/>
      <c r="IDH1823" s="136"/>
      <c r="IDI1823" s="137"/>
      <c r="IDJ1823" s="132"/>
      <c r="IDK1823" s="99"/>
      <c r="IDL1823" s="131"/>
      <c r="IDM1823" s="132"/>
      <c r="IDN1823" s="99"/>
      <c r="IDO1823" s="99"/>
      <c r="IDP1823" s="99"/>
      <c r="IDQ1823" s="131"/>
      <c r="IDR1823" s="132"/>
      <c r="IDS1823" s="131"/>
      <c r="IDT1823" s="132"/>
      <c r="IDU1823" s="99"/>
      <c r="IDV1823" s="99"/>
      <c r="IDW1823" s="99"/>
      <c r="IDX1823" s="169"/>
      <c r="IDY1823" s="222"/>
      <c r="IDZ1823" s="102"/>
      <c r="IEA1823" s="206"/>
      <c r="IEB1823" s="222"/>
      <c r="IEC1823" s="76"/>
      <c r="IED1823" s="222"/>
      <c r="IEE1823" s="64"/>
      <c r="IEF1823" s="115"/>
      <c r="IEG1823" s="116"/>
      <c r="IEH1823" s="90"/>
      <c r="IEI1823" s="91"/>
      <c r="IEJ1823" s="81"/>
      <c r="IEK1823" s="72"/>
      <c r="IEL1823" s="120"/>
      <c r="IEM1823" s="93"/>
      <c r="IEN1823" s="121"/>
      <c r="IEO1823" s="117"/>
      <c r="IEP1823" s="118"/>
      <c r="IEQ1823" s="75"/>
      <c r="IER1823" s="76"/>
      <c r="IES1823" s="76"/>
      <c r="IET1823" s="70"/>
      <c r="IEU1823" s="89"/>
      <c r="IEV1823" s="76"/>
      <c r="IEW1823" s="76"/>
      <c r="IEX1823" s="76"/>
      <c r="IEY1823" s="70"/>
      <c r="IEZ1823" s="89"/>
      <c r="IFA1823" s="97"/>
      <c r="IFB1823" s="75"/>
      <c r="IFC1823" s="76"/>
      <c r="IFD1823" s="76"/>
      <c r="IFE1823" s="76"/>
      <c r="IFF1823" s="76"/>
      <c r="IFG1823" s="76"/>
      <c r="IFH1823" s="76"/>
      <c r="IFI1823" s="72"/>
      <c r="IFJ1823" s="72"/>
      <c r="IFK1823" s="70"/>
      <c r="IFL1823" s="97"/>
      <c r="IFM1823" s="89"/>
      <c r="IFN1823" s="98"/>
      <c r="IFO1823" s="66"/>
      <c r="IFP1823" s="66"/>
      <c r="IFQ1823" s="66"/>
      <c r="IFR1823" s="66"/>
      <c r="IFS1823" s="66"/>
      <c r="IFT1823" s="126"/>
      <c r="IFU1823" s="124"/>
      <c r="IFV1823" s="102"/>
      <c r="IFW1823" s="102"/>
      <c r="IFX1823" s="102"/>
      <c r="IFY1823" s="259"/>
      <c r="IFZ1823" s="131"/>
      <c r="IGA1823" s="131"/>
      <c r="IGB1823" s="135"/>
      <c r="IGC1823" s="136"/>
      <c r="IGD1823" s="136"/>
      <c r="IGE1823" s="136"/>
      <c r="IGF1823" s="136"/>
      <c r="IGG1823" s="137"/>
      <c r="IGH1823" s="132"/>
      <c r="IGI1823" s="99"/>
      <c r="IGJ1823" s="131"/>
      <c r="IGK1823" s="132"/>
      <c r="IGL1823" s="99"/>
      <c r="IGM1823" s="99"/>
      <c r="IGN1823" s="99"/>
      <c r="IGO1823" s="131"/>
      <c r="IGP1823" s="132"/>
      <c r="IGQ1823" s="131"/>
      <c r="IGR1823" s="132"/>
      <c r="IGS1823" s="99"/>
      <c r="IGT1823" s="99"/>
      <c r="IGU1823" s="99"/>
      <c r="IGV1823" s="169"/>
      <c r="IGW1823" s="222"/>
      <c r="IGX1823" s="102"/>
      <c r="IGY1823" s="206"/>
      <c r="IGZ1823" s="222"/>
      <c r="IHA1823" s="76"/>
      <c r="IHB1823" s="222"/>
      <c r="IHC1823" s="64"/>
      <c r="IHD1823" s="115"/>
      <c r="IHE1823" s="116"/>
      <c r="IHF1823" s="90"/>
      <c r="IHG1823" s="91"/>
      <c r="IHH1823" s="81"/>
      <c r="IHI1823" s="72"/>
      <c r="IHJ1823" s="120"/>
      <c r="IHK1823" s="93"/>
      <c r="IHL1823" s="121"/>
      <c r="IHM1823" s="117"/>
      <c r="IHN1823" s="118"/>
      <c r="IHO1823" s="75"/>
      <c r="IHP1823" s="76"/>
      <c r="IHQ1823" s="76"/>
      <c r="IHR1823" s="70"/>
      <c r="IHS1823" s="89"/>
      <c r="IHT1823" s="76"/>
      <c r="IHU1823" s="76"/>
      <c r="IHV1823" s="76"/>
      <c r="IHW1823" s="70"/>
      <c r="IHX1823" s="89"/>
      <c r="IHY1823" s="97"/>
      <c r="IHZ1823" s="75"/>
      <c r="IIA1823" s="76"/>
      <c r="IIB1823" s="76"/>
      <c r="IIC1823" s="76"/>
      <c r="IID1823" s="76"/>
      <c r="IIE1823" s="76"/>
      <c r="IIF1823" s="76"/>
      <c r="IIG1823" s="72"/>
      <c r="IIH1823" s="72"/>
      <c r="III1823" s="70"/>
      <c r="IIJ1823" s="97"/>
      <c r="IIK1823" s="89"/>
      <c r="IIL1823" s="98"/>
      <c r="IIM1823" s="66"/>
      <c r="IIN1823" s="66"/>
      <c r="IIO1823" s="66"/>
      <c r="IIP1823" s="66"/>
      <c r="IIQ1823" s="66"/>
      <c r="IIR1823" s="126"/>
      <c r="IIS1823" s="124"/>
      <c r="IIT1823" s="102"/>
      <c r="IIU1823" s="102"/>
      <c r="IIV1823" s="102"/>
      <c r="IIW1823" s="259"/>
      <c r="IIX1823" s="131"/>
      <c r="IIY1823" s="131"/>
      <c r="IIZ1823" s="135"/>
      <c r="IJA1823" s="136"/>
      <c r="IJB1823" s="136"/>
      <c r="IJC1823" s="136"/>
      <c r="IJD1823" s="136"/>
      <c r="IJE1823" s="137"/>
      <c r="IJF1823" s="132"/>
      <c r="IJG1823" s="99"/>
      <c r="IJH1823" s="131"/>
      <c r="IJI1823" s="132"/>
      <c r="IJJ1823" s="99"/>
      <c r="IJK1823" s="99"/>
      <c r="IJL1823" s="99"/>
      <c r="IJM1823" s="131"/>
      <c r="IJN1823" s="132"/>
      <c r="IJO1823" s="131"/>
      <c r="IJP1823" s="132"/>
      <c r="IJQ1823" s="99"/>
      <c r="IJR1823" s="99"/>
      <c r="IJS1823" s="99"/>
      <c r="IJT1823" s="169"/>
      <c r="IJU1823" s="222"/>
      <c r="IJV1823" s="102"/>
      <c r="IJW1823" s="206"/>
      <c r="IJX1823" s="222"/>
      <c r="IJY1823" s="76"/>
      <c r="IJZ1823" s="222"/>
      <c r="IKA1823" s="64"/>
      <c r="IKB1823" s="115"/>
      <c r="IKC1823" s="116"/>
      <c r="IKD1823" s="90"/>
      <c r="IKE1823" s="91"/>
      <c r="IKF1823" s="81"/>
      <c r="IKG1823" s="72"/>
      <c r="IKH1823" s="120"/>
      <c r="IKI1823" s="93"/>
      <c r="IKJ1823" s="121"/>
      <c r="IKK1823" s="117"/>
      <c r="IKL1823" s="118"/>
      <c r="IKM1823" s="75"/>
      <c r="IKN1823" s="76"/>
      <c r="IKO1823" s="76"/>
      <c r="IKP1823" s="70"/>
      <c r="IKQ1823" s="89"/>
      <c r="IKR1823" s="76"/>
      <c r="IKS1823" s="76"/>
      <c r="IKT1823" s="76"/>
      <c r="IKU1823" s="70"/>
      <c r="IKV1823" s="89"/>
      <c r="IKW1823" s="97"/>
      <c r="IKX1823" s="75"/>
      <c r="IKY1823" s="76"/>
      <c r="IKZ1823" s="76"/>
      <c r="ILA1823" s="76"/>
      <c r="ILB1823" s="76"/>
      <c r="ILC1823" s="76"/>
      <c r="ILD1823" s="76"/>
      <c r="ILE1823" s="72"/>
      <c r="ILF1823" s="72"/>
      <c r="ILG1823" s="70"/>
      <c r="ILH1823" s="97"/>
      <c r="ILI1823" s="89"/>
      <c r="ILJ1823" s="98"/>
      <c r="ILK1823" s="66"/>
      <c r="ILL1823" s="66"/>
      <c r="ILM1823" s="66"/>
      <c r="ILN1823" s="66"/>
      <c r="ILO1823" s="66"/>
      <c r="ILP1823" s="126"/>
      <c r="ILQ1823" s="124"/>
      <c r="ILR1823" s="102"/>
      <c r="ILS1823" s="102"/>
      <c r="ILT1823" s="102"/>
      <c r="ILU1823" s="259"/>
      <c r="ILV1823" s="131"/>
      <c r="ILW1823" s="131"/>
      <c r="ILX1823" s="135"/>
      <c r="ILY1823" s="136"/>
      <c r="ILZ1823" s="136"/>
      <c r="IMA1823" s="136"/>
      <c r="IMB1823" s="136"/>
      <c r="IMC1823" s="137"/>
      <c r="IMD1823" s="132"/>
      <c r="IME1823" s="99"/>
      <c r="IMF1823" s="131"/>
      <c r="IMG1823" s="132"/>
      <c r="IMH1823" s="99"/>
      <c r="IMI1823" s="99"/>
      <c r="IMJ1823" s="99"/>
      <c r="IMK1823" s="131"/>
      <c r="IML1823" s="132"/>
      <c r="IMM1823" s="131"/>
      <c r="IMN1823" s="132"/>
      <c r="IMO1823" s="99"/>
      <c r="IMP1823" s="99"/>
      <c r="IMQ1823" s="99"/>
      <c r="IMR1823" s="169"/>
      <c r="IMS1823" s="222"/>
      <c r="IMT1823" s="102"/>
      <c r="IMU1823" s="206"/>
      <c r="IMV1823" s="222"/>
      <c r="IMW1823" s="76"/>
      <c r="IMX1823" s="222"/>
      <c r="IMY1823" s="64"/>
      <c r="IMZ1823" s="115"/>
      <c r="INA1823" s="116"/>
      <c r="INB1823" s="90"/>
      <c r="INC1823" s="91"/>
      <c r="IND1823" s="81"/>
      <c r="INE1823" s="72"/>
      <c r="INF1823" s="120"/>
      <c r="ING1823" s="93"/>
      <c r="INH1823" s="121"/>
      <c r="INI1823" s="117"/>
      <c r="INJ1823" s="118"/>
      <c r="INK1823" s="75"/>
      <c r="INL1823" s="76"/>
      <c r="INM1823" s="76"/>
      <c r="INN1823" s="70"/>
      <c r="INO1823" s="89"/>
      <c r="INP1823" s="76"/>
      <c r="INQ1823" s="76"/>
      <c r="INR1823" s="76"/>
      <c r="INS1823" s="70"/>
      <c r="INT1823" s="89"/>
      <c r="INU1823" s="97"/>
      <c r="INV1823" s="75"/>
      <c r="INW1823" s="76"/>
      <c r="INX1823" s="76"/>
      <c r="INY1823" s="76"/>
      <c r="INZ1823" s="76"/>
      <c r="IOA1823" s="76"/>
      <c r="IOB1823" s="76"/>
      <c r="IOC1823" s="72"/>
      <c r="IOD1823" s="72"/>
      <c r="IOE1823" s="70"/>
      <c r="IOF1823" s="97"/>
      <c r="IOG1823" s="89"/>
      <c r="IOH1823" s="98"/>
      <c r="IOI1823" s="66"/>
      <c r="IOJ1823" s="66"/>
      <c r="IOK1823" s="66"/>
      <c r="IOL1823" s="66"/>
      <c r="IOM1823" s="66"/>
      <c r="ION1823" s="126"/>
      <c r="IOO1823" s="124"/>
      <c r="IOP1823" s="102"/>
      <c r="IOQ1823" s="102"/>
      <c r="IOR1823" s="102"/>
      <c r="IOS1823" s="259"/>
      <c r="IOT1823" s="131"/>
      <c r="IOU1823" s="131"/>
      <c r="IOV1823" s="135"/>
      <c r="IOW1823" s="136"/>
      <c r="IOX1823" s="136"/>
      <c r="IOY1823" s="136"/>
      <c r="IOZ1823" s="136"/>
      <c r="IPA1823" s="137"/>
      <c r="IPB1823" s="132"/>
      <c r="IPC1823" s="99"/>
      <c r="IPD1823" s="131"/>
      <c r="IPE1823" s="132"/>
      <c r="IPF1823" s="99"/>
      <c r="IPG1823" s="99"/>
      <c r="IPH1823" s="99"/>
      <c r="IPI1823" s="131"/>
      <c r="IPJ1823" s="132"/>
      <c r="IPK1823" s="131"/>
      <c r="IPL1823" s="132"/>
      <c r="IPM1823" s="99"/>
      <c r="IPN1823" s="99"/>
      <c r="IPO1823" s="99"/>
      <c r="IPP1823" s="169"/>
      <c r="IPQ1823" s="222"/>
      <c r="IPR1823" s="102"/>
      <c r="IPS1823" s="206"/>
      <c r="IPT1823" s="222"/>
      <c r="IPU1823" s="76"/>
      <c r="IPV1823" s="222"/>
      <c r="IPW1823" s="64"/>
      <c r="IPX1823" s="115"/>
      <c r="IPY1823" s="116"/>
      <c r="IPZ1823" s="90"/>
      <c r="IQA1823" s="91"/>
      <c r="IQB1823" s="81"/>
      <c r="IQC1823" s="72"/>
      <c r="IQD1823" s="120"/>
      <c r="IQE1823" s="93"/>
      <c r="IQF1823" s="121"/>
      <c r="IQG1823" s="117"/>
      <c r="IQH1823" s="118"/>
      <c r="IQI1823" s="75"/>
      <c r="IQJ1823" s="76"/>
      <c r="IQK1823" s="76"/>
      <c r="IQL1823" s="70"/>
      <c r="IQM1823" s="89"/>
      <c r="IQN1823" s="76"/>
      <c r="IQO1823" s="76"/>
      <c r="IQP1823" s="76"/>
      <c r="IQQ1823" s="70"/>
      <c r="IQR1823" s="89"/>
      <c r="IQS1823" s="97"/>
      <c r="IQT1823" s="75"/>
      <c r="IQU1823" s="76"/>
      <c r="IQV1823" s="76"/>
      <c r="IQW1823" s="76"/>
      <c r="IQX1823" s="76"/>
      <c r="IQY1823" s="76"/>
      <c r="IQZ1823" s="76"/>
      <c r="IRA1823" s="72"/>
      <c r="IRB1823" s="72"/>
      <c r="IRC1823" s="70"/>
      <c r="IRD1823" s="97"/>
      <c r="IRE1823" s="89"/>
      <c r="IRF1823" s="98"/>
      <c r="IRG1823" s="66"/>
      <c r="IRH1823" s="66"/>
      <c r="IRI1823" s="66"/>
      <c r="IRJ1823" s="66"/>
      <c r="IRK1823" s="66"/>
      <c r="IRL1823" s="126"/>
      <c r="IRM1823" s="124"/>
      <c r="IRN1823" s="102"/>
      <c r="IRO1823" s="102"/>
      <c r="IRP1823" s="102"/>
      <c r="IRQ1823" s="259"/>
      <c r="IRR1823" s="131"/>
      <c r="IRS1823" s="131"/>
      <c r="IRT1823" s="135"/>
      <c r="IRU1823" s="136"/>
      <c r="IRV1823" s="136"/>
      <c r="IRW1823" s="136"/>
      <c r="IRX1823" s="136"/>
      <c r="IRY1823" s="137"/>
      <c r="IRZ1823" s="132"/>
      <c r="ISA1823" s="99"/>
      <c r="ISB1823" s="131"/>
      <c r="ISC1823" s="132"/>
      <c r="ISD1823" s="99"/>
      <c r="ISE1823" s="99"/>
      <c r="ISF1823" s="99"/>
      <c r="ISG1823" s="131"/>
      <c r="ISH1823" s="132"/>
      <c r="ISI1823" s="131"/>
      <c r="ISJ1823" s="132"/>
      <c r="ISK1823" s="99"/>
      <c r="ISL1823" s="99"/>
      <c r="ISM1823" s="99"/>
      <c r="ISN1823" s="169"/>
      <c r="ISO1823" s="222"/>
      <c r="ISP1823" s="102"/>
      <c r="ISQ1823" s="206"/>
      <c r="ISR1823" s="222"/>
      <c r="ISS1823" s="76"/>
      <c r="IST1823" s="222"/>
      <c r="ISU1823" s="64"/>
      <c r="ISV1823" s="115"/>
      <c r="ISW1823" s="116"/>
      <c r="ISX1823" s="90"/>
      <c r="ISY1823" s="91"/>
      <c r="ISZ1823" s="81"/>
      <c r="ITA1823" s="72"/>
      <c r="ITB1823" s="120"/>
      <c r="ITC1823" s="93"/>
      <c r="ITD1823" s="121"/>
      <c r="ITE1823" s="117"/>
      <c r="ITF1823" s="118"/>
      <c r="ITG1823" s="75"/>
      <c r="ITH1823" s="76"/>
      <c r="ITI1823" s="76"/>
      <c r="ITJ1823" s="70"/>
      <c r="ITK1823" s="89"/>
      <c r="ITL1823" s="76"/>
      <c r="ITM1823" s="76"/>
      <c r="ITN1823" s="76"/>
      <c r="ITO1823" s="70"/>
      <c r="ITP1823" s="89"/>
      <c r="ITQ1823" s="97"/>
      <c r="ITR1823" s="75"/>
      <c r="ITS1823" s="76"/>
      <c r="ITT1823" s="76"/>
      <c r="ITU1823" s="76"/>
      <c r="ITV1823" s="76"/>
      <c r="ITW1823" s="76"/>
      <c r="ITX1823" s="76"/>
      <c r="ITY1823" s="72"/>
      <c r="ITZ1823" s="72"/>
      <c r="IUA1823" s="70"/>
      <c r="IUB1823" s="97"/>
      <c r="IUC1823" s="89"/>
      <c r="IUD1823" s="98"/>
      <c r="IUE1823" s="66"/>
      <c r="IUF1823" s="66"/>
      <c r="IUG1823" s="66"/>
      <c r="IUH1823" s="66"/>
      <c r="IUI1823" s="66"/>
      <c r="IUJ1823" s="126"/>
      <c r="IUK1823" s="124"/>
      <c r="IUL1823" s="102"/>
      <c r="IUM1823" s="102"/>
      <c r="IUN1823" s="102"/>
      <c r="IUO1823" s="259"/>
      <c r="IUP1823" s="131"/>
      <c r="IUQ1823" s="131"/>
      <c r="IUR1823" s="135"/>
      <c r="IUS1823" s="136"/>
      <c r="IUT1823" s="136"/>
      <c r="IUU1823" s="136"/>
      <c r="IUV1823" s="136"/>
      <c r="IUW1823" s="137"/>
      <c r="IUX1823" s="132"/>
      <c r="IUY1823" s="99"/>
      <c r="IUZ1823" s="131"/>
      <c r="IVA1823" s="132"/>
      <c r="IVB1823" s="99"/>
      <c r="IVC1823" s="99"/>
      <c r="IVD1823" s="99"/>
      <c r="IVE1823" s="131"/>
      <c r="IVF1823" s="132"/>
      <c r="IVG1823" s="131"/>
      <c r="IVH1823" s="132"/>
      <c r="IVI1823" s="99"/>
      <c r="IVJ1823" s="99"/>
      <c r="IVK1823" s="99"/>
      <c r="IVL1823" s="169"/>
      <c r="IVM1823" s="222"/>
      <c r="IVN1823" s="102"/>
      <c r="IVO1823" s="206"/>
      <c r="IVP1823" s="222"/>
      <c r="IVQ1823" s="76"/>
      <c r="IVR1823" s="222"/>
      <c r="IVS1823" s="64"/>
      <c r="IVT1823" s="115"/>
      <c r="IVU1823" s="116"/>
      <c r="IVV1823" s="90"/>
      <c r="IVW1823" s="91"/>
      <c r="IVX1823" s="81"/>
      <c r="IVY1823" s="72"/>
      <c r="IVZ1823" s="120"/>
      <c r="IWA1823" s="93"/>
      <c r="IWB1823" s="121"/>
      <c r="IWC1823" s="117"/>
      <c r="IWD1823" s="118"/>
      <c r="IWE1823" s="75"/>
      <c r="IWF1823" s="76"/>
      <c r="IWG1823" s="76"/>
      <c r="IWH1823" s="70"/>
      <c r="IWI1823" s="89"/>
      <c r="IWJ1823" s="76"/>
      <c r="IWK1823" s="76"/>
      <c r="IWL1823" s="76"/>
      <c r="IWM1823" s="70"/>
      <c r="IWN1823" s="89"/>
      <c r="IWO1823" s="97"/>
      <c r="IWP1823" s="75"/>
      <c r="IWQ1823" s="76"/>
      <c r="IWR1823" s="76"/>
      <c r="IWS1823" s="76"/>
      <c r="IWT1823" s="76"/>
      <c r="IWU1823" s="76"/>
      <c r="IWV1823" s="76"/>
      <c r="IWW1823" s="72"/>
      <c r="IWX1823" s="72"/>
      <c r="IWY1823" s="70"/>
      <c r="IWZ1823" s="97"/>
      <c r="IXA1823" s="89"/>
      <c r="IXB1823" s="98"/>
      <c r="IXC1823" s="66"/>
      <c r="IXD1823" s="66"/>
      <c r="IXE1823" s="66"/>
      <c r="IXF1823" s="66"/>
      <c r="IXG1823" s="66"/>
      <c r="IXH1823" s="126"/>
      <c r="IXI1823" s="124"/>
      <c r="IXJ1823" s="102"/>
      <c r="IXK1823" s="102"/>
      <c r="IXL1823" s="102"/>
      <c r="IXM1823" s="259"/>
      <c r="IXN1823" s="131"/>
      <c r="IXO1823" s="131"/>
      <c r="IXP1823" s="135"/>
      <c r="IXQ1823" s="136"/>
      <c r="IXR1823" s="136"/>
      <c r="IXS1823" s="136"/>
      <c r="IXT1823" s="136"/>
      <c r="IXU1823" s="137"/>
      <c r="IXV1823" s="132"/>
      <c r="IXW1823" s="99"/>
      <c r="IXX1823" s="131"/>
      <c r="IXY1823" s="132"/>
      <c r="IXZ1823" s="99"/>
      <c r="IYA1823" s="99"/>
      <c r="IYB1823" s="99"/>
      <c r="IYC1823" s="131"/>
      <c r="IYD1823" s="132"/>
      <c r="IYE1823" s="131"/>
      <c r="IYF1823" s="132"/>
      <c r="IYG1823" s="99"/>
      <c r="IYH1823" s="99"/>
      <c r="IYI1823" s="99"/>
      <c r="IYJ1823" s="169"/>
      <c r="IYK1823" s="222"/>
      <c r="IYL1823" s="102"/>
      <c r="IYM1823" s="206"/>
      <c r="IYN1823" s="222"/>
      <c r="IYO1823" s="76"/>
      <c r="IYP1823" s="222"/>
      <c r="IYQ1823" s="64"/>
      <c r="IYR1823" s="115"/>
      <c r="IYS1823" s="116"/>
      <c r="IYT1823" s="90"/>
      <c r="IYU1823" s="91"/>
      <c r="IYV1823" s="81"/>
      <c r="IYW1823" s="72"/>
      <c r="IYX1823" s="120"/>
      <c r="IYY1823" s="93"/>
      <c r="IYZ1823" s="121"/>
      <c r="IZA1823" s="117"/>
      <c r="IZB1823" s="118"/>
      <c r="IZC1823" s="75"/>
      <c r="IZD1823" s="76"/>
      <c r="IZE1823" s="76"/>
      <c r="IZF1823" s="70"/>
      <c r="IZG1823" s="89"/>
      <c r="IZH1823" s="76"/>
      <c r="IZI1823" s="76"/>
      <c r="IZJ1823" s="76"/>
      <c r="IZK1823" s="70"/>
      <c r="IZL1823" s="89"/>
      <c r="IZM1823" s="97"/>
      <c r="IZN1823" s="75"/>
      <c r="IZO1823" s="76"/>
      <c r="IZP1823" s="76"/>
      <c r="IZQ1823" s="76"/>
      <c r="IZR1823" s="76"/>
      <c r="IZS1823" s="76"/>
      <c r="IZT1823" s="76"/>
      <c r="IZU1823" s="72"/>
      <c r="IZV1823" s="72"/>
      <c r="IZW1823" s="70"/>
      <c r="IZX1823" s="97"/>
      <c r="IZY1823" s="89"/>
      <c r="IZZ1823" s="98"/>
      <c r="JAA1823" s="66"/>
      <c r="JAB1823" s="66"/>
      <c r="JAC1823" s="66"/>
      <c r="JAD1823" s="66"/>
      <c r="JAE1823" s="66"/>
      <c r="JAF1823" s="126"/>
      <c r="JAG1823" s="124"/>
      <c r="JAH1823" s="102"/>
      <c r="JAI1823" s="102"/>
      <c r="JAJ1823" s="102"/>
      <c r="JAK1823" s="259"/>
      <c r="JAL1823" s="131"/>
      <c r="JAM1823" s="131"/>
      <c r="JAN1823" s="135"/>
      <c r="JAO1823" s="136"/>
      <c r="JAP1823" s="136"/>
      <c r="JAQ1823" s="136"/>
      <c r="JAR1823" s="136"/>
      <c r="JAS1823" s="137"/>
      <c r="JAT1823" s="132"/>
      <c r="JAU1823" s="99"/>
      <c r="JAV1823" s="131"/>
      <c r="JAW1823" s="132"/>
      <c r="JAX1823" s="99"/>
      <c r="JAY1823" s="99"/>
      <c r="JAZ1823" s="99"/>
      <c r="JBA1823" s="131"/>
      <c r="JBB1823" s="132"/>
      <c r="JBC1823" s="131"/>
      <c r="JBD1823" s="132"/>
      <c r="JBE1823" s="99"/>
      <c r="JBF1823" s="99"/>
      <c r="JBG1823" s="99"/>
      <c r="JBH1823" s="169"/>
      <c r="JBI1823" s="222"/>
      <c r="JBJ1823" s="102"/>
      <c r="JBK1823" s="206"/>
      <c r="JBL1823" s="222"/>
      <c r="JBM1823" s="76"/>
      <c r="JBN1823" s="222"/>
      <c r="JBO1823" s="64"/>
      <c r="JBP1823" s="115"/>
      <c r="JBQ1823" s="116"/>
      <c r="JBR1823" s="90"/>
      <c r="JBS1823" s="91"/>
      <c r="JBT1823" s="81"/>
      <c r="JBU1823" s="72"/>
      <c r="JBV1823" s="120"/>
      <c r="JBW1823" s="93"/>
      <c r="JBX1823" s="121"/>
      <c r="JBY1823" s="117"/>
      <c r="JBZ1823" s="118"/>
      <c r="JCA1823" s="75"/>
      <c r="JCB1823" s="76"/>
      <c r="JCC1823" s="76"/>
      <c r="JCD1823" s="70"/>
      <c r="JCE1823" s="89"/>
      <c r="JCF1823" s="76"/>
      <c r="JCG1823" s="76"/>
      <c r="JCH1823" s="76"/>
      <c r="JCI1823" s="70"/>
      <c r="JCJ1823" s="89"/>
      <c r="JCK1823" s="97"/>
      <c r="JCL1823" s="75"/>
      <c r="JCM1823" s="76"/>
      <c r="JCN1823" s="76"/>
      <c r="JCO1823" s="76"/>
      <c r="JCP1823" s="76"/>
      <c r="JCQ1823" s="76"/>
      <c r="JCR1823" s="76"/>
      <c r="JCS1823" s="72"/>
      <c r="JCT1823" s="72"/>
      <c r="JCU1823" s="70"/>
      <c r="JCV1823" s="97"/>
      <c r="JCW1823" s="89"/>
      <c r="JCX1823" s="98"/>
      <c r="JCY1823" s="66"/>
      <c r="JCZ1823" s="66"/>
      <c r="JDA1823" s="66"/>
      <c r="JDB1823" s="66"/>
      <c r="JDC1823" s="66"/>
      <c r="JDD1823" s="126"/>
      <c r="JDE1823" s="124"/>
      <c r="JDF1823" s="102"/>
      <c r="JDG1823" s="102"/>
      <c r="JDH1823" s="102"/>
      <c r="JDI1823" s="259"/>
      <c r="JDJ1823" s="131"/>
      <c r="JDK1823" s="131"/>
      <c r="JDL1823" s="135"/>
      <c r="JDM1823" s="136"/>
      <c r="JDN1823" s="136"/>
      <c r="JDO1823" s="136"/>
      <c r="JDP1823" s="136"/>
      <c r="JDQ1823" s="137"/>
      <c r="JDR1823" s="132"/>
      <c r="JDS1823" s="99"/>
      <c r="JDT1823" s="131"/>
      <c r="JDU1823" s="132"/>
      <c r="JDV1823" s="99"/>
      <c r="JDW1823" s="99"/>
      <c r="JDX1823" s="99"/>
      <c r="JDY1823" s="131"/>
      <c r="JDZ1823" s="132"/>
      <c r="JEA1823" s="131"/>
      <c r="JEB1823" s="132"/>
      <c r="JEC1823" s="99"/>
      <c r="JED1823" s="99"/>
      <c r="JEE1823" s="99"/>
      <c r="JEF1823" s="169"/>
      <c r="JEG1823" s="222"/>
      <c r="JEH1823" s="102"/>
      <c r="JEI1823" s="206"/>
      <c r="JEJ1823" s="222"/>
      <c r="JEK1823" s="76"/>
      <c r="JEL1823" s="222"/>
      <c r="JEM1823" s="64"/>
      <c r="JEN1823" s="115"/>
      <c r="JEO1823" s="116"/>
      <c r="JEP1823" s="90"/>
      <c r="JEQ1823" s="91"/>
      <c r="JER1823" s="81"/>
      <c r="JES1823" s="72"/>
      <c r="JET1823" s="120"/>
      <c r="JEU1823" s="93"/>
      <c r="JEV1823" s="121"/>
      <c r="JEW1823" s="117"/>
      <c r="JEX1823" s="118"/>
      <c r="JEY1823" s="75"/>
      <c r="JEZ1823" s="76"/>
      <c r="JFA1823" s="76"/>
      <c r="JFB1823" s="70"/>
      <c r="JFC1823" s="89"/>
      <c r="JFD1823" s="76"/>
      <c r="JFE1823" s="76"/>
      <c r="JFF1823" s="76"/>
      <c r="JFG1823" s="70"/>
      <c r="JFH1823" s="89"/>
      <c r="JFI1823" s="97"/>
      <c r="JFJ1823" s="75"/>
      <c r="JFK1823" s="76"/>
      <c r="JFL1823" s="76"/>
      <c r="JFM1823" s="76"/>
      <c r="JFN1823" s="76"/>
      <c r="JFO1823" s="76"/>
      <c r="JFP1823" s="76"/>
      <c r="JFQ1823" s="72"/>
      <c r="JFR1823" s="72"/>
      <c r="JFS1823" s="70"/>
      <c r="JFT1823" s="97"/>
      <c r="JFU1823" s="89"/>
      <c r="JFV1823" s="98"/>
      <c r="JFW1823" s="66"/>
      <c r="JFX1823" s="66"/>
      <c r="JFY1823" s="66"/>
      <c r="JFZ1823" s="66"/>
      <c r="JGA1823" s="66"/>
      <c r="JGB1823" s="126"/>
      <c r="JGC1823" s="124"/>
      <c r="JGD1823" s="102"/>
      <c r="JGE1823" s="102"/>
      <c r="JGF1823" s="102"/>
      <c r="JGG1823" s="259"/>
      <c r="JGH1823" s="131"/>
      <c r="JGI1823" s="131"/>
      <c r="JGJ1823" s="135"/>
      <c r="JGK1823" s="136"/>
      <c r="JGL1823" s="136"/>
      <c r="JGM1823" s="136"/>
      <c r="JGN1823" s="136"/>
      <c r="JGO1823" s="137"/>
      <c r="JGP1823" s="132"/>
      <c r="JGQ1823" s="99"/>
      <c r="JGR1823" s="131"/>
      <c r="JGS1823" s="132"/>
      <c r="JGT1823" s="99"/>
      <c r="JGU1823" s="99"/>
      <c r="JGV1823" s="99"/>
      <c r="JGW1823" s="131"/>
      <c r="JGX1823" s="132"/>
      <c r="JGY1823" s="131"/>
      <c r="JGZ1823" s="132"/>
      <c r="JHA1823" s="99"/>
      <c r="JHB1823" s="99"/>
      <c r="JHC1823" s="99"/>
      <c r="JHD1823" s="169"/>
      <c r="JHE1823" s="222"/>
      <c r="JHF1823" s="102"/>
      <c r="JHG1823" s="206"/>
      <c r="JHH1823" s="222"/>
      <c r="JHI1823" s="76"/>
      <c r="JHJ1823" s="222"/>
      <c r="JHK1823" s="64"/>
      <c r="JHL1823" s="115"/>
      <c r="JHM1823" s="116"/>
      <c r="JHN1823" s="90"/>
      <c r="JHO1823" s="91"/>
      <c r="JHP1823" s="81"/>
      <c r="JHQ1823" s="72"/>
      <c r="JHR1823" s="120"/>
      <c r="JHS1823" s="93"/>
      <c r="JHT1823" s="121"/>
      <c r="JHU1823" s="117"/>
      <c r="JHV1823" s="118"/>
      <c r="JHW1823" s="75"/>
      <c r="JHX1823" s="76"/>
      <c r="JHY1823" s="76"/>
      <c r="JHZ1823" s="70"/>
      <c r="JIA1823" s="89"/>
      <c r="JIB1823" s="76"/>
      <c r="JIC1823" s="76"/>
      <c r="JID1823" s="76"/>
      <c r="JIE1823" s="70"/>
      <c r="JIF1823" s="89"/>
      <c r="JIG1823" s="97"/>
      <c r="JIH1823" s="75"/>
      <c r="JII1823" s="76"/>
      <c r="JIJ1823" s="76"/>
      <c r="JIK1823" s="76"/>
      <c r="JIL1823" s="76"/>
      <c r="JIM1823" s="76"/>
      <c r="JIN1823" s="76"/>
      <c r="JIO1823" s="72"/>
      <c r="JIP1823" s="72"/>
      <c r="JIQ1823" s="70"/>
      <c r="JIR1823" s="97"/>
      <c r="JIS1823" s="89"/>
      <c r="JIT1823" s="98"/>
      <c r="JIU1823" s="66"/>
      <c r="JIV1823" s="66"/>
      <c r="JIW1823" s="66"/>
      <c r="JIX1823" s="66"/>
      <c r="JIY1823" s="66"/>
      <c r="JIZ1823" s="126"/>
      <c r="JJA1823" s="124"/>
      <c r="JJB1823" s="102"/>
      <c r="JJC1823" s="102"/>
      <c r="JJD1823" s="102"/>
      <c r="JJE1823" s="259"/>
      <c r="JJF1823" s="131"/>
      <c r="JJG1823" s="131"/>
      <c r="JJH1823" s="135"/>
      <c r="JJI1823" s="136"/>
      <c r="JJJ1823" s="136"/>
      <c r="JJK1823" s="136"/>
      <c r="JJL1823" s="136"/>
      <c r="JJM1823" s="137"/>
      <c r="JJN1823" s="132"/>
      <c r="JJO1823" s="99"/>
      <c r="JJP1823" s="131"/>
      <c r="JJQ1823" s="132"/>
      <c r="JJR1823" s="99"/>
      <c r="JJS1823" s="99"/>
      <c r="JJT1823" s="99"/>
      <c r="JJU1823" s="131"/>
      <c r="JJV1823" s="132"/>
      <c r="JJW1823" s="131"/>
      <c r="JJX1823" s="132"/>
      <c r="JJY1823" s="99"/>
      <c r="JJZ1823" s="99"/>
      <c r="JKA1823" s="99"/>
      <c r="JKB1823" s="169"/>
      <c r="JKC1823" s="222"/>
      <c r="JKD1823" s="102"/>
      <c r="JKE1823" s="206"/>
      <c r="JKF1823" s="222"/>
      <c r="JKG1823" s="76"/>
      <c r="JKH1823" s="222"/>
      <c r="JKI1823" s="64"/>
      <c r="JKJ1823" s="115"/>
      <c r="JKK1823" s="116"/>
      <c r="JKL1823" s="90"/>
      <c r="JKM1823" s="91"/>
      <c r="JKN1823" s="81"/>
      <c r="JKO1823" s="72"/>
      <c r="JKP1823" s="120"/>
      <c r="JKQ1823" s="93"/>
      <c r="JKR1823" s="121"/>
      <c r="JKS1823" s="117"/>
      <c r="JKT1823" s="118"/>
      <c r="JKU1823" s="75"/>
      <c r="JKV1823" s="76"/>
      <c r="JKW1823" s="76"/>
      <c r="JKX1823" s="70"/>
      <c r="JKY1823" s="89"/>
      <c r="JKZ1823" s="76"/>
      <c r="JLA1823" s="76"/>
      <c r="JLB1823" s="76"/>
      <c r="JLC1823" s="70"/>
      <c r="JLD1823" s="89"/>
      <c r="JLE1823" s="97"/>
      <c r="JLF1823" s="75"/>
      <c r="JLG1823" s="76"/>
      <c r="JLH1823" s="76"/>
      <c r="JLI1823" s="76"/>
      <c r="JLJ1823" s="76"/>
      <c r="JLK1823" s="76"/>
      <c r="JLL1823" s="76"/>
      <c r="JLM1823" s="72"/>
      <c r="JLN1823" s="72"/>
      <c r="JLO1823" s="70"/>
      <c r="JLP1823" s="97"/>
      <c r="JLQ1823" s="89"/>
      <c r="JLR1823" s="98"/>
      <c r="JLS1823" s="66"/>
      <c r="JLT1823" s="66"/>
      <c r="JLU1823" s="66"/>
      <c r="JLV1823" s="66"/>
      <c r="JLW1823" s="66"/>
      <c r="JLX1823" s="126"/>
      <c r="JLY1823" s="124"/>
      <c r="JLZ1823" s="102"/>
      <c r="JMA1823" s="102"/>
      <c r="JMB1823" s="102"/>
      <c r="JMC1823" s="259"/>
      <c r="JMD1823" s="131"/>
      <c r="JME1823" s="131"/>
      <c r="JMF1823" s="135"/>
      <c r="JMG1823" s="136"/>
      <c r="JMH1823" s="136"/>
      <c r="JMI1823" s="136"/>
      <c r="JMJ1823" s="136"/>
      <c r="JMK1823" s="137"/>
      <c r="JML1823" s="132"/>
      <c r="JMM1823" s="99"/>
      <c r="JMN1823" s="131"/>
      <c r="JMO1823" s="132"/>
      <c r="JMP1823" s="99"/>
      <c r="JMQ1823" s="99"/>
      <c r="JMR1823" s="99"/>
      <c r="JMS1823" s="131"/>
      <c r="JMT1823" s="132"/>
      <c r="JMU1823" s="131"/>
      <c r="JMV1823" s="132"/>
      <c r="JMW1823" s="99"/>
      <c r="JMX1823" s="99"/>
      <c r="JMY1823" s="99"/>
      <c r="JMZ1823" s="169"/>
      <c r="JNA1823" s="222"/>
      <c r="JNB1823" s="102"/>
      <c r="JNC1823" s="206"/>
      <c r="JND1823" s="222"/>
      <c r="JNE1823" s="76"/>
      <c r="JNF1823" s="222"/>
      <c r="JNG1823" s="64"/>
      <c r="JNH1823" s="115"/>
      <c r="JNI1823" s="116"/>
      <c r="JNJ1823" s="90"/>
      <c r="JNK1823" s="91"/>
      <c r="JNL1823" s="81"/>
      <c r="JNM1823" s="72"/>
      <c r="JNN1823" s="120"/>
      <c r="JNO1823" s="93"/>
      <c r="JNP1823" s="121"/>
      <c r="JNQ1823" s="117"/>
      <c r="JNR1823" s="118"/>
      <c r="JNS1823" s="75"/>
      <c r="JNT1823" s="76"/>
      <c r="JNU1823" s="76"/>
      <c r="JNV1823" s="70"/>
      <c r="JNW1823" s="89"/>
      <c r="JNX1823" s="76"/>
      <c r="JNY1823" s="76"/>
      <c r="JNZ1823" s="76"/>
      <c r="JOA1823" s="70"/>
      <c r="JOB1823" s="89"/>
      <c r="JOC1823" s="97"/>
      <c r="JOD1823" s="75"/>
      <c r="JOE1823" s="76"/>
      <c r="JOF1823" s="76"/>
      <c r="JOG1823" s="76"/>
      <c r="JOH1823" s="76"/>
      <c r="JOI1823" s="76"/>
      <c r="JOJ1823" s="76"/>
      <c r="JOK1823" s="72"/>
      <c r="JOL1823" s="72"/>
      <c r="JOM1823" s="70"/>
      <c r="JON1823" s="97"/>
      <c r="JOO1823" s="89"/>
      <c r="JOP1823" s="98"/>
      <c r="JOQ1823" s="66"/>
      <c r="JOR1823" s="66"/>
      <c r="JOS1823" s="66"/>
      <c r="JOT1823" s="66"/>
      <c r="JOU1823" s="66"/>
      <c r="JOV1823" s="126"/>
      <c r="JOW1823" s="124"/>
      <c r="JOX1823" s="102"/>
      <c r="JOY1823" s="102"/>
      <c r="JOZ1823" s="102"/>
      <c r="JPA1823" s="259"/>
      <c r="JPB1823" s="131"/>
      <c r="JPC1823" s="131"/>
      <c r="JPD1823" s="135"/>
      <c r="JPE1823" s="136"/>
      <c r="JPF1823" s="136"/>
      <c r="JPG1823" s="136"/>
      <c r="JPH1823" s="136"/>
      <c r="JPI1823" s="137"/>
      <c r="JPJ1823" s="132"/>
      <c r="JPK1823" s="99"/>
      <c r="JPL1823" s="131"/>
      <c r="JPM1823" s="132"/>
      <c r="JPN1823" s="99"/>
      <c r="JPO1823" s="99"/>
      <c r="JPP1823" s="99"/>
      <c r="JPQ1823" s="131"/>
      <c r="JPR1823" s="132"/>
      <c r="JPS1823" s="131"/>
      <c r="JPT1823" s="132"/>
      <c r="JPU1823" s="99"/>
      <c r="JPV1823" s="99"/>
      <c r="JPW1823" s="99"/>
      <c r="JPX1823" s="169"/>
      <c r="JPY1823" s="222"/>
      <c r="JPZ1823" s="102"/>
      <c r="JQA1823" s="206"/>
      <c r="JQB1823" s="222"/>
      <c r="JQC1823" s="76"/>
      <c r="JQD1823" s="222"/>
      <c r="JQE1823" s="64"/>
      <c r="JQF1823" s="115"/>
      <c r="JQG1823" s="116"/>
      <c r="JQH1823" s="90"/>
      <c r="JQI1823" s="91"/>
      <c r="JQJ1823" s="81"/>
      <c r="JQK1823" s="72"/>
      <c r="JQL1823" s="120"/>
      <c r="JQM1823" s="93"/>
      <c r="JQN1823" s="121"/>
      <c r="JQO1823" s="117"/>
      <c r="JQP1823" s="118"/>
      <c r="JQQ1823" s="75"/>
      <c r="JQR1823" s="76"/>
      <c r="JQS1823" s="76"/>
      <c r="JQT1823" s="70"/>
      <c r="JQU1823" s="89"/>
      <c r="JQV1823" s="76"/>
      <c r="JQW1823" s="76"/>
      <c r="JQX1823" s="76"/>
      <c r="JQY1823" s="70"/>
      <c r="JQZ1823" s="89"/>
      <c r="JRA1823" s="97"/>
      <c r="JRB1823" s="75"/>
      <c r="JRC1823" s="76"/>
      <c r="JRD1823" s="76"/>
      <c r="JRE1823" s="76"/>
      <c r="JRF1823" s="76"/>
      <c r="JRG1823" s="76"/>
      <c r="JRH1823" s="76"/>
      <c r="JRI1823" s="72"/>
      <c r="JRJ1823" s="72"/>
      <c r="JRK1823" s="70"/>
      <c r="JRL1823" s="97"/>
      <c r="JRM1823" s="89"/>
      <c r="JRN1823" s="98"/>
      <c r="JRO1823" s="66"/>
      <c r="JRP1823" s="66"/>
      <c r="JRQ1823" s="66"/>
      <c r="JRR1823" s="66"/>
      <c r="JRS1823" s="66"/>
      <c r="JRT1823" s="126"/>
      <c r="JRU1823" s="124"/>
      <c r="JRV1823" s="102"/>
      <c r="JRW1823" s="102"/>
      <c r="JRX1823" s="102"/>
      <c r="JRY1823" s="259"/>
      <c r="JRZ1823" s="131"/>
      <c r="JSA1823" s="131"/>
      <c r="JSB1823" s="135"/>
      <c r="JSC1823" s="136"/>
      <c r="JSD1823" s="136"/>
      <c r="JSE1823" s="136"/>
      <c r="JSF1823" s="136"/>
      <c r="JSG1823" s="137"/>
      <c r="JSH1823" s="132"/>
      <c r="JSI1823" s="99"/>
      <c r="JSJ1823" s="131"/>
      <c r="JSK1823" s="132"/>
      <c r="JSL1823" s="99"/>
      <c r="JSM1823" s="99"/>
      <c r="JSN1823" s="99"/>
      <c r="JSO1823" s="131"/>
      <c r="JSP1823" s="132"/>
      <c r="JSQ1823" s="131"/>
      <c r="JSR1823" s="132"/>
      <c r="JSS1823" s="99"/>
      <c r="JST1823" s="99"/>
      <c r="JSU1823" s="99"/>
      <c r="JSV1823" s="169"/>
      <c r="JSW1823" s="222"/>
      <c r="JSX1823" s="102"/>
      <c r="JSY1823" s="206"/>
      <c r="JSZ1823" s="222"/>
      <c r="JTA1823" s="76"/>
      <c r="JTB1823" s="222"/>
      <c r="JTC1823" s="64"/>
      <c r="JTD1823" s="115"/>
      <c r="JTE1823" s="116"/>
      <c r="JTF1823" s="90"/>
      <c r="JTG1823" s="91"/>
      <c r="JTH1823" s="81"/>
      <c r="JTI1823" s="72"/>
      <c r="JTJ1823" s="120"/>
      <c r="JTK1823" s="93"/>
      <c r="JTL1823" s="121"/>
      <c r="JTM1823" s="117"/>
      <c r="JTN1823" s="118"/>
      <c r="JTO1823" s="75"/>
      <c r="JTP1823" s="76"/>
      <c r="JTQ1823" s="76"/>
      <c r="JTR1823" s="70"/>
      <c r="JTS1823" s="89"/>
      <c r="JTT1823" s="76"/>
      <c r="JTU1823" s="76"/>
      <c r="JTV1823" s="76"/>
      <c r="JTW1823" s="70"/>
      <c r="JTX1823" s="89"/>
      <c r="JTY1823" s="97"/>
      <c r="JTZ1823" s="75"/>
      <c r="JUA1823" s="76"/>
      <c r="JUB1823" s="76"/>
      <c r="JUC1823" s="76"/>
      <c r="JUD1823" s="76"/>
      <c r="JUE1823" s="76"/>
      <c r="JUF1823" s="76"/>
      <c r="JUG1823" s="72"/>
      <c r="JUH1823" s="72"/>
      <c r="JUI1823" s="70"/>
      <c r="JUJ1823" s="97"/>
      <c r="JUK1823" s="89"/>
      <c r="JUL1823" s="98"/>
      <c r="JUM1823" s="66"/>
      <c r="JUN1823" s="66"/>
      <c r="JUO1823" s="66"/>
      <c r="JUP1823" s="66"/>
      <c r="JUQ1823" s="66"/>
      <c r="JUR1823" s="126"/>
      <c r="JUS1823" s="124"/>
      <c r="JUT1823" s="102"/>
      <c r="JUU1823" s="102"/>
      <c r="JUV1823" s="102"/>
      <c r="JUW1823" s="259"/>
      <c r="JUX1823" s="131"/>
      <c r="JUY1823" s="131"/>
      <c r="JUZ1823" s="135"/>
      <c r="JVA1823" s="136"/>
      <c r="JVB1823" s="136"/>
      <c r="JVC1823" s="136"/>
      <c r="JVD1823" s="136"/>
      <c r="JVE1823" s="137"/>
      <c r="JVF1823" s="132"/>
      <c r="JVG1823" s="99"/>
      <c r="JVH1823" s="131"/>
      <c r="JVI1823" s="132"/>
      <c r="JVJ1823" s="99"/>
      <c r="JVK1823" s="99"/>
      <c r="JVL1823" s="99"/>
      <c r="JVM1823" s="131"/>
      <c r="JVN1823" s="132"/>
      <c r="JVO1823" s="131"/>
      <c r="JVP1823" s="132"/>
      <c r="JVQ1823" s="99"/>
      <c r="JVR1823" s="99"/>
      <c r="JVS1823" s="99"/>
      <c r="JVT1823" s="169"/>
      <c r="JVU1823" s="222"/>
      <c r="JVV1823" s="102"/>
      <c r="JVW1823" s="206"/>
      <c r="JVX1823" s="222"/>
      <c r="JVY1823" s="76"/>
      <c r="JVZ1823" s="222"/>
      <c r="JWA1823" s="64"/>
      <c r="JWB1823" s="115"/>
      <c r="JWC1823" s="116"/>
      <c r="JWD1823" s="90"/>
      <c r="JWE1823" s="91"/>
      <c r="JWF1823" s="81"/>
      <c r="JWG1823" s="72"/>
      <c r="JWH1823" s="120"/>
      <c r="JWI1823" s="93"/>
      <c r="JWJ1823" s="121"/>
      <c r="JWK1823" s="117"/>
      <c r="JWL1823" s="118"/>
      <c r="JWM1823" s="75"/>
      <c r="JWN1823" s="76"/>
      <c r="JWO1823" s="76"/>
      <c r="JWP1823" s="70"/>
      <c r="JWQ1823" s="89"/>
      <c r="JWR1823" s="76"/>
      <c r="JWS1823" s="76"/>
      <c r="JWT1823" s="76"/>
      <c r="JWU1823" s="70"/>
      <c r="JWV1823" s="89"/>
      <c r="JWW1823" s="97"/>
      <c r="JWX1823" s="75"/>
      <c r="JWY1823" s="76"/>
      <c r="JWZ1823" s="76"/>
      <c r="JXA1823" s="76"/>
      <c r="JXB1823" s="76"/>
      <c r="JXC1823" s="76"/>
      <c r="JXD1823" s="76"/>
      <c r="JXE1823" s="72"/>
      <c r="JXF1823" s="72"/>
      <c r="JXG1823" s="70"/>
      <c r="JXH1823" s="97"/>
      <c r="JXI1823" s="89"/>
      <c r="JXJ1823" s="98"/>
      <c r="JXK1823" s="66"/>
      <c r="JXL1823" s="66"/>
      <c r="JXM1823" s="66"/>
      <c r="JXN1823" s="66"/>
      <c r="JXO1823" s="66"/>
      <c r="JXP1823" s="126"/>
      <c r="JXQ1823" s="124"/>
      <c r="JXR1823" s="102"/>
      <c r="JXS1823" s="102"/>
      <c r="JXT1823" s="102"/>
      <c r="JXU1823" s="259"/>
      <c r="JXV1823" s="131"/>
      <c r="JXW1823" s="131"/>
      <c r="JXX1823" s="135"/>
      <c r="JXY1823" s="136"/>
      <c r="JXZ1823" s="136"/>
      <c r="JYA1823" s="136"/>
      <c r="JYB1823" s="136"/>
      <c r="JYC1823" s="137"/>
      <c r="JYD1823" s="132"/>
      <c r="JYE1823" s="99"/>
      <c r="JYF1823" s="131"/>
      <c r="JYG1823" s="132"/>
      <c r="JYH1823" s="99"/>
      <c r="JYI1823" s="99"/>
      <c r="JYJ1823" s="99"/>
      <c r="JYK1823" s="131"/>
      <c r="JYL1823" s="132"/>
      <c r="JYM1823" s="131"/>
      <c r="JYN1823" s="132"/>
      <c r="JYO1823" s="99"/>
      <c r="JYP1823" s="99"/>
      <c r="JYQ1823" s="99"/>
      <c r="JYR1823" s="169"/>
      <c r="JYS1823" s="222"/>
      <c r="JYT1823" s="102"/>
      <c r="JYU1823" s="206"/>
      <c r="JYV1823" s="222"/>
      <c r="JYW1823" s="76"/>
      <c r="JYX1823" s="222"/>
      <c r="JYY1823" s="64"/>
      <c r="JYZ1823" s="115"/>
      <c r="JZA1823" s="116"/>
      <c r="JZB1823" s="90"/>
      <c r="JZC1823" s="91"/>
      <c r="JZD1823" s="81"/>
      <c r="JZE1823" s="72"/>
      <c r="JZF1823" s="120"/>
      <c r="JZG1823" s="93"/>
      <c r="JZH1823" s="121"/>
      <c r="JZI1823" s="117"/>
      <c r="JZJ1823" s="118"/>
      <c r="JZK1823" s="75"/>
      <c r="JZL1823" s="76"/>
      <c r="JZM1823" s="76"/>
      <c r="JZN1823" s="70"/>
      <c r="JZO1823" s="89"/>
      <c r="JZP1823" s="76"/>
      <c r="JZQ1823" s="76"/>
      <c r="JZR1823" s="76"/>
      <c r="JZS1823" s="70"/>
      <c r="JZT1823" s="89"/>
      <c r="JZU1823" s="97"/>
      <c r="JZV1823" s="75"/>
      <c r="JZW1823" s="76"/>
      <c r="JZX1823" s="76"/>
      <c r="JZY1823" s="76"/>
      <c r="JZZ1823" s="76"/>
      <c r="KAA1823" s="76"/>
      <c r="KAB1823" s="76"/>
      <c r="KAC1823" s="72"/>
      <c r="KAD1823" s="72"/>
      <c r="KAE1823" s="70"/>
      <c r="KAF1823" s="97"/>
      <c r="KAG1823" s="89"/>
      <c r="KAH1823" s="98"/>
      <c r="KAI1823" s="66"/>
      <c r="KAJ1823" s="66"/>
      <c r="KAK1823" s="66"/>
      <c r="KAL1823" s="66"/>
      <c r="KAM1823" s="66"/>
      <c r="KAN1823" s="126"/>
      <c r="KAO1823" s="124"/>
      <c r="KAP1823" s="102"/>
      <c r="KAQ1823" s="102"/>
      <c r="KAR1823" s="102"/>
      <c r="KAS1823" s="259"/>
      <c r="KAT1823" s="131"/>
      <c r="KAU1823" s="131"/>
      <c r="KAV1823" s="135"/>
      <c r="KAW1823" s="136"/>
      <c r="KAX1823" s="136"/>
      <c r="KAY1823" s="136"/>
      <c r="KAZ1823" s="136"/>
      <c r="KBA1823" s="137"/>
      <c r="KBB1823" s="132"/>
      <c r="KBC1823" s="99"/>
      <c r="KBD1823" s="131"/>
      <c r="KBE1823" s="132"/>
      <c r="KBF1823" s="99"/>
      <c r="KBG1823" s="99"/>
      <c r="KBH1823" s="99"/>
      <c r="KBI1823" s="131"/>
      <c r="KBJ1823" s="132"/>
      <c r="KBK1823" s="131"/>
      <c r="KBL1823" s="132"/>
      <c r="KBM1823" s="99"/>
      <c r="KBN1823" s="99"/>
      <c r="KBO1823" s="99"/>
      <c r="KBP1823" s="169"/>
      <c r="KBQ1823" s="222"/>
      <c r="KBR1823" s="102"/>
      <c r="KBS1823" s="206"/>
      <c r="KBT1823" s="222"/>
      <c r="KBU1823" s="76"/>
      <c r="KBV1823" s="222"/>
      <c r="KBW1823" s="64"/>
      <c r="KBX1823" s="115"/>
      <c r="KBY1823" s="116"/>
      <c r="KBZ1823" s="90"/>
      <c r="KCA1823" s="91"/>
      <c r="KCB1823" s="81"/>
      <c r="KCC1823" s="72"/>
      <c r="KCD1823" s="120"/>
      <c r="KCE1823" s="93"/>
      <c r="KCF1823" s="121"/>
      <c r="KCG1823" s="117"/>
      <c r="KCH1823" s="118"/>
      <c r="KCI1823" s="75"/>
      <c r="KCJ1823" s="76"/>
      <c r="KCK1823" s="76"/>
      <c r="KCL1823" s="70"/>
      <c r="KCM1823" s="89"/>
      <c r="KCN1823" s="76"/>
      <c r="KCO1823" s="76"/>
      <c r="KCP1823" s="76"/>
      <c r="KCQ1823" s="70"/>
      <c r="KCR1823" s="89"/>
      <c r="KCS1823" s="97"/>
      <c r="KCT1823" s="75"/>
      <c r="KCU1823" s="76"/>
      <c r="KCV1823" s="76"/>
      <c r="KCW1823" s="76"/>
      <c r="KCX1823" s="76"/>
      <c r="KCY1823" s="76"/>
      <c r="KCZ1823" s="76"/>
      <c r="KDA1823" s="72"/>
      <c r="KDB1823" s="72"/>
      <c r="KDC1823" s="70"/>
      <c r="KDD1823" s="97"/>
      <c r="KDE1823" s="89"/>
      <c r="KDF1823" s="98"/>
      <c r="KDG1823" s="66"/>
      <c r="KDH1823" s="66"/>
      <c r="KDI1823" s="66"/>
      <c r="KDJ1823" s="66"/>
      <c r="KDK1823" s="66"/>
      <c r="KDL1823" s="126"/>
      <c r="KDM1823" s="124"/>
      <c r="KDN1823" s="102"/>
      <c r="KDO1823" s="102"/>
      <c r="KDP1823" s="102"/>
      <c r="KDQ1823" s="259"/>
      <c r="KDR1823" s="131"/>
      <c r="KDS1823" s="131"/>
      <c r="KDT1823" s="135"/>
      <c r="KDU1823" s="136"/>
      <c r="KDV1823" s="136"/>
      <c r="KDW1823" s="136"/>
      <c r="KDX1823" s="136"/>
      <c r="KDY1823" s="137"/>
      <c r="KDZ1823" s="132"/>
      <c r="KEA1823" s="99"/>
      <c r="KEB1823" s="131"/>
      <c r="KEC1823" s="132"/>
      <c r="KED1823" s="99"/>
      <c r="KEE1823" s="99"/>
      <c r="KEF1823" s="99"/>
      <c r="KEG1823" s="131"/>
      <c r="KEH1823" s="132"/>
      <c r="KEI1823" s="131"/>
      <c r="KEJ1823" s="132"/>
      <c r="KEK1823" s="99"/>
      <c r="KEL1823" s="99"/>
      <c r="KEM1823" s="99"/>
      <c r="KEN1823" s="169"/>
      <c r="KEO1823" s="222"/>
      <c r="KEP1823" s="102"/>
      <c r="KEQ1823" s="206"/>
      <c r="KER1823" s="222"/>
      <c r="KES1823" s="76"/>
      <c r="KET1823" s="222"/>
      <c r="KEU1823" s="64"/>
      <c r="KEV1823" s="115"/>
      <c r="KEW1823" s="116"/>
      <c r="KEX1823" s="90"/>
      <c r="KEY1823" s="91"/>
      <c r="KEZ1823" s="81"/>
      <c r="KFA1823" s="72"/>
      <c r="KFB1823" s="120"/>
      <c r="KFC1823" s="93"/>
      <c r="KFD1823" s="121"/>
      <c r="KFE1823" s="117"/>
      <c r="KFF1823" s="118"/>
      <c r="KFG1823" s="75"/>
      <c r="KFH1823" s="76"/>
      <c r="KFI1823" s="76"/>
      <c r="KFJ1823" s="70"/>
      <c r="KFK1823" s="89"/>
      <c r="KFL1823" s="76"/>
      <c r="KFM1823" s="76"/>
      <c r="KFN1823" s="76"/>
      <c r="KFO1823" s="70"/>
      <c r="KFP1823" s="89"/>
      <c r="KFQ1823" s="97"/>
      <c r="KFR1823" s="75"/>
      <c r="KFS1823" s="76"/>
      <c r="KFT1823" s="76"/>
      <c r="KFU1823" s="76"/>
      <c r="KFV1823" s="76"/>
      <c r="KFW1823" s="76"/>
      <c r="KFX1823" s="76"/>
      <c r="KFY1823" s="72"/>
      <c r="KFZ1823" s="72"/>
      <c r="KGA1823" s="70"/>
      <c r="KGB1823" s="97"/>
      <c r="KGC1823" s="89"/>
      <c r="KGD1823" s="98"/>
      <c r="KGE1823" s="66"/>
      <c r="KGF1823" s="66"/>
      <c r="KGG1823" s="66"/>
      <c r="KGH1823" s="66"/>
      <c r="KGI1823" s="66"/>
      <c r="KGJ1823" s="126"/>
      <c r="KGK1823" s="124"/>
      <c r="KGL1823" s="102"/>
      <c r="KGM1823" s="102"/>
      <c r="KGN1823" s="102"/>
      <c r="KGO1823" s="259"/>
      <c r="KGP1823" s="131"/>
      <c r="KGQ1823" s="131"/>
      <c r="KGR1823" s="135"/>
      <c r="KGS1823" s="136"/>
      <c r="KGT1823" s="136"/>
      <c r="KGU1823" s="136"/>
      <c r="KGV1823" s="136"/>
      <c r="KGW1823" s="137"/>
      <c r="KGX1823" s="132"/>
      <c r="KGY1823" s="99"/>
      <c r="KGZ1823" s="131"/>
      <c r="KHA1823" s="132"/>
      <c r="KHB1823" s="99"/>
      <c r="KHC1823" s="99"/>
      <c r="KHD1823" s="99"/>
      <c r="KHE1823" s="131"/>
      <c r="KHF1823" s="132"/>
      <c r="KHG1823" s="131"/>
      <c r="KHH1823" s="132"/>
      <c r="KHI1823" s="99"/>
      <c r="KHJ1823" s="99"/>
      <c r="KHK1823" s="99"/>
      <c r="KHL1823" s="169"/>
      <c r="KHM1823" s="222"/>
      <c r="KHN1823" s="102"/>
      <c r="KHO1823" s="206"/>
      <c r="KHP1823" s="222"/>
      <c r="KHQ1823" s="76"/>
      <c r="KHR1823" s="222"/>
      <c r="KHS1823" s="64"/>
      <c r="KHT1823" s="115"/>
      <c r="KHU1823" s="116"/>
      <c r="KHV1823" s="90"/>
      <c r="KHW1823" s="91"/>
      <c r="KHX1823" s="81"/>
      <c r="KHY1823" s="72"/>
      <c r="KHZ1823" s="120"/>
      <c r="KIA1823" s="93"/>
      <c r="KIB1823" s="121"/>
      <c r="KIC1823" s="117"/>
      <c r="KID1823" s="118"/>
      <c r="KIE1823" s="75"/>
      <c r="KIF1823" s="76"/>
      <c r="KIG1823" s="76"/>
      <c r="KIH1823" s="70"/>
      <c r="KII1823" s="89"/>
      <c r="KIJ1823" s="76"/>
      <c r="KIK1823" s="76"/>
      <c r="KIL1823" s="76"/>
      <c r="KIM1823" s="70"/>
      <c r="KIN1823" s="89"/>
      <c r="KIO1823" s="97"/>
      <c r="KIP1823" s="75"/>
      <c r="KIQ1823" s="76"/>
      <c r="KIR1823" s="76"/>
      <c r="KIS1823" s="76"/>
      <c r="KIT1823" s="76"/>
      <c r="KIU1823" s="76"/>
      <c r="KIV1823" s="76"/>
      <c r="KIW1823" s="72"/>
      <c r="KIX1823" s="72"/>
      <c r="KIY1823" s="70"/>
      <c r="KIZ1823" s="97"/>
      <c r="KJA1823" s="89"/>
      <c r="KJB1823" s="98"/>
      <c r="KJC1823" s="66"/>
      <c r="KJD1823" s="66"/>
      <c r="KJE1823" s="66"/>
      <c r="KJF1823" s="66"/>
      <c r="KJG1823" s="66"/>
      <c r="KJH1823" s="126"/>
      <c r="KJI1823" s="124"/>
      <c r="KJJ1823" s="102"/>
      <c r="KJK1823" s="102"/>
      <c r="KJL1823" s="102"/>
      <c r="KJM1823" s="259"/>
      <c r="KJN1823" s="131"/>
      <c r="KJO1823" s="131"/>
      <c r="KJP1823" s="135"/>
      <c r="KJQ1823" s="136"/>
      <c r="KJR1823" s="136"/>
      <c r="KJS1823" s="136"/>
      <c r="KJT1823" s="136"/>
      <c r="KJU1823" s="137"/>
      <c r="KJV1823" s="132"/>
      <c r="KJW1823" s="99"/>
      <c r="KJX1823" s="131"/>
      <c r="KJY1823" s="132"/>
      <c r="KJZ1823" s="99"/>
      <c r="KKA1823" s="99"/>
      <c r="KKB1823" s="99"/>
      <c r="KKC1823" s="131"/>
      <c r="KKD1823" s="132"/>
      <c r="KKE1823" s="131"/>
      <c r="KKF1823" s="132"/>
      <c r="KKG1823" s="99"/>
      <c r="KKH1823" s="99"/>
      <c r="KKI1823" s="99"/>
      <c r="KKJ1823" s="169"/>
      <c r="KKK1823" s="222"/>
      <c r="KKL1823" s="102"/>
      <c r="KKM1823" s="206"/>
      <c r="KKN1823" s="222"/>
      <c r="KKO1823" s="76"/>
      <c r="KKP1823" s="222"/>
      <c r="KKQ1823" s="64"/>
      <c r="KKR1823" s="115"/>
      <c r="KKS1823" s="116"/>
      <c r="KKT1823" s="90"/>
      <c r="KKU1823" s="91"/>
      <c r="KKV1823" s="81"/>
      <c r="KKW1823" s="72"/>
      <c r="KKX1823" s="120"/>
      <c r="KKY1823" s="93"/>
      <c r="KKZ1823" s="121"/>
      <c r="KLA1823" s="117"/>
      <c r="KLB1823" s="118"/>
      <c r="KLC1823" s="75"/>
      <c r="KLD1823" s="76"/>
      <c r="KLE1823" s="76"/>
      <c r="KLF1823" s="70"/>
      <c r="KLG1823" s="89"/>
      <c r="KLH1823" s="76"/>
      <c r="KLI1823" s="76"/>
      <c r="KLJ1823" s="76"/>
      <c r="KLK1823" s="70"/>
      <c r="KLL1823" s="89"/>
      <c r="KLM1823" s="97"/>
      <c r="KLN1823" s="75"/>
      <c r="KLO1823" s="76"/>
      <c r="KLP1823" s="76"/>
      <c r="KLQ1823" s="76"/>
      <c r="KLR1823" s="76"/>
      <c r="KLS1823" s="76"/>
      <c r="KLT1823" s="76"/>
      <c r="KLU1823" s="72"/>
      <c r="KLV1823" s="72"/>
      <c r="KLW1823" s="70"/>
      <c r="KLX1823" s="97"/>
      <c r="KLY1823" s="89"/>
      <c r="KLZ1823" s="98"/>
      <c r="KMA1823" s="66"/>
      <c r="KMB1823" s="66"/>
      <c r="KMC1823" s="66"/>
      <c r="KMD1823" s="66"/>
      <c r="KME1823" s="66"/>
      <c r="KMF1823" s="126"/>
      <c r="KMG1823" s="124"/>
      <c r="KMH1823" s="102"/>
      <c r="KMI1823" s="102"/>
      <c r="KMJ1823" s="102"/>
      <c r="KMK1823" s="259"/>
      <c r="KML1823" s="131"/>
      <c r="KMM1823" s="131"/>
      <c r="KMN1823" s="135"/>
      <c r="KMO1823" s="136"/>
      <c r="KMP1823" s="136"/>
      <c r="KMQ1823" s="136"/>
      <c r="KMR1823" s="136"/>
      <c r="KMS1823" s="137"/>
      <c r="KMT1823" s="132"/>
      <c r="KMU1823" s="99"/>
      <c r="KMV1823" s="131"/>
      <c r="KMW1823" s="132"/>
      <c r="KMX1823" s="99"/>
      <c r="KMY1823" s="99"/>
      <c r="KMZ1823" s="99"/>
      <c r="KNA1823" s="131"/>
      <c r="KNB1823" s="132"/>
      <c r="KNC1823" s="131"/>
      <c r="KND1823" s="132"/>
      <c r="KNE1823" s="99"/>
      <c r="KNF1823" s="99"/>
      <c r="KNG1823" s="99"/>
      <c r="KNH1823" s="169"/>
      <c r="KNI1823" s="222"/>
      <c r="KNJ1823" s="102"/>
      <c r="KNK1823" s="206"/>
      <c r="KNL1823" s="222"/>
      <c r="KNM1823" s="76"/>
      <c r="KNN1823" s="222"/>
      <c r="KNO1823" s="64"/>
      <c r="KNP1823" s="115"/>
      <c r="KNQ1823" s="116"/>
      <c r="KNR1823" s="90"/>
      <c r="KNS1823" s="91"/>
      <c r="KNT1823" s="81"/>
      <c r="KNU1823" s="72"/>
      <c r="KNV1823" s="120"/>
      <c r="KNW1823" s="93"/>
      <c r="KNX1823" s="121"/>
      <c r="KNY1823" s="117"/>
      <c r="KNZ1823" s="118"/>
      <c r="KOA1823" s="75"/>
      <c r="KOB1823" s="76"/>
      <c r="KOC1823" s="76"/>
      <c r="KOD1823" s="70"/>
      <c r="KOE1823" s="89"/>
      <c r="KOF1823" s="76"/>
      <c r="KOG1823" s="76"/>
      <c r="KOH1823" s="76"/>
      <c r="KOI1823" s="70"/>
      <c r="KOJ1823" s="89"/>
      <c r="KOK1823" s="97"/>
      <c r="KOL1823" s="75"/>
      <c r="KOM1823" s="76"/>
      <c r="KON1823" s="76"/>
      <c r="KOO1823" s="76"/>
      <c r="KOP1823" s="76"/>
      <c r="KOQ1823" s="76"/>
      <c r="KOR1823" s="76"/>
      <c r="KOS1823" s="72"/>
      <c r="KOT1823" s="72"/>
      <c r="KOU1823" s="70"/>
      <c r="KOV1823" s="97"/>
      <c r="KOW1823" s="89"/>
      <c r="KOX1823" s="98"/>
      <c r="KOY1823" s="66"/>
      <c r="KOZ1823" s="66"/>
      <c r="KPA1823" s="66"/>
      <c r="KPB1823" s="66"/>
      <c r="KPC1823" s="66"/>
      <c r="KPD1823" s="126"/>
      <c r="KPE1823" s="124"/>
      <c r="KPF1823" s="102"/>
      <c r="KPG1823" s="102"/>
      <c r="KPH1823" s="102"/>
      <c r="KPI1823" s="259"/>
      <c r="KPJ1823" s="131"/>
      <c r="KPK1823" s="131"/>
      <c r="KPL1823" s="135"/>
      <c r="KPM1823" s="136"/>
      <c r="KPN1823" s="136"/>
      <c r="KPO1823" s="136"/>
      <c r="KPP1823" s="136"/>
      <c r="KPQ1823" s="137"/>
      <c r="KPR1823" s="132"/>
      <c r="KPS1823" s="99"/>
      <c r="KPT1823" s="131"/>
      <c r="KPU1823" s="132"/>
      <c r="KPV1823" s="99"/>
      <c r="KPW1823" s="99"/>
      <c r="KPX1823" s="99"/>
      <c r="KPY1823" s="131"/>
      <c r="KPZ1823" s="132"/>
      <c r="KQA1823" s="131"/>
      <c r="KQB1823" s="132"/>
      <c r="KQC1823" s="99"/>
      <c r="KQD1823" s="99"/>
      <c r="KQE1823" s="99"/>
      <c r="KQF1823" s="169"/>
      <c r="KQG1823" s="222"/>
      <c r="KQH1823" s="102"/>
      <c r="KQI1823" s="206"/>
      <c r="KQJ1823" s="222"/>
      <c r="KQK1823" s="76"/>
      <c r="KQL1823" s="222"/>
      <c r="KQM1823" s="64"/>
      <c r="KQN1823" s="115"/>
      <c r="KQO1823" s="116"/>
      <c r="KQP1823" s="90"/>
      <c r="KQQ1823" s="91"/>
      <c r="KQR1823" s="81"/>
      <c r="KQS1823" s="72"/>
      <c r="KQT1823" s="120"/>
      <c r="KQU1823" s="93"/>
      <c r="KQV1823" s="121"/>
      <c r="KQW1823" s="117"/>
      <c r="KQX1823" s="118"/>
      <c r="KQY1823" s="75"/>
      <c r="KQZ1823" s="76"/>
      <c r="KRA1823" s="76"/>
      <c r="KRB1823" s="70"/>
      <c r="KRC1823" s="89"/>
      <c r="KRD1823" s="76"/>
      <c r="KRE1823" s="76"/>
      <c r="KRF1823" s="76"/>
      <c r="KRG1823" s="70"/>
      <c r="KRH1823" s="89"/>
      <c r="KRI1823" s="97"/>
      <c r="KRJ1823" s="75"/>
      <c r="KRK1823" s="76"/>
      <c r="KRL1823" s="76"/>
      <c r="KRM1823" s="76"/>
      <c r="KRN1823" s="76"/>
      <c r="KRO1823" s="76"/>
      <c r="KRP1823" s="76"/>
      <c r="KRQ1823" s="72"/>
      <c r="KRR1823" s="72"/>
      <c r="KRS1823" s="70"/>
      <c r="KRT1823" s="97"/>
      <c r="KRU1823" s="89"/>
      <c r="KRV1823" s="98"/>
      <c r="KRW1823" s="66"/>
      <c r="KRX1823" s="66"/>
      <c r="KRY1823" s="66"/>
      <c r="KRZ1823" s="66"/>
      <c r="KSA1823" s="66"/>
      <c r="KSB1823" s="126"/>
      <c r="KSC1823" s="124"/>
      <c r="KSD1823" s="102"/>
      <c r="KSE1823" s="102"/>
      <c r="KSF1823" s="102"/>
      <c r="KSG1823" s="259"/>
      <c r="KSH1823" s="131"/>
      <c r="KSI1823" s="131"/>
      <c r="KSJ1823" s="135"/>
      <c r="KSK1823" s="136"/>
      <c r="KSL1823" s="136"/>
      <c r="KSM1823" s="136"/>
      <c r="KSN1823" s="136"/>
      <c r="KSO1823" s="137"/>
      <c r="KSP1823" s="132"/>
      <c r="KSQ1823" s="99"/>
      <c r="KSR1823" s="131"/>
      <c r="KSS1823" s="132"/>
      <c r="KST1823" s="99"/>
      <c r="KSU1823" s="99"/>
      <c r="KSV1823" s="99"/>
      <c r="KSW1823" s="131"/>
      <c r="KSX1823" s="132"/>
      <c r="KSY1823" s="131"/>
      <c r="KSZ1823" s="132"/>
      <c r="KTA1823" s="99"/>
      <c r="KTB1823" s="99"/>
      <c r="KTC1823" s="99"/>
      <c r="KTD1823" s="169"/>
      <c r="KTE1823" s="222"/>
      <c r="KTF1823" s="102"/>
      <c r="KTG1823" s="206"/>
      <c r="KTH1823" s="222"/>
      <c r="KTI1823" s="76"/>
      <c r="KTJ1823" s="222"/>
      <c r="KTK1823" s="64"/>
      <c r="KTL1823" s="115"/>
      <c r="KTM1823" s="116"/>
      <c r="KTN1823" s="90"/>
      <c r="KTO1823" s="91"/>
      <c r="KTP1823" s="81"/>
      <c r="KTQ1823" s="72"/>
      <c r="KTR1823" s="120"/>
      <c r="KTS1823" s="93"/>
      <c r="KTT1823" s="121"/>
      <c r="KTU1823" s="117"/>
      <c r="KTV1823" s="118"/>
      <c r="KTW1823" s="75"/>
      <c r="KTX1823" s="76"/>
      <c r="KTY1823" s="76"/>
      <c r="KTZ1823" s="70"/>
      <c r="KUA1823" s="89"/>
      <c r="KUB1823" s="76"/>
      <c r="KUC1823" s="76"/>
      <c r="KUD1823" s="76"/>
      <c r="KUE1823" s="70"/>
      <c r="KUF1823" s="89"/>
      <c r="KUG1823" s="97"/>
      <c r="KUH1823" s="75"/>
      <c r="KUI1823" s="76"/>
      <c r="KUJ1823" s="76"/>
      <c r="KUK1823" s="76"/>
      <c r="KUL1823" s="76"/>
      <c r="KUM1823" s="76"/>
      <c r="KUN1823" s="76"/>
      <c r="KUO1823" s="72"/>
      <c r="KUP1823" s="72"/>
      <c r="KUQ1823" s="70"/>
      <c r="KUR1823" s="97"/>
      <c r="KUS1823" s="89"/>
      <c r="KUT1823" s="98"/>
      <c r="KUU1823" s="66"/>
      <c r="KUV1823" s="66"/>
      <c r="KUW1823" s="66"/>
      <c r="KUX1823" s="66"/>
      <c r="KUY1823" s="66"/>
      <c r="KUZ1823" s="126"/>
      <c r="KVA1823" s="124"/>
      <c r="KVB1823" s="102"/>
      <c r="KVC1823" s="102"/>
      <c r="KVD1823" s="102"/>
      <c r="KVE1823" s="259"/>
      <c r="KVF1823" s="131"/>
      <c r="KVG1823" s="131"/>
      <c r="KVH1823" s="135"/>
      <c r="KVI1823" s="136"/>
      <c r="KVJ1823" s="136"/>
      <c r="KVK1823" s="136"/>
      <c r="KVL1823" s="136"/>
      <c r="KVM1823" s="137"/>
      <c r="KVN1823" s="132"/>
      <c r="KVO1823" s="99"/>
      <c r="KVP1823" s="131"/>
      <c r="KVQ1823" s="132"/>
      <c r="KVR1823" s="99"/>
      <c r="KVS1823" s="99"/>
      <c r="KVT1823" s="99"/>
      <c r="KVU1823" s="131"/>
      <c r="KVV1823" s="132"/>
      <c r="KVW1823" s="131"/>
      <c r="KVX1823" s="132"/>
      <c r="KVY1823" s="99"/>
      <c r="KVZ1823" s="99"/>
      <c r="KWA1823" s="99"/>
      <c r="KWB1823" s="169"/>
      <c r="KWC1823" s="222"/>
      <c r="KWD1823" s="102"/>
      <c r="KWE1823" s="206"/>
      <c r="KWF1823" s="222"/>
      <c r="KWG1823" s="76"/>
      <c r="KWH1823" s="222"/>
      <c r="KWI1823" s="64"/>
      <c r="KWJ1823" s="115"/>
      <c r="KWK1823" s="116"/>
      <c r="KWL1823" s="90"/>
      <c r="KWM1823" s="91"/>
      <c r="KWN1823" s="81"/>
      <c r="KWO1823" s="72"/>
      <c r="KWP1823" s="120"/>
      <c r="KWQ1823" s="93"/>
      <c r="KWR1823" s="121"/>
      <c r="KWS1823" s="117"/>
      <c r="KWT1823" s="118"/>
      <c r="KWU1823" s="75"/>
      <c r="KWV1823" s="76"/>
      <c r="KWW1823" s="76"/>
      <c r="KWX1823" s="70"/>
      <c r="KWY1823" s="89"/>
      <c r="KWZ1823" s="76"/>
      <c r="KXA1823" s="76"/>
      <c r="KXB1823" s="76"/>
      <c r="KXC1823" s="70"/>
      <c r="KXD1823" s="89"/>
      <c r="KXE1823" s="97"/>
      <c r="KXF1823" s="75"/>
      <c r="KXG1823" s="76"/>
      <c r="KXH1823" s="76"/>
      <c r="KXI1823" s="76"/>
      <c r="KXJ1823" s="76"/>
      <c r="KXK1823" s="76"/>
      <c r="KXL1823" s="76"/>
      <c r="KXM1823" s="72"/>
      <c r="KXN1823" s="72"/>
      <c r="KXO1823" s="70"/>
      <c r="KXP1823" s="97"/>
      <c r="KXQ1823" s="89"/>
      <c r="KXR1823" s="98"/>
      <c r="KXS1823" s="66"/>
      <c r="KXT1823" s="66"/>
      <c r="KXU1823" s="66"/>
      <c r="KXV1823" s="66"/>
      <c r="KXW1823" s="66"/>
      <c r="KXX1823" s="126"/>
      <c r="KXY1823" s="124"/>
      <c r="KXZ1823" s="102"/>
      <c r="KYA1823" s="102"/>
      <c r="KYB1823" s="102"/>
      <c r="KYC1823" s="259"/>
      <c r="KYD1823" s="131"/>
      <c r="KYE1823" s="131"/>
      <c r="KYF1823" s="135"/>
      <c r="KYG1823" s="136"/>
      <c r="KYH1823" s="136"/>
      <c r="KYI1823" s="136"/>
      <c r="KYJ1823" s="136"/>
      <c r="KYK1823" s="137"/>
      <c r="KYL1823" s="132"/>
      <c r="KYM1823" s="99"/>
      <c r="KYN1823" s="131"/>
      <c r="KYO1823" s="132"/>
      <c r="KYP1823" s="99"/>
      <c r="KYQ1823" s="99"/>
      <c r="KYR1823" s="99"/>
      <c r="KYS1823" s="131"/>
      <c r="KYT1823" s="132"/>
      <c r="KYU1823" s="131"/>
      <c r="KYV1823" s="132"/>
      <c r="KYW1823" s="99"/>
      <c r="KYX1823" s="99"/>
      <c r="KYY1823" s="99"/>
      <c r="KYZ1823" s="169"/>
      <c r="KZA1823" s="222"/>
      <c r="KZB1823" s="102"/>
      <c r="KZC1823" s="206"/>
      <c r="KZD1823" s="222"/>
      <c r="KZE1823" s="76"/>
      <c r="KZF1823" s="222"/>
      <c r="KZG1823" s="64"/>
      <c r="KZH1823" s="115"/>
      <c r="KZI1823" s="116"/>
      <c r="KZJ1823" s="90"/>
      <c r="KZK1823" s="91"/>
      <c r="KZL1823" s="81"/>
      <c r="KZM1823" s="72"/>
      <c r="KZN1823" s="120"/>
      <c r="KZO1823" s="93"/>
      <c r="KZP1823" s="121"/>
      <c r="KZQ1823" s="117"/>
      <c r="KZR1823" s="118"/>
      <c r="KZS1823" s="75"/>
      <c r="KZT1823" s="76"/>
      <c r="KZU1823" s="76"/>
      <c r="KZV1823" s="70"/>
      <c r="KZW1823" s="89"/>
      <c r="KZX1823" s="76"/>
      <c r="KZY1823" s="76"/>
      <c r="KZZ1823" s="76"/>
      <c r="LAA1823" s="70"/>
      <c r="LAB1823" s="89"/>
      <c r="LAC1823" s="97"/>
      <c r="LAD1823" s="75"/>
      <c r="LAE1823" s="76"/>
      <c r="LAF1823" s="76"/>
      <c r="LAG1823" s="76"/>
      <c r="LAH1823" s="76"/>
      <c r="LAI1823" s="76"/>
      <c r="LAJ1823" s="76"/>
      <c r="LAK1823" s="72"/>
      <c r="LAL1823" s="72"/>
      <c r="LAM1823" s="70"/>
      <c r="LAN1823" s="97"/>
      <c r="LAO1823" s="89"/>
      <c r="LAP1823" s="98"/>
      <c r="LAQ1823" s="66"/>
      <c r="LAR1823" s="66"/>
      <c r="LAS1823" s="66"/>
      <c r="LAT1823" s="66"/>
      <c r="LAU1823" s="66"/>
      <c r="LAV1823" s="126"/>
      <c r="LAW1823" s="124"/>
      <c r="LAX1823" s="102"/>
      <c r="LAY1823" s="102"/>
      <c r="LAZ1823" s="102"/>
      <c r="LBA1823" s="259"/>
      <c r="LBB1823" s="131"/>
      <c r="LBC1823" s="131"/>
      <c r="LBD1823" s="135"/>
      <c r="LBE1823" s="136"/>
      <c r="LBF1823" s="136"/>
      <c r="LBG1823" s="136"/>
      <c r="LBH1823" s="136"/>
      <c r="LBI1823" s="137"/>
      <c r="LBJ1823" s="132"/>
      <c r="LBK1823" s="99"/>
      <c r="LBL1823" s="131"/>
      <c r="LBM1823" s="132"/>
      <c r="LBN1823" s="99"/>
      <c r="LBO1823" s="99"/>
      <c r="LBP1823" s="99"/>
      <c r="LBQ1823" s="131"/>
      <c r="LBR1823" s="132"/>
      <c r="LBS1823" s="131"/>
      <c r="LBT1823" s="132"/>
      <c r="LBU1823" s="99"/>
      <c r="LBV1823" s="99"/>
      <c r="LBW1823" s="99"/>
      <c r="LBX1823" s="169"/>
      <c r="LBY1823" s="222"/>
      <c r="LBZ1823" s="102"/>
      <c r="LCA1823" s="206"/>
      <c r="LCB1823" s="222"/>
      <c r="LCC1823" s="76"/>
      <c r="LCD1823" s="222"/>
      <c r="LCE1823" s="64"/>
      <c r="LCF1823" s="115"/>
      <c r="LCG1823" s="116"/>
      <c r="LCH1823" s="90"/>
      <c r="LCI1823" s="91"/>
      <c r="LCJ1823" s="81"/>
      <c r="LCK1823" s="72"/>
      <c r="LCL1823" s="120"/>
      <c r="LCM1823" s="93"/>
      <c r="LCN1823" s="121"/>
      <c r="LCO1823" s="117"/>
      <c r="LCP1823" s="118"/>
      <c r="LCQ1823" s="75"/>
      <c r="LCR1823" s="76"/>
      <c r="LCS1823" s="76"/>
      <c r="LCT1823" s="70"/>
      <c r="LCU1823" s="89"/>
      <c r="LCV1823" s="76"/>
      <c r="LCW1823" s="76"/>
      <c r="LCX1823" s="76"/>
      <c r="LCY1823" s="70"/>
      <c r="LCZ1823" s="89"/>
      <c r="LDA1823" s="97"/>
      <c r="LDB1823" s="75"/>
      <c r="LDC1823" s="76"/>
      <c r="LDD1823" s="76"/>
      <c r="LDE1823" s="76"/>
      <c r="LDF1823" s="76"/>
      <c r="LDG1823" s="76"/>
      <c r="LDH1823" s="76"/>
      <c r="LDI1823" s="72"/>
      <c r="LDJ1823" s="72"/>
      <c r="LDK1823" s="70"/>
      <c r="LDL1823" s="97"/>
      <c r="LDM1823" s="89"/>
      <c r="LDN1823" s="98"/>
      <c r="LDO1823" s="66"/>
      <c r="LDP1823" s="66"/>
      <c r="LDQ1823" s="66"/>
      <c r="LDR1823" s="66"/>
      <c r="LDS1823" s="66"/>
      <c r="LDT1823" s="126"/>
      <c r="LDU1823" s="124"/>
      <c r="LDV1823" s="102"/>
      <c r="LDW1823" s="102"/>
      <c r="LDX1823" s="102"/>
      <c r="LDY1823" s="259"/>
      <c r="LDZ1823" s="131"/>
      <c r="LEA1823" s="131"/>
      <c r="LEB1823" s="135"/>
      <c r="LEC1823" s="136"/>
      <c r="LED1823" s="136"/>
      <c r="LEE1823" s="136"/>
      <c r="LEF1823" s="136"/>
      <c r="LEG1823" s="137"/>
      <c r="LEH1823" s="132"/>
      <c r="LEI1823" s="99"/>
      <c r="LEJ1823" s="131"/>
      <c r="LEK1823" s="132"/>
      <c r="LEL1823" s="99"/>
      <c r="LEM1823" s="99"/>
      <c r="LEN1823" s="99"/>
      <c r="LEO1823" s="131"/>
      <c r="LEP1823" s="132"/>
      <c r="LEQ1823" s="131"/>
      <c r="LER1823" s="132"/>
      <c r="LES1823" s="99"/>
      <c r="LET1823" s="99"/>
      <c r="LEU1823" s="99"/>
      <c r="LEV1823" s="169"/>
      <c r="LEW1823" s="222"/>
      <c r="LEX1823" s="102"/>
      <c r="LEY1823" s="206"/>
      <c r="LEZ1823" s="222"/>
      <c r="LFA1823" s="76"/>
      <c r="LFB1823" s="222"/>
      <c r="LFC1823" s="64"/>
      <c r="LFD1823" s="115"/>
      <c r="LFE1823" s="116"/>
      <c r="LFF1823" s="90"/>
      <c r="LFG1823" s="91"/>
      <c r="LFH1823" s="81"/>
      <c r="LFI1823" s="72"/>
      <c r="LFJ1823" s="120"/>
      <c r="LFK1823" s="93"/>
      <c r="LFL1823" s="121"/>
      <c r="LFM1823" s="117"/>
      <c r="LFN1823" s="118"/>
      <c r="LFO1823" s="75"/>
      <c r="LFP1823" s="76"/>
      <c r="LFQ1823" s="76"/>
      <c r="LFR1823" s="70"/>
      <c r="LFS1823" s="89"/>
      <c r="LFT1823" s="76"/>
      <c r="LFU1823" s="76"/>
      <c r="LFV1823" s="76"/>
      <c r="LFW1823" s="70"/>
      <c r="LFX1823" s="89"/>
      <c r="LFY1823" s="97"/>
      <c r="LFZ1823" s="75"/>
      <c r="LGA1823" s="76"/>
      <c r="LGB1823" s="76"/>
      <c r="LGC1823" s="76"/>
      <c r="LGD1823" s="76"/>
      <c r="LGE1823" s="76"/>
      <c r="LGF1823" s="76"/>
      <c r="LGG1823" s="72"/>
      <c r="LGH1823" s="72"/>
      <c r="LGI1823" s="70"/>
      <c r="LGJ1823" s="97"/>
      <c r="LGK1823" s="89"/>
      <c r="LGL1823" s="98"/>
      <c r="LGM1823" s="66"/>
      <c r="LGN1823" s="66"/>
      <c r="LGO1823" s="66"/>
      <c r="LGP1823" s="66"/>
      <c r="LGQ1823" s="66"/>
      <c r="LGR1823" s="126"/>
      <c r="LGS1823" s="124"/>
      <c r="LGT1823" s="102"/>
      <c r="LGU1823" s="102"/>
      <c r="LGV1823" s="102"/>
      <c r="LGW1823" s="259"/>
      <c r="LGX1823" s="131"/>
      <c r="LGY1823" s="131"/>
      <c r="LGZ1823" s="135"/>
      <c r="LHA1823" s="136"/>
      <c r="LHB1823" s="136"/>
      <c r="LHC1823" s="136"/>
      <c r="LHD1823" s="136"/>
      <c r="LHE1823" s="137"/>
      <c r="LHF1823" s="132"/>
      <c r="LHG1823" s="99"/>
      <c r="LHH1823" s="131"/>
      <c r="LHI1823" s="132"/>
      <c r="LHJ1823" s="99"/>
      <c r="LHK1823" s="99"/>
      <c r="LHL1823" s="99"/>
      <c r="LHM1823" s="131"/>
      <c r="LHN1823" s="132"/>
      <c r="LHO1823" s="131"/>
      <c r="LHP1823" s="132"/>
      <c r="LHQ1823" s="99"/>
      <c r="LHR1823" s="99"/>
      <c r="LHS1823" s="99"/>
      <c r="LHT1823" s="169"/>
      <c r="LHU1823" s="222"/>
      <c r="LHV1823" s="102"/>
      <c r="LHW1823" s="206"/>
      <c r="LHX1823" s="222"/>
      <c r="LHY1823" s="76"/>
      <c r="LHZ1823" s="222"/>
      <c r="LIA1823" s="64"/>
      <c r="LIB1823" s="115"/>
      <c r="LIC1823" s="116"/>
      <c r="LID1823" s="90"/>
      <c r="LIE1823" s="91"/>
      <c r="LIF1823" s="81"/>
      <c r="LIG1823" s="72"/>
      <c r="LIH1823" s="120"/>
      <c r="LII1823" s="93"/>
      <c r="LIJ1823" s="121"/>
      <c r="LIK1823" s="117"/>
      <c r="LIL1823" s="118"/>
      <c r="LIM1823" s="75"/>
      <c r="LIN1823" s="76"/>
      <c r="LIO1823" s="76"/>
      <c r="LIP1823" s="70"/>
      <c r="LIQ1823" s="89"/>
      <c r="LIR1823" s="76"/>
      <c r="LIS1823" s="76"/>
      <c r="LIT1823" s="76"/>
      <c r="LIU1823" s="70"/>
      <c r="LIV1823" s="89"/>
      <c r="LIW1823" s="97"/>
      <c r="LIX1823" s="75"/>
      <c r="LIY1823" s="76"/>
      <c r="LIZ1823" s="76"/>
      <c r="LJA1823" s="76"/>
      <c r="LJB1823" s="76"/>
      <c r="LJC1823" s="76"/>
      <c r="LJD1823" s="76"/>
      <c r="LJE1823" s="72"/>
      <c r="LJF1823" s="72"/>
      <c r="LJG1823" s="70"/>
      <c r="LJH1823" s="97"/>
      <c r="LJI1823" s="89"/>
      <c r="LJJ1823" s="98"/>
      <c r="LJK1823" s="66"/>
      <c r="LJL1823" s="66"/>
      <c r="LJM1823" s="66"/>
      <c r="LJN1823" s="66"/>
      <c r="LJO1823" s="66"/>
      <c r="LJP1823" s="126"/>
      <c r="LJQ1823" s="124"/>
      <c r="LJR1823" s="102"/>
      <c r="LJS1823" s="102"/>
      <c r="LJT1823" s="102"/>
      <c r="LJU1823" s="259"/>
      <c r="LJV1823" s="131"/>
      <c r="LJW1823" s="131"/>
      <c r="LJX1823" s="135"/>
      <c r="LJY1823" s="136"/>
      <c r="LJZ1823" s="136"/>
      <c r="LKA1823" s="136"/>
      <c r="LKB1823" s="136"/>
      <c r="LKC1823" s="137"/>
      <c r="LKD1823" s="132"/>
      <c r="LKE1823" s="99"/>
      <c r="LKF1823" s="131"/>
      <c r="LKG1823" s="132"/>
      <c r="LKH1823" s="99"/>
      <c r="LKI1823" s="99"/>
      <c r="LKJ1823" s="99"/>
      <c r="LKK1823" s="131"/>
      <c r="LKL1823" s="132"/>
      <c r="LKM1823" s="131"/>
      <c r="LKN1823" s="132"/>
      <c r="LKO1823" s="99"/>
      <c r="LKP1823" s="99"/>
      <c r="LKQ1823" s="99"/>
      <c r="LKR1823" s="169"/>
      <c r="LKS1823" s="222"/>
      <c r="LKT1823" s="102"/>
      <c r="LKU1823" s="206"/>
      <c r="LKV1823" s="222"/>
      <c r="LKW1823" s="76"/>
      <c r="LKX1823" s="222"/>
      <c r="LKY1823" s="64"/>
      <c r="LKZ1823" s="115"/>
      <c r="LLA1823" s="116"/>
      <c r="LLB1823" s="90"/>
      <c r="LLC1823" s="91"/>
      <c r="LLD1823" s="81"/>
      <c r="LLE1823" s="72"/>
      <c r="LLF1823" s="120"/>
      <c r="LLG1823" s="93"/>
      <c r="LLH1823" s="121"/>
      <c r="LLI1823" s="117"/>
      <c r="LLJ1823" s="118"/>
      <c r="LLK1823" s="75"/>
      <c r="LLL1823" s="76"/>
      <c r="LLM1823" s="76"/>
      <c r="LLN1823" s="70"/>
      <c r="LLO1823" s="89"/>
      <c r="LLP1823" s="76"/>
      <c r="LLQ1823" s="76"/>
      <c r="LLR1823" s="76"/>
      <c r="LLS1823" s="70"/>
      <c r="LLT1823" s="89"/>
      <c r="LLU1823" s="97"/>
      <c r="LLV1823" s="75"/>
      <c r="LLW1823" s="76"/>
      <c r="LLX1823" s="76"/>
      <c r="LLY1823" s="76"/>
      <c r="LLZ1823" s="76"/>
      <c r="LMA1823" s="76"/>
      <c r="LMB1823" s="76"/>
      <c r="LMC1823" s="72"/>
      <c r="LMD1823" s="72"/>
      <c r="LME1823" s="70"/>
      <c r="LMF1823" s="97"/>
      <c r="LMG1823" s="89"/>
      <c r="LMH1823" s="98"/>
      <c r="LMI1823" s="66"/>
      <c r="LMJ1823" s="66"/>
      <c r="LMK1823" s="66"/>
      <c r="LML1823" s="66"/>
      <c r="LMM1823" s="66"/>
      <c r="LMN1823" s="126"/>
      <c r="LMO1823" s="124"/>
      <c r="LMP1823" s="102"/>
      <c r="LMQ1823" s="102"/>
      <c r="LMR1823" s="102"/>
      <c r="LMS1823" s="259"/>
      <c r="LMT1823" s="131"/>
      <c r="LMU1823" s="131"/>
      <c r="LMV1823" s="135"/>
      <c r="LMW1823" s="136"/>
      <c r="LMX1823" s="136"/>
      <c r="LMY1823" s="136"/>
      <c r="LMZ1823" s="136"/>
      <c r="LNA1823" s="137"/>
      <c r="LNB1823" s="132"/>
      <c r="LNC1823" s="99"/>
      <c r="LND1823" s="131"/>
      <c r="LNE1823" s="132"/>
      <c r="LNF1823" s="99"/>
      <c r="LNG1823" s="99"/>
      <c r="LNH1823" s="99"/>
      <c r="LNI1823" s="131"/>
      <c r="LNJ1823" s="132"/>
      <c r="LNK1823" s="131"/>
      <c r="LNL1823" s="132"/>
      <c r="LNM1823" s="99"/>
      <c r="LNN1823" s="99"/>
      <c r="LNO1823" s="99"/>
      <c r="LNP1823" s="169"/>
      <c r="LNQ1823" s="222"/>
      <c r="LNR1823" s="102"/>
      <c r="LNS1823" s="206"/>
      <c r="LNT1823" s="222"/>
      <c r="LNU1823" s="76"/>
      <c r="LNV1823" s="222"/>
      <c r="LNW1823" s="64"/>
      <c r="LNX1823" s="115"/>
      <c r="LNY1823" s="116"/>
      <c r="LNZ1823" s="90"/>
      <c r="LOA1823" s="91"/>
      <c r="LOB1823" s="81"/>
      <c r="LOC1823" s="72"/>
      <c r="LOD1823" s="120"/>
      <c r="LOE1823" s="93"/>
      <c r="LOF1823" s="121"/>
      <c r="LOG1823" s="117"/>
      <c r="LOH1823" s="118"/>
      <c r="LOI1823" s="75"/>
      <c r="LOJ1823" s="76"/>
      <c r="LOK1823" s="76"/>
      <c r="LOL1823" s="70"/>
      <c r="LOM1823" s="89"/>
      <c r="LON1823" s="76"/>
      <c r="LOO1823" s="76"/>
      <c r="LOP1823" s="76"/>
      <c r="LOQ1823" s="70"/>
      <c r="LOR1823" s="89"/>
      <c r="LOS1823" s="97"/>
      <c r="LOT1823" s="75"/>
      <c r="LOU1823" s="76"/>
      <c r="LOV1823" s="76"/>
      <c r="LOW1823" s="76"/>
      <c r="LOX1823" s="76"/>
      <c r="LOY1823" s="76"/>
      <c r="LOZ1823" s="76"/>
      <c r="LPA1823" s="72"/>
      <c r="LPB1823" s="72"/>
      <c r="LPC1823" s="70"/>
      <c r="LPD1823" s="97"/>
      <c r="LPE1823" s="89"/>
      <c r="LPF1823" s="98"/>
      <c r="LPG1823" s="66"/>
      <c r="LPH1823" s="66"/>
      <c r="LPI1823" s="66"/>
      <c r="LPJ1823" s="66"/>
      <c r="LPK1823" s="66"/>
      <c r="LPL1823" s="126"/>
      <c r="LPM1823" s="124"/>
      <c r="LPN1823" s="102"/>
      <c r="LPO1823" s="102"/>
      <c r="LPP1823" s="102"/>
      <c r="LPQ1823" s="259"/>
      <c r="LPR1823" s="131"/>
      <c r="LPS1823" s="131"/>
      <c r="LPT1823" s="135"/>
      <c r="LPU1823" s="136"/>
      <c r="LPV1823" s="136"/>
      <c r="LPW1823" s="136"/>
      <c r="LPX1823" s="136"/>
      <c r="LPY1823" s="137"/>
      <c r="LPZ1823" s="132"/>
      <c r="LQA1823" s="99"/>
      <c r="LQB1823" s="131"/>
      <c r="LQC1823" s="132"/>
      <c r="LQD1823" s="99"/>
      <c r="LQE1823" s="99"/>
      <c r="LQF1823" s="99"/>
      <c r="LQG1823" s="131"/>
      <c r="LQH1823" s="132"/>
      <c r="LQI1823" s="131"/>
      <c r="LQJ1823" s="132"/>
      <c r="LQK1823" s="99"/>
      <c r="LQL1823" s="99"/>
      <c r="LQM1823" s="99"/>
      <c r="LQN1823" s="169"/>
      <c r="LQO1823" s="222"/>
      <c r="LQP1823" s="102"/>
      <c r="LQQ1823" s="206"/>
      <c r="LQR1823" s="222"/>
      <c r="LQS1823" s="76"/>
      <c r="LQT1823" s="222"/>
      <c r="LQU1823" s="64"/>
      <c r="LQV1823" s="115"/>
      <c r="LQW1823" s="116"/>
      <c r="LQX1823" s="90"/>
      <c r="LQY1823" s="91"/>
      <c r="LQZ1823" s="81"/>
      <c r="LRA1823" s="72"/>
      <c r="LRB1823" s="120"/>
      <c r="LRC1823" s="93"/>
      <c r="LRD1823" s="121"/>
      <c r="LRE1823" s="117"/>
      <c r="LRF1823" s="118"/>
      <c r="LRG1823" s="75"/>
      <c r="LRH1823" s="76"/>
      <c r="LRI1823" s="76"/>
      <c r="LRJ1823" s="70"/>
      <c r="LRK1823" s="89"/>
      <c r="LRL1823" s="76"/>
      <c r="LRM1823" s="76"/>
      <c r="LRN1823" s="76"/>
      <c r="LRO1823" s="70"/>
      <c r="LRP1823" s="89"/>
      <c r="LRQ1823" s="97"/>
      <c r="LRR1823" s="75"/>
      <c r="LRS1823" s="76"/>
      <c r="LRT1823" s="76"/>
      <c r="LRU1823" s="76"/>
      <c r="LRV1823" s="76"/>
      <c r="LRW1823" s="76"/>
      <c r="LRX1823" s="76"/>
      <c r="LRY1823" s="72"/>
      <c r="LRZ1823" s="72"/>
      <c r="LSA1823" s="70"/>
      <c r="LSB1823" s="97"/>
      <c r="LSC1823" s="89"/>
      <c r="LSD1823" s="98"/>
      <c r="LSE1823" s="66"/>
      <c r="LSF1823" s="66"/>
      <c r="LSG1823" s="66"/>
      <c r="LSH1823" s="66"/>
      <c r="LSI1823" s="66"/>
      <c r="LSJ1823" s="126"/>
      <c r="LSK1823" s="124"/>
      <c r="LSL1823" s="102"/>
      <c r="LSM1823" s="102"/>
      <c r="LSN1823" s="102"/>
      <c r="LSO1823" s="259"/>
      <c r="LSP1823" s="131"/>
      <c r="LSQ1823" s="131"/>
      <c r="LSR1823" s="135"/>
      <c r="LSS1823" s="136"/>
      <c r="LST1823" s="136"/>
      <c r="LSU1823" s="136"/>
      <c r="LSV1823" s="136"/>
      <c r="LSW1823" s="137"/>
      <c r="LSX1823" s="132"/>
      <c r="LSY1823" s="99"/>
      <c r="LSZ1823" s="131"/>
      <c r="LTA1823" s="132"/>
      <c r="LTB1823" s="99"/>
      <c r="LTC1823" s="99"/>
      <c r="LTD1823" s="99"/>
      <c r="LTE1823" s="131"/>
      <c r="LTF1823" s="132"/>
      <c r="LTG1823" s="131"/>
      <c r="LTH1823" s="132"/>
      <c r="LTI1823" s="99"/>
      <c r="LTJ1823" s="99"/>
      <c r="LTK1823" s="99"/>
      <c r="LTL1823" s="169"/>
      <c r="LTM1823" s="222"/>
      <c r="LTN1823" s="102"/>
      <c r="LTO1823" s="206"/>
      <c r="LTP1823" s="222"/>
      <c r="LTQ1823" s="76"/>
      <c r="LTR1823" s="222"/>
      <c r="LTS1823" s="64"/>
      <c r="LTT1823" s="115"/>
      <c r="LTU1823" s="116"/>
      <c r="LTV1823" s="90"/>
      <c r="LTW1823" s="91"/>
      <c r="LTX1823" s="81"/>
      <c r="LTY1823" s="72"/>
      <c r="LTZ1823" s="120"/>
      <c r="LUA1823" s="93"/>
      <c r="LUB1823" s="121"/>
      <c r="LUC1823" s="117"/>
      <c r="LUD1823" s="118"/>
      <c r="LUE1823" s="75"/>
      <c r="LUF1823" s="76"/>
      <c r="LUG1823" s="76"/>
      <c r="LUH1823" s="70"/>
      <c r="LUI1823" s="89"/>
      <c r="LUJ1823" s="76"/>
      <c r="LUK1823" s="76"/>
      <c r="LUL1823" s="76"/>
      <c r="LUM1823" s="70"/>
      <c r="LUN1823" s="89"/>
      <c r="LUO1823" s="97"/>
      <c r="LUP1823" s="75"/>
      <c r="LUQ1823" s="76"/>
      <c r="LUR1823" s="76"/>
      <c r="LUS1823" s="76"/>
      <c r="LUT1823" s="76"/>
      <c r="LUU1823" s="76"/>
      <c r="LUV1823" s="76"/>
      <c r="LUW1823" s="72"/>
      <c r="LUX1823" s="72"/>
      <c r="LUY1823" s="70"/>
      <c r="LUZ1823" s="97"/>
      <c r="LVA1823" s="89"/>
      <c r="LVB1823" s="98"/>
      <c r="LVC1823" s="66"/>
      <c r="LVD1823" s="66"/>
      <c r="LVE1823" s="66"/>
      <c r="LVF1823" s="66"/>
      <c r="LVG1823" s="66"/>
      <c r="LVH1823" s="126"/>
      <c r="LVI1823" s="124"/>
      <c r="LVJ1823" s="102"/>
      <c r="LVK1823" s="102"/>
      <c r="LVL1823" s="102"/>
      <c r="LVM1823" s="259"/>
      <c r="LVN1823" s="131"/>
      <c r="LVO1823" s="131"/>
      <c r="LVP1823" s="135"/>
      <c r="LVQ1823" s="136"/>
      <c r="LVR1823" s="136"/>
      <c r="LVS1823" s="136"/>
      <c r="LVT1823" s="136"/>
      <c r="LVU1823" s="137"/>
      <c r="LVV1823" s="132"/>
      <c r="LVW1823" s="99"/>
      <c r="LVX1823" s="131"/>
      <c r="LVY1823" s="132"/>
      <c r="LVZ1823" s="99"/>
      <c r="LWA1823" s="99"/>
      <c r="LWB1823" s="99"/>
      <c r="LWC1823" s="131"/>
      <c r="LWD1823" s="132"/>
      <c r="LWE1823" s="131"/>
      <c r="LWF1823" s="132"/>
      <c r="LWG1823" s="99"/>
      <c r="LWH1823" s="99"/>
      <c r="LWI1823" s="99"/>
      <c r="LWJ1823" s="169"/>
      <c r="LWK1823" s="222"/>
      <c r="LWL1823" s="102"/>
      <c r="LWM1823" s="206"/>
      <c r="LWN1823" s="222"/>
      <c r="LWO1823" s="76"/>
      <c r="LWP1823" s="222"/>
      <c r="LWQ1823" s="64"/>
      <c r="LWR1823" s="115"/>
      <c r="LWS1823" s="116"/>
      <c r="LWT1823" s="90"/>
      <c r="LWU1823" s="91"/>
      <c r="LWV1823" s="81"/>
      <c r="LWW1823" s="72"/>
      <c r="LWX1823" s="120"/>
      <c r="LWY1823" s="93"/>
      <c r="LWZ1823" s="121"/>
      <c r="LXA1823" s="117"/>
      <c r="LXB1823" s="118"/>
      <c r="LXC1823" s="75"/>
      <c r="LXD1823" s="76"/>
      <c r="LXE1823" s="76"/>
      <c r="LXF1823" s="70"/>
      <c r="LXG1823" s="89"/>
      <c r="LXH1823" s="76"/>
      <c r="LXI1823" s="76"/>
      <c r="LXJ1823" s="76"/>
      <c r="LXK1823" s="70"/>
      <c r="LXL1823" s="89"/>
      <c r="LXM1823" s="97"/>
      <c r="LXN1823" s="75"/>
      <c r="LXO1823" s="76"/>
      <c r="LXP1823" s="76"/>
      <c r="LXQ1823" s="76"/>
      <c r="LXR1823" s="76"/>
      <c r="LXS1823" s="76"/>
      <c r="LXT1823" s="76"/>
      <c r="LXU1823" s="72"/>
      <c r="LXV1823" s="72"/>
      <c r="LXW1823" s="70"/>
      <c r="LXX1823" s="97"/>
      <c r="LXY1823" s="89"/>
      <c r="LXZ1823" s="98"/>
      <c r="LYA1823" s="66"/>
      <c r="LYB1823" s="66"/>
      <c r="LYC1823" s="66"/>
      <c r="LYD1823" s="66"/>
      <c r="LYE1823" s="66"/>
      <c r="LYF1823" s="126"/>
      <c r="LYG1823" s="124"/>
      <c r="LYH1823" s="102"/>
      <c r="LYI1823" s="102"/>
      <c r="LYJ1823" s="102"/>
      <c r="LYK1823" s="259"/>
      <c r="LYL1823" s="131"/>
      <c r="LYM1823" s="131"/>
      <c r="LYN1823" s="135"/>
      <c r="LYO1823" s="136"/>
      <c r="LYP1823" s="136"/>
      <c r="LYQ1823" s="136"/>
      <c r="LYR1823" s="136"/>
      <c r="LYS1823" s="137"/>
      <c r="LYT1823" s="132"/>
      <c r="LYU1823" s="99"/>
      <c r="LYV1823" s="131"/>
      <c r="LYW1823" s="132"/>
      <c r="LYX1823" s="99"/>
      <c r="LYY1823" s="99"/>
      <c r="LYZ1823" s="99"/>
      <c r="LZA1823" s="131"/>
      <c r="LZB1823" s="132"/>
      <c r="LZC1823" s="131"/>
      <c r="LZD1823" s="132"/>
      <c r="LZE1823" s="99"/>
      <c r="LZF1823" s="99"/>
      <c r="LZG1823" s="99"/>
      <c r="LZH1823" s="169"/>
      <c r="LZI1823" s="222"/>
      <c r="LZJ1823" s="102"/>
      <c r="LZK1823" s="206"/>
      <c r="LZL1823" s="222"/>
      <c r="LZM1823" s="76"/>
      <c r="LZN1823" s="222"/>
      <c r="LZO1823" s="64"/>
      <c r="LZP1823" s="115"/>
      <c r="LZQ1823" s="116"/>
      <c r="LZR1823" s="90"/>
      <c r="LZS1823" s="91"/>
      <c r="LZT1823" s="81"/>
      <c r="LZU1823" s="72"/>
      <c r="LZV1823" s="120"/>
      <c r="LZW1823" s="93"/>
      <c r="LZX1823" s="121"/>
      <c r="LZY1823" s="117"/>
      <c r="LZZ1823" s="118"/>
      <c r="MAA1823" s="75"/>
      <c r="MAB1823" s="76"/>
      <c r="MAC1823" s="76"/>
      <c r="MAD1823" s="70"/>
      <c r="MAE1823" s="89"/>
      <c r="MAF1823" s="76"/>
      <c r="MAG1823" s="76"/>
      <c r="MAH1823" s="76"/>
      <c r="MAI1823" s="70"/>
      <c r="MAJ1823" s="89"/>
      <c r="MAK1823" s="97"/>
      <c r="MAL1823" s="75"/>
      <c r="MAM1823" s="76"/>
      <c r="MAN1823" s="76"/>
      <c r="MAO1823" s="76"/>
      <c r="MAP1823" s="76"/>
      <c r="MAQ1823" s="76"/>
      <c r="MAR1823" s="76"/>
      <c r="MAS1823" s="72"/>
      <c r="MAT1823" s="72"/>
      <c r="MAU1823" s="70"/>
      <c r="MAV1823" s="97"/>
      <c r="MAW1823" s="89"/>
      <c r="MAX1823" s="98"/>
      <c r="MAY1823" s="66"/>
      <c r="MAZ1823" s="66"/>
      <c r="MBA1823" s="66"/>
      <c r="MBB1823" s="66"/>
      <c r="MBC1823" s="66"/>
      <c r="MBD1823" s="126"/>
      <c r="MBE1823" s="124"/>
      <c r="MBF1823" s="102"/>
      <c r="MBG1823" s="102"/>
      <c r="MBH1823" s="102"/>
      <c r="MBI1823" s="259"/>
      <c r="MBJ1823" s="131"/>
      <c r="MBK1823" s="131"/>
      <c r="MBL1823" s="135"/>
      <c r="MBM1823" s="136"/>
      <c r="MBN1823" s="136"/>
      <c r="MBO1823" s="136"/>
      <c r="MBP1823" s="136"/>
      <c r="MBQ1823" s="137"/>
      <c r="MBR1823" s="132"/>
      <c r="MBS1823" s="99"/>
      <c r="MBT1823" s="131"/>
      <c r="MBU1823" s="132"/>
      <c r="MBV1823" s="99"/>
      <c r="MBW1823" s="99"/>
      <c r="MBX1823" s="99"/>
      <c r="MBY1823" s="131"/>
      <c r="MBZ1823" s="132"/>
      <c r="MCA1823" s="131"/>
      <c r="MCB1823" s="132"/>
      <c r="MCC1823" s="99"/>
      <c r="MCD1823" s="99"/>
      <c r="MCE1823" s="99"/>
      <c r="MCF1823" s="169"/>
      <c r="MCG1823" s="222"/>
      <c r="MCH1823" s="102"/>
      <c r="MCI1823" s="206"/>
      <c r="MCJ1823" s="222"/>
      <c r="MCK1823" s="76"/>
      <c r="MCL1823" s="222"/>
      <c r="MCM1823" s="64"/>
      <c r="MCN1823" s="115"/>
      <c r="MCO1823" s="116"/>
      <c r="MCP1823" s="90"/>
      <c r="MCQ1823" s="91"/>
      <c r="MCR1823" s="81"/>
      <c r="MCS1823" s="72"/>
      <c r="MCT1823" s="120"/>
      <c r="MCU1823" s="93"/>
      <c r="MCV1823" s="121"/>
      <c r="MCW1823" s="117"/>
      <c r="MCX1823" s="118"/>
      <c r="MCY1823" s="75"/>
      <c r="MCZ1823" s="76"/>
      <c r="MDA1823" s="76"/>
      <c r="MDB1823" s="70"/>
      <c r="MDC1823" s="89"/>
      <c r="MDD1823" s="76"/>
      <c r="MDE1823" s="76"/>
      <c r="MDF1823" s="76"/>
      <c r="MDG1823" s="70"/>
      <c r="MDH1823" s="89"/>
      <c r="MDI1823" s="97"/>
      <c r="MDJ1823" s="75"/>
      <c r="MDK1823" s="76"/>
      <c r="MDL1823" s="76"/>
      <c r="MDM1823" s="76"/>
      <c r="MDN1823" s="76"/>
      <c r="MDO1823" s="76"/>
      <c r="MDP1823" s="76"/>
      <c r="MDQ1823" s="72"/>
      <c r="MDR1823" s="72"/>
      <c r="MDS1823" s="70"/>
      <c r="MDT1823" s="97"/>
      <c r="MDU1823" s="89"/>
      <c r="MDV1823" s="98"/>
      <c r="MDW1823" s="66"/>
      <c r="MDX1823" s="66"/>
      <c r="MDY1823" s="66"/>
      <c r="MDZ1823" s="66"/>
      <c r="MEA1823" s="66"/>
      <c r="MEB1823" s="126"/>
      <c r="MEC1823" s="124"/>
      <c r="MED1823" s="102"/>
      <c r="MEE1823" s="102"/>
      <c r="MEF1823" s="102"/>
      <c r="MEG1823" s="259"/>
      <c r="MEH1823" s="131"/>
      <c r="MEI1823" s="131"/>
      <c r="MEJ1823" s="135"/>
      <c r="MEK1823" s="136"/>
      <c r="MEL1823" s="136"/>
      <c r="MEM1823" s="136"/>
      <c r="MEN1823" s="136"/>
      <c r="MEO1823" s="137"/>
      <c r="MEP1823" s="132"/>
      <c r="MEQ1823" s="99"/>
      <c r="MER1823" s="131"/>
      <c r="MES1823" s="132"/>
      <c r="MET1823" s="99"/>
      <c r="MEU1823" s="99"/>
      <c r="MEV1823" s="99"/>
      <c r="MEW1823" s="131"/>
      <c r="MEX1823" s="132"/>
      <c r="MEY1823" s="131"/>
      <c r="MEZ1823" s="132"/>
      <c r="MFA1823" s="99"/>
      <c r="MFB1823" s="99"/>
      <c r="MFC1823" s="99"/>
      <c r="MFD1823" s="169"/>
      <c r="MFE1823" s="222"/>
      <c r="MFF1823" s="102"/>
      <c r="MFG1823" s="206"/>
      <c r="MFH1823" s="222"/>
      <c r="MFI1823" s="76"/>
      <c r="MFJ1823" s="222"/>
      <c r="MFK1823" s="64"/>
      <c r="MFL1823" s="115"/>
      <c r="MFM1823" s="116"/>
      <c r="MFN1823" s="90"/>
      <c r="MFO1823" s="91"/>
      <c r="MFP1823" s="81"/>
      <c r="MFQ1823" s="72"/>
      <c r="MFR1823" s="120"/>
      <c r="MFS1823" s="93"/>
      <c r="MFT1823" s="121"/>
      <c r="MFU1823" s="117"/>
      <c r="MFV1823" s="118"/>
      <c r="MFW1823" s="75"/>
      <c r="MFX1823" s="76"/>
      <c r="MFY1823" s="76"/>
      <c r="MFZ1823" s="70"/>
      <c r="MGA1823" s="89"/>
      <c r="MGB1823" s="76"/>
      <c r="MGC1823" s="76"/>
      <c r="MGD1823" s="76"/>
      <c r="MGE1823" s="70"/>
      <c r="MGF1823" s="89"/>
      <c r="MGG1823" s="97"/>
      <c r="MGH1823" s="75"/>
      <c r="MGI1823" s="76"/>
      <c r="MGJ1823" s="76"/>
      <c r="MGK1823" s="76"/>
      <c r="MGL1823" s="76"/>
      <c r="MGM1823" s="76"/>
      <c r="MGN1823" s="76"/>
      <c r="MGO1823" s="72"/>
      <c r="MGP1823" s="72"/>
      <c r="MGQ1823" s="70"/>
      <c r="MGR1823" s="97"/>
      <c r="MGS1823" s="89"/>
      <c r="MGT1823" s="98"/>
      <c r="MGU1823" s="66"/>
      <c r="MGV1823" s="66"/>
      <c r="MGW1823" s="66"/>
      <c r="MGX1823" s="66"/>
      <c r="MGY1823" s="66"/>
      <c r="MGZ1823" s="126"/>
      <c r="MHA1823" s="124"/>
      <c r="MHB1823" s="102"/>
      <c r="MHC1823" s="102"/>
      <c r="MHD1823" s="102"/>
      <c r="MHE1823" s="259"/>
      <c r="MHF1823" s="131"/>
      <c r="MHG1823" s="131"/>
      <c r="MHH1823" s="135"/>
      <c r="MHI1823" s="136"/>
      <c r="MHJ1823" s="136"/>
      <c r="MHK1823" s="136"/>
      <c r="MHL1823" s="136"/>
      <c r="MHM1823" s="137"/>
      <c r="MHN1823" s="132"/>
      <c r="MHO1823" s="99"/>
      <c r="MHP1823" s="131"/>
      <c r="MHQ1823" s="132"/>
      <c r="MHR1823" s="99"/>
      <c r="MHS1823" s="99"/>
      <c r="MHT1823" s="99"/>
      <c r="MHU1823" s="131"/>
      <c r="MHV1823" s="132"/>
      <c r="MHW1823" s="131"/>
      <c r="MHX1823" s="132"/>
      <c r="MHY1823" s="99"/>
      <c r="MHZ1823" s="99"/>
      <c r="MIA1823" s="99"/>
      <c r="MIB1823" s="169"/>
      <c r="MIC1823" s="222"/>
      <c r="MID1823" s="102"/>
      <c r="MIE1823" s="206"/>
      <c r="MIF1823" s="222"/>
      <c r="MIG1823" s="76"/>
      <c r="MIH1823" s="222"/>
      <c r="MII1823" s="64"/>
      <c r="MIJ1823" s="115"/>
      <c r="MIK1823" s="116"/>
      <c r="MIL1823" s="90"/>
      <c r="MIM1823" s="91"/>
      <c r="MIN1823" s="81"/>
      <c r="MIO1823" s="72"/>
      <c r="MIP1823" s="120"/>
      <c r="MIQ1823" s="93"/>
      <c r="MIR1823" s="121"/>
      <c r="MIS1823" s="117"/>
      <c r="MIT1823" s="118"/>
      <c r="MIU1823" s="75"/>
      <c r="MIV1823" s="76"/>
      <c r="MIW1823" s="76"/>
      <c r="MIX1823" s="70"/>
      <c r="MIY1823" s="89"/>
      <c r="MIZ1823" s="76"/>
      <c r="MJA1823" s="76"/>
      <c r="MJB1823" s="76"/>
      <c r="MJC1823" s="70"/>
      <c r="MJD1823" s="89"/>
      <c r="MJE1823" s="97"/>
      <c r="MJF1823" s="75"/>
      <c r="MJG1823" s="76"/>
      <c r="MJH1823" s="76"/>
      <c r="MJI1823" s="76"/>
      <c r="MJJ1823" s="76"/>
      <c r="MJK1823" s="76"/>
      <c r="MJL1823" s="76"/>
      <c r="MJM1823" s="72"/>
      <c r="MJN1823" s="72"/>
      <c r="MJO1823" s="70"/>
      <c r="MJP1823" s="97"/>
      <c r="MJQ1823" s="89"/>
      <c r="MJR1823" s="98"/>
      <c r="MJS1823" s="66"/>
      <c r="MJT1823" s="66"/>
      <c r="MJU1823" s="66"/>
      <c r="MJV1823" s="66"/>
      <c r="MJW1823" s="66"/>
      <c r="MJX1823" s="126"/>
      <c r="MJY1823" s="124"/>
      <c r="MJZ1823" s="102"/>
      <c r="MKA1823" s="102"/>
      <c r="MKB1823" s="102"/>
      <c r="MKC1823" s="259"/>
      <c r="MKD1823" s="131"/>
      <c r="MKE1823" s="131"/>
      <c r="MKF1823" s="135"/>
      <c r="MKG1823" s="136"/>
      <c r="MKH1823" s="136"/>
      <c r="MKI1823" s="136"/>
      <c r="MKJ1823" s="136"/>
      <c r="MKK1823" s="137"/>
      <c r="MKL1823" s="132"/>
      <c r="MKM1823" s="99"/>
      <c r="MKN1823" s="131"/>
      <c r="MKO1823" s="132"/>
      <c r="MKP1823" s="99"/>
      <c r="MKQ1823" s="99"/>
      <c r="MKR1823" s="99"/>
      <c r="MKS1823" s="131"/>
      <c r="MKT1823" s="132"/>
      <c r="MKU1823" s="131"/>
      <c r="MKV1823" s="132"/>
      <c r="MKW1823" s="99"/>
      <c r="MKX1823" s="99"/>
      <c r="MKY1823" s="99"/>
      <c r="MKZ1823" s="169"/>
      <c r="MLA1823" s="222"/>
      <c r="MLB1823" s="102"/>
      <c r="MLC1823" s="206"/>
      <c r="MLD1823" s="222"/>
      <c r="MLE1823" s="76"/>
      <c r="MLF1823" s="222"/>
      <c r="MLG1823" s="64"/>
      <c r="MLH1823" s="115"/>
      <c r="MLI1823" s="116"/>
      <c r="MLJ1823" s="90"/>
      <c r="MLK1823" s="91"/>
      <c r="MLL1823" s="81"/>
      <c r="MLM1823" s="72"/>
      <c r="MLN1823" s="120"/>
      <c r="MLO1823" s="93"/>
      <c r="MLP1823" s="121"/>
      <c r="MLQ1823" s="117"/>
      <c r="MLR1823" s="118"/>
      <c r="MLS1823" s="75"/>
      <c r="MLT1823" s="76"/>
      <c r="MLU1823" s="76"/>
      <c r="MLV1823" s="70"/>
      <c r="MLW1823" s="89"/>
      <c r="MLX1823" s="76"/>
      <c r="MLY1823" s="76"/>
      <c r="MLZ1823" s="76"/>
      <c r="MMA1823" s="70"/>
      <c r="MMB1823" s="89"/>
      <c r="MMC1823" s="97"/>
      <c r="MMD1823" s="75"/>
      <c r="MME1823" s="76"/>
      <c r="MMF1823" s="76"/>
      <c r="MMG1823" s="76"/>
      <c r="MMH1823" s="76"/>
      <c r="MMI1823" s="76"/>
      <c r="MMJ1823" s="76"/>
      <c r="MMK1823" s="72"/>
      <c r="MML1823" s="72"/>
      <c r="MMM1823" s="70"/>
      <c r="MMN1823" s="97"/>
      <c r="MMO1823" s="89"/>
      <c r="MMP1823" s="98"/>
      <c r="MMQ1823" s="66"/>
      <c r="MMR1823" s="66"/>
      <c r="MMS1823" s="66"/>
      <c r="MMT1823" s="66"/>
      <c r="MMU1823" s="66"/>
      <c r="MMV1823" s="126"/>
      <c r="MMW1823" s="124"/>
      <c r="MMX1823" s="102"/>
      <c r="MMY1823" s="102"/>
      <c r="MMZ1823" s="102"/>
      <c r="MNA1823" s="259"/>
      <c r="MNB1823" s="131"/>
      <c r="MNC1823" s="131"/>
      <c r="MND1823" s="135"/>
      <c r="MNE1823" s="136"/>
      <c r="MNF1823" s="136"/>
      <c r="MNG1823" s="136"/>
      <c r="MNH1823" s="136"/>
      <c r="MNI1823" s="137"/>
      <c r="MNJ1823" s="132"/>
      <c r="MNK1823" s="99"/>
      <c r="MNL1823" s="131"/>
      <c r="MNM1823" s="132"/>
      <c r="MNN1823" s="99"/>
      <c r="MNO1823" s="99"/>
      <c r="MNP1823" s="99"/>
      <c r="MNQ1823" s="131"/>
      <c r="MNR1823" s="132"/>
      <c r="MNS1823" s="131"/>
      <c r="MNT1823" s="132"/>
      <c r="MNU1823" s="99"/>
      <c r="MNV1823" s="99"/>
      <c r="MNW1823" s="99"/>
      <c r="MNX1823" s="169"/>
      <c r="MNY1823" s="222"/>
      <c r="MNZ1823" s="102"/>
      <c r="MOA1823" s="206"/>
      <c r="MOB1823" s="222"/>
      <c r="MOC1823" s="76"/>
      <c r="MOD1823" s="222"/>
      <c r="MOE1823" s="64"/>
      <c r="MOF1823" s="115"/>
      <c r="MOG1823" s="116"/>
      <c r="MOH1823" s="90"/>
      <c r="MOI1823" s="91"/>
      <c r="MOJ1823" s="81"/>
      <c r="MOK1823" s="72"/>
      <c r="MOL1823" s="120"/>
      <c r="MOM1823" s="93"/>
      <c r="MON1823" s="121"/>
      <c r="MOO1823" s="117"/>
      <c r="MOP1823" s="118"/>
      <c r="MOQ1823" s="75"/>
      <c r="MOR1823" s="76"/>
      <c r="MOS1823" s="76"/>
      <c r="MOT1823" s="70"/>
      <c r="MOU1823" s="89"/>
      <c r="MOV1823" s="76"/>
      <c r="MOW1823" s="76"/>
      <c r="MOX1823" s="76"/>
      <c r="MOY1823" s="70"/>
      <c r="MOZ1823" s="89"/>
      <c r="MPA1823" s="97"/>
      <c r="MPB1823" s="75"/>
      <c r="MPC1823" s="76"/>
      <c r="MPD1823" s="76"/>
      <c r="MPE1823" s="76"/>
      <c r="MPF1823" s="76"/>
      <c r="MPG1823" s="76"/>
      <c r="MPH1823" s="76"/>
      <c r="MPI1823" s="72"/>
      <c r="MPJ1823" s="72"/>
      <c r="MPK1823" s="70"/>
      <c r="MPL1823" s="97"/>
      <c r="MPM1823" s="89"/>
      <c r="MPN1823" s="98"/>
      <c r="MPO1823" s="66"/>
      <c r="MPP1823" s="66"/>
      <c r="MPQ1823" s="66"/>
      <c r="MPR1823" s="66"/>
      <c r="MPS1823" s="66"/>
      <c r="MPT1823" s="126"/>
      <c r="MPU1823" s="124"/>
      <c r="MPV1823" s="102"/>
      <c r="MPW1823" s="102"/>
      <c r="MPX1823" s="102"/>
      <c r="MPY1823" s="259"/>
      <c r="MPZ1823" s="131"/>
      <c r="MQA1823" s="131"/>
      <c r="MQB1823" s="135"/>
      <c r="MQC1823" s="136"/>
      <c r="MQD1823" s="136"/>
      <c r="MQE1823" s="136"/>
      <c r="MQF1823" s="136"/>
      <c r="MQG1823" s="137"/>
      <c r="MQH1823" s="132"/>
      <c r="MQI1823" s="99"/>
      <c r="MQJ1823" s="131"/>
      <c r="MQK1823" s="132"/>
      <c r="MQL1823" s="99"/>
      <c r="MQM1823" s="99"/>
      <c r="MQN1823" s="99"/>
      <c r="MQO1823" s="131"/>
      <c r="MQP1823" s="132"/>
      <c r="MQQ1823" s="131"/>
      <c r="MQR1823" s="132"/>
      <c r="MQS1823" s="99"/>
      <c r="MQT1823" s="99"/>
      <c r="MQU1823" s="99"/>
      <c r="MQV1823" s="169"/>
      <c r="MQW1823" s="222"/>
      <c r="MQX1823" s="102"/>
      <c r="MQY1823" s="206"/>
      <c r="MQZ1823" s="222"/>
      <c r="MRA1823" s="76"/>
      <c r="MRB1823" s="222"/>
      <c r="MRC1823" s="64"/>
      <c r="MRD1823" s="115"/>
      <c r="MRE1823" s="116"/>
      <c r="MRF1823" s="90"/>
      <c r="MRG1823" s="91"/>
      <c r="MRH1823" s="81"/>
      <c r="MRI1823" s="72"/>
      <c r="MRJ1823" s="120"/>
      <c r="MRK1823" s="93"/>
      <c r="MRL1823" s="121"/>
      <c r="MRM1823" s="117"/>
      <c r="MRN1823" s="118"/>
      <c r="MRO1823" s="75"/>
      <c r="MRP1823" s="76"/>
      <c r="MRQ1823" s="76"/>
      <c r="MRR1823" s="70"/>
      <c r="MRS1823" s="89"/>
      <c r="MRT1823" s="76"/>
      <c r="MRU1823" s="76"/>
      <c r="MRV1823" s="76"/>
      <c r="MRW1823" s="70"/>
      <c r="MRX1823" s="89"/>
      <c r="MRY1823" s="97"/>
      <c r="MRZ1823" s="75"/>
      <c r="MSA1823" s="76"/>
      <c r="MSB1823" s="76"/>
      <c r="MSC1823" s="76"/>
      <c r="MSD1823" s="76"/>
      <c r="MSE1823" s="76"/>
      <c r="MSF1823" s="76"/>
      <c r="MSG1823" s="72"/>
      <c r="MSH1823" s="72"/>
      <c r="MSI1823" s="70"/>
      <c r="MSJ1823" s="97"/>
      <c r="MSK1823" s="89"/>
      <c r="MSL1823" s="98"/>
      <c r="MSM1823" s="66"/>
      <c r="MSN1823" s="66"/>
      <c r="MSO1823" s="66"/>
      <c r="MSP1823" s="66"/>
      <c r="MSQ1823" s="66"/>
      <c r="MSR1823" s="126"/>
      <c r="MSS1823" s="124"/>
      <c r="MST1823" s="102"/>
      <c r="MSU1823" s="102"/>
      <c r="MSV1823" s="102"/>
      <c r="MSW1823" s="259"/>
      <c r="MSX1823" s="131"/>
      <c r="MSY1823" s="131"/>
      <c r="MSZ1823" s="135"/>
      <c r="MTA1823" s="136"/>
      <c r="MTB1823" s="136"/>
      <c r="MTC1823" s="136"/>
      <c r="MTD1823" s="136"/>
      <c r="MTE1823" s="137"/>
      <c r="MTF1823" s="132"/>
      <c r="MTG1823" s="99"/>
      <c r="MTH1823" s="131"/>
      <c r="MTI1823" s="132"/>
      <c r="MTJ1823" s="99"/>
      <c r="MTK1823" s="99"/>
      <c r="MTL1823" s="99"/>
      <c r="MTM1823" s="131"/>
      <c r="MTN1823" s="132"/>
      <c r="MTO1823" s="131"/>
      <c r="MTP1823" s="132"/>
      <c r="MTQ1823" s="99"/>
      <c r="MTR1823" s="99"/>
      <c r="MTS1823" s="99"/>
      <c r="MTT1823" s="169"/>
      <c r="MTU1823" s="222"/>
      <c r="MTV1823" s="102"/>
      <c r="MTW1823" s="206"/>
      <c r="MTX1823" s="222"/>
      <c r="MTY1823" s="76"/>
      <c r="MTZ1823" s="222"/>
      <c r="MUA1823" s="64"/>
      <c r="MUB1823" s="115"/>
      <c r="MUC1823" s="116"/>
      <c r="MUD1823" s="90"/>
      <c r="MUE1823" s="91"/>
      <c r="MUF1823" s="81"/>
      <c r="MUG1823" s="72"/>
      <c r="MUH1823" s="120"/>
      <c r="MUI1823" s="93"/>
      <c r="MUJ1823" s="121"/>
      <c r="MUK1823" s="117"/>
      <c r="MUL1823" s="118"/>
      <c r="MUM1823" s="75"/>
      <c r="MUN1823" s="76"/>
      <c r="MUO1823" s="76"/>
      <c r="MUP1823" s="70"/>
      <c r="MUQ1823" s="89"/>
      <c r="MUR1823" s="76"/>
      <c r="MUS1823" s="76"/>
      <c r="MUT1823" s="76"/>
      <c r="MUU1823" s="70"/>
      <c r="MUV1823" s="89"/>
      <c r="MUW1823" s="97"/>
      <c r="MUX1823" s="75"/>
      <c r="MUY1823" s="76"/>
      <c r="MUZ1823" s="76"/>
      <c r="MVA1823" s="76"/>
      <c r="MVB1823" s="76"/>
      <c r="MVC1823" s="76"/>
      <c r="MVD1823" s="76"/>
      <c r="MVE1823" s="72"/>
      <c r="MVF1823" s="72"/>
      <c r="MVG1823" s="70"/>
      <c r="MVH1823" s="97"/>
      <c r="MVI1823" s="89"/>
      <c r="MVJ1823" s="98"/>
      <c r="MVK1823" s="66"/>
      <c r="MVL1823" s="66"/>
      <c r="MVM1823" s="66"/>
      <c r="MVN1823" s="66"/>
      <c r="MVO1823" s="66"/>
      <c r="MVP1823" s="126"/>
      <c r="MVQ1823" s="124"/>
      <c r="MVR1823" s="102"/>
      <c r="MVS1823" s="102"/>
      <c r="MVT1823" s="102"/>
      <c r="MVU1823" s="259"/>
      <c r="MVV1823" s="131"/>
      <c r="MVW1823" s="131"/>
      <c r="MVX1823" s="135"/>
      <c r="MVY1823" s="136"/>
      <c r="MVZ1823" s="136"/>
      <c r="MWA1823" s="136"/>
      <c r="MWB1823" s="136"/>
      <c r="MWC1823" s="137"/>
      <c r="MWD1823" s="132"/>
      <c r="MWE1823" s="99"/>
      <c r="MWF1823" s="131"/>
      <c r="MWG1823" s="132"/>
      <c r="MWH1823" s="99"/>
      <c r="MWI1823" s="99"/>
      <c r="MWJ1823" s="99"/>
      <c r="MWK1823" s="131"/>
      <c r="MWL1823" s="132"/>
      <c r="MWM1823" s="131"/>
      <c r="MWN1823" s="132"/>
      <c r="MWO1823" s="99"/>
      <c r="MWP1823" s="99"/>
      <c r="MWQ1823" s="99"/>
      <c r="MWR1823" s="169"/>
      <c r="MWS1823" s="222"/>
      <c r="MWT1823" s="102"/>
      <c r="MWU1823" s="206"/>
      <c r="MWV1823" s="222"/>
      <c r="MWW1823" s="76"/>
      <c r="MWX1823" s="222"/>
      <c r="MWY1823" s="64"/>
      <c r="MWZ1823" s="115"/>
      <c r="MXA1823" s="116"/>
      <c r="MXB1823" s="90"/>
      <c r="MXC1823" s="91"/>
      <c r="MXD1823" s="81"/>
      <c r="MXE1823" s="72"/>
      <c r="MXF1823" s="120"/>
      <c r="MXG1823" s="93"/>
      <c r="MXH1823" s="121"/>
      <c r="MXI1823" s="117"/>
      <c r="MXJ1823" s="118"/>
      <c r="MXK1823" s="75"/>
      <c r="MXL1823" s="76"/>
      <c r="MXM1823" s="76"/>
      <c r="MXN1823" s="70"/>
      <c r="MXO1823" s="89"/>
      <c r="MXP1823" s="76"/>
      <c r="MXQ1823" s="76"/>
      <c r="MXR1823" s="76"/>
      <c r="MXS1823" s="70"/>
      <c r="MXT1823" s="89"/>
      <c r="MXU1823" s="97"/>
      <c r="MXV1823" s="75"/>
      <c r="MXW1823" s="76"/>
      <c r="MXX1823" s="76"/>
      <c r="MXY1823" s="76"/>
      <c r="MXZ1823" s="76"/>
      <c r="MYA1823" s="76"/>
      <c r="MYB1823" s="76"/>
      <c r="MYC1823" s="72"/>
      <c r="MYD1823" s="72"/>
      <c r="MYE1823" s="70"/>
      <c r="MYF1823" s="97"/>
      <c r="MYG1823" s="89"/>
      <c r="MYH1823" s="98"/>
      <c r="MYI1823" s="66"/>
      <c r="MYJ1823" s="66"/>
      <c r="MYK1823" s="66"/>
      <c r="MYL1823" s="66"/>
      <c r="MYM1823" s="66"/>
      <c r="MYN1823" s="126"/>
      <c r="MYO1823" s="124"/>
      <c r="MYP1823" s="102"/>
      <c r="MYQ1823" s="102"/>
      <c r="MYR1823" s="102"/>
      <c r="MYS1823" s="259"/>
      <c r="MYT1823" s="131"/>
      <c r="MYU1823" s="131"/>
      <c r="MYV1823" s="135"/>
      <c r="MYW1823" s="136"/>
      <c r="MYX1823" s="136"/>
      <c r="MYY1823" s="136"/>
      <c r="MYZ1823" s="136"/>
      <c r="MZA1823" s="137"/>
      <c r="MZB1823" s="132"/>
      <c r="MZC1823" s="99"/>
      <c r="MZD1823" s="131"/>
      <c r="MZE1823" s="132"/>
      <c r="MZF1823" s="99"/>
      <c r="MZG1823" s="99"/>
      <c r="MZH1823" s="99"/>
      <c r="MZI1823" s="131"/>
      <c r="MZJ1823" s="132"/>
      <c r="MZK1823" s="131"/>
      <c r="MZL1823" s="132"/>
      <c r="MZM1823" s="99"/>
      <c r="MZN1823" s="99"/>
      <c r="MZO1823" s="99"/>
      <c r="MZP1823" s="169"/>
      <c r="MZQ1823" s="222"/>
      <c r="MZR1823" s="102"/>
      <c r="MZS1823" s="206"/>
      <c r="MZT1823" s="222"/>
      <c r="MZU1823" s="76"/>
      <c r="MZV1823" s="222"/>
      <c r="MZW1823" s="64"/>
      <c r="MZX1823" s="115"/>
      <c r="MZY1823" s="116"/>
      <c r="MZZ1823" s="90"/>
      <c r="NAA1823" s="91"/>
      <c r="NAB1823" s="81"/>
      <c r="NAC1823" s="72"/>
      <c r="NAD1823" s="120"/>
      <c r="NAE1823" s="93"/>
      <c r="NAF1823" s="121"/>
      <c r="NAG1823" s="117"/>
      <c r="NAH1823" s="118"/>
      <c r="NAI1823" s="75"/>
      <c r="NAJ1823" s="76"/>
      <c r="NAK1823" s="76"/>
      <c r="NAL1823" s="70"/>
      <c r="NAM1823" s="89"/>
      <c r="NAN1823" s="76"/>
      <c r="NAO1823" s="76"/>
      <c r="NAP1823" s="76"/>
      <c r="NAQ1823" s="70"/>
      <c r="NAR1823" s="89"/>
      <c r="NAS1823" s="97"/>
      <c r="NAT1823" s="75"/>
      <c r="NAU1823" s="76"/>
      <c r="NAV1823" s="76"/>
      <c r="NAW1823" s="76"/>
      <c r="NAX1823" s="76"/>
      <c r="NAY1823" s="76"/>
      <c r="NAZ1823" s="76"/>
      <c r="NBA1823" s="72"/>
      <c r="NBB1823" s="72"/>
      <c r="NBC1823" s="70"/>
      <c r="NBD1823" s="97"/>
      <c r="NBE1823" s="89"/>
      <c r="NBF1823" s="98"/>
      <c r="NBG1823" s="66"/>
      <c r="NBH1823" s="66"/>
      <c r="NBI1823" s="66"/>
      <c r="NBJ1823" s="66"/>
      <c r="NBK1823" s="66"/>
      <c r="NBL1823" s="126"/>
      <c r="NBM1823" s="124"/>
      <c r="NBN1823" s="102"/>
      <c r="NBO1823" s="102"/>
      <c r="NBP1823" s="102"/>
      <c r="NBQ1823" s="259"/>
      <c r="NBR1823" s="131"/>
      <c r="NBS1823" s="131"/>
      <c r="NBT1823" s="135"/>
      <c r="NBU1823" s="136"/>
      <c r="NBV1823" s="136"/>
      <c r="NBW1823" s="136"/>
      <c r="NBX1823" s="136"/>
      <c r="NBY1823" s="137"/>
      <c r="NBZ1823" s="132"/>
      <c r="NCA1823" s="99"/>
      <c r="NCB1823" s="131"/>
      <c r="NCC1823" s="132"/>
      <c r="NCD1823" s="99"/>
      <c r="NCE1823" s="99"/>
      <c r="NCF1823" s="99"/>
      <c r="NCG1823" s="131"/>
      <c r="NCH1823" s="132"/>
      <c r="NCI1823" s="131"/>
      <c r="NCJ1823" s="132"/>
      <c r="NCK1823" s="99"/>
      <c r="NCL1823" s="99"/>
      <c r="NCM1823" s="99"/>
      <c r="NCN1823" s="169"/>
      <c r="NCO1823" s="222"/>
      <c r="NCP1823" s="102"/>
      <c r="NCQ1823" s="206"/>
      <c r="NCR1823" s="222"/>
      <c r="NCS1823" s="76"/>
      <c r="NCT1823" s="222"/>
      <c r="NCU1823" s="64"/>
      <c r="NCV1823" s="115"/>
      <c r="NCW1823" s="116"/>
      <c r="NCX1823" s="90"/>
      <c r="NCY1823" s="91"/>
      <c r="NCZ1823" s="81"/>
      <c r="NDA1823" s="72"/>
      <c r="NDB1823" s="120"/>
      <c r="NDC1823" s="93"/>
      <c r="NDD1823" s="121"/>
      <c r="NDE1823" s="117"/>
      <c r="NDF1823" s="118"/>
      <c r="NDG1823" s="75"/>
      <c r="NDH1823" s="76"/>
      <c r="NDI1823" s="76"/>
      <c r="NDJ1823" s="70"/>
      <c r="NDK1823" s="89"/>
      <c r="NDL1823" s="76"/>
      <c r="NDM1823" s="76"/>
      <c r="NDN1823" s="76"/>
      <c r="NDO1823" s="70"/>
      <c r="NDP1823" s="89"/>
      <c r="NDQ1823" s="97"/>
      <c r="NDR1823" s="75"/>
      <c r="NDS1823" s="76"/>
      <c r="NDT1823" s="76"/>
      <c r="NDU1823" s="76"/>
      <c r="NDV1823" s="76"/>
      <c r="NDW1823" s="76"/>
      <c r="NDX1823" s="76"/>
      <c r="NDY1823" s="72"/>
      <c r="NDZ1823" s="72"/>
      <c r="NEA1823" s="70"/>
      <c r="NEB1823" s="97"/>
      <c r="NEC1823" s="89"/>
      <c r="NED1823" s="98"/>
      <c r="NEE1823" s="66"/>
      <c r="NEF1823" s="66"/>
      <c r="NEG1823" s="66"/>
      <c r="NEH1823" s="66"/>
      <c r="NEI1823" s="66"/>
      <c r="NEJ1823" s="126"/>
      <c r="NEK1823" s="124"/>
      <c r="NEL1823" s="102"/>
      <c r="NEM1823" s="102"/>
      <c r="NEN1823" s="102"/>
      <c r="NEO1823" s="259"/>
      <c r="NEP1823" s="131"/>
      <c r="NEQ1823" s="131"/>
      <c r="NER1823" s="135"/>
      <c r="NES1823" s="136"/>
      <c r="NET1823" s="136"/>
      <c r="NEU1823" s="136"/>
      <c r="NEV1823" s="136"/>
      <c r="NEW1823" s="137"/>
      <c r="NEX1823" s="132"/>
      <c r="NEY1823" s="99"/>
      <c r="NEZ1823" s="131"/>
      <c r="NFA1823" s="132"/>
      <c r="NFB1823" s="99"/>
      <c r="NFC1823" s="99"/>
      <c r="NFD1823" s="99"/>
      <c r="NFE1823" s="131"/>
      <c r="NFF1823" s="132"/>
      <c r="NFG1823" s="131"/>
      <c r="NFH1823" s="132"/>
      <c r="NFI1823" s="99"/>
      <c r="NFJ1823" s="99"/>
      <c r="NFK1823" s="99"/>
      <c r="NFL1823" s="169"/>
      <c r="NFM1823" s="222"/>
      <c r="NFN1823" s="102"/>
      <c r="NFO1823" s="206"/>
      <c r="NFP1823" s="222"/>
      <c r="NFQ1823" s="76"/>
      <c r="NFR1823" s="222"/>
      <c r="NFS1823" s="64"/>
      <c r="NFT1823" s="115"/>
      <c r="NFU1823" s="116"/>
      <c r="NFV1823" s="90"/>
      <c r="NFW1823" s="91"/>
      <c r="NFX1823" s="81"/>
      <c r="NFY1823" s="72"/>
      <c r="NFZ1823" s="120"/>
      <c r="NGA1823" s="93"/>
      <c r="NGB1823" s="121"/>
      <c r="NGC1823" s="117"/>
      <c r="NGD1823" s="118"/>
      <c r="NGE1823" s="75"/>
      <c r="NGF1823" s="76"/>
      <c r="NGG1823" s="76"/>
      <c r="NGH1823" s="70"/>
      <c r="NGI1823" s="89"/>
      <c r="NGJ1823" s="76"/>
      <c r="NGK1823" s="76"/>
      <c r="NGL1823" s="76"/>
      <c r="NGM1823" s="70"/>
      <c r="NGN1823" s="89"/>
      <c r="NGO1823" s="97"/>
      <c r="NGP1823" s="75"/>
      <c r="NGQ1823" s="76"/>
      <c r="NGR1823" s="76"/>
      <c r="NGS1823" s="76"/>
      <c r="NGT1823" s="76"/>
      <c r="NGU1823" s="76"/>
      <c r="NGV1823" s="76"/>
      <c r="NGW1823" s="72"/>
      <c r="NGX1823" s="72"/>
      <c r="NGY1823" s="70"/>
      <c r="NGZ1823" s="97"/>
      <c r="NHA1823" s="89"/>
      <c r="NHB1823" s="98"/>
      <c r="NHC1823" s="66"/>
      <c r="NHD1823" s="66"/>
      <c r="NHE1823" s="66"/>
      <c r="NHF1823" s="66"/>
      <c r="NHG1823" s="66"/>
      <c r="NHH1823" s="126"/>
      <c r="NHI1823" s="124"/>
      <c r="NHJ1823" s="102"/>
      <c r="NHK1823" s="102"/>
      <c r="NHL1823" s="102"/>
      <c r="NHM1823" s="259"/>
      <c r="NHN1823" s="131"/>
      <c r="NHO1823" s="131"/>
      <c r="NHP1823" s="135"/>
      <c r="NHQ1823" s="136"/>
      <c r="NHR1823" s="136"/>
      <c r="NHS1823" s="136"/>
      <c r="NHT1823" s="136"/>
      <c r="NHU1823" s="137"/>
      <c r="NHV1823" s="132"/>
      <c r="NHW1823" s="99"/>
      <c r="NHX1823" s="131"/>
      <c r="NHY1823" s="132"/>
      <c r="NHZ1823" s="99"/>
      <c r="NIA1823" s="99"/>
      <c r="NIB1823" s="99"/>
      <c r="NIC1823" s="131"/>
      <c r="NID1823" s="132"/>
      <c r="NIE1823" s="131"/>
      <c r="NIF1823" s="132"/>
      <c r="NIG1823" s="99"/>
      <c r="NIH1823" s="99"/>
      <c r="NII1823" s="99"/>
      <c r="NIJ1823" s="169"/>
      <c r="NIK1823" s="222"/>
      <c r="NIL1823" s="102"/>
      <c r="NIM1823" s="206"/>
      <c r="NIN1823" s="222"/>
      <c r="NIO1823" s="76"/>
      <c r="NIP1823" s="222"/>
      <c r="NIQ1823" s="64"/>
      <c r="NIR1823" s="115"/>
      <c r="NIS1823" s="116"/>
      <c r="NIT1823" s="90"/>
      <c r="NIU1823" s="91"/>
      <c r="NIV1823" s="81"/>
      <c r="NIW1823" s="72"/>
      <c r="NIX1823" s="120"/>
      <c r="NIY1823" s="93"/>
      <c r="NIZ1823" s="121"/>
      <c r="NJA1823" s="117"/>
      <c r="NJB1823" s="118"/>
      <c r="NJC1823" s="75"/>
      <c r="NJD1823" s="76"/>
      <c r="NJE1823" s="76"/>
      <c r="NJF1823" s="70"/>
      <c r="NJG1823" s="89"/>
      <c r="NJH1823" s="76"/>
      <c r="NJI1823" s="76"/>
      <c r="NJJ1823" s="76"/>
      <c r="NJK1823" s="70"/>
      <c r="NJL1823" s="89"/>
      <c r="NJM1823" s="97"/>
      <c r="NJN1823" s="75"/>
      <c r="NJO1823" s="76"/>
      <c r="NJP1823" s="76"/>
      <c r="NJQ1823" s="76"/>
      <c r="NJR1823" s="76"/>
      <c r="NJS1823" s="76"/>
      <c r="NJT1823" s="76"/>
      <c r="NJU1823" s="72"/>
      <c r="NJV1823" s="72"/>
      <c r="NJW1823" s="70"/>
      <c r="NJX1823" s="97"/>
      <c r="NJY1823" s="89"/>
      <c r="NJZ1823" s="98"/>
      <c r="NKA1823" s="66"/>
      <c r="NKB1823" s="66"/>
      <c r="NKC1823" s="66"/>
      <c r="NKD1823" s="66"/>
      <c r="NKE1823" s="66"/>
      <c r="NKF1823" s="126"/>
      <c r="NKG1823" s="124"/>
      <c r="NKH1823" s="102"/>
      <c r="NKI1823" s="102"/>
      <c r="NKJ1823" s="102"/>
      <c r="NKK1823" s="259"/>
      <c r="NKL1823" s="131"/>
      <c r="NKM1823" s="131"/>
      <c r="NKN1823" s="135"/>
      <c r="NKO1823" s="136"/>
      <c r="NKP1823" s="136"/>
      <c r="NKQ1823" s="136"/>
      <c r="NKR1823" s="136"/>
      <c r="NKS1823" s="137"/>
      <c r="NKT1823" s="132"/>
      <c r="NKU1823" s="99"/>
      <c r="NKV1823" s="131"/>
      <c r="NKW1823" s="132"/>
      <c r="NKX1823" s="99"/>
      <c r="NKY1823" s="99"/>
      <c r="NKZ1823" s="99"/>
      <c r="NLA1823" s="131"/>
      <c r="NLB1823" s="132"/>
      <c r="NLC1823" s="131"/>
      <c r="NLD1823" s="132"/>
      <c r="NLE1823" s="99"/>
      <c r="NLF1823" s="99"/>
      <c r="NLG1823" s="99"/>
      <c r="NLH1823" s="169"/>
      <c r="NLI1823" s="222"/>
      <c r="NLJ1823" s="102"/>
      <c r="NLK1823" s="206"/>
      <c r="NLL1823" s="222"/>
      <c r="NLM1823" s="76"/>
      <c r="NLN1823" s="222"/>
      <c r="NLO1823" s="64"/>
      <c r="NLP1823" s="115"/>
      <c r="NLQ1823" s="116"/>
      <c r="NLR1823" s="90"/>
      <c r="NLS1823" s="91"/>
      <c r="NLT1823" s="81"/>
      <c r="NLU1823" s="72"/>
      <c r="NLV1823" s="120"/>
      <c r="NLW1823" s="93"/>
      <c r="NLX1823" s="121"/>
      <c r="NLY1823" s="117"/>
      <c r="NLZ1823" s="118"/>
      <c r="NMA1823" s="75"/>
      <c r="NMB1823" s="76"/>
      <c r="NMC1823" s="76"/>
      <c r="NMD1823" s="70"/>
      <c r="NME1823" s="89"/>
      <c r="NMF1823" s="76"/>
      <c r="NMG1823" s="76"/>
      <c r="NMH1823" s="76"/>
      <c r="NMI1823" s="70"/>
      <c r="NMJ1823" s="89"/>
      <c r="NMK1823" s="97"/>
      <c r="NML1823" s="75"/>
      <c r="NMM1823" s="76"/>
      <c r="NMN1823" s="76"/>
      <c r="NMO1823" s="76"/>
      <c r="NMP1823" s="76"/>
      <c r="NMQ1823" s="76"/>
      <c r="NMR1823" s="76"/>
      <c r="NMS1823" s="72"/>
      <c r="NMT1823" s="72"/>
      <c r="NMU1823" s="70"/>
      <c r="NMV1823" s="97"/>
      <c r="NMW1823" s="89"/>
      <c r="NMX1823" s="98"/>
      <c r="NMY1823" s="66"/>
      <c r="NMZ1823" s="66"/>
      <c r="NNA1823" s="66"/>
      <c r="NNB1823" s="66"/>
      <c r="NNC1823" s="66"/>
      <c r="NND1823" s="126"/>
      <c r="NNE1823" s="124"/>
      <c r="NNF1823" s="102"/>
      <c r="NNG1823" s="102"/>
      <c r="NNH1823" s="102"/>
      <c r="NNI1823" s="259"/>
      <c r="NNJ1823" s="131"/>
      <c r="NNK1823" s="131"/>
      <c r="NNL1823" s="135"/>
      <c r="NNM1823" s="136"/>
      <c r="NNN1823" s="136"/>
      <c r="NNO1823" s="136"/>
      <c r="NNP1823" s="136"/>
      <c r="NNQ1823" s="137"/>
      <c r="NNR1823" s="132"/>
      <c r="NNS1823" s="99"/>
      <c r="NNT1823" s="131"/>
      <c r="NNU1823" s="132"/>
      <c r="NNV1823" s="99"/>
      <c r="NNW1823" s="99"/>
      <c r="NNX1823" s="99"/>
      <c r="NNY1823" s="131"/>
      <c r="NNZ1823" s="132"/>
      <c r="NOA1823" s="131"/>
      <c r="NOB1823" s="132"/>
      <c r="NOC1823" s="99"/>
      <c r="NOD1823" s="99"/>
      <c r="NOE1823" s="99"/>
      <c r="NOF1823" s="169"/>
      <c r="NOG1823" s="222"/>
      <c r="NOH1823" s="102"/>
      <c r="NOI1823" s="206"/>
      <c r="NOJ1823" s="222"/>
      <c r="NOK1823" s="76"/>
      <c r="NOL1823" s="222"/>
      <c r="NOM1823" s="64"/>
      <c r="NON1823" s="115"/>
      <c r="NOO1823" s="116"/>
      <c r="NOP1823" s="90"/>
      <c r="NOQ1823" s="91"/>
      <c r="NOR1823" s="81"/>
      <c r="NOS1823" s="72"/>
      <c r="NOT1823" s="120"/>
      <c r="NOU1823" s="93"/>
      <c r="NOV1823" s="121"/>
      <c r="NOW1823" s="117"/>
      <c r="NOX1823" s="118"/>
      <c r="NOY1823" s="75"/>
      <c r="NOZ1823" s="76"/>
      <c r="NPA1823" s="76"/>
      <c r="NPB1823" s="70"/>
      <c r="NPC1823" s="89"/>
      <c r="NPD1823" s="76"/>
      <c r="NPE1823" s="76"/>
      <c r="NPF1823" s="76"/>
      <c r="NPG1823" s="70"/>
      <c r="NPH1823" s="89"/>
      <c r="NPI1823" s="97"/>
      <c r="NPJ1823" s="75"/>
      <c r="NPK1823" s="76"/>
      <c r="NPL1823" s="76"/>
      <c r="NPM1823" s="76"/>
      <c r="NPN1823" s="76"/>
      <c r="NPO1823" s="76"/>
      <c r="NPP1823" s="76"/>
      <c r="NPQ1823" s="72"/>
      <c r="NPR1823" s="72"/>
      <c r="NPS1823" s="70"/>
      <c r="NPT1823" s="97"/>
      <c r="NPU1823" s="89"/>
      <c r="NPV1823" s="98"/>
      <c r="NPW1823" s="66"/>
      <c r="NPX1823" s="66"/>
      <c r="NPY1823" s="66"/>
      <c r="NPZ1823" s="66"/>
      <c r="NQA1823" s="66"/>
      <c r="NQB1823" s="126"/>
      <c r="NQC1823" s="124"/>
      <c r="NQD1823" s="102"/>
      <c r="NQE1823" s="102"/>
      <c r="NQF1823" s="102"/>
      <c r="NQG1823" s="259"/>
      <c r="NQH1823" s="131"/>
      <c r="NQI1823" s="131"/>
      <c r="NQJ1823" s="135"/>
      <c r="NQK1823" s="136"/>
      <c r="NQL1823" s="136"/>
      <c r="NQM1823" s="136"/>
      <c r="NQN1823" s="136"/>
      <c r="NQO1823" s="137"/>
      <c r="NQP1823" s="132"/>
      <c r="NQQ1823" s="99"/>
      <c r="NQR1823" s="131"/>
      <c r="NQS1823" s="132"/>
      <c r="NQT1823" s="99"/>
      <c r="NQU1823" s="99"/>
      <c r="NQV1823" s="99"/>
      <c r="NQW1823" s="131"/>
      <c r="NQX1823" s="132"/>
      <c r="NQY1823" s="131"/>
      <c r="NQZ1823" s="132"/>
      <c r="NRA1823" s="99"/>
      <c r="NRB1823" s="99"/>
      <c r="NRC1823" s="99"/>
      <c r="NRD1823" s="169"/>
      <c r="NRE1823" s="222"/>
      <c r="NRF1823" s="102"/>
      <c r="NRG1823" s="206"/>
      <c r="NRH1823" s="222"/>
      <c r="NRI1823" s="76"/>
      <c r="NRJ1823" s="222"/>
      <c r="NRK1823" s="64"/>
      <c r="NRL1823" s="115"/>
      <c r="NRM1823" s="116"/>
      <c r="NRN1823" s="90"/>
      <c r="NRO1823" s="91"/>
      <c r="NRP1823" s="81"/>
      <c r="NRQ1823" s="72"/>
      <c r="NRR1823" s="120"/>
      <c r="NRS1823" s="93"/>
      <c r="NRT1823" s="121"/>
      <c r="NRU1823" s="117"/>
      <c r="NRV1823" s="118"/>
      <c r="NRW1823" s="75"/>
      <c r="NRX1823" s="76"/>
      <c r="NRY1823" s="76"/>
      <c r="NRZ1823" s="70"/>
      <c r="NSA1823" s="89"/>
      <c r="NSB1823" s="76"/>
      <c r="NSC1823" s="76"/>
      <c r="NSD1823" s="76"/>
      <c r="NSE1823" s="70"/>
      <c r="NSF1823" s="89"/>
      <c r="NSG1823" s="97"/>
      <c r="NSH1823" s="75"/>
      <c r="NSI1823" s="76"/>
      <c r="NSJ1823" s="76"/>
      <c r="NSK1823" s="76"/>
      <c r="NSL1823" s="76"/>
      <c r="NSM1823" s="76"/>
      <c r="NSN1823" s="76"/>
      <c r="NSO1823" s="72"/>
      <c r="NSP1823" s="72"/>
      <c r="NSQ1823" s="70"/>
      <c r="NSR1823" s="97"/>
      <c r="NSS1823" s="89"/>
      <c r="NST1823" s="98"/>
      <c r="NSU1823" s="66"/>
      <c r="NSV1823" s="66"/>
      <c r="NSW1823" s="66"/>
      <c r="NSX1823" s="66"/>
      <c r="NSY1823" s="66"/>
      <c r="NSZ1823" s="126"/>
      <c r="NTA1823" s="124"/>
      <c r="NTB1823" s="102"/>
      <c r="NTC1823" s="102"/>
      <c r="NTD1823" s="102"/>
      <c r="NTE1823" s="259"/>
      <c r="NTF1823" s="131"/>
      <c r="NTG1823" s="131"/>
      <c r="NTH1823" s="135"/>
      <c r="NTI1823" s="136"/>
      <c r="NTJ1823" s="136"/>
      <c r="NTK1823" s="136"/>
      <c r="NTL1823" s="136"/>
      <c r="NTM1823" s="137"/>
      <c r="NTN1823" s="132"/>
      <c r="NTO1823" s="99"/>
      <c r="NTP1823" s="131"/>
      <c r="NTQ1823" s="132"/>
      <c r="NTR1823" s="99"/>
      <c r="NTS1823" s="99"/>
      <c r="NTT1823" s="99"/>
      <c r="NTU1823" s="131"/>
      <c r="NTV1823" s="132"/>
      <c r="NTW1823" s="131"/>
      <c r="NTX1823" s="132"/>
      <c r="NTY1823" s="99"/>
      <c r="NTZ1823" s="99"/>
      <c r="NUA1823" s="99"/>
      <c r="NUB1823" s="169"/>
      <c r="NUC1823" s="222"/>
      <c r="NUD1823" s="102"/>
      <c r="NUE1823" s="206"/>
      <c r="NUF1823" s="222"/>
      <c r="NUG1823" s="76"/>
      <c r="NUH1823" s="222"/>
      <c r="NUI1823" s="64"/>
      <c r="NUJ1823" s="115"/>
      <c r="NUK1823" s="116"/>
      <c r="NUL1823" s="90"/>
      <c r="NUM1823" s="91"/>
      <c r="NUN1823" s="81"/>
      <c r="NUO1823" s="72"/>
      <c r="NUP1823" s="120"/>
      <c r="NUQ1823" s="93"/>
      <c r="NUR1823" s="121"/>
      <c r="NUS1823" s="117"/>
      <c r="NUT1823" s="118"/>
      <c r="NUU1823" s="75"/>
      <c r="NUV1823" s="76"/>
      <c r="NUW1823" s="76"/>
      <c r="NUX1823" s="70"/>
      <c r="NUY1823" s="89"/>
      <c r="NUZ1823" s="76"/>
      <c r="NVA1823" s="76"/>
      <c r="NVB1823" s="76"/>
      <c r="NVC1823" s="70"/>
      <c r="NVD1823" s="89"/>
      <c r="NVE1823" s="97"/>
      <c r="NVF1823" s="75"/>
      <c r="NVG1823" s="76"/>
      <c r="NVH1823" s="76"/>
      <c r="NVI1823" s="76"/>
      <c r="NVJ1823" s="76"/>
      <c r="NVK1823" s="76"/>
      <c r="NVL1823" s="76"/>
      <c r="NVM1823" s="72"/>
      <c r="NVN1823" s="72"/>
      <c r="NVO1823" s="70"/>
      <c r="NVP1823" s="97"/>
      <c r="NVQ1823" s="89"/>
      <c r="NVR1823" s="98"/>
      <c r="NVS1823" s="66"/>
      <c r="NVT1823" s="66"/>
      <c r="NVU1823" s="66"/>
      <c r="NVV1823" s="66"/>
      <c r="NVW1823" s="66"/>
      <c r="NVX1823" s="126"/>
      <c r="NVY1823" s="124"/>
      <c r="NVZ1823" s="102"/>
      <c r="NWA1823" s="102"/>
      <c r="NWB1823" s="102"/>
      <c r="NWC1823" s="259"/>
      <c r="NWD1823" s="131"/>
      <c r="NWE1823" s="131"/>
      <c r="NWF1823" s="135"/>
      <c r="NWG1823" s="136"/>
      <c r="NWH1823" s="136"/>
      <c r="NWI1823" s="136"/>
      <c r="NWJ1823" s="136"/>
      <c r="NWK1823" s="137"/>
      <c r="NWL1823" s="132"/>
      <c r="NWM1823" s="99"/>
      <c r="NWN1823" s="131"/>
      <c r="NWO1823" s="132"/>
      <c r="NWP1823" s="99"/>
      <c r="NWQ1823" s="99"/>
      <c r="NWR1823" s="99"/>
      <c r="NWS1823" s="131"/>
      <c r="NWT1823" s="132"/>
      <c r="NWU1823" s="131"/>
      <c r="NWV1823" s="132"/>
      <c r="NWW1823" s="99"/>
      <c r="NWX1823" s="99"/>
      <c r="NWY1823" s="99"/>
      <c r="NWZ1823" s="169"/>
      <c r="NXA1823" s="222"/>
      <c r="NXB1823" s="102"/>
      <c r="NXC1823" s="206"/>
      <c r="NXD1823" s="222"/>
      <c r="NXE1823" s="76"/>
      <c r="NXF1823" s="222"/>
      <c r="NXG1823" s="64"/>
      <c r="NXH1823" s="115"/>
      <c r="NXI1823" s="116"/>
      <c r="NXJ1823" s="90"/>
      <c r="NXK1823" s="91"/>
      <c r="NXL1823" s="81"/>
      <c r="NXM1823" s="72"/>
      <c r="NXN1823" s="120"/>
      <c r="NXO1823" s="93"/>
      <c r="NXP1823" s="121"/>
      <c r="NXQ1823" s="117"/>
      <c r="NXR1823" s="118"/>
      <c r="NXS1823" s="75"/>
      <c r="NXT1823" s="76"/>
      <c r="NXU1823" s="76"/>
      <c r="NXV1823" s="70"/>
      <c r="NXW1823" s="89"/>
      <c r="NXX1823" s="76"/>
      <c r="NXY1823" s="76"/>
      <c r="NXZ1823" s="76"/>
      <c r="NYA1823" s="70"/>
      <c r="NYB1823" s="89"/>
      <c r="NYC1823" s="97"/>
      <c r="NYD1823" s="75"/>
      <c r="NYE1823" s="76"/>
      <c r="NYF1823" s="76"/>
      <c r="NYG1823" s="76"/>
      <c r="NYH1823" s="76"/>
      <c r="NYI1823" s="76"/>
      <c r="NYJ1823" s="76"/>
      <c r="NYK1823" s="72"/>
      <c r="NYL1823" s="72"/>
      <c r="NYM1823" s="70"/>
      <c r="NYN1823" s="97"/>
      <c r="NYO1823" s="89"/>
      <c r="NYP1823" s="98"/>
      <c r="NYQ1823" s="66"/>
      <c r="NYR1823" s="66"/>
      <c r="NYS1823" s="66"/>
      <c r="NYT1823" s="66"/>
      <c r="NYU1823" s="66"/>
      <c r="NYV1823" s="126"/>
      <c r="NYW1823" s="124"/>
      <c r="NYX1823" s="102"/>
      <c r="NYY1823" s="102"/>
      <c r="NYZ1823" s="102"/>
      <c r="NZA1823" s="259"/>
      <c r="NZB1823" s="131"/>
      <c r="NZC1823" s="131"/>
      <c r="NZD1823" s="135"/>
      <c r="NZE1823" s="136"/>
      <c r="NZF1823" s="136"/>
      <c r="NZG1823" s="136"/>
      <c r="NZH1823" s="136"/>
      <c r="NZI1823" s="137"/>
      <c r="NZJ1823" s="132"/>
      <c r="NZK1823" s="99"/>
      <c r="NZL1823" s="131"/>
      <c r="NZM1823" s="132"/>
      <c r="NZN1823" s="99"/>
      <c r="NZO1823" s="99"/>
      <c r="NZP1823" s="99"/>
      <c r="NZQ1823" s="131"/>
      <c r="NZR1823" s="132"/>
      <c r="NZS1823" s="131"/>
      <c r="NZT1823" s="132"/>
      <c r="NZU1823" s="99"/>
      <c r="NZV1823" s="99"/>
      <c r="NZW1823" s="99"/>
      <c r="NZX1823" s="169"/>
      <c r="NZY1823" s="222"/>
      <c r="NZZ1823" s="102"/>
      <c r="OAA1823" s="206"/>
      <c r="OAB1823" s="222"/>
      <c r="OAC1823" s="76"/>
      <c r="OAD1823" s="222"/>
      <c r="OAE1823" s="64"/>
      <c r="OAF1823" s="115"/>
      <c r="OAG1823" s="116"/>
      <c r="OAH1823" s="90"/>
      <c r="OAI1823" s="91"/>
      <c r="OAJ1823" s="81"/>
      <c r="OAK1823" s="72"/>
      <c r="OAL1823" s="120"/>
      <c r="OAM1823" s="93"/>
      <c r="OAN1823" s="121"/>
      <c r="OAO1823" s="117"/>
      <c r="OAP1823" s="118"/>
      <c r="OAQ1823" s="75"/>
      <c r="OAR1823" s="76"/>
      <c r="OAS1823" s="76"/>
      <c r="OAT1823" s="70"/>
      <c r="OAU1823" s="89"/>
      <c r="OAV1823" s="76"/>
      <c r="OAW1823" s="76"/>
      <c r="OAX1823" s="76"/>
      <c r="OAY1823" s="70"/>
      <c r="OAZ1823" s="89"/>
      <c r="OBA1823" s="97"/>
      <c r="OBB1823" s="75"/>
      <c r="OBC1823" s="76"/>
      <c r="OBD1823" s="76"/>
      <c r="OBE1823" s="76"/>
      <c r="OBF1823" s="76"/>
      <c r="OBG1823" s="76"/>
      <c r="OBH1823" s="76"/>
      <c r="OBI1823" s="72"/>
      <c r="OBJ1823" s="72"/>
      <c r="OBK1823" s="70"/>
      <c r="OBL1823" s="97"/>
      <c r="OBM1823" s="89"/>
      <c r="OBN1823" s="98"/>
      <c r="OBO1823" s="66"/>
      <c r="OBP1823" s="66"/>
      <c r="OBQ1823" s="66"/>
      <c r="OBR1823" s="66"/>
      <c r="OBS1823" s="66"/>
      <c r="OBT1823" s="126"/>
      <c r="OBU1823" s="124"/>
      <c r="OBV1823" s="102"/>
      <c r="OBW1823" s="102"/>
      <c r="OBX1823" s="102"/>
      <c r="OBY1823" s="259"/>
      <c r="OBZ1823" s="131"/>
      <c r="OCA1823" s="131"/>
      <c r="OCB1823" s="135"/>
      <c r="OCC1823" s="136"/>
      <c r="OCD1823" s="136"/>
      <c r="OCE1823" s="136"/>
      <c r="OCF1823" s="136"/>
      <c r="OCG1823" s="137"/>
      <c r="OCH1823" s="132"/>
      <c r="OCI1823" s="99"/>
      <c r="OCJ1823" s="131"/>
      <c r="OCK1823" s="132"/>
      <c r="OCL1823" s="99"/>
      <c r="OCM1823" s="99"/>
      <c r="OCN1823" s="99"/>
      <c r="OCO1823" s="131"/>
      <c r="OCP1823" s="132"/>
      <c r="OCQ1823" s="131"/>
      <c r="OCR1823" s="132"/>
      <c r="OCS1823" s="99"/>
      <c r="OCT1823" s="99"/>
      <c r="OCU1823" s="99"/>
      <c r="OCV1823" s="169"/>
      <c r="OCW1823" s="222"/>
      <c r="OCX1823" s="102"/>
      <c r="OCY1823" s="206"/>
      <c r="OCZ1823" s="222"/>
      <c r="ODA1823" s="76"/>
      <c r="ODB1823" s="222"/>
      <c r="ODC1823" s="64"/>
      <c r="ODD1823" s="115"/>
      <c r="ODE1823" s="116"/>
      <c r="ODF1823" s="90"/>
      <c r="ODG1823" s="91"/>
      <c r="ODH1823" s="81"/>
      <c r="ODI1823" s="72"/>
      <c r="ODJ1823" s="120"/>
      <c r="ODK1823" s="93"/>
      <c r="ODL1823" s="121"/>
      <c r="ODM1823" s="117"/>
      <c r="ODN1823" s="118"/>
      <c r="ODO1823" s="75"/>
      <c r="ODP1823" s="76"/>
      <c r="ODQ1823" s="76"/>
      <c r="ODR1823" s="70"/>
      <c r="ODS1823" s="89"/>
      <c r="ODT1823" s="76"/>
      <c r="ODU1823" s="76"/>
      <c r="ODV1823" s="76"/>
      <c r="ODW1823" s="70"/>
      <c r="ODX1823" s="89"/>
      <c r="ODY1823" s="97"/>
      <c r="ODZ1823" s="75"/>
      <c r="OEA1823" s="76"/>
      <c r="OEB1823" s="76"/>
      <c r="OEC1823" s="76"/>
      <c r="OED1823" s="76"/>
      <c r="OEE1823" s="76"/>
      <c r="OEF1823" s="76"/>
      <c r="OEG1823" s="72"/>
      <c r="OEH1823" s="72"/>
      <c r="OEI1823" s="70"/>
      <c r="OEJ1823" s="97"/>
      <c r="OEK1823" s="89"/>
      <c r="OEL1823" s="98"/>
      <c r="OEM1823" s="66"/>
      <c r="OEN1823" s="66"/>
      <c r="OEO1823" s="66"/>
      <c r="OEP1823" s="66"/>
      <c r="OEQ1823" s="66"/>
      <c r="OER1823" s="126"/>
      <c r="OES1823" s="124"/>
      <c r="OET1823" s="102"/>
      <c r="OEU1823" s="102"/>
      <c r="OEV1823" s="102"/>
      <c r="OEW1823" s="259"/>
      <c r="OEX1823" s="131"/>
      <c r="OEY1823" s="131"/>
      <c r="OEZ1823" s="135"/>
      <c r="OFA1823" s="136"/>
      <c r="OFB1823" s="136"/>
      <c r="OFC1823" s="136"/>
      <c r="OFD1823" s="136"/>
      <c r="OFE1823" s="137"/>
      <c r="OFF1823" s="132"/>
      <c r="OFG1823" s="99"/>
      <c r="OFH1823" s="131"/>
      <c r="OFI1823" s="132"/>
      <c r="OFJ1823" s="99"/>
      <c r="OFK1823" s="99"/>
      <c r="OFL1823" s="99"/>
      <c r="OFM1823" s="131"/>
      <c r="OFN1823" s="132"/>
      <c r="OFO1823" s="131"/>
      <c r="OFP1823" s="132"/>
      <c r="OFQ1823" s="99"/>
      <c r="OFR1823" s="99"/>
      <c r="OFS1823" s="99"/>
      <c r="OFT1823" s="169"/>
      <c r="OFU1823" s="222"/>
      <c r="OFV1823" s="102"/>
      <c r="OFW1823" s="206"/>
      <c r="OFX1823" s="222"/>
      <c r="OFY1823" s="76"/>
      <c r="OFZ1823" s="222"/>
      <c r="OGA1823" s="64"/>
      <c r="OGB1823" s="115"/>
      <c r="OGC1823" s="116"/>
      <c r="OGD1823" s="90"/>
      <c r="OGE1823" s="91"/>
      <c r="OGF1823" s="81"/>
      <c r="OGG1823" s="72"/>
      <c r="OGH1823" s="120"/>
      <c r="OGI1823" s="93"/>
      <c r="OGJ1823" s="121"/>
      <c r="OGK1823" s="117"/>
      <c r="OGL1823" s="118"/>
      <c r="OGM1823" s="75"/>
      <c r="OGN1823" s="76"/>
      <c r="OGO1823" s="76"/>
      <c r="OGP1823" s="70"/>
      <c r="OGQ1823" s="89"/>
      <c r="OGR1823" s="76"/>
      <c r="OGS1823" s="76"/>
      <c r="OGT1823" s="76"/>
      <c r="OGU1823" s="70"/>
      <c r="OGV1823" s="89"/>
      <c r="OGW1823" s="97"/>
      <c r="OGX1823" s="75"/>
      <c r="OGY1823" s="76"/>
      <c r="OGZ1823" s="76"/>
      <c r="OHA1823" s="76"/>
      <c r="OHB1823" s="76"/>
      <c r="OHC1823" s="76"/>
      <c r="OHD1823" s="76"/>
      <c r="OHE1823" s="72"/>
      <c r="OHF1823" s="72"/>
      <c r="OHG1823" s="70"/>
      <c r="OHH1823" s="97"/>
      <c r="OHI1823" s="89"/>
      <c r="OHJ1823" s="98"/>
      <c r="OHK1823" s="66"/>
      <c r="OHL1823" s="66"/>
      <c r="OHM1823" s="66"/>
      <c r="OHN1823" s="66"/>
      <c r="OHO1823" s="66"/>
      <c r="OHP1823" s="126"/>
      <c r="OHQ1823" s="124"/>
      <c r="OHR1823" s="102"/>
      <c r="OHS1823" s="102"/>
      <c r="OHT1823" s="102"/>
      <c r="OHU1823" s="259"/>
      <c r="OHV1823" s="131"/>
      <c r="OHW1823" s="131"/>
      <c r="OHX1823" s="135"/>
      <c r="OHY1823" s="136"/>
      <c r="OHZ1823" s="136"/>
      <c r="OIA1823" s="136"/>
      <c r="OIB1823" s="136"/>
      <c r="OIC1823" s="137"/>
      <c r="OID1823" s="132"/>
      <c r="OIE1823" s="99"/>
      <c r="OIF1823" s="131"/>
      <c r="OIG1823" s="132"/>
      <c r="OIH1823" s="99"/>
      <c r="OII1823" s="99"/>
      <c r="OIJ1823" s="99"/>
      <c r="OIK1823" s="131"/>
      <c r="OIL1823" s="132"/>
      <c r="OIM1823" s="131"/>
      <c r="OIN1823" s="132"/>
      <c r="OIO1823" s="99"/>
      <c r="OIP1823" s="99"/>
      <c r="OIQ1823" s="99"/>
      <c r="OIR1823" s="169"/>
      <c r="OIS1823" s="222"/>
      <c r="OIT1823" s="102"/>
      <c r="OIU1823" s="206"/>
      <c r="OIV1823" s="222"/>
      <c r="OIW1823" s="76"/>
      <c r="OIX1823" s="222"/>
      <c r="OIY1823" s="64"/>
      <c r="OIZ1823" s="115"/>
      <c r="OJA1823" s="116"/>
      <c r="OJB1823" s="90"/>
      <c r="OJC1823" s="91"/>
      <c r="OJD1823" s="81"/>
      <c r="OJE1823" s="72"/>
      <c r="OJF1823" s="120"/>
      <c r="OJG1823" s="93"/>
      <c r="OJH1823" s="121"/>
      <c r="OJI1823" s="117"/>
      <c r="OJJ1823" s="118"/>
      <c r="OJK1823" s="75"/>
      <c r="OJL1823" s="76"/>
      <c r="OJM1823" s="76"/>
      <c r="OJN1823" s="70"/>
      <c r="OJO1823" s="89"/>
      <c r="OJP1823" s="76"/>
      <c r="OJQ1823" s="76"/>
      <c r="OJR1823" s="76"/>
      <c r="OJS1823" s="70"/>
      <c r="OJT1823" s="89"/>
      <c r="OJU1823" s="97"/>
      <c r="OJV1823" s="75"/>
      <c r="OJW1823" s="76"/>
      <c r="OJX1823" s="76"/>
      <c r="OJY1823" s="76"/>
      <c r="OJZ1823" s="76"/>
      <c r="OKA1823" s="76"/>
      <c r="OKB1823" s="76"/>
      <c r="OKC1823" s="72"/>
      <c r="OKD1823" s="72"/>
      <c r="OKE1823" s="70"/>
      <c r="OKF1823" s="97"/>
      <c r="OKG1823" s="89"/>
      <c r="OKH1823" s="98"/>
      <c r="OKI1823" s="66"/>
      <c r="OKJ1823" s="66"/>
      <c r="OKK1823" s="66"/>
      <c r="OKL1823" s="66"/>
      <c r="OKM1823" s="66"/>
      <c r="OKN1823" s="126"/>
      <c r="OKO1823" s="124"/>
      <c r="OKP1823" s="102"/>
      <c r="OKQ1823" s="102"/>
      <c r="OKR1823" s="102"/>
      <c r="OKS1823" s="259"/>
      <c r="OKT1823" s="131"/>
      <c r="OKU1823" s="131"/>
      <c r="OKV1823" s="135"/>
      <c r="OKW1823" s="136"/>
      <c r="OKX1823" s="136"/>
      <c r="OKY1823" s="136"/>
      <c r="OKZ1823" s="136"/>
      <c r="OLA1823" s="137"/>
      <c r="OLB1823" s="132"/>
      <c r="OLC1823" s="99"/>
      <c r="OLD1823" s="131"/>
      <c r="OLE1823" s="132"/>
      <c r="OLF1823" s="99"/>
      <c r="OLG1823" s="99"/>
      <c r="OLH1823" s="99"/>
      <c r="OLI1823" s="131"/>
      <c r="OLJ1823" s="132"/>
      <c r="OLK1823" s="131"/>
      <c r="OLL1823" s="132"/>
      <c r="OLM1823" s="99"/>
      <c r="OLN1823" s="99"/>
      <c r="OLO1823" s="99"/>
      <c r="OLP1823" s="169"/>
      <c r="OLQ1823" s="222"/>
      <c r="OLR1823" s="102"/>
      <c r="OLS1823" s="206"/>
      <c r="OLT1823" s="222"/>
      <c r="OLU1823" s="76"/>
      <c r="OLV1823" s="222"/>
      <c r="OLW1823" s="64"/>
      <c r="OLX1823" s="115"/>
      <c r="OLY1823" s="116"/>
      <c r="OLZ1823" s="90"/>
      <c r="OMA1823" s="91"/>
      <c r="OMB1823" s="81"/>
      <c r="OMC1823" s="72"/>
      <c r="OMD1823" s="120"/>
      <c r="OME1823" s="93"/>
      <c r="OMF1823" s="121"/>
      <c r="OMG1823" s="117"/>
      <c r="OMH1823" s="118"/>
      <c r="OMI1823" s="75"/>
      <c r="OMJ1823" s="76"/>
      <c r="OMK1823" s="76"/>
      <c r="OML1823" s="70"/>
      <c r="OMM1823" s="89"/>
      <c r="OMN1823" s="76"/>
      <c r="OMO1823" s="76"/>
      <c r="OMP1823" s="76"/>
      <c r="OMQ1823" s="70"/>
      <c r="OMR1823" s="89"/>
      <c r="OMS1823" s="97"/>
      <c r="OMT1823" s="75"/>
      <c r="OMU1823" s="76"/>
      <c r="OMV1823" s="76"/>
      <c r="OMW1823" s="76"/>
      <c r="OMX1823" s="76"/>
      <c r="OMY1823" s="76"/>
      <c r="OMZ1823" s="76"/>
      <c r="ONA1823" s="72"/>
      <c r="ONB1823" s="72"/>
      <c r="ONC1823" s="70"/>
      <c r="OND1823" s="97"/>
      <c r="ONE1823" s="89"/>
      <c r="ONF1823" s="98"/>
      <c r="ONG1823" s="66"/>
      <c r="ONH1823" s="66"/>
      <c r="ONI1823" s="66"/>
      <c r="ONJ1823" s="66"/>
      <c r="ONK1823" s="66"/>
      <c r="ONL1823" s="126"/>
      <c r="ONM1823" s="124"/>
      <c r="ONN1823" s="102"/>
      <c r="ONO1823" s="102"/>
      <c r="ONP1823" s="102"/>
      <c r="ONQ1823" s="259"/>
      <c r="ONR1823" s="131"/>
      <c r="ONS1823" s="131"/>
      <c r="ONT1823" s="135"/>
      <c r="ONU1823" s="136"/>
      <c r="ONV1823" s="136"/>
      <c r="ONW1823" s="136"/>
      <c r="ONX1823" s="136"/>
      <c r="ONY1823" s="137"/>
      <c r="ONZ1823" s="132"/>
      <c r="OOA1823" s="99"/>
      <c r="OOB1823" s="131"/>
      <c r="OOC1823" s="132"/>
      <c r="OOD1823" s="99"/>
      <c r="OOE1823" s="99"/>
      <c r="OOF1823" s="99"/>
      <c r="OOG1823" s="131"/>
      <c r="OOH1823" s="132"/>
      <c r="OOI1823" s="131"/>
      <c r="OOJ1823" s="132"/>
      <c r="OOK1823" s="99"/>
      <c r="OOL1823" s="99"/>
      <c r="OOM1823" s="99"/>
      <c r="OON1823" s="169"/>
      <c r="OOO1823" s="222"/>
      <c r="OOP1823" s="102"/>
      <c r="OOQ1823" s="206"/>
      <c r="OOR1823" s="222"/>
      <c r="OOS1823" s="76"/>
      <c r="OOT1823" s="222"/>
      <c r="OOU1823" s="64"/>
      <c r="OOV1823" s="115"/>
      <c r="OOW1823" s="116"/>
      <c r="OOX1823" s="90"/>
      <c r="OOY1823" s="91"/>
      <c r="OOZ1823" s="81"/>
      <c r="OPA1823" s="72"/>
      <c r="OPB1823" s="120"/>
      <c r="OPC1823" s="93"/>
      <c r="OPD1823" s="121"/>
      <c r="OPE1823" s="117"/>
      <c r="OPF1823" s="118"/>
      <c r="OPG1823" s="75"/>
      <c r="OPH1823" s="76"/>
      <c r="OPI1823" s="76"/>
      <c r="OPJ1823" s="70"/>
      <c r="OPK1823" s="89"/>
      <c r="OPL1823" s="76"/>
      <c r="OPM1823" s="76"/>
      <c r="OPN1823" s="76"/>
      <c r="OPO1823" s="70"/>
      <c r="OPP1823" s="89"/>
      <c r="OPQ1823" s="97"/>
      <c r="OPR1823" s="75"/>
      <c r="OPS1823" s="76"/>
      <c r="OPT1823" s="76"/>
      <c r="OPU1823" s="76"/>
      <c r="OPV1823" s="76"/>
      <c r="OPW1823" s="76"/>
      <c r="OPX1823" s="76"/>
      <c r="OPY1823" s="72"/>
      <c r="OPZ1823" s="72"/>
      <c r="OQA1823" s="70"/>
      <c r="OQB1823" s="97"/>
      <c r="OQC1823" s="89"/>
      <c r="OQD1823" s="98"/>
      <c r="OQE1823" s="66"/>
      <c r="OQF1823" s="66"/>
      <c r="OQG1823" s="66"/>
      <c r="OQH1823" s="66"/>
      <c r="OQI1823" s="66"/>
      <c r="OQJ1823" s="126"/>
      <c r="OQK1823" s="124"/>
      <c r="OQL1823" s="102"/>
      <c r="OQM1823" s="102"/>
      <c r="OQN1823" s="102"/>
      <c r="OQO1823" s="259"/>
      <c r="OQP1823" s="131"/>
      <c r="OQQ1823" s="131"/>
      <c r="OQR1823" s="135"/>
      <c r="OQS1823" s="136"/>
      <c r="OQT1823" s="136"/>
      <c r="OQU1823" s="136"/>
      <c r="OQV1823" s="136"/>
      <c r="OQW1823" s="137"/>
      <c r="OQX1823" s="132"/>
      <c r="OQY1823" s="99"/>
      <c r="OQZ1823" s="131"/>
      <c r="ORA1823" s="132"/>
      <c r="ORB1823" s="99"/>
      <c r="ORC1823" s="99"/>
      <c r="ORD1823" s="99"/>
      <c r="ORE1823" s="131"/>
      <c r="ORF1823" s="132"/>
      <c r="ORG1823" s="131"/>
      <c r="ORH1823" s="132"/>
      <c r="ORI1823" s="99"/>
      <c r="ORJ1823" s="99"/>
      <c r="ORK1823" s="99"/>
      <c r="ORL1823" s="169"/>
      <c r="ORM1823" s="222"/>
      <c r="ORN1823" s="102"/>
      <c r="ORO1823" s="206"/>
      <c r="ORP1823" s="222"/>
      <c r="ORQ1823" s="76"/>
      <c r="ORR1823" s="222"/>
      <c r="ORS1823" s="64"/>
      <c r="ORT1823" s="115"/>
      <c r="ORU1823" s="116"/>
      <c r="ORV1823" s="90"/>
      <c r="ORW1823" s="91"/>
      <c r="ORX1823" s="81"/>
      <c r="ORY1823" s="72"/>
      <c r="ORZ1823" s="120"/>
      <c r="OSA1823" s="93"/>
      <c r="OSB1823" s="121"/>
      <c r="OSC1823" s="117"/>
      <c r="OSD1823" s="118"/>
      <c r="OSE1823" s="75"/>
      <c r="OSF1823" s="76"/>
      <c r="OSG1823" s="76"/>
      <c r="OSH1823" s="70"/>
      <c r="OSI1823" s="89"/>
      <c r="OSJ1823" s="76"/>
      <c r="OSK1823" s="76"/>
      <c r="OSL1823" s="76"/>
      <c r="OSM1823" s="70"/>
      <c r="OSN1823" s="89"/>
      <c r="OSO1823" s="97"/>
      <c r="OSP1823" s="75"/>
      <c r="OSQ1823" s="76"/>
      <c r="OSR1823" s="76"/>
      <c r="OSS1823" s="76"/>
      <c r="OST1823" s="76"/>
      <c r="OSU1823" s="76"/>
      <c r="OSV1823" s="76"/>
      <c r="OSW1823" s="72"/>
      <c r="OSX1823" s="72"/>
      <c r="OSY1823" s="70"/>
      <c r="OSZ1823" s="97"/>
      <c r="OTA1823" s="89"/>
      <c r="OTB1823" s="98"/>
      <c r="OTC1823" s="66"/>
      <c r="OTD1823" s="66"/>
      <c r="OTE1823" s="66"/>
      <c r="OTF1823" s="66"/>
      <c r="OTG1823" s="66"/>
      <c r="OTH1823" s="126"/>
      <c r="OTI1823" s="124"/>
      <c r="OTJ1823" s="102"/>
      <c r="OTK1823" s="102"/>
      <c r="OTL1823" s="102"/>
      <c r="OTM1823" s="259"/>
      <c r="OTN1823" s="131"/>
      <c r="OTO1823" s="131"/>
      <c r="OTP1823" s="135"/>
      <c r="OTQ1823" s="136"/>
      <c r="OTR1823" s="136"/>
      <c r="OTS1823" s="136"/>
      <c r="OTT1823" s="136"/>
      <c r="OTU1823" s="137"/>
      <c r="OTV1823" s="132"/>
      <c r="OTW1823" s="99"/>
      <c r="OTX1823" s="131"/>
      <c r="OTY1823" s="132"/>
      <c r="OTZ1823" s="99"/>
      <c r="OUA1823" s="99"/>
      <c r="OUB1823" s="99"/>
      <c r="OUC1823" s="131"/>
      <c r="OUD1823" s="132"/>
      <c r="OUE1823" s="131"/>
      <c r="OUF1823" s="132"/>
      <c r="OUG1823" s="99"/>
      <c r="OUH1823" s="99"/>
      <c r="OUI1823" s="99"/>
      <c r="OUJ1823" s="169"/>
      <c r="OUK1823" s="222"/>
      <c r="OUL1823" s="102"/>
      <c r="OUM1823" s="206"/>
      <c r="OUN1823" s="222"/>
      <c r="OUO1823" s="76"/>
      <c r="OUP1823" s="222"/>
      <c r="OUQ1823" s="64"/>
      <c r="OUR1823" s="115"/>
      <c r="OUS1823" s="116"/>
      <c r="OUT1823" s="90"/>
      <c r="OUU1823" s="91"/>
      <c r="OUV1823" s="81"/>
      <c r="OUW1823" s="72"/>
      <c r="OUX1823" s="120"/>
      <c r="OUY1823" s="93"/>
      <c r="OUZ1823" s="121"/>
      <c r="OVA1823" s="117"/>
      <c r="OVB1823" s="118"/>
      <c r="OVC1823" s="75"/>
      <c r="OVD1823" s="76"/>
      <c r="OVE1823" s="76"/>
      <c r="OVF1823" s="70"/>
      <c r="OVG1823" s="89"/>
      <c r="OVH1823" s="76"/>
      <c r="OVI1823" s="76"/>
      <c r="OVJ1823" s="76"/>
      <c r="OVK1823" s="70"/>
      <c r="OVL1823" s="89"/>
      <c r="OVM1823" s="97"/>
      <c r="OVN1823" s="75"/>
      <c r="OVO1823" s="76"/>
      <c r="OVP1823" s="76"/>
      <c r="OVQ1823" s="76"/>
      <c r="OVR1823" s="76"/>
      <c r="OVS1823" s="76"/>
      <c r="OVT1823" s="76"/>
      <c r="OVU1823" s="72"/>
      <c r="OVV1823" s="72"/>
      <c r="OVW1823" s="70"/>
      <c r="OVX1823" s="97"/>
      <c r="OVY1823" s="89"/>
      <c r="OVZ1823" s="98"/>
      <c r="OWA1823" s="66"/>
      <c r="OWB1823" s="66"/>
      <c r="OWC1823" s="66"/>
      <c r="OWD1823" s="66"/>
      <c r="OWE1823" s="66"/>
      <c r="OWF1823" s="126"/>
      <c r="OWG1823" s="124"/>
      <c r="OWH1823" s="102"/>
      <c r="OWI1823" s="102"/>
      <c r="OWJ1823" s="102"/>
      <c r="OWK1823" s="259"/>
      <c r="OWL1823" s="131"/>
      <c r="OWM1823" s="131"/>
      <c r="OWN1823" s="135"/>
      <c r="OWO1823" s="136"/>
      <c r="OWP1823" s="136"/>
      <c r="OWQ1823" s="136"/>
      <c r="OWR1823" s="136"/>
      <c r="OWS1823" s="137"/>
      <c r="OWT1823" s="132"/>
      <c r="OWU1823" s="99"/>
      <c r="OWV1823" s="131"/>
      <c r="OWW1823" s="132"/>
      <c r="OWX1823" s="99"/>
      <c r="OWY1823" s="99"/>
      <c r="OWZ1823" s="99"/>
      <c r="OXA1823" s="131"/>
      <c r="OXB1823" s="132"/>
      <c r="OXC1823" s="131"/>
      <c r="OXD1823" s="132"/>
      <c r="OXE1823" s="99"/>
      <c r="OXF1823" s="99"/>
      <c r="OXG1823" s="99"/>
      <c r="OXH1823" s="169"/>
      <c r="OXI1823" s="222"/>
      <c r="OXJ1823" s="102"/>
      <c r="OXK1823" s="206"/>
      <c r="OXL1823" s="222"/>
      <c r="OXM1823" s="76"/>
      <c r="OXN1823" s="222"/>
      <c r="OXO1823" s="64"/>
      <c r="OXP1823" s="115"/>
      <c r="OXQ1823" s="116"/>
      <c r="OXR1823" s="90"/>
      <c r="OXS1823" s="91"/>
      <c r="OXT1823" s="81"/>
      <c r="OXU1823" s="72"/>
      <c r="OXV1823" s="120"/>
      <c r="OXW1823" s="93"/>
      <c r="OXX1823" s="121"/>
      <c r="OXY1823" s="117"/>
      <c r="OXZ1823" s="118"/>
      <c r="OYA1823" s="75"/>
      <c r="OYB1823" s="76"/>
      <c r="OYC1823" s="76"/>
      <c r="OYD1823" s="70"/>
      <c r="OYE1823" s="89"/>
      <c r="OYF1823" s="76"/>
      <c r="OYG1823" s="76"/>
      <c r="OYH1823" s="76"/>
      <c r="OYI1823" s="70"/>
      <c r="OYJ1823" s="89"/>
      <c r="OYK1823" s="97"/>
      <c r="OYL1823" s="75"/>
      <c r="OYM1823" s="76"/>
      <c r="OYN1823" s="76"/>
      <c r="OYO1823" s="76"/>
      <c r="OYP1823" s="76"/>
      <c r="OYQ1823" s="76"/>
      <c r="OYR1823" s="76"/>
      <c r="OYS1823" s="72"/>
      <c r="OYT1823" s="72"/>
      <c r="OYU1823" s="70"/>
      <c r="OYV1823" s="97"/>
      <c r="OYW1823" s="89"/>
      <c r="OYX1823" s="98"/>
      <c r="OYY1823" s="66"/>
      <c r="OYZ1823" s="66"/>
      <c r="OZA1823" s="66"/>
      <c r="OZB1823" s="66"/>
      <c r="OZC1823" s="66"/>
      <c r="OZD1823" s="126"/>
      <c r="OZE1823" s="124"/>
      <c r="OZF1823" s="102"/>
      <c r="OZG1823" s="102"/>
      <c r="OZH1823" s="102"/>
      <c r="OZI1823" s="259"/>
      <c r="OZJ1823" s="131"/>
      <c r="OZK1823" s="131"/>
      <c r="OZL1823" s="135"/>
      <c r="OZM1823" s="136"/>
      <c r="OZN1823" s="136"/>
      <c r="OZO1823" s="136"/>
      <c r="OZP1823" s="136"/>
      <c r="OZQ1823" s="137"/>
      <c r="OZR1823" s="132"/>
      <c r="OZS1823" s="99"/>
      <c r="OZT1823" s="131"/>
      <c r="OZU1823" s="132"/>
      <c r="OZV1823" s="99"/>
      <c r="OZW1823" s="99"/>
      <c r="OZX1823" s="99"/>
      <c r="OZY1823" s="131"/>
      <c r="OZZ1823" s="132"/>
      <c r="PAA1823" s="131"/>
      <c r="PAB1823" s="132"/>
      <c r="PAC1823" s="99"/>
      <c r="PAD1823" s="99"/>
      <c r="PAE1823" s="99"/>
      <c r="PAF1823" s="169"/>
      <c r="PAG1823" s="222"/>
      <c r="PAH1823" s="102"/>
      <c r="PAI1823" s="206"/>
      <c r="PAJ1823" s="222"/>
      <c r="PAK1823" s="76"/>
      <c r="PAL1823" s="222"/>
      <c r="PAM1823" s="64"/>
      <c r="PAN1823" s="115"/>
      <c r="PAO1823" s="116"/>
      <c r="PAP1823" s="90"/>
      <c r="PAQ1823" s="91"/>
      <c r="PAR1823" s="81"/>
      <c r="PAS1823" s="72"/>
      <c r="PAT1823" s="120"/>
      <c r="PAU1823" s="93"/>
      <c r="PAV1823" s="121"/>
      <c r="PAW1823" s="117"/>
      <c r="PAX1823" s="118"/>
      <c r="PAY1823" s="75"/>
      <c r="PAZ1823" s="76"/>
      <c r="PBA1823" s="76"/>
      <c r="PBB1823" s="70"/>
      <c r="PBC1823" s="89"/>
      <c r="PBD1823" s="76"/>
      <c r="PBE1823" s="76"/>
      <c r="PBF1823" s="76"/>
      <c r="PBG1823" s="70"/>
      <c r="PBH1823" s="89"/>
      <c r="PBI1823" s="97"/>
      <c r="PBJ1823" s="75"/>
      <c r="PBK1823" s="76"/>
      <c r="PBL1823" s="76"/>
      <c r="PBM1823" s="76"/>
      <c r="PBN1823" s="76"/>
      <c r="PBO1823" s="76"/>
      <c r="PBP1823" s="76"/>
      <c r="PBQ1823" s="72"/>
      <c r="PBR1823" s="72"/>
      <c r="PBS1823" s="70"/>
      <c r="PBT1823" s="97"/>
      <c r="PBU1823" s="89"/>
      <c r="PBV1823" s="98"/>
      <c r="PBW1823" s="66"/>
      <c r="PBX1823" s="66"/>
      <c r="PBY1823" s="66"/>
      <c r="PBZ1823" s="66"/>
      <c r="PCA1823" s="66"/>
      <c r="PCB1823" s="126"/>
      <c r="PCC1823" s="124"/>
      <c r="PCD1823" s="102"/>
      <c r="PCE1823" s="102"/>
      <c r="PCF1823" s="102"/>
      <c r="PCG1823" s="259"/>
      <c r="PCH1823" s="131"/>
      <c r="PCI1823" s="131"/>
      <c r="PCJ1823" s="135"/>
      <c r="PCK1823" s="136"/>
      <c r="PCL1823" s="136"/>
      <c r="PCM1823" s="136"/>
      <c r="PCN1823" s="136"/>
      <c r="PCO1823" s="137"/>
      <c r="PCP1823" s="132"/>
      <c r="PCQ1823" s="99"/>
      <c r="PCR1823" s="131"/>
      <c r="PCS1823" s="132"/>
      <c r="PCT1823" s="99"/>
      <c r="PCU1823" s="99"/>
      <c r="PCV1823" s="99"/>
      <c r="PCW1823" s="131"/>
      <c r="PCX1823" s="132"/>
      <c r="PCY1823" s="131"/>
      <c r="PCZ1823" s="132"/>
      <c r="PDA1823" s="99"/>
      <c r="PDB1823" s="99"/>
      <c r="PDC1823" s="99"/>
      <c r="PDD1823" s="169"/>
      <c r="PDE1823" s="222"/>
      <c r="PDF1823" s="102"/>
      <c r="PDG1823" s="206"/>
      <c r="PDH1823" s="222"/>
      <c r="PDI1823" s="76"/>
      <c r="PDJ1823" s="222"/>
      <c r="PDK1823" s="64"/>
      <c r="PDL1823" s="115"/>
      <c r="PDM1823" s="116"/>
      <c r="PDN1823" s="90"/>
      <c r="PDO1823" s="91"/>
      <c r="PDP1823" s="81"/>
      <c r="PDQ1823" s="72"/>
      <c r="PDR1823" s="120"/>
      <c r="PDS1823" s="93"/>
      <c r="PDT1823" s="121"/>
      <c r="PDU1823" s="117"/>
      <c r="PDV1823" s="118"/>
      <c r="PDW1823" s="75"/>
      <c r="PDX1823" s="76"/>
      <c r="PDY1823" s="76"/>
      <c r="PDZ1823" s="70"/>
      <c r="PEA1823" s="89"/>
      <c r="PEB1823" s="76"/>
      <c r="PEC1823" s="76"/>
      <c r="PED1823" s="76"/>
      <c r="PEE1823" s="70"/>
      <c r="PEF1823" s="89"/>
      <c r="PEG1823" s="97"/>
      <c r="PEH1823" s="75"/>
      <c r="PEI1823" s="76"/>
      <c r="PEJ1823" s="76"/>
      <c r="PEK1823" s="76"/>
      <c r="PEL1823" s="76"/>
      <c r="PEM1823" s="76"/>
      <c r="PEN1823" s="76"/>
      <c r="PEO1823" s="72"/>
      <c r="PEP1823" s="72"/>
      <c r="PEQ1823" s="70"/>
      <c r="PER1823" s="97"/>
      <c r="PES1823" s="89"/>
      <c r="PET1823" s="98"/>
      <c r="PEU1823" s="66"/>
      <c r="PEV1823" s="66"/>
      <c r="PEW1823" s="66"/>
      <c r="PEX1823" s="66"/>
      <c r="PEY1823" s="66"/>
      <c r="PEZ1823" s="126"/>
      <c r="PFA1823" s="124"/>
      <c r="PFB1823" s="102"/>
      <c r="PFC1823" s="102"/>
      <c r="PFD1823" s="102"/>
      <c r="PFE1823" s="259"/>
      <c r="PFF1823" s="131"/>
      <c r="PFG1823" s="131"/>
      <c r="PFH1823" s="135"/>
      <c r="PFI1823" s="136"/>
      <c r="PFJ1823" s="136"/>
      <c r="PFK1823" s="136"/>
      <c r="PFL1823" s="136"/>
      <c r="PFM1823" s="137"/>
      <c r="PFN1823" s="132"/>
      <c r="PFO1823" s="99"/>
      <c r="PFP1823" s="131"/>
      <c r="PFQ1823" s="132"/>
      <c r="PFR1823" s="99"/>
      <c r="PFS1823" s="99"/>
      <c r="PFT1823" s="99"/>
      <c r="PFU1823" s="131"/>
      <c r="PFV1823" s="132"/>
      <c r="PFW1823" s="131"/>
      <c r="PFX1823" s="132"/>
      <c r="PFY1823" s="99"/>
      <c r="PFZ1823" s="99"/>
      <c r="PGA1823" s="99"/>
      <c r="PGB1823" s="169"/>
      <c r="PGC1823" s="222"/>
      <c r="PGD1823" s="102"/>
      <c r="PGE1823" s="206"/>
      <c r="PGF1823" s="222"/>
      <c r="PGG1823" s="76"/>
      <c r="PGH1823" s="222"/>
      <c r="PGI1823" s="64"/>
      <c r="PGJ1823" s="115"/>
      <c r="PGK1823" s="116"/>
      <c r="PGL1823" s="90"/>
      <c r="PGM1823" s="91"/>
      <c r="PGN1823" s="81"/>
      <c r="PGO1823" s="72"/>
      <c r="PGP1823" s="120"/>
      <c r="PGQ1823" s="93"/>
      <c r="PGR1823" s="121"/>
      <c r="PGS1823" s="117"/>
      <c r="PGT1823" s="118"/>
      <c r="PGU1823" s="75"/>
      <c r="PGV1823" s="76"/>
      <c r="PGW1823" s="76"/>
      <c r="PGX1823" s="70"/>
      <c r="PGY1823" s="89"/>
      <c r="PGZ1823" s="76"/>
      <c r="PHA1823" s="76"/>
      <c r="PHB1823" s="76"/>
      <c r="PHC1823" s="70"/>
      <c r="PHD1823" s="89"/>
      <c r="PHE1823" s="97"/>
      <c r="PHF1823" s="75"/>
      <c r="PHG1823" s="76"/>
      <c r="PHH1823" s="76"/>
      <c r="PHI1823" s="76"/>
      <c r="PHJ1823" s="76"/>
      <c r="PHK1823" s="76"/>
      <c r="PHL1823" s="76"/>
      <c r="PHM1823" s="72"/>
      <c r="PHN1823" s="72"/>
      <c r="PHO1823" s="70"/>
      <c r="PHP1823" s="97"/>
      <c r="PHQ1823" s="89"/>
      <c r="PHR1823" s="98"/>
      <c r="PHS1823" s="66"/>
      <c r="PHT1823" s="66"/>
      <c r="PHU1823" s="66"/>
      <c r="PHV1823" s="66"/>
      <c r="PHW1823" s="66"/>
      <c r="PHX1823" s="126"/>
      <c r="PHY1823" s="124"/>
      <c r="PHZ1823" s="102"/>
      <c r="PIA1823" s="102"/>
      <c r="PIB1823" s="102"/>
      <c r="PIC1823" s="259"/>
      <c r="PID1823" s="131"/>
      <c r="PIE1823" s="131"/>
      <c r="PIF1823" s="135"/>
      <c r="PIG1823" s="136"/>
      <c r="PIH1823" s="136"/>
      <c r="PII1823" s="136"/>
      <c r="PIJ1823" s="136"/>
      <c r="PIK1823" s="137"/>
      <c r="PIL1823" s="132"/>
      <c r="PIM1823" s="99"/>
      <c r="PIN1823" s="131"/>
      <c r="PIO1823" s="132"/>
      <c r="PIP1823" s="99"/>
      <c r="PIQ1823" s="99"/>
      <c r="PIR1823" s="99"/>
      <c r="PIS1823" s="131"/>
      <c r="PIT1823" s="132"/>
      <c r="PIU1823" s="131"/>
      <c r="PIV1823" s="132"/>
      <c r="PIW1823" s="99"/>
      <c r="PIX1823" s="99"/>
      <c r="PIY1823" s="99"/>
      <c r="PIZ1823" s="169"/>
      <c r="PJA1823" s="222"/>
      <c r="PJB1823" s="102"/>
      <c r="PJC1823" s="206"/>
      <c r="PJD1823" s="222"/>
      <c r="PJE1823" s="76"/>
      <c r="PJF1823" s="222"/>
      <c r="PJG1823" s="64"/>
      <c r="PJH1823" s="115"/>
      <c r="PJI1823" s="116"/>
      <c r="PJJ1823" s="90"/>
      <c r="PJK1823" s="91"/>
      <c r="PJL1823" s="81"/>
      <c r="PJM1823" s="72"/>
      <c r="PJN1823" s="120"/>
      <c r="PJO1823" s="93"/>
      <c r="PJP1823" s="121"/>
      <c r="PJQ1823" s="117"/>
      <c r="PJR1823" s="118"/>
      <c r="PJS1823" s="75"/>
      <c r="PJT1823" s="76"/>
      <c r="PJU1823" s="76"/>
      <c r="PJV1823" s="70"/>
      <c r="PJW1823" s="89"/>
      <c r="PJX1823" s="76"/>
      <c r="PJY1823" s="76"/>
      <c r="PJZ1823" s="76"/>
      <c r="PKA1823" s="70"/>
      <c r="PKB1823" s="89"/>
      <c r="PKC1823" s="97"/>
      <c r="PKD1823" s="75"/>
      <c r="PKE1823" s="76"/>
      <c r="PKF1823" s="76"/>
      <c r="PKG1823" s="76"/>
      <c r="PKH1823" s="76"/>
      <c r="PKI1823" s="76"/>
      <c r="PKJ1823" s="76"/>
      <c r="PKK1823" s="72"/>
      <c r="PKL1823" s="72"/>
      <c r="PKM1823" s="70"/>
      <c r="PKN1823" s="97"/>
      <c r="PKO1823" s="89"/>
      <c r="PKP1823" s="98"/>
      <c r="PKQ1823" s="66"/>
      <c r="PKR1823" s="66"/>
      <c r="PKS1823" s="66"/>
      <c r="PKT1823" s="66"/>
      <c r="PKU1823" s="66"/>
      <c r="PKV1823" s="126"/>
      <c r="PKW1823" s="124"/>
      <c r="PKX1823" s="102"/>
      <c r="PKY1823" s="102"/>
      <c r="PKZ1823" s="102"/>
      <c r="PLA1823" s="259"/>
      <c r="PLB1823" s="131"/>
      <c r="PLC1823" s="131"/>
      <c r="PLD1823" s="135"/>
      <c r="PLE1823" s="136"/>
      <c r="PLF1823" s="136"/>
      <c r="PLG1823" s="136"/>
      <c r="PLH1823" s="136"/>
      <c r="PLI1823" s="137"/>
      <c r="PLJ1823" s="132"/>
      <c r="PLK1823" s="99"/>
      <c r="PLL1823" s="131"/>
      <c r="PLM1823" s="132"/>
      <c r="PLN1823" s="99"/>
      <c r="PLO1823" s="99"/>
      <c r="PLP1823" s="99"/>
      <c r="PLQ1823" s="131"/>
      <c r="PLR1823" s="132"/>
      <c r="PLS1823" s="131"/>
      <c r="PLT1823" s="132"/>
      <c r="PLU1823" s="99"/>
      <c r="PLV1823" s="99"/>
      <c r="PLW1823" s="99"/>
      <c r="PLX1823" s="169"/>
      <c r="PLY1823" s="222"/>
      <c r="PLZ1823" s="102"/>
      <c r="PMA1823" s="206"/>
      <c r="PMB1823" s="222"/>
      <c r="PMC1823" s="76"/>
      <c r="PMD1823" s="222"/>
      <c r="PME1823" s="64"/>
      <c r="PMF1823" s="115"/>
      <c r="PMG1823" s="116"/>
      <c r="PMH1823" s="90"/>
      <c r="PMI1823" s="91"/>
      <c r="PMJ1823" s="81"/>
      <c r="PMK1823" s="72"/>
      <c r="PML1823" s="120"/>
      <c r="PMM1823" s="93"/>
      <c r="PMN1823" s="121"/>
      <c r="PMO1823" s="117"/>
      <c r="PMP1823" s="118"/>
      <c r="PMQ1823" s="75"/>
      <c r="PMR1823" s="76"/>
      <c r="PMS1823" s="76"/>
      <c r="PMT1823" s="70"/>
      <c r="PMU1823" s="89"/>
      <c r="PMV1823" s="76"/>
      <c r="PMW1823" s="76"/>
      <c r="PMX1823" s="76"/>
      <c r="PMY1823" s="70"/>
      <c r="PMZ1823" s="89"/>
      <c r="PNA1823" s="97"/>
      <c r="PNB1823" s="75"/>
      <c r="PNC1823" s="76"/>
      <c r="PND1823" s="76"/>
      <c r="PNE1823" s="76"/>
      <c r="PNF1823" s="76"/>
      <c r="PNG1823" s="76"/>
      <c r="PNH1823" s="76"/>
      <c r="PNI1823" s="72"/>
      <c r="PNJ1823" s="72"/>
      <c r="PNK1823" s="70"/>
      <c r="PNL1823" s="97"/>
      <c r="PNM1823" s="89"/>
      <c r="PNN1823" s="98"/>
      <c r="PNO1823" s="66"/>
      <c r="PNP1823" s="66"/>
      <c r="PNQ1823" s="66"/>
      <c r="PNR1823" s="66"/>
      <c r="PNS1823" s="66"/>
      <c r="PNT1823" s="126"/>
      <c r="PNU1823" s="124"/>
      <c r="PNV1823" s="102"/>
      <c r="PNW1823" s="102"/>
      <c r="PNX1823" s="102"/>
      <c r="PNY1823" s="259"/>
      <c r="PNZ1823" s="131"/>
      <c r="POA1823" s="131"/>
      <c r="POB1823" s="135"/>
      <c r="POC1823" s="136"/>
      <c r="POD1823" s="136"/>
      <c r="POE1823" s="136"/>
      <c r="POF1823" s="136"/>
      <c r="POG1823" s="137"/>
      <c r="POH1823" s="132"/>
      <c r="POI1823" s="99"/>
      <c r="POJ1823" s="131"/>
      <c r="POK1823" s="132"/>
      <c r="POL1823" s="99"/>
      <c r="POM1823" s="99"/>
      <c r="PON1823" s="99"/>
      <c r="POO1823" s="131"/>
      <c r="POP1823" s="132"/>
      <c r="POQ1823" s="131"/>
      <c r="POR1823" s="132"/>
      <c r="POS1823" s="99"/>
      <c r="POT1823" s="99"/>
      <c r="POU1823" s="99"/>
      <c r="POV1823" s="169"/>
      <c r="POW1823" s="222"/>
      <c r="POX1823" s="102"/>
      <c r="POY1823" s="206"/>
      <c r="POZ1823" s="222"/>
      <c r="PPA1823" s="76"/>
      <c r="PPB1823" s="222"/>
      <c r="PPC1823" s="64"/>
      <c r="PPD1823" s="115"/>
      <c r="PPE1823" s="116"/>
      <c r="PPF1823" s="90"/>
      <c r="PPG1823" s="91"/>
      <c r="PPH1823" s="81"/>
      <c r="PPI1823" s="72"/>
      <c r="PPJ1823" s="120"/>
      <c r="PPK1823" s="93"/>
      <c r="PPL1823" s="121"/>
      <c r="PPM1823" s="117"/>
      <c r="PPN1823" s="118"/>
      <c r="PPO1823" s="75"/>
      <c r="PPP1823" s="76"/>
      <c r="PPQ1823" s="76"/>
      <c r="PPR1823" s="70"/>
      <c r="PPS1823" s="89"/>
      <c r="PPT1823" s="76"/>
      <c r="PPU1823" s="76"/>
      <c r="PPV1823" s="76"/>
      <c r="PPW1823" s="70"/>
      <c r="PPX1823" s="89"/>
      <c r="PPY1823" s="97"/>
      <c r="PPZ1823" s="75"/>
      <c r="PQA1823" s="76"/>
      <c r="PQB1823" s="76"/>
      <c r="PQC1823" s="76"/>
      <c r="PQD1823" s="76"/>
      <c r="PQE1823" s="76"/>
      <c r="PQF1823" s="76"/>
      <c r="PQG1823" s="72"/>
      <c r="PQH1823" s="72"/>
      <c r="PQI1823" s="70"/>
      <c r="PQJ1823" s="97"/>
      <c r="PQK1823" s="89"/>
      <c r="PQL1823" s="98"/>
      <c r="PQM1823" s="66"/>
      <c r="PQN1823" s="66"/>
      <c r="PQO1823" s="66"/>
      <c r="PQP1823" s="66"/>
      <c r="PQQ1823" s="66"/>
      <c r="PQR1823" s="126"/>
      <c r="PQS1823" s="124"/>
      <c r="PQT1823" s="102"/>
      <c r="PQU1823" s="102"/>
      <c r="PQV1823" s="102"/>
      <c r="PQW1823" s="259"/>
      <c r="PQX1823" s="131"/>
      <c r="PQY1823" s="131"/>
      <c r="PQZ1823" s="135"/>
      <c r="PRA1823" s="136"/>
      <c r="PRB1823" s="136"/>
      <c r="PRC1823" s="136"/>
      <c r="PRD1823" s="136"/>
      <c r="PRE1823" s="137"/>
      <c r="PRF1823" s="132"/>
      <c r="PRG1823" s="99"/>
      <c r="PRH1823" s="131"/>
      <c r="PRI1823" s="132"/>
      <c r="PRJ1823" s="99"/>
      <c r="PRK1823" s="99"/>
      <c r="PRL1823" s="99"/>
      <c r="PRM1823" s="131"/>
      <c r="PRN1823" s="132"/>
      <c r="PRO1823" s="131"/>
      <c r="PRP1823" s="132"/>
      <c r="PRQ1823" s="99"/>
      <c r="PRR1823" s="99"/>
      <c r="PRS1823" s="99"/>
      <c r="PRT1823" s="169"/>
      <c r="PRU1823" s="222"/>
      <c r="PRV1823" s="102"/>
      <c r="PRW1823" s="206"/>
      <c r="PRX1823" s="222"/>
      <c r="PRY1823" s="76"/>
      <c r="PRZ1823" s="222"/>
      <c r="PSA1823" s="64"/>
      <c r="PSB1823" s="115"/>
      <c r="PSC1823" s="116"/>
      <c r="PSD1823" s="90"/>
      <c r="PSE1823" s="91"/>
      <c r="PSF1823" s="81"/>
      <c r="PSG1823" s="72"/>
      <c r="PSH1823" s="120"/>
      <c r="PSI1823" s="93"/>
      <c r="PSJ1823" s="121"/>
      <c r="PSK1823" s="117"/>
      <c r="PSL1823" s="118"/>
      <c r="PSM1823" s="75"/>
      <c r="PSN1823" s="76"/>
      <c r="PSO1823" s="76"/>
      <c r="PSP1823" s="70"/>
      <c r="PSQ1823" s="89"/>
      <c r="PSR1823" s="76"/>
      <c r="PSS1823" s="76"/>
      <c r="PST1823" s="76"/>
      <c r="PSU1823" s="70"/>
      <c r="PSV1823" s="89"/>
      <c r="PSW1823" s="97"/>
      <c r="PSX1823" s="75"/>
      <c r="PSY1823" s="76"/>
      <c r="PSZ1823" s="76"/>
      <c r="PTA1823" s="76"/>
      <c r="PTB1823" s="76"/>
      <c r="PTC1823" s="76"/>
      <c r="PTD1823" s="76"/>
      <c r="PTE1823" s="72"/>
      <c r="PTF1823" s="72"/>
      <c r="PTG1823" s="70"/>
      <c r="PTH1823" s="97"/>
      <c r="PTI1823" s="89"/>
      <c r="PTJ1823" s="98"/>
      <c r="PTK1823" s="66"/>
      <c r="PTL1823" s="66"/>
      <c r="PTM1823" s="66"/>
      <c r="PTN1823" s="66"/>
      <c r="PTO1823" s="66"/>
      <c r="PTP1823" s="126"/>
      <c r="PTQ1823" s="124"/>
      <c r="PTR1823" s="102"/>
      <c r="PTS1823" s="102"/>
      <c r="PTT1823" s="102"/>
      <c r="PTU1823" s="259"/>
      <c r="PTV1823" s="131"/>
      <c r="PTW1823" s="131"/>
      <c r="PTX1823" s="135"/>
      <c r="PTY1823" s="136"/>
      <c r="PTZ1823" s="136"/>
      <c r="PUA1823" s="136"/>
      <c r="PUB1823" s="136"/>
      <c r="PUC1823" s="137"/>
      <c r="PUD1823" s="132"/>
      <c r="PUE1823" s="99"/>
      <c r="PUF1823" s="131"/>
      <c r="PUG1823" s="132"/>
      <c r="PUH1823" s="99"/>
      <c r="PUI1823" s="99"/>
      <c r="PUJ1823" s="99"/>
      <c r="PUK1823" s="131"/>
      <c r="PUL1823" s="132"/>
      <c r="PUM1823" s="131"/>
      <c r="PUN1823" s="132"/>
      <c r="PUO1823" s="99"/>
      <c r="PUP1823" s="99"/>
      <c r="PUQ1823" s="99"/>
      <c r="PUR1823" s="169"/>
      <c r="PUS1823" s="222"/>
      <c r="PUT1823" s="102"/>
      <c r="PUU1823" s="206"/>
      <c r="PUV1823" s="222"/>
      <c r="PUW1823" s="76"/>
      <c r="PUX1823" s="222"/>
      <c r="PUY1823" s="64"/>
      <c r="PUZ1823" s="115"/>
      <c r="PVA1823" s="116"/>
      <c r="PVB1823" s="90"/>
      <c r="PVC1823" s="91"/>
      <c r="PVD1823" s="81"/>
      <c r="PVE1823" s="72"/>
      <c r="PVF1823" s="120"/>
      <c r="PVG1823" s="93"/>
      <c r="PVH1823" s="121"/>
      <c r="PVI1823" s="117"/>
      <c r="PVJ1823" s="118"/>
      <c r="PVK1823" s="75"/>
      <c r="PVL1823" s="76"/>
      <c r="PVM1823" s="76"/>
      <c r="PVN1823" s="70"/>
      <c r="PVO1823" s="89"/>
      <c r="PVP1823" s="76"/>
      <c r="PVQ1823" s="76"/>
      <c r="PVR1823" s="76"/>
      <c r="PVS1823" s="70"/>
      <c r="PVT1823" s="89"/>
      <c r="PVU1823" s="97"/>
      <c r="PVV1823" s="75"/>
      <c r="PVW1823" s="76"/>
      <c r="PVX1823" s="76"/>
      <c r="PVY1823" s="76"/>
      <c r="PVZ1823" s="76"/>
      <c r="PWA1823" s="76"/>
      <c r="PWB1823" s="76"/>
      <c r="PWC1823" s="72"/>
      <c r="PWD1823" s="72"/>
      <c r="PWE1823" s="70"/>
      <c r="PWF1823" s="97"/>
      <c r="PWG1823" s="89"/>
      <c r="PWH1823" s="98"/>
      <c r="PWI1823" s="66"/>
      <c r="PWJ1823" s="66"/>
      <c r="PWK1823" s="66"/>
      <c r="PWL1823" s="66"/>
      <c r="PWM1823" s="66"/>
      <c r="PWN1823" s="126"/>
      <c r="PWO1823" s="124"/>
      <c r="PWP1823" s="102"/>
      <c r="PWQ1823" s="102"/>
      <c r="PWR1823" s="102"/>
      <c r="PWS1823" s="259"/>
      <c r="PWT1823" s="131"/>
      <c r="PWU1823" s="131"/>
      <c r="PWV1823" s="135"/>
      <c r="PWW1823" s="136"/>
      <c r="PWX1823" s="136"/>
      <c r="PWY1823" s="136"/>
      <c r="PWZ1823" s="136"/>
      <c r="PXA1823" s="137"/>
      <c r="PXB1823" s="132"/>
      <c r="PXC1823" s="99"/>
      <c r="PXD1823" s="131"/>
      <c r="PXE1823" s="132"/>
      <c r="PXF1823" s="99"/>
      <c r="PXG1823" s="99"/>
      <c r="PXH1823" s="99"/>
      <c r="PXI1823" s="131"/>
      <c r="PXJ1823" s="132"/>
      <c r="PXK1823" s="131"/>
      <c r="PXL1823" s="132"/>
      <c r="PXM1823" s="99"/>
      <c r="PXN1823" s="99"/>
      <c r="PXO1823" s="99"/>
      <c r="PXP1823" s="169"/>
      <c r="PXQ1823" s="222"/>
      <c r="PXR1823" s="102"/>
      <c r="PXS1823" s="206"/>
      <c r="PXT1823" s="222"/>
      <c r="PXU1823" s="76"/>
      <c r="PXV1823" s="222"/>
      <c r="PXW1823" s="64"/>
      <c r="PXX1823" s="115"/>
      <c r="PXY1823" s="116"/>
      <c r="PXZ1823" s="90"/>
      <c r="PYA1823" s="91"/>
      <c r="PYB1823" s="81"/>
      <c r="PYC1823" s="72"/>
      <c r="PYD1823" s="120"/>
      <c r="PYE1823" s="93"/>
      <c r="PYF1823" s="121"/>
      <c r="PYG1823" s="117"/>
      <c r="PYH1823" s="118"/>
      <c r="PYI1823" s="75"/>
      <c r="PYJ1823" s="76"/>
      <c r="PYK1823" s="76"/>
      <c r="PYL1823" s="70"/>
      <c r="PYM1823" s="89"/>
      <c r="PYN1823" s="76"/>
      <c r="PYO1823" s="76"/>
      <c r="PYP1823" s="76"/>
      <c r="PYQ1823" s="70"/>
      <c r="PYR1823" s="89"/>
      <c r="PYS1823" s="97"/>
      <c r="PYT1823" s="75"/>
      <c r="PYU1823" s="76"/>
      <c r="PYV1823" s="76"/>
      <c r="PYW1823" s="76"/>
      <c r="PYX1823" s="76"/>
      <c r="PYY1823" s="76"/>
      <c r="PYZ1823" s="76"/>
      <c r="PZA1823" s="72"/>
      <c r="PZB1823" s="72"/>
      <c r="PZC1823" s="70"/>
      <c r="PZD1823" s="97"/>
      <c r="PZE1823" s="89"/>
      <c r="PZF1823" s="98"/>
      <c r="PZG1823" s="66"/>
      <c r="PZH1823" s="66"/>
      <c r="PZI1823" s="66"/>
      <c r="PZJ1823" s="66"/>
      <c r="PZK1823" s="66"/>
      <c r="PZL1823" s="126"/>
      <c r="PZM1823" s="124"/>
      <c r="PZN1823" s="102"/>
      <c r="PZO1823" s="102"/>
      <c r="PZP1823" s="102"/>
      <c r="PZQ1823" s="259"/>
      <c r="PZR1823" s="131"/>
      <c r="PZS1823" s="131"/>
      <c r="PZT1823" s="135"/>
      <c r="PZU1823" s="136"/>
      <c r="PZV1823" s="136"/>
      <c r="PZW1823" s="136"/>
      <c r="PZX1823" s="136"/>
      <c r="PZY1823" s="137"/>
      <c r="PZZ1823" s="132"/>
      <c r="QAA1823" s="99"/>
      <c r="QAB1823" s="131"/>
      <c r="QAC1823" s="132"/>
      <c r="QAD1823" s="99"/>
      <c r="QAE1823" s="99"/>
      <c r="QAF1823" s="99"/>
      <c r="QAG1823" s="131"/>
      <c r="QAH1823" s="132"/>
      <c r="QAI1823" s="131"/>
      <c r="QAJ1823" s="132"/>
      <c r="QAK1823" s="99"/>
      <c r="QAL1823" s="99"/>
      <c r="QAM1823" s="99"/>
      <c r="QAN1823" s="169"/>
      <c r="QAO1823" s="222"/>
      <c r="QAP1823" s="102"/>
      <c r="QAQ1823" s="206"/>
      <c r="QAR1823" s="222"/>
      <c r="QAS1823" s="76"/>
      <c r="QAT1823" s="222"/>
      <c r="QAU1823" s="64"/>
      <c r="QAV1823" s="115"/>
      <c r="QAW1823" s="116"/>
      <c r="QAX1823" s="90"/>
      <c r="QAY1823" s="91"/>
      <c r="QAZ1823" s="81"/>
      <c r="QBA1823" s="72"/>
      <c r="QBB1823" s="120"/>
      <c r="QBC1823" s="93"/>
      <c r="QBD1823" s="121"/>
      <c r="QBE1823" s="117"/>
      <c r="QBF1823" s="118"/>
      <c r="QBG1823" s="75"/>
      <c r="QBH1823" s="76"/>
      <c r="QBI1823" s="76"/>
      <c r="QBJ1823" s="70"/>
      <c r="QBK1823" s="89"/>
      <c r="QBL1823" s="76"/>
      <c r="QBM1823" s="76"/>
      <c r="QBN1823" s="76"/>
      <c r="QBO1823" s="70"/>
      <c r="QBP1823" s="89"/>
      <c r="QBQ1823" s="97"/>
      <c r="QBR1823" s="75"/>
      <c r="QBS1823" s="76"/>
      <c r="QBT1823" s="76"/>
      <c r="QBU1823" s="76"/>
      <c r="QBV1823" s="76"/>
      <c r="QBW1823" s="76"/>
      <c r="QBX1823" s="76"/>
      <c r="QBY1823" s="72"/>
      <c r="QBZ1823" s="72"/>
      <c r="QCA1823" s="70"/>
      <c r="QCB1823" s="97"/>
      <c r="QCC1823" s="89"/>
      <c r="QCD1823" s="98"/>
      <c r="QCE1823" s="66"/>
      <c r="QCF1823" s="66"/>
      <c r="QCG1823" s="66"/>
      <c r="QCH1823" s="66"/>
      <c r="QCI1823" s="66"/>
      <c r="QCJ1823" s="126"/>
      <c r="QCK1823" s="124"/>
      <c r="QCL1823" s="102"/>
      <c r="QCM1823" s="102"/>
      <c r="QCN1823" s="102"/>
      <c r="QCO1823" s="259"/>
      <c r="QCP1823" s="131"/>
      <c r="QCQ1823" s="131"/>
      <c r="QCR1823" s="135"/>
      <c r="QCS1823" s="136"/>
      <c r="QCT1823" s="136"/>
      <c r="QCU1823" s="136"/>
      <c r="QCV1823" s="136"/>
      <c r="QCW1823" s="137"/>
      <c r="QCX1823" s="132"/>
      <c r="QCY1823" s="99"/>
      <c r="QCZ1823" s="131"/>
      <c r="QDA1823" s="132"/>
      <c r="QDB1823" s="99"/>
      <c r="QDC1823" s="99"/>
      <c r="QDD1823" s="99"/>
      <c r="QDE1823" s="131"/>
      <c r="QDF1823" s="132"/>
      <c r="QDG1823" s="131"/>
      <c r="QDH1823" s="132"/>
      <c r="QDI1823" s="99"/>
      <c r="QDJ1823" s="99"/>
      <c r="QDK1823" s="99"/>
      <c r="QDL1823" s="169"/>
      <c r="QDM1823" s="222"/>
      <c r="QDN1823" s="102"/>
      <c r="QDO1823" s="206"/>
      <c r="QDP1823" s="222"/>
      <c r="QDQ1823" s="76"/>
      <c r="QDR1823" s="222"/>
      <c r="QDS1823" s="64"/>
      <c r="QDT1823" s="115"/>
      <c r="QDU1823" s="116"/>
      <c r="QDV1823" s="90"/>
      <c r="QDW1823" s="91"/>
      <c r="QDX1823" s="81"/>
      <c r="QDY1823" s="72"/>
      <c r="QDZ1823" s="120"/>
      <c r="QEA1823" s="93"/>
      <c r="QEB1823" s="121"/>
      <c r="QEC1823" s="117"/>
      <c r="QED1823" s="118"/>
      <c r="QEE1823" s="75"/>
      <c r="QEF1823" s="76"/>
      <c r="QEG1823" s="76"/>
      <c r="QEH1823" s="70"/>
      <c r="QEI1823" s="89"/>
      <c r="QEJ1823" s="76"/>
      <c r="QEK1823" s="76"/>
      <c r="QEL1823" s="76"/>
      <c r="QEM1823" s="70"/>
      <c r="QEN1823" s="89"/>
      <c r="QEO1823" s="97"/>
      <c r="QEP1823" s="75"/>
      <c r="QEQ1823" s="76"/>
      <c r="QER1823" s="76"/>
      <c r="QES1823" s="76"/>
      <c r="QET1823" s="76"/>
      <c r="QEU1823" s="76"/>
      <c r="QEV1823" s="76"/>
      <c r="QEW1823" s="72"/>
      <c r="QEX1823" s="72"/>
      <c r="QEY1823" s="70"/>
      <c r="QEZ1823" s="97"/>
      <c r="QFA1823" s="89"/>
      <c r="QFB1823" s="98"/>
      <c r="QFC1823" s="66"/>
      <c r="QFD1823" s="66"/>
      <c r="QFE1823" s="66"/>
      <c r="QFF1823" s="66"/>
      <c r="QFG1823" s="66"/>
      <c r="QFH1823" s="126"/>
      <c r="QFI1823" s="124"/>
      <c r="QFJ1823" s="102"/>
      <c r="QFK1823" s="102"/>
      <c r="QFL1823" s="102"/>
      <c r="QFM1823" s="259"/>
      <c r="QFN1823" s="131"/>
      <c r="QFO1823" s="131"/>
      <c r="QFP1823" s="135"/>
      <c r="QFQ1823" s="136"/>
      <c r="QFR1823" s="136"/>
      <c r="QFS1823" s="136"/>
      <c r="QFT1823" s="136"/>
      <c r="QFU1823" s="137"/>
      <c r="QFV1823" s="132"/>
      <c r="QFW1823" s="99"/>
      <c r="QFX1823" s="131"/>
      <c r="QFY1823" s="132"/>
      <c r="QFZ1823" s="99"/>
      <c r="QGA1823" s="99"/>
      <c r="QGB1823" s="99"/>
      <c r="QGC1823" s="131"/>
      <c r="QGD1823" s="132"/>
      <c r="QGE1823" s="131"/>
      <c r="QGF1823" s="132"/>
      <c r="QGG1823" s="99"/>
      <c r="QGH1823" s="99"/>
      <c r="QGI1823" s="99"/>
      <c r="QGJ1823" s="169"/>
      <c r="QGK1823" s="222"/>
      <c r="QGL1823" s="102"/>
      <c r="QGM1823" s="206"/>
      <c r="QGN1823" s="222"/>
      <c r="QGO1823" s="76"/>
      <c r="QGP1823" s="222"/>
      <c r="QGQ1823" s="64"/>
      <c r="QGR1823" s="115"/>
      <c r="QGS1823" s="116"/>
      <c r="QGT1823" s="90"/>
      <c r="QGU1823" s="91"/>
      <c r="QGV1823" s="81"/>
      <c r="QGW1823" s="72"/>
      <c r="QGX1823" s="120"/>
      <c r="QGY1823" s="93"/>
      <c r="QGZ1823" s="121"/>
      <c r="QHA1823" s="117"/>
      <c r="QHB1823" s="118"/>
      <c r="QHC1823" s="75"/>
      <c r="QHD1823" s="76"/>
      <c r="QHE1823" s="76"/>
      <c r="QHF1823" s="70"/>
      <c r="QHG1823" s="89"/>
      <c r="QHH1823" s="76"/>
      <c r="QHI1823" s="76"/>
      <c r="QHJ1823" s="76"/>
      <c r="QHK1823" s="70"/>
      <c r="QHL1823" s="89"/>
      <c r="QHM1823" s="97"/>
      <c r="QHN1823" s="75"/>
      <c r="QHO1823" s="76"/>
      <c r="QHP1823" s="76"/>
      <c r="QHQ1823" s="76"/>
      <c r="QHR1823" s="76"/>
      <c r="QHS1823" s="76"/>
      <c r="QHT1823" s="76"/>
      <c r="QHU1823" s="72"/>
      <c r="QHV1823" s="72"/>
      <c r="QHW1823" s="70"/>
      <c r="QHX1823" s="97"/>
      <c r="QHY1823" s="89"/>
      <c r="QHZ1823" s="98"/>
      <c r="QIA1823" s="66"/>
      <c r="QIB1823" s="66"/>
      <c r="QIC1823" s="66"/>
      <c r="QID1823" s="66"/>
      <c r="QIE1823" s="66"/>
      <c r="QIF1823" s="126"/>
      <c r="QIG1823" s="124"/>
      <c r="QIH1823" s="102"/>
      <c r="QII1823" s="102"/>
      <c r="QIJ1823" s="102"/>
      <c r="QIK1823" s="259"/>
      <c r="QIL1823" s="131"/>
      <c r="QIM1823" s="131"/>
      <c r="QIN1823" s="135"/>
      <c r="QIO1823" s="136"/>
      <c r="QIP1823" s="136"/>
      <c r="QIQ1823" s="136"/>
      <c r="QIR1823" s="136"/>
      <c r="QIS1823" s="137"/>
      <c r="QIT1823" s="132"/>
      <c r="QIU1823" s="99"/>
      <c r="QIV1823" s="131"/>
      <c r="QIW1823" s="132"/>
      <c r="QIX1823" s="99"/>
      <c r="QIY1823" s="99"/>
      <c r="QIZ1823" s="99"/>
      <c r="QJA1823" s="131"/>
      <c r="QJB1823" s="132"/>
      <c r="QJC1823" s="131"/>
      <c r="QJD1823" s="132"/>
      <c r="QJE1823" s="99"/>
      <c r="QJF1823" s="99"/>
      <c r="QJG1823" s="99"/>
      <c r="QJH1823" s="169"/>
      <c r="QJI1823" s="222"/>
      <c r="QJJ1823" s="102"/>
      <c r="QJK1823" s="206"/>
      <c r="QJL1823" s="222"/>
      <c r="QJM1823" s="76"/>
      <c r="QJN1823" s="222"/>
      <c r="QJO1823" s="64"/>
      <c r="QJP1823" s="115"/>
      <c r="QJQ1823" s="116"/>
      <c r="QJR1823" s="90"/>
      <c r="QJS1823" s="91"/>
      <c r="QJT1823" s="81"/>
      <c r="QJU1823" s="72"/>
      <c r="QJV1823" s="120"/>
      <c r="QJW1823" s="93"/>
      <c r="QJX1823" s="121"/>
      <c r="QJY1823" s="117"/>
      <c r="QJZ1823" s="118"/>
      <c r="QKA1823" s="75"/>
      <c r="QKB1823" s="76"/>
      <c r="QKC1823" s="76"/>
      <c r="QKD1823" s="70"/>
      <c r="QKE1823" s="89"/>
      <c r="QKF1823" s="76"/>
      <c r="QKG1823" s="76"/>
      <c r="QKH1823" s="76"/>
      <c r="QKI1823" s="70"/>
      <c r="QKJ1823" s="89"/>
      <c r="QKK1823" s="97"/>
      <c r="QKL1823" s="75"/>
      <c r="QKM1823" s="76"/>
      <c r="QKN1823" s="76"/>
      <c r="QKO1823" s="76"/>
      <c r="QKP1823" s="76"/>
      <c r="QKQ1823" s="76"/>
      <c r="QKR1823" s="76"/>
      <c r="QKS1823" s="72"/>
      <c r="QKT1823" s="72"/>
      <c r="QKU1823" s="70"/>
      <c r="QKV1823" s="97"/>
      <c r="QKW1823" s="89"/>
      <c r="QKX1823" s="98"/>
      <c r="QKY1823" s="66"/>
      <c r="QKZ1823" s="66"/>
      <c r="QLA1823" s="66"/>
      <c r="QLB1823" s="66"/>
      <c r="QLC1823" s="66"/>
      <c r="QLD1823" s="126"/>
      <c r="QLE1823" s="124"/>
      <c r="QLF1823" s="102"/>
      <c r="QLG1823" s="102"/>
      <c r="QLH1823" s="102"/>
      <c r="QLI1823" s="259"/>
      <c r="QLJ1823" s="131"/>
      <c r="QLK1823" s="131"/>
      <c r="QLL1823" s="135"/>
      <c r="QLM1823" s="136"/>
      <c r="QLN1823" s="136"/>
      <c r="QLO1823" s="136"/>
      <c r="QLP1823" s="136"/>
      <c r="QLQ1823" s="137"/>
      <c r="QLR1823" s="132"/>
      <c r="QLS1823" s="99"/>
      <c r="QLT1823" s="131"/>
      <c r="QLU1823" s="132"/>
      <c r="QLV1823" s="99"/>
      <c r="QLW1823" s="99"/>
      <c r="QLX1823" s="99"/>
      <c r="QLY1823" s="131"/>
      <c r="QLZ1823" s="132"/>
      <c r="QMA1823" s="131"/>
      <c r="QMB1823" s="132"/>
      <c r="QMC1823" s="99"/>
      <c r="QMD1823" s="99"/>
      <c r="QME1823" s="99"/>
      <c r="QMF1823" s="169"/>
      <c r="QMG1823" s="222"/>
      <c r="QMH1823" s="102"/>
      <c r="QMI1823" s="206"/>
      <c r="QMJ1823" s="222"/>
      <c r="QMK1823" s="76"/>
      <c r="QML1823" s="222"/>
      <c r="QMM1823" s="64"/>
      <c r="QMN1823" s="115"/>
      <c r="QMO1823" s="116"/>
      <c r="QMP1823" s="90"/>
      <c r="QMQ1823" s="91"/>
      <c r="QMR1823" s="81"/>
      <c r="QMS1823" s="72"/>
      <c r="QMT1823" s="120"/>
      <c r="QMU1823" s="93"/>
      <c r="QMV1823" s="121"/>
      <c r="QMW1823" s="117"/>
      <c r="QMX1823" s="118"/>
      <c r="QMY1823" s="75"/>
      <c r="QMZ1823" s="76"/>
      <c r="QNA1823" s="76"/>
      <c r="QNB1823" s="70"/>
      <c r="QNC1823" s="89"/>
      <c r="QND1823" s="76"/>
      <c r="QNE1823" s="76"/>
      <c r="QNF1823" s="76"/>
      <c r="QNG1823" s="70"/>
      <c r="QNH1823" s="89"/>
      <c r="QNI1823" s="97"/>
      <c r="QNJ1823" s="75"/>
      <c r="QNK1823" s="76"/>
      <c r="QNL1823" s="76"/>
      <c r="QNM1823" s="76"/>
      <c r="QNN1823" s="76"/>
      <c r="QNO1823" s="76"/>
      <c r="QNP1823" s="76"/>
      <c r="QNQ1823" s="72"/>
      <c r="QNR1823" s="72"/>
      <c r="QNS1823" s="70"/>
      <c r="QNT1823" s="97"/>
      <c r="QNU1823" s="89"/>
      <c r="QNV1823" s="98"/>
      <c r="QNW1823" s="66"/>
      <c r="QNX1823" s="66"/>
      <c r="QNY1823" s="66"/>
      <c r="QNZ1823" s="66"/>
      <c r="QOA1823" s="66"/>
      <c r="QOB1823" s="126"/>
      <c r="QOC1823" s="124"/>
      <c r="QOD1823" s="102"/>
      <c r="QOE1823" s="102"/>
      <c r="QOF1823" s="102"/>
      <c r="QOG1823" s="259"/>
      <c r="QOH1823" s="131"/>
      <c r="QOI1823" s="131"/>
      <c r="QOJ1823" s="135"/>
      <c r="QOK1823" s="136"/>
      <c r="QOL1823" s="136"/>
      <c r="QOM1823" s="136"/>
      <c r="QON1823" s="136"/>
      <c r="QOO1823" s="137"/>
      <c r="QOP1823" s="132"/>
      <c r="QOQ1823" s="99"/>
      <c r="QOR1823" s="131"/>
      <c r="QOS1823" s="132"/>
      <c r="QOT1823" s="99"/>
      <c r="QOU1823" s="99"/>
      <c r="QOV1823" s="99"/>
      <c r="QOW1823" s="131"/>
      <c r="QOX1823" s="132"/>
      <c r="QOY1823" s="131"/>
      <c r="QOZ1823" s="132"/>
      <c r="QPA1823" s="99"/>
      <c r="QPB1823" s="99"/>
      <c r="QPC1823" s="99"/>
      <c r="QPD1823" s="169"/>
      <c r="QPE1823" s="222"/>
      <c r="QPF1823" s="102"/>
      <c r="QPG1823" s="206"/>
      <c r="QPH1823" s="222"/>
      <c r="QPI1823" s="76"/>
      <c r="QPJ1823" s="222"/>
      <c r="QPK1823" s="64"/>
      <c r="QPL1823" s="115"/>
      <c r="QPM1823" s="116"/>
      <c r="QPN1823" s="90"/>
      <c r="QPO1823" s="91"/>
      <c r="QPP1823" s="81"/>
      <c r="QPQ1823" s="72"/>
      <c r="QPR1823" s="120"/>
      <c r="QPS1823" s="93"/>
      <c r="QPT1823" s="121"/>
      <c r="QPU1823" s="117"/>
      <c r="QPV1823" s="118"/>
      <c r="QPW1823" s="75"/>
      <c r="QPX1823" s="76"/>
      <c r="QPY1823" s="76"/>
      <c r="QPZ1823" s="70"/>
      <c r="QQA1823" s="89"/>
      <c r="QQB1823" s="76"/>
      <c r="QQC1823" s="76"/>
      <c r="QQD1823" s="76"/>
      <c r="QQE1823" s="70"/>
      <c r="QQF1823" s="89"/>
      <c r="QQG1823" s="97"/>
      <c r="QQH1823" s="75"/>
      <c r="QQI1823" s="76"/>
      <c r="QQJ1823" s="76"/>
      <c r="QQK1823" s="76"/>
      <c r="QQL1823" s="76"/>
      <c r="QQM1823" s="76"/>
      <c r="QQN1823" s="76"/>
      <c r="QQO1823" s="72"/>
      <c r="QQP1823" s="72"/>
      <c r="QQQ1823" s="70"/>
      <c r="QQR1823" s="97"/>
      <c r="QQS1823" s="89"/>
      <c r="QQT1823" s="98"/>
      <c r="QQU1823" s="66"/>
      <c r="QQV1823" s="66"/>
      <c r="QQW1823" s="66"/>
      <c r="QQX1823" s="66"/>
      <c r="QQY1823" s="66"/>
      <c r="QQZ1823" s="126"/>
      <c r="QRA1823" s="124"/>
      <c r="QRB1823" s="102"/>
      <c r="QRC1823" s="102"/>
      <c r="QRD1823" s="102"/>
      <c r="QRE1823" s="259"/>
      <c r="QRF1823" s="131"/>
      <c r="QRG1823" s="131"/>
      <c r="QRH1823" s="135"/>
      <c r="QRI1823" s="136"/>
      <c r="QRJ1823" s="136"/>
      <c r="QRK1823" s="136"/>
      <c r="QRL1823" s="136"/>
      <c r="QRM1823" s="137"/>
      <c r="QRN1823" s="132"/>
      <c r="QRO1823" s="99"/>
      <c r="QRP1823" s="131"/>
      <c r="QRQ1823" s="132"/>
      <c r="QRR1823" s="99"/>
      <c r="QRS1823" s="99"/>
      <c r="QRT1823" s="99"/>
      <c r="QRU1823" s="131"/>
      <c r="QRV1823" s="132"/>
      <c r="QRW1823" s="131"/>
      <c r="QRX1823" s="132"/>
      <c r="QRY1823" s="99"/>
      <c r="QRZ1823" s="99"/>
      <c r="QSA1823" s="99"/>
      <c r="QSB1823" s="169"/>
      <c r="QSC1823" s="222"/>
      <c r="QSD1823" s="102"/>
      <c r="QSE1823" s="206"/>
      <c r="QSF1823" s="222"/>
      <c r="QSG1823" s="76"/>
      <c r="QSH1823" s="222"/>
      <c r="QSI1823" s="64"/>
      <c r="QSJ1823" s="115"/>
      <c r="QSK1823" s="116"/>
      <c r="QSL1823" s="90"/>
      <c r="QSM1823" s="91"/>
      <c r="QSN1823" s="81"/>
      <c r="QSO1823" s="72"/>
      <c r="QSP1823" s="120"/>
      <c r="QSQ1823" s="93"/>
      <c r="QSR1823" s="121"/>
      <c r="QSS1823" s="117"/>
      <c r="QST1823" s="118"/>
      <c r="QSU1823" s="75"/>
      <c r="QSV1823" s="76"/>
      <c r="QSW1823" s="76"/>
      <c r="QSX1823" s="70"/>
      <c r="QSY1823" s="89"/>
      <c r="QSZ1823" s="76"/>
      <c r="QTA1823" s="76"/>
      <c r="QTB1823" s="76"/>
      <c r="QTC1823" s="70"/>
      <c r="QTD1823" s="89"/>
      <c r="QTE1823" s="97"/>
      <c r="QTF1823" s="75"/>
      <c r="QTG1823" s="76"/>
      <c r="QTH1823" s="76"/>
      <c r="QTI1823" s="76"/>
      <c r="QTJ1823" s="76"/>
      <c r="QTK1823" s="76"/>
      <c r="QTL1823" s="76"/>
      <c r="QTM1823" s="72"/>
      <c r="QTN1823" s="72"/>
      <c r="QTO1823" s="70"/>
      <c r="QTP1823" s="97"/>
      <c r="QTQ1823" s="89"/>
      <c r="QTR1823" s="98"/>
      <c r="QTS1823" s="66"/>
      <c r="QTT1823" s="66"/>
      <c r="QTU1823" s="66"/>
      <c r="QTV1823" s="66"/>
      <c r="QTW1823" s="66"/>
      <c r="QTX1823" s="126"/>
      <c r="QTY1823" s="124"/>
      <c r="QTZ1823" s="102"/>
      <c r="QUA1823" s="102"/>
      <c r="QUB1823" s="102"/>
      <c r="QUC1823" s="259"/>
      <c r="QUD1823" s="131"/>
      <c r="QUE1823" s="131"/>
      <c r="QUF1823" s="135"/>
      <c r="QUG1823" s="136"/>
      <c r="QUH1823" s="136"/>
      <c r="QUI1823" s="136"/>
      <c r="QUJ1823" s="136"/>
      <c r="QUK1823" s="137"/>
      <c r="QUL1823" s="132"/>
      <c r="QUM1823" s="99"/>
      <c r="QUN1823" s="131"/>
      <c r="QUO1823" s="132"/>
      <c r="QUP1823" s="99"/>
      <c r="QUQ1823" s="99"/>
      <c r="QUR1823" s="99"/>
      <c r="QUS1823" s="131"/>
      <c r="QUT1823" s="132"/>
      <c r="QUU1823" s="131"/>
      <c r="QUV1823" s="132"/>
      <c r="QUW1823" s="99"/>
      <c r="QUX1823" s="99"/>
      <c r="QUY1823" s="99"/>
      <c r="QUZ1823" s="169"/>
      <c r="QVA1823" s="222"/>
      <c r="QVB1823" s="102"/>
      <c r="QVC1823" s="206"/>
      <c r="QVD1823" s="222"/>
      <c r="QVE1823" s="76"/>
      <c r="QVF1823" s="222"/>
      <c r="QVG1823" s="64"/>
      <c r="QVH1823" s="115"/>
      <c r="QVI1823" s="116"/>
      <c r="QVJ1823" s="90"/>
      <c r="QVK1823" s="91"/>
      <c r="QVL1823" s="81"/>
      <c r="QVM1823" s="72"/>
      <c r="QVN1823" s="120"/>
      <c r="QVO1823" s="93"/>
      <c r="QVP1823" s="121"/>
      <c r="QVQ1823" s="117"/>
      <c r="QVR1823" s="118"/>
      <c r="QVS1823" s="75"/>
      <c r="QVT1823" s="76"/>
      <c r="QVU1823" s="76"/>
      <c r="QVV1823" s="70"/>
      <c r="QVW1823" s="89"/>
      <c r="QVX1823" s="76"/>
      <c r="QVY1823" s="76"/>
      <c r="QVZ1823" s="76"/>
      <c r="QWA1823" s="70"/>
      <c r="QWB1823" s="89"/>
      <c r="QWC1823" s="97"/>
      <c r="QWD1823" s="75"/>
      <c r="QWE1823" s="76"/>
      <c r="QWF1823" s="76"/>
      <c r="QWG1823" s="76"/>
      <c r="QWH1823" s="76"/>
      <c r="QWI1823" s="76"/>
      <c r="QWJ1823" s="76"/>
      <c r="QWK1823" s="72"/>
      <c r="QWL1823" s="72"/>
      <c r="QWM1823" s="70"/>
      <c r="QWN1823" s="97"/>
      <c r="QWO1823" s="89"/>
      <c r="QWP1823" s="98"/>
      <c r="QWQ1823" s="66"/>
      <c r="QWR1823" s="66"/>
      <c r="QWS1823" s="66"/>
      <c r="QWT1823" s="66"/>
      <c r="QWU1823" s="66"/>
      <c r="QWV1823" s="126"/>
      <c r="QWW1823" s="124"/>
      <c r="QWX1823" s="102"/>
      <c r="QWY1823" s="102"/>
      <c r="QWZ1823" s="102"/>
      <c r="QXA1823" s="259"/>
      <c r="QXB1823" s="131"/>
      <c r="QXC1823" s="131"/>
      <c r="QXD1823" s="135"/>
      <c r="QXE1823" s="136"/>
      <c r="QXF1823" s="136"/>
      <c r="QXG1823" s="136"/>
      <c r="QXH1823" s="136"/>
      <c r="QXI1823" s="137"/>
      <c r="QXJ1823" s="132"/>
      <c r="QXK1823" s="99"/>
      <c r="QXL1823" s="131"/>
      <c r="QXM1823" s="132"/>
      <c r="QXN1823" s="99"/>
      <c r="QXO1823" s="99"/>
      <c r="QXP1823" s="99"/>
      <c r="QXQ1823" s="131"/>
      <c r="QXR1823" s="132"/>
      <c r="QXS1823" s="131"/>
      <c r="QXT1823" s="132"/>
      <c r="QXU1823" s="99"/>
      <c r="QXV1823" s="99"/>
      <c r="QXW1823" s="99"/>
      <c r="QXX1823" s="169"/>
      <c r="QXY1823" s="222"/>
      <c r="QXZ1823" s="102"/>
      <c r="QYA1823" s="206"/>
      <c r="QYB1823" s="222"/>
      <c r="QYC1823" s="76"/>
      <c r="QYD1823" s="222"/>
      <c r="QYE1823" s="64"/>
      <c r="QYF1823" s="115"/>
      <c r="QYG1823" s="116"/>
      <c r="QYH1823" s="90"/>
      <c r="QYI1823" s="91"/>
      <c r="QYJ1823" s="81"/>
      <c r="QYK1823" s="72"/>
      <c r="QYL1823" s="120"/>
      <c r="QYM1823" s="93"/>
      <c r="QYN1823" s="121"/>
      <c r="QYO1823" s="117"/>
      <c r="QYP1823" s="118"/>
      <c r="QYQ1823" s="75"/>
      <c r="QYR1823" s="76"/>
      <c r="QYS1823" s="76"/>
      <c r="QYT1823" s="70"/>
      <c r="QYU1823" s="89"/>
      <c r="QYV1823" s="76"/>
      <c r="QYW1823" s="76"/>
      <c r="QYX1823" s="76"/>
      <c r="QYY1823" s="70"/>
      <c r="QYZ1823" s="89"/>
      <c r="QZA1823" s="97"/>
      <c r="QZB1823" s="75"/>
      <c r="QZC1823" s="76"/>
      <c r="QZD1823" s="76"/>
      <c r="QZE1823" s="76"/>
      <c r="QZF1823" s="76"/>
      <c r="QZG1823" s="76"/>
      <c r="QZH1823" s="76"/>
      <c r="QZI1823" s="72"/>
      <c r="QZJ1823" s="72"/>
      <c r="QZK1823" s="70"/>
      <c r="QZL1823" s="97"/>
      <c r="QZM1823" s="89"/>
      <c r="QZN1823" s="98"/>
      <c r="QZO1823" s="66"/>
      <c r="QZP1823" s="66"/>
      <c r="QZQ1823" s="66"/>
      <c r="QZR1823" s="66"/>
      <c r="QZS1823" s="66"/>
      <c r="QZT1823" s="126"/>
      <c r="QZU1823" s="124"/>
      <c r="QZV1823" s="102"/>
      <c r="QZW1823" s="102"/>
      <c r="QZX1823" s="102"/>
      <c r="QZY1823" s="259"/>
      <c r="QZZ1823" s="131"/>
      <c r="RAA1823" s="131"/>
      <c r="RAB1823" s="135"/>
      <c r="RAC1823" s="136"/>
      <c r="RAD1823" s="136"/>
      <c r="RAE1823" s="136"/>
      <c r="RAF1823" s="136"/>
      <c r="RAG1823" s="137"/>
      <c r="RAH1823" s="132"/>
      <c r="RAI1823" s="99"/>
      <c r="RAJ1823" s="131"/>
      <c r="RAK1823" s="132"/>
      <c r="RAL1823" s="99"/>
      <c r="RAM1823" s="99"/>
      <c r="RAN1823" s="99"/>
      <c r="RAO1823" s="131"/>
      <c r="RAP1823" s="132"/>
      <c r="RAQ1823" s="131"/>
      <c r="RAR1823" s="132"/>
      <c r="RAS1823" s="99"/>
      <c r="RAT1823" s="99"/>
      <c r="RAU1823" s="99"/>
      <c r="RAV1823" s="169"/>
      <c r="RAW1823" s="222"/>
      <c r="RAX1823" s="102"/>
      <c r="RAY1823" s="206"/>
      <c r="RAZ1823" s="222"/>
      <c r="RBA1823" s="76"/>
      <c r="RBB1823" s="222"/>
      <c r="RBC1823" s="64"/>
      <c r="RBD1823" s="115"/>
      <c r="RBE1823" s="116"/>
      <c r="RBF1823" s="90"/>
      <c r="RBG1823" s="91"/>
      <c r="RBH1823" s="81"/>
      <c r="RBI1823" s="72"/>
      <c r="RBJ1823" s="120"/>
      <c r="RBK1823" s="93"/>
      <c r="RBL1823" s="121"/>
      <c r="RBM1823" s="117"/>
      <c r="RBN1823" s="118"/>
      <c r="RBO1823" s="75"/>
      <c r="RBP1823" s="76"/>
      <c r="RBQ1823" s="76"/>
      <c r="RBR1823" s="70"/>
      <c r="RBS1823" s="89"/>
      <c r="RBT1823" s="76"/>
      <c r="RBU1823" s="76"/>
      <c r="RBV1823" s="76"/>
      <c r="RBW1823" s="70"/>
      <c r="RBX1823" s="89"/>
      <c r="RBY1823" s="97"/>
      <c r="RBZ1823" s="75"/>
      <c r="RCA1823" s="76"/>
      <c r="RCB1823" s="76"/>
      <c r="RCC1823" s="76"/>
      <c r="RCD1823" s="76"/>
      <c r="RCE1823" s="76"/>
      <c r="RCF1823" s="76"/>
      <c r="RCG1823" s="72"/>
      <c r="RCH1823" s="72"/>
      <c r="RCI1823" s="70"/>
      <c r="RCJ1823" s="97"/>
      <c r="RCK1823" s="89"/>
      <c r="RCL1823" s="98"/>
      <c r="RCM1823" s="66"/>
      <c r="RCN1823" s="66"/>
      <c r="RCO1823" s="66"/>
      <c r="RCP1823" s="66"/>
      <c r="RCQ1823" s="66"/>
      <c r="RCR1823" s="126"/>
      <c r="RCS1823" s="124"/>
      <c r="RCT1823" s="102"/>
      <c r="RCU1823" s="102"/>
      <c r="RCV1823" s="102"/>
      <c r="RCW1823" s="259"/>
      <c r="RCX1823" s="131"/>
      <c r="RCY1823" s="131"/>
      <c r="RCZ1823" s="135"/>
      <c r="RDA1823" s="136"/>
      <c r="RDB1823" s="136"/>
      <c r="RDC1823" s="136"/>
      <c r="RDD1823" s="136"/>
      <c r="RDE1823" s="137"/>
      <c r="RDF1823" s="132"/>
      <c r="RDG1823" s="99"/>
      <c r="RDH1823" s="131"/>
      <c r="RDI1823" s="132"/>
      <c r="RDJ1823" s="99"/>
      <c r="RDK1823" s="99"/>
      <c r="RDL1823" s="99"/>
      <c r="RDM1823" s="131"/>
      <c r="RDN1823" s="132"/>
      <c r="RDO1823" s="131"/>
      <c r="RDP1823" s="132"/>
      <c r="RDQ1823" s="99"/>
      <c r="RDR1823" s="99"/>
      <c r="RDS1823" s="99"/>
      <c r="RDT1823" s="169"/>
      <c r="RDU1823" s="222"/>
      <c r="RDV1823" s="102"/>
      <c r="RDW1823" s="206"/>
      <c r="RDX1823" s="222"/>
      <c r="RDY1823" s="76"/>
      <c r="RDZ1823" s="222"/>
      <c r="REA1823" s="64"/>
      <c r="REB1823" s="115"/>
      <c r="REC1823" s="116"/>
      <c r="RED1823" s="90"/>
      <c r="REE1823" s="91"/>
      <c r="REF1823" s="81"/>
      <c r="REG1823" s="72"/>
      <c r="REH1823" s="120"/>
      <c r="REI1823" s="93"/>
      <c r="REJ1823" s="121"/>
      <c r="REK1823" s="117"/>
      <c r="REL1823" s="118"/>
      <c r="REM1823" s="75"/>
      <c r="REN1823" s="76"/>
      <c r="REO1823" s="76"/>
      <c r="REP1823" s="70"/>
      <c r="REQ1823" s="89"/>
      <c r="RER1823" s="76"/>
      <c r="RES1823" s="76"/>
      <c r="RET1823" s="76"/>
      <c r="REU1823" s="70"/>
      <c r="REV1823" s="89"/>
      <c r="REW1823" s="97"/>
      <c r="REX1823" s="75"/>
      <c r="REY1823" s="76"/>
      <c r="REZ1823" s="76"/>
      <c r="RFA1823" s="76"/>
      <c r="RFB1823" s="76"/>
      <c r="RFC1823" s="76"/>
      <c r="RFD1823" s="76"/>
      <c r="RFE1823" s="72"/>
      <c r="RFF1823" s="72"/>
      <c r="RFG1823" s="70"/>
      <c r="RFH1823" s="97"/>
      <c r="RFI1823" s="89"/>
      <c r="RFJ1823" s="98"/>
      <c r="RFK1823" s="66"/>
      <c r="RFL1823" s="66"/>
      <c r="RFM1823" s="66"/>
      <c r="RFN1823" s="66"/>
      <c r="RFO1823" s="66"/>
      <c r="RFP1823" s="126"/>
      <c r="RFQ1823" s="124"/>
      <c r="RFR1823" s="102"/>
      <c r="RFS1823" s="102"/>
      <c r="RFT1823" s="102"/>
      <c r="RFU1823" s="259"/>
      <c r="RFV1823" s="131"/>
      <c r="RFW1823" s="131"/>
      <c r="RFX1823" s="135"/>
      <c r="RFY1823" s="136"/>
      <c r="RFZ1823" s="136"/>
      <c r="RGA1823" s="136"/>
      <c r="RGB1823" s="136"/>
      <c r="RGC1823" s="137"/>
      <c r="RGD1823" s="132"/>
      <c r="RGE1823" s="99"/>
      <c r="RGF1823" s="131"/>
      <c r="RGG1823" s="132"/>
      <c r="RGH1823" s="99"/>
      <c r="RGI1823" s="99"/>
      <c r="RGJ1823" s="99"/>
      <c r="RGK1823" s="131"/>
      <c r="RGL1823" s="132"/>
      <c r="RGM1823" s="131"/>
      <c r="RGN1823" s="132"/>
      <c r="RGO1823" s="99"/>
      <c r="RGP1823" s="99"/>
      <c r="RGQ1823" s="99"/>
      <c r="RGR1823" s="169"/>
      <c r="RGS1823" s="222"/>
      <c r="RGT1823" s="102"/>
      <c r="RGU1823" s="206"/>
      <c r="RGV1823" s="222"/>
      <c r="RGW1823" s="76"/>
      <c r="RGX1823" s="222"/>
      <c r="RGY1823" s="64"/>
      <c r="RGZ1823" s="115"/>
      <c r="RHA1823" s="116"/>
      <c r="RHB1823" s="90"/>
      <c r="RHC1823" s="91"/>
      <c r="RHD1823" s="81"/>
      <c r="RHE1823" s="72"/>
      <c r="RHF1823" s="120"/>
      <c r="RHG1823" s="93"/>
      <c r="RHH1823" s="121"/>
      <c r="RHI1823" s="117"/>
      <c r="RHJ1823" s="118"/>
      <c r="RHK1823" s="75"/>
      <c r="RHL1823" s="76"/>
      <c r="RHM1823" s="76"/>
      <c r="RHN1823" s="70"/>
      <c r="RHO1823" s="89"/>
      <c r="RHP1823" s="76"/>
      <c r="RHQ1823" s="76"/>
      <c r="RHR1823" s="76"/>
      <c r="RHS1823" s="70"/>
      <c r="RHT1823" s="89"/>
      <c r="RHU1823" s="97"/>
      <c r="RHV1823" s="75"/>
      <c r="RHW1823" s="76"/>
      <c r="RHX1823" s="76"/>
      <c r="RHY1823" s="76"/>
      <c r="RHZ1823" s="76"/>
      <c r="RIA1823" s="76"/>
      <c r="RIB1823" s="76"/>
      <c r="RIC1823" s="72"/>
      <c r="RID1823" s="72"/>
      <c r="RIE1823" s="70"/>
      <c r="RIF1823" s="97"/>
      <c r="RIG1823" s="89"/>
      <c r="RIH1823" s="98"/>
      <c r="RII1823" s="66"/>
      <c r="RIJ1823" s="66"/>
      <c r="RIK1823" s="66"/>
      <c r="RIL1823" s="66"/>
      <c r="RIM1823" s="66"/>
      <c r="RIN1823" s="126"/>
      <c r="RIO1823" s="124"/>
      <c r="RIP1823" s="102"/>
      <c r="RIQ1823" s="102"/>
      <c r="RIR1823" s="102"/>
      <c r="RIS1823" s="259"/>
      <c r="RIT1823" s="131"/>
      <c r="RIU1823" s="131"/>
      <c r="RIV1823" s="135"/>
      <c r="RIW1823" s="136"/>
      <c r="RIX1823" s="136"/>
      <c r="RIY1823" s="136"/>
      <c r="RIZ1823" s="136"/>
      <c r="RJA1823" s="137"/>
      <c r="RJB1823" s="132"/>
      <c r="RJC1823" s="99"/>
      <c r="RJD1823" s="131"/>
      <c r="RJE1823" s="132"/>
      <c r="RJF1823" s="99"/>
      <c r="RJG1823" s="99"/>
      <c r="RJH1823" s="99"/>
      <c r="RJI1823" s="131"/>
      <c r="RJJ1823" s="132"/>
      <c r="RJK1823" s="131"/>
      <c r="RJL1823" s="132"/>
      <c r="RJM1823" s="99"/>
      <c r="RJN1823" s="99"/>
      <c r="RJO1823" s="99"/>
      <c r="RJP1823" s="169"/>
      <c r="RJQ1823" s="222"/>
      <c r="RJR1823" s="102"/>
      <c r="RJS1823" s="206"/>
      <c r="RJT1823" s="222"/>
      <c r="RJU1823" s="76"/>
      <c r="RJV1823" s="222"/>
      <c r="RJW1823" s="64"/>
      <c r="RJX1823" s="115"/>
      <c r="RJY1823" s="116"/>
      <c r="RJZ1823" s="90"/>
      <c r="RKA1823" s="91"/>
      <c r="RKB1823" s="81"/>
      <c r="RKC1823" s="72"/>
      <c r="RKD1823" s="120"/>
      <c r="RKE1823" s="93"/>
      <c r="RKF1823" s="121"/>
      <c r="RKG1823" s="117"/>
      <c r="RKH1823" s="118"/>
      <c r="RKI1823" s="75"/>
      <c r="RKJ1823" s="76"/>
      <c r="RKK1823" s="76"/>
      <c r="RKL1823" s="70"/>
      <c r="RKM1823" s="89"/>
      <c r="RKN1823" s="76"/>
      <c r="RKO1823" s="76"/>
      <c r="RKP1823" s="76"/>
      <c r="RKQ1823" s="70"/>
      <c r="RKR1823" s="89"/>
      <c r="RKS1823" s="97"/>
      <c r="RKT1823" s="75"/>
      <c r="RKU1823" s="76"/>
      <c r="RKV1823" s="76"/>
      <c r="RKW1823" s="76"/>
      <c r="RKX1823" s="76"/>
      <c r="RKY1823" s="76"/>
      <c r="RKZ1823" s="76"/>
      <c r="RLA1823" s="72"/>
      <c r="RLB1823" s="72"/>
      <c r="RLC1823" s="70"/>
      <c r="RLD1823" s="97"/>
      <c r="RLE1823" s="89"/>
      <c r="RLF1823" s="98"/>
      <c r="RLG1823" s="66"/>
      <c r="RLH1823" s="66"/>
      <c r="RLI1823" s="66"/>
      <c r="RLJ1823" s="66"/>
      <c r="RLK1823" s="66"/>
      <c r="RLL1823" s="126"/>
      <c r="RLM1823" s="124"/>
      <c r="RLN1823" s="102"/>
      <c r="RLO1823" s="102"/>
      <c r="RLP1823" s="102"/>
      <c r="RLQ1823" s="259"/>
      <c r="RLR1823" s="131"/>
      <c r="RLS1823" s="131"/>
      <c r="RLT1823" s="135"/>
      <c r="RLU1823" s="136"/>
      <c r="RLV1823" s="136"/>
      <c r="RLW1823" s="136"/>
      <c r="RLX1823" s="136"/>
      <c r="RLY1823" s="137"/>
      <c r="RLZ1823" s="132"/>
      <c r="RMA1823" s="99"/>
      <c r="RMB1823" s="131"/>
      <c r="RMC1823" s="132"/>
      <c r="RMD1823" s="99"/>
      <c r="RME1823" s="99"/>
      <c r="RMF1823" s="99"/>
      <c r="RMG1823" s="131"/>
      <c r="RMH1823" s="132"/>
      <c r="RMI1823" s="131"/>
      <c r="RMJ1823" s="132"/>
      <c r="RMK1823" s="99"/>
      <c r="RML1823" s="99"/>
      <c r="RMM1823" s="99"/>
      <c r="RMN1823" s="169"/>
      <c r="RMO1823" s="222"/>
      <c r="RMP1823" s="102"/>
      <c r="RMQ1823" s="206"/>
      <c r="RMR1823" s="222"/>
      <c r="RMS1823" s="76"/>
      <c r="RMT1823" s="222"/>
      <c r="RMU1823" s="64"/>
      <c r="RMV1823" s="115"/>
      <c r="RMW1823" s="116"/>
      <c r="RMX1823" s="90"/>
      <c r="RMY1823" s="91"/>
      <c r="RMZ1823" s="81"/>
      <c r="RNA1823" s="72"/>
      <c r="RNB1823" s="120"/>
      <c r="RNC1823" s="93"/>
      <c r="RND1823" s="121"/>
      <c r="RNE1823" s="117"/>
      <c r="RNF1823" s="118"/>
      <c r="RNG1823" s="75"/>
      <c r="RNH1823" s="76"/>
      <c r="RNI1823" s="76"/>
      <c r="RNJ1823" s="70"/>
      <c r="RNK1823" s="89"/>
      <c r="RNL1823" s="76"/>
      <c r="RNM1823" s="76"/>
      <c r="RNN1823" s="76"/>
      <c r="RNO1823" s="70"/>
      <c r="RNP1823" s="89"/>
      <c r="RNQ1823" s="97"/>
      <c r="RNR1823" s="75"/>
      <c r="RNS1823" s="76"/>
      <c r="RNT1823" s="76"/>
      <c r="RNU1823" s="76"/>
      <c r="RNV1823" s="76"/>
      <c r="RNW1823" s="76"/>
      <c r="RNX1823" s="76"/>
      <c r="RNY1823" s="72"/>
      <c r="RNZ1823" s="72"/>
      <c r="ROA1823" s="70"/>
      <c r="ROB1823" s="97"/>
      <c r="ROC1823" s="89"/>
      <c r="ROD1823" s="98"/>
      <c r="ROE1823" s="66"/>
      <c r="ROF1823" s="66"/>
      <c r="ROG1823" s="66"/>
      <c r="ROH1823" s="66"/>
      <c r="ROI1823" s="66"/>
      <c r="ROJ1823" s="126"/>
      <c r="ROK1823" s="124"/>
      <c r="ROL1823" s="102"/>
      <c r="ROM1823" s="102"/>
      <c r="RON1823" s="102"/>
      <c r="ROO1823" s="259"/>
      <c r="ROP1823" s="131"/>
      <c r="ROQ1823" s="131"/>
      <c r="ROR1823" s="135"/>
      <c r="ROS1823" s="136"/>
      <c r="ROT1823" s="136"/>
      <c r="ROU1823" s="136"/>
      <c r="ROV1823" s="136"/>
      <c r="ROW1823" s="137"/>
      <c r="ROX1823" s="132"/>
      <c r="ROY1823" s="99"/>
      <c r="ROZ1823" s="131"/>
      <c r="RPA1823" s="132"/>
      <c r="RPB1823" s="99"/>
      <c r="RPC1823" s="99"/>
      <c r="RPD1823" s="99"/>
      <c r="RPE1823" s="131"/>
      <c r="RPF1823" s="132"/>
      <c r="RPG1823" s="131"/>
      <c r="RPH1823" s="132"/>
      <c r="RPI1823" s="99"/>
      <c r="RPJ1823" s="99"/>
      <c r="RPK1823" s="99"/>
      <c r="RPL1823" s="169"/>
      <c r="RPM1823" s="222"/>
      <c r="RPN1823" s="102"/>
      <c r="RPO1823" s="206"/>
      <c r="RPP1823" s="222"/>
      <c r="RPQ1823" s="76"/>
      <c r="RPR1823" s="222"/>
      <c r="RPS1823" s="64"/>
      <c r="RPT1823" s="115"/>
      <c r="RPU1823" s="116"/>
      <c r="RPV1823" s="90"/>
      <c r="RPW1823" s="91"/>
      <c r="RPX1823" s="81"/>
      <c r="RPY1823" s="72"/>
      <c r="RPZ1823" s="120"/>
      <c r="RQA1823" s="93"/>
      <c r="RQB1823" s="121"/>
      <c r="RQC1823" s="117"/>
      <c r="RQD1823" s="118"/>
      <c r="RQE1823" s="75"/>
      <c r="RQF1823" s="76"/>
      <c r="RQG1823" s="76"/>
      <c r="RQH1823" s="70"/>
      <c r="RQI1823" s="89"/>
      <c r="RQJ1823" s="76"/>
      <c r="RQK1823" s="76"/>
      <c r="RQL1823" s="76"/>
      <c r="RQM1823" s="70"/>
      <c r="RQN1823" s="89"/>
      <c r="RQO1823" s="97"/>
      <c r="RQP1823" s="75"/>
      <c r="RQQ1823" s="76"/>
      <c r="RQR1823" s="76"/>
      <c r="RQS1823" s="76"/>
      <c r="RQT1823" s="76"/>
      <c r="RQU1823" s="76"/>
      <c r="RQV1823" s="76"/>
      <c r="RQW1823" s="72"/>
      <c r="RQX1823" s="72"/>
      <c r="RQY1823" s="70"/>
      <c r="RQZ1823" s="97"/>
      <c r="RRA1823" s="89"/>
      <c r="RRB1823" s="98"/>
      <c r="RRC1823" s="66"/>
      <c r="RRD1823" s="66"/>
      <c r="RRE1823" s="66"/>
      <c r="RRF1823" s="66"/>
      <c r="RRG1823" s="66"/>
      <c r="RRH1823" s="126"/>
      <c r="RRI1823" s="124"/>
      <c r="RRJ1823" s="102"/>
      <c r="RRK1823" s="102"/>
      <c r="RRL1823" s="102"/>
      <c r="RRM1823" s="259"/>
      <c r="RRN1823" s="131"/>
      <c r="RRO1823" s="131"/>
      <c r="RRP1823" s="135"/>
      <c r="RRQ1823" s="136"/>
      <c r="RRR1823" s="136"/>
      <c r="RRS1823" s="136"/>
      <c r="RRT1823" s="136"/>
      <c r="RRU1823" s="137"/>
      <c r="RRV1823" s="132"/>
      <c r="RRW1823" s="99"/>
      <c r="RRX1823" s="131"/>
      <c r="RRY1823" s="132"/>
      <c r="RRZ1823" s="99"/>
      <c r="RSA1823" s="99"/>
      <c r="RSB1823" s="99"/>
      <c r="RSC1823" s="131"/>
      <c r="RSD1823" s="132"/>
      <c r="RSE1823" s="131"/>
      <c r="RSF1823" s="132"/>
      <c r="RSG1823" s="99"/>
      <c r="RSH1823" s="99"/>
      <c r="RSI1823" s="99"/>
      <c r="RSJ1823" s="169"/>
      <c r="RSK1823" s="222"/>
      <c r="RSL1823" s="102"/>
      <c r="RSM1823" s="206"/>
      <c r="RSN1823" s="222"/>
      <c r="RSO1823" s="76"/>
      <c r="RSP1823" s="222"/>
      <c r="RSQ1823" s="64"/>
      <c r="RSR1823" s="115"/>
      <c r="RSS1823" s="116"/>
      <c r="RST1823" s="90"/>
      <c r="RSU1823" s="91"/>
      <c r="RSV1823" s="81"/>
      <c r="RSW1823" s="72"/>
      <c r="RSX1823" s="120"/>
      <c r="RSY1823" s="93"/>
      <c r="RSZ1823" s="121"/>
      <c r="RTA1823" s="117"/>
      <c r="RTB1823" s="118"/>
      <c r="RTC1823" s="75"/>
      <c r="RTD1823" s="76"/>
      <c r="RTE1823" s="76"/>
      <c r="RTF1823" s="70"/>
      <c r="RTG1823" s="89"/>
      <c r="RTH1823" s="76"/>
      <c r="RTI1823" s="76"/>
      <c r="RTJ1823" s="76"/>
      <c r="RTK1823" s="70"/>
      <c r="RTL1823" s="89"/>
      <c r="RTM1823" s="97"/>
      <c r="RTN1823" s="75"/>
      <c r="RTO1823" s="76"/>
      <c r="RTP1823" s="76"/>
      <c r="RTQ1823" s="76"/>
      <c r="RTR1823" s="76"/>
      <c r="RTS1823" s="76"/>
      <c r="RTT1823" s="76"/>
      <c r="RTU1823" s="72"/>
      <c r="RTV1823" s="72"/>
      <c r="RTW1823" s="70"/>
      <c r="RTX1823" s="97"/>
      <c r="RTY1823" s="89"/>
      <c r="RTZ1823" s="98"/>
      <c r="RUA1823" s="66"/>
      <c r="RUB1823" s="66"/>
      <c r="RUC1823" s="66"/>
      <c r="RUD1823" s="66"/>
      <c r="RUE1823" s="66"/>
      <c r="RUF1823" s="126"/>
      <c r="RUG1823" s="124"/>
      <c r="RUH1823" s="102"/>
      <c r="RUI1823" s="102"/>
      <c r="RUJ1823" s="102"/>
      <c r="RUK1823" s="259"/>
      <c r="RUL1823" s="131"/>
      <c r="RUM1823" s="131"/>
      <c r="RUN1823" s="135"/>
      <c r="RUO1823" s="136"/>
      <c r="RUP1823" s="136"/>
      <c r="RUQ1823" s="136"/>
      <c r="RUR1823" s="136"/>
      <c r="RUS1823" s="137"/>
      <c r="RUT1823" s="132"/>
      <c r="RUU1823" s="99"/>
      <c r="RUV1823" s="131"/>
      <c r="RUW1823" s="132"/>
      <c r="RUX1823" s="99"/>
      <c r="RUY1823" s="99"/>
      <c r="RUZ1823" s="99"/>
      <c r="RVA1823" s="131"/>
      <c r="RVB1823" s="132"/>
      <c r="RVC1823" s="131"/>
      <c r="RVD1823" s="132"/>
      <c r="RVE1823" s="99"/>
      <c r="RVF1823" s="99"/>
      <c r="RVG1823" s="99"/>
      <c r="RVH1823" s="169"/>
      <c r="RVI1823" s="222"/>
      <c r="RVJ1823" s="102"/>
      <c r="RVK1823" s="206"/>
      <c r="RVL1823" s="222"/>
      <c r="RVM1823" s="76"/>
      <c r="RVN1823" s="222"/>
      <c r="RVO1823" s="64"/>
      <c r="RVP1823" s="115"/>
      <c r="RVQ1823" s="116"/>
      <c r="RVR1823" s="90"/>
      <c r="RVS1823" s="91"/>
      <c r="RVT1823" s="81"/>
      <c r="RVU1823" s="72"/>
      <c r="RVV1823" s="120"/>
      <c r="RVW1823" s="93"/>
      <c r="RVX1823" s="121"/>
      <c r="RVY1823" s="117"/>
      <c r="RVZ1823" s="118"/>
      <c r="RWA1823" s="75"/>
      <c r="RWB1823" s="76"/>
      <c r="RWC1823" s="76"/>
      <c r="RWD1823" s="70"/>
      <c r="RWE1823" s="89"/>
      <c r="RWF1823" s="76"/>
      <c r="RWG1823" s="76"/>
      <c r="RWH1823" s="76"/>
      <c r="RWI1823" s="70"/>
      <c r="RWJ1823" s="89"/>
      <c r="RWK1823" s="97"/>
      <c r="RWL1823" s="75"/>
      <c r="RWM1823" s="76"/>
      <c r="RWN1823" s="76"/>
      <c r="RWO1823" s="76"/>
      <c r="RWP1823" s="76"/>
      <c r="RWQ1823" s="76"/>
      <c r="RWR1823" s="76"/>
      <c r="RWS1823" s="72"/>
      <c r="RWT1823" s="72"/>
      <c r="RWU1823" s="70"/>
      <c r="RWV1823" s="97"/>
      <c r="RWW1823" s="89"/>
      <c r="RWX1823" s="98"/>
      <c r="RWY1823" s="66"/>
      <c r="RWZ1823" s="66"/>
      <c r="RXA1823" s="66"/>
      <c r="RXB1823" s="66"/>
      <c r="RXC1823" s="66"/>
      <c r="RXD1823" s="126"/>
      <c r="RXE1823" s="124"/>
      <c r="RXF1823" s="102"/>
      <c r="RXG1823" s="102"/>
      <c r="RXH1823" s="102"/>
      <c r="RXI1823" s="259"/>
      <c r="RXJ1823" s="131"/>
      <c r="RXK1823" s="131"/>
      <c r="RXL1823" s="135"/>
      <c r="RXM1823" s="136"/>
      <c r="RXN1823" s="136"/>
      <c r="RXO1823" s="136"/>
      <c r="RXP1823" s="136"/>
      <c r="RXQ1823" s="137"/>
      <c r="RXR1823" s="132"/>
      <c r="RXS1823" s="99"/>
      <c r="RXT1823" s="131"/>
      <c r="RXU1823" s="132"/>
      <c r="RXV1823" s="99"/>
      <c r="RXW1823" s="99"/>
      <c r="RXX1823" s="99"/>
      <c r="RXY1823" s="131"/>
      <c r="RXZ1823" s="132"/>
      <c r="RYA1823" s="131"/>
      <c r="RYB1823" s="132"/>
      <c r="RYC1823" s="99"/>
      <c r="RYD1823" s="99"/>
      <c r="RYE1823" s="99"/>
      <c r="RYF1823" s="169"/>
      <c r="RYG1823" s="222"/>
      <c r="RYH1823" s="102"/>
      <c r="RYI1823" s="206"/>
      <c r="RYJ1823" s="222"/>
      <c r="RYK1823" s="76"/>
      <c r="RYL1823" s="222"/>
      <c r="RYM1823" s="64"/>
      <c r="RYN1823" s="115"/>
      <c r="RYO1823" s="116"/>
      <c r="RYP1823" s="90"/>
      <c r="RYQ1823" s="91"/>
      <c r="RYR1823" s="81"/>
      <c r="RYS1823" s="72"/>
      <c r="RYT1823" s="120"/>
      <c r="RYU1823" s="93"/>
      <c r="RYV1823" s="121"/>
      <c r="RYW1823" s="117"/>
      <c r="RYX1823" s="118"/>
      <c r="RYY1823" s="75"/>
      <c r="RYZ1823" s="76"/>
      <c r="RZA1823" s="76"/>
      <c r="RZB1823" s="70"/>
      <c r="RZC1823" s="89"/>
      <c r="RZD1823" s="76"/>
      <c r="RZE1823" s="76"/>
      <c r="RZF1823" s="76"/>
      <c r="RZG1823" s="70"/>
      <c r="RZH1823" s="89"/>
      <c r="RZI1823" s="97"/>
      <c r="RZJ1823" s="75"/>
      <c r="RZK1823" s="76"/>
      <c r="RZL1823" s="76"/>
      <c r="RZM1823" s="76"/>
      <c r="RZN1823" s="76"/>
      <c r="RZO1823" s="76"/>
      <c r="RZP1823" s="76"/>
      <c r="RZQ1823" s="72"/>
      <c r="RZR1823" s="72"/>
      <c r="RZS1823" s="70"/>
      <c r="RZT1823" s="97"/>
      <c r="RZU1823" s="89"/>
      <c r="RZV1823" s="98"/>
      <c r="RZW1823" s="66"/>
      <c r="RZX1823" s="66"/>
      <c r="RZY1823" s="66"/>
      <c r="RZZ1823" s="66"/>
      <c r="SAA1823" s="66"/>
      <c r="SAB1823" s="126"/>
      <c r="SAC1823" s="124"/>
      <c r="SAD1823" s="102"/>
      <c r="SAE1823" s="102"/>
      <c r="SAF1823" s="102"/>
      <c r="SAG1823" s="259"/>
      <c r="SAH1823" s="131"/>
      <c r="SAI1823" s="131"/>
      <c r="SAJ1823" s="135"/>
      <c r="SAK1823" s="136"/>
      <c r="SAL1823" s="136"/>
      <c r="SAM1823" s="136"/>
      <c r="SAN1823" s="136"/>
      <c r="SAO1823" s="137"/>
      <c r="SAP1823" s="132"/>
      <c r="SAQ1823" s="99"/>
      <c r="SAR1823" s="131"/>
      <c r="SAS1823" s="132"/>
      <c r="SAT1823" s="99"/>
      <c r="SAU1823" s="99"/>
      <c r="SAV1823" s="99"/>
      <c r="SAW1823" s="131"/>
      <c r="SAX1823" s="132"/>
      <c r="SAY1823" s="131"/>
      <c r="SAZ1823" s="132"/>
      <c r="SBA1823" s="99"/>
      <c r="SBB1823" s="99"/>
      <c r="SBC1823" s="99"/>
      <c r="SBD1823" s="169"/>
      <c r="SBE1823" s="222"/>
      <c r="SBF1823" s="102"/>
      <c r="SBG1823" s="206"/>
      <c r="SBH1823" s="222"/>
      <c r="SBI1823" s="76"/>
      <c r="SBJ1823" s="222"/>
      <c r="SBK1823" s="64"/>
      <c r="SBL1823" s="115"/>
      <c r="SBM1823" s="116"/>
      <c r="SBN1823" s="90"/>
      <c r="SBO1823" s="91"/>
      <c r="SBP1823" s="81"/>
      <c r="SBQ1823" s="72"/>
      <c r="SBR1823" s="120"/>
      <c r="SBS1823" s="93"/>
      <c r="SBT1823" s="121"/>
      <c r="SBU1823" s="117"/>
      <c r="SBV1823" s="118"/>
      <c r="SBW1823" s="75"/>
      <c r="SBX1823" s="76"/>
      <c r="SBY1823" s="76"/>
      <c r="SBZ1823" s="70"/>
      <c r="SCA1823" s="89"/>
      <c r="SCB1823" s="76"/>
      <c r="SCC1823" s="76"/>
      <c r="SCD1823" s="76"/>
      <c r="SCE1823" s="70"/>
      <c r="SCF1823" s="89"/>
      <c r="SCG1823" s="97"/>
      <c r="SCH1823" s="75"/>
      <c r="SCI1823" s="76"/>
      <c r="SCJ1823" s="76"/>
      <c r="SCK1823" s="76"/>
      <c r="SCL1823" s="76"/>
      <c r="SCM1823" s="76"/>
      <c r="SCN1823" s="76"/>
      <c r="SCO1823" s="72"/>
      <c r="SCP1823" s="72"/>
      <c r="SCQ1823" s="70"/>
      <c r="SCR1823" s="97"/>
      <c r="SCS1823" s="89"/>
      <c r="SCT1823" s="98"/>
      <c r="SCU1823" s="66"/>
      <c r="SCV1823" s="66"/>
      <c r="SCW1823" s="66"/>
      <c r="SCX1823" s="66"/>
      <c r="SCY1823" s="66"/>
      <c r="SCZ1823" s="126"/>
      <c r="SDA1823" s="124"/>
      <c r="SDB1823" s="102"/>
      <c r="SDC1823" s="102"/>
      <c r="SDD1823" s="102"/>
      <c r="SDE1823" s="259"/>
      <c r="SDF1823" s="131"/>
      <c r="SDG1823" s="131"/>
      <c r="SDH1823" s="135"/>
      <c r="SDI1823" s="136"/>
      <c r="SDJ1823" s="136"/>
      <c r="SDK1823" s="136"/>
      <c r="SDL1823" s="136"/>
      <c r="SDM1823" s="137"/>
      <c r="SDN1823" s="132"/>
      <c r="SDO1823" s="99"/>
      <c r="SDP1823" s="131"/>
      <c r="SDQ1823" s="132"/>
      <c r="SDR1823" s="99"/>
      <c r="SDS1823" s="99"/>
      <c r="SDT1823" s="99"/>
      <c r="SDU1823" s="131"/>
      <c r="SDV1823" s="132"/>
      <c r="SDW1823" s="131"/>
      <c r="SDX1823" s="132"/>
      <c r="SDY1823" s="99"/>
      <c r="SDZ1823" s="99"/>
      <c r="SEA1823" s="99"/>
      <c r="SEB1823" s="169"/>
      <c r="SEC1823" s="222"/>
      <c r="SED1823" s="102"/>
      <c r="SEE1823" s="206"/>
      <c r="SEF1823" s="222"/>
      <c r="SEG1823" s="76"/>
      <c r="SEH1823" s="222"/>
      <c r="SEI1823" s="64"/>
      <c r="SEJ1823" s="115"/>
      <c r="SEK1823" s="116"/>
      <c r="SEL1823" s="90"/>
      <c r="SEM1823" s="91"/>
      <c r="SEN1823" s="81"/>
      <c r="SEO1823" s="72"/>
      <c r="SEP1823" s="120"/>
      <c r="SEQ1823" s="93"/>
      <c r="SER1823" s="121"/>
      <c r="SES1823" s="117"/>
      <c r="SET1823" s="118"/>
      <c r="SEU1823" s="75"/>
      <c r="SEV1823" s="76"/>
      <c r="SEW1823" s="76"/>
      <c r="SEX1823" s="70"/>
      <c r="SEY1823" s="89"/>
      <c r="SEZ1823" s="76"/>
      <c r="SFA1823" s="76"/>
      <c r="SFB1823" s="76"/>
      <c r="SFC1823" s="70"/>
      <c r="SFD1823" s="89"/>
      <c r="SFE1823" s="97"/>
      <c r="SFF1823" s="75"/>
      <c r="SFG1823" s="76"/>
      <c r="SFH1823" s="76"/>
      <c r="SFI1823" s="76"/>
      <c r="SFJ1823" s="76"/>
      <c r="SFK1823" s="76"/>
      <c r="SFL1823" s="76"/>
      <c r="SFM1823" s="72"/>
      <c r="SFN1823" s="72"/>
      <c r="SFO1823" s="70"/>
      <c r="SFP1823" s="97"/>
      <c r="SFQ1823" s="89"/>
      <c r="SFR1823" s="98"/>
      <c r="SFS1823" s="66"/>
      <c r="SFT1823" s="66"/>
      <c r="SFU1823" s="66"/>
      <c r="SFV1823" s="66"/>
      <c r="SFW1823" s="66"/>
      <c r="SFX1823" s="126"/>
      <c r="SFY1823" s="124"/>
      <c r="SFZ1823" s="102"/>
      <c r="SGA1823" s="102"/>
      <c r="SGB1823" s="102"/>
      <c r="SGC1823" s="259"/>
      <c r="SGD1823" s="131"/>
      <c r="SGE1823" s="131"/>
      <c r="SGF1823" s="135"/>
      <c r="SGG1823" s="136"/>
      <c r="SGH1823" s="136"/>
      <c r="SGI1823" s="136"/>
      <c r="SGJ1823" s="136"/>
      <c r="SGK1823" s="137"/>
      <c r="SGL1823" s="132"/>
      <c r="SGM1823" s="99"/>
      <c r="SGN1823" s="131"/>
      <c r="SGO1823" s="132"/>
      <c r="SGP1823" s="99"/>
      <c r="SGQ1823" s="99"/>
      <c r="SGR1823" s="99"/>
      <c r="SGS1823" s="131"/>
      <c r="SGT1823" s="132"/>
      <c r="SGU1823" s="131"/>
      <c r="SGV1823" s="132"/>
      <c r="SGW1823" s="99"/>
      <c r="SGX1823" s="99"/>
      <c r="SGY1823" s="99"/>
      <c r="SGZ1823" s="169"/>
      <c r="SHA1823" s="222"/>
      <c r="SHB1823" s="102"/>
      <c r="SHC1823" s="206"/>
      <c r="SHD1823" s="222"/>
      <c r="SHE1823" s="76"/>
      <c r="SHF1823" s="222"/>
      <c r="SHG1823" s="64"/>
      <c r="SHH1823" s="115"/>
      <c r="SHI1823" s="116"/>
      <c r="SHJ1823" s="90"/>
      <c r="SHK1823" s="91"/>
      <c r="SHL1823" s="81"/>
      <c r="SHM1823" s="72"/>
      <c r="SHN1823" s="120"/>
      <c r="SHO1823" s="93"/>
      <c r="SHP1823" s="121"/>
      <c r="SHQ1823" s="117"/>
      <c r="SHR1823" s="118"/>
      <c r="SHS1823" s="75"/>
      <c r="SHT1823" s="76"/>
      <c r="SHU1823" s="76"/>
      <c r="SHV1823" s="70"/>
      <c r="SHW1823" s="89"/>
      <c r="SHX1823" s="76"/>
      <c r="SHY1823" s="76"/>
      <c r="SHZ1823" s="76"/>
      <c r="SIA1823" s="70"/>
      <c r="SIB1823" s="89"/>
      <c r="SIC1823" s="97"/>
      <c r="SID1823" s="75"/>
      <c r="SIE1823" s="76"/>
      <c r="SIF1823" s="76"/>
      <c r="SIG1823" s="76"/>
      <c r="SIH1823" s="76"/>
      <c r="SII1823" s="76"/>
      <c r="SIJ1823" s="76"/>
      <c r="SIK1823" s="72"/>
      <c r="SIL1823" s="72"/>
      <c r="SIM1823" s="70"/>
      <c r="SIN1823" s="97"/>
      <c r="SIO1823" s="89"/>
      <c r="SIP1823" s="98"/>
      <c r="SIQ1823" s="66"/>
      <c r="SIR1823" s="66"/>
      <c r="SIS1823" s="66"/>
      <c r="SIT1823" s="66"/>
      <c r="SIU1823" s="66"/>
      <c r="SIV1823" s="126"/>
      <c r="SIW1823" s="124"/>
      <c r="SIX1823" s="102"/>
      <c r="SIY1823" s="102"/>
      <c r="SIZ1823" s="102"/>
      <c r="SJA1823" s="259"/>
      <c r="SJB1823" s="131"/>
      <c r="SJC1823" s="131"/>
      <c r="SJD1823" s="135"/>
      <c r="SJE1823" s="136"/>
      <c r="SJF1823" s="136"/>
      <c r="SJG1823" s="136"/>
      <c r="SJH1823" s="136"/>
      <c r="SJI1823" s="137"/>
      <c r="SJJ1823" s="132"/>
      <c r="SJK1823" s="99"/>
      <c r="SJL1823" s="131"/>
      <c r="SJM1823" s="132"/>
      <c r="SJN1823" s="99"/>
      <c r="SJO1823" s="99"/>
      <c r="SJP1823" s="99"/>
      <c r="SJQ1823" s="131"/>
      <c r="SJR1823" s="132"/>
      <c r="SJS1823" s="131"/>
      <c r="SJT1823" s="132"/>
      <c r="SJU1823" s="99"/>
      <c r="SJV1823" s="99"/>
      <c r="SJW1823" s="99"/>
      <c r="SJX1823" s="169"/>
      <c r="SJY1823" s="222"/>
      <c r="SJZ1823" s="102"/>
      <c r="SKA1823" s="206"/>
      <c r="SKB1823" s="222"/>
      <c r="SKC1823" s="76"/>
      <c r="SKD1823" s="222"/>
      <c r="SKE1823" s="64"/>
      <c r="SKF1823" s="115"/>
      <c r="SKG1823" s="116"/>
      <c r="SKH1823" s="90"/>
      <c r="SKI1823" s="91"/>
      <c r="SKJ1823" s="81"/>
      <c r="SKK1823" s="72"/>
      <c r="SKL1823" s="120"/>
      <c r="SKM1823" s="93"/>
      <c r="SKN1823" s="121"/>
      <c r="SKO1823" s="117"/>
      <c r="SKP1823" s="118"/>
      <c r="SKQ1823" s="75"/>
      <c r="SKR1823" s="76"/>
      <c r="SKS1823" s="76"/>
      <c r="SKT1823" s="70"/>
      <c r="SKU1823" s="89"/>
      <c r="SKV1823" s="76"/>
      <c r="SKW1823" s="76"/>
      <c r="SKX1823" s="76"/>
      <c r="SKY1823" s="70"/>
      <c r="SKZ1823" s="89"/>
      <c r="SLA1823" s="97"/>
      <c r="SLB1823" s="75"/>
      <c r="SLC1823" s="76"/>
      <c r="SLD1823" s="76"/>
      <c r="SLE1823" s="76"/>
      <c r="SLF1823" s="76"/>
      <c r="SLG1823" s="76"/>
      <c r="SLH1823" s="76"/>
      <c r="SLI1823" s="72"/>
      <c r="SLJ1823" s="72"/>
      <c r="SLK1823" s="70"/>
      <c r="SLL1823" s="97"/>
      <c r="SLM1823" s="89"/>
      <c r="SLN1823" s="98"/>
      <c r="SLO1823" s="66"/>
      <c r="SLP1823" s="66"/>
      <c r="SLQ1823" s="66"/>
      <c r="SLR1823" s="66"/>
      <c r="SLS1823" s="66"/>
      <c r="SLT1823" s="126"/>
      <c r="SLU1823" s="124"/>
      <c r="SLV1823" s="102"/>
      <c r="SLW1823" s="102"/>
      <c r="SLX1823" s="102"/>
      <c r="SLY1823" s="259"/>
      <c r="SLZ1823" s="131"/>
      <c r="SMA1823" s="131"/>
      <c r="SMB1823" s="135"/>
      <c r="SMC1823" s="136"/>
      <c r="SMD1823" s="136"/>
      <c r="SME1823" s="136"/>
      <c r="SMF1823" s="136"/>
      <c r="SMG1823" s="137"/>
      <c r="SMH1823" s="132"/>
      <c r="SMI1823" s="99"/>
      <c r="SMJ1823" s="131"/>
      <c r="SMK1823" s="132"/>
      <c r="SML1823" s="99"/>
      <c r="SMM1823" s="99"/>
      <c r="SMN1823" s="99"/>
      <c r="SMO1823" s="131"/>
      <c r="SMP1823" s="132"/>
      <c r="SMQ1823" s="131"/>
      <c r="SMR1823" s="132"/>
      <c r="SMS1823" s="99"/>
      <c r="SMT1823" s="99"/>
      <c r="SMU1823" s="99"/>
      <c r="SMV1823" s="169"/>
      <c r="SMW1823" s="222"/>
      <c r="SMX1823" s="102"/>
      <c r="SMY1823" s="206"/>
      <c r="SMZ1823" s="222"/>
      <c r="SNA1823" s="76"/>
      <c r="SNB1823" s="222"/>
      <c r="SNC1823" s="64"/>
      <c r="SND1823" s="115"/>
      <c r="SNE1823" s="116"/>
      <c r="SNF1823" s="90"/>
      <c r="SNG1823" s="91"/>
      <c r="SNH1823" s="81"/>
      <c r="SNI1823" s="72"/>
      <c r="SNJ1823" s="120"/>
      <c r="SNK1823" s="93"/>
      <c r="SNL1823" s="121"/>
      <c r="SNM1823" s="117"/>
      <c r="SNN1823" s="118"/>
      <c r="SNO1823" s="75"/>
      <c r="SNP1823" s="76"/>
      <c r="SNQ1823" s="76"/>
      <c r="SNR1823" s="70"/>
      <c r="SNS1823" s="89"/>
      <c r="SNT1823" s="76"/>
      <c r="SNU1823" s="76"/>
      <c r="SNV1823" s="76"/>
      <c r="SNW1823" s="70"/>
      <c r="SNX1823" s="89"/>
      <c r="SNY1823" s="97"/>
      <c r="SNZ1823" s="75"/>
      <c r="SOA1823" s="76"/>
      <c r="SOB1823" s="76"/>
      <c r="SOC1823" s="76"/>
      <c r="SOD1823" s="76"/>
      <c r="SOE1823" s="76"/>
      <c r="SOF1823" s="76"/>
      <c r="SOG1823" s="72"/>
      <c r="SOH1823" s="72"/>
      <c r="SOI1823" s="70"/>
      <c r="SOJ1823" s="97"/>
      <c r="SOK1823" s="89"/>
      <c r="SOL1823" s="98"/>
      <c r="SOM1823" s="66"/>
      <c r="SON1823" s="66"/>
      <c r="SOO1823" s="66"/>
      <c r="SOP1823" s="66"/>
      <c r="SOQ1823" s="66"/>
      <c r="SOR1823" s="126"/>
      <c r="SOS1823" s="124"/>
      <c r="SOT1823" s="102"/>
      <c r="SOU1823" s="102"/>
      <c r="SOV1823" s="102"/>
      <c r="SOW1823" s="259"/>
      <c r="SOX1823" s="131"/>
      <c r="SOY1823" s="131"/>
      <c r="SOZ1823" s="135"/>
      <c r="SPA1823" s="136"/>
      <c r="SPB1823" s="136"/>
      <c r="SPC1823" s="136"/>
      <c r="SPD1823" s="136"/>
      <c r="SPE1823" s="137"/>
      <c r="SPF1823" s="132"/>
      <c r="SPG1823" s="99"/>
      <c r="SPH1823" s="131"/>
      <c r="SPI1823" s="132"/>
      <c r="SPJ1823" s="99"/>
      <c r="SPK1823" s="99"/>
      <c r="SPL1823" s="99"/>
      <c r="SPM1823" s="131"/>
      <c r="SPN1823" s="132"/>
      <c r="SPO1823" s="131"/>
      <c r="SPP1823" s="132"/>
      <c r="SPQ1823" s="99"/>
      <c r="SPR1823" s="99"/>
      <c r="SPS1823" s="99"/>
      <c r="SPT1823" s="169"/>
      <c r="SPU1823" s="222"/>
      <c r="SPV1823" s="102"/>
      <c r="SPW1823" s="206"/>
      <c r="SPX1823" s="222"/>
      <c r="SPY1823" s="76"/>
      <c r="SPZ1823" s="222"/>
      <c r="SQA1823" s="64"/>
      <c r="SQB1823" s="115"/>
      <c r="SQC1823" s="116"/>
      <c r="SQD1823" s="90"/>
      <c r="SQE1823" s="91"/>
      <c r="SQF1823" s="81"/>
      <c r="SQG1823" s="72"/>
      <c r="SQH1823" s="120"/>
      <c r="SQI1823" s="93"/>
      <c r="SQJ1823" s="121"/>
      <c r="SQK1823" s="117"/>
      <c r="SQL1823" s="118"/>
      <c r="SQM1823" s="75"/>
      <c r="SQN1823" s="76"/>
      <c r="SQO1823" s="76"/>
      <c r="SQP1823" s="70"/>
      <c r="SQQ1823" s="89"/>
      <c r="SQR1823" s="76"/>
      <c r="SQS1823" s="76"/>
      <c r="SQT1823" s="76"/>
      <c r="SQU1823" s="70"/>
      <c r="SQV1823" s="89"/>
      <c r="SQW1823" s="97"/>
      <c r="SQX1823" s="75"/>
      <c r="SQY1823" s="76"/>
      <c r="SQZ1823" s="76"/>
      <c r="SRA1823" s="76"/>
      <c r="SRB1823" s="76"/>
      <c r="SRC1823" s="76"/>
      <c r="SRD1823" s="76"/>
      <c r="SRE1823" s="72"/>
      <c r="SRF1823" s="72"/>
      <c r="SRG1823" s="70"/>
      <c r="SRH1823" s="97"/>
      <c r="SRI1823" s="89"/>
      <c r="SRJ1823" s="98"/>
      <c r="SRK1823" s="66"/>
      <c r="SRL1823" s="66"/>
      <c r="SRM1823" s="66"/>
      <c r="SRN1823" s="66"/>
      <c r="SRO1823" s="66"/>
      <c r="SRP1823" s="126"/>
      <c r="SRQ1823" s="124"/>
      <c r="SRR1823" s="102"/>
      <c r="SRS1823" s="102"/>
      <c r="SRT1823" s="102"/>
      <c r="SRU1823" s="259"/>
      <c r="SRV1823" s="131"/>
      <c r="SRW1823" s="131"/>
      <c r="SRX1823" s="135"/>
      <c r="SRY1823" s="136"/>
      <c r="SRZ1823" s="136"/>
      <c r="SSA1823" s="136"/>
      <c r="SSB1823" s="136"/>
      <c r="SSC1823" s="137"/>
      <c r="SSD1823" s="132"/>
      <c r="SSE1823" s="99"/>
      <c r="SSF1823" s="131"/>
      <c r="SSG1823" s="132"/>
      <c r="SSH1823" s="99"/>
      <c r="SSI1823" s="99"/>
      <c r="SSJ1823" s="99"/>
      <c r="SSK1823" s="131"/>
      <c r="SSL1823" s="132"/>
      <c r="SSM1823" s="131"/>
      <c r="SSN1823" s="132"/>
      <c r="SSO1823" s="99"/>
      <c r="SSP1823" s="99"/>
      <c r="SSQ1823" s="99"/>
      <c r="SSR1823" s="169"/>
      <c r="SSS1823" s="222"/>
      <c r="SST1823" s="102"/>
      <c r="SSU1823" s="206"/>
      <c r="SSV1823" s="222"/>
      <c r="SSW1823" s="76"/>
      <c r="SSX1823" s="222"/>
      <c r="SSY1823" s="64"/>
      <c r="SSZ1823" s="115"/>
      <c r="STA1823" s="116"/>
      <c r="STB1823" s="90"/>
      <c r="STC1823" s="91"/>
      <c r="STD1823" s="81"/>
      <c r="STE1823" s="72"/>
      <c r="STF1823" s="120"/>
      <c r="STG1823" s="93"/>
      <c r="STH1823" s="121"/>
      <c r="STI1823" s="117"/>
      <c r="STJ1823" s="118"/>
      <c r="STK1823" s="75"/>
      <c r="STL1823" s="76"/>
      <c r="STM1823" s="76"/>
      <c r="STN1823" s="70"/>
      <c r="STO1823" s="89"/>
      <c r="STP1823" s="76"/>
      <c r="STQ1823" s="76"/>
      <c r="STR1823" s="76"/>
      <c r="STS1823" s="70"/>
      <c r="STT1823" s="89"/>
      <c r="STU1823" s="97"/>
      <c r="STV1823" s="75"/>
      <c r="STW1823" s="76"/>
      <c r="STX1823" s="76"/>
      <c r="STY1823" s="76"/>
      <c r="STZ1823" s="76"/>
      <c r="SUA1823" s="76"/>
      <c r="SUB1823" s="76"/>
      <c r="SUC1823" s="72"/>
      <c r="SUD1823" s="72"/>
      <c r="SUE1823" s="70"/>
      <c r="SUF1823" s="97"/>
      <c r="SUG1823" s="89"/>
      <c r="SUH1823" s="98"/>
      <c r="SUI1823" s="66"/>
      <c r="SUJ1823" s="66"/>
      <c r="SUK1823" s="66"/>
      <c r="SUL1823" s="66"/>
      <c r="SUM1823" s="66"/>
      <c r="SUN1823" s="126"/>
      <c r="SUO1823" s="124"/>
      <c r="SUP1823" s="102"/>
      <c r="SUQ1823" s="102"/>
      <c r="SUR1823" s="102"/>
      <c r="SUS1823" s="259"/>
      <c r="SUT1823" s="131"/>
      <c r="SUU1823" s="131"/>
      <c r="SUV1823" s="135"/>
      <c r="SUW1823" s="136"/>
      <c r="SUX1823" s="136"/>
      <c r="SUY1823" s="136"/>
      <c r="SUZ1823" s="136"/>
      <c r="SVA1823" s="137"/>
      <c r="SVB1823" s="132"/>
      <c r="SVC1823" s="99"/>
      <c r="SVD1823" s="131"/>
      <c r="SVE1823" s="132"/>
      <c r="SVF1823" s="99"/>
      <c r="SVG1823" s="99"/>
      <c r="SVH1823" s="99"/>
      <c r="SVI1823" s="131"/>
      <c r="SVJ1823" s="132"/>
      <c r="SVK1823" s="131"/>
      <c r="SVL1823" s="132"/>
      <c r="SVM1823" s="99"/>
      <c r="SVN1823" s="99"/>
      <c r="SVO1823" s="99"/>
      <c r="SVP1823" s="169"/>
      <c r="SVQ1823" s="222"/>
      <c r="SVR1823" s="102"/>
      <c r="SVS1823" s="206"/>
      <c r="SVT1823" s="222"/>
      <c r="SVU1823" s="76"/>
      <c r="SVV1823" s="222"/>
      <c r="SVW1823" s="64"/>
      <c r="SVX1823" s="115"/>
      <c r="SVY1823" s="116"/>
      <c r="SVZ1823" s="90"/>
      <c r="SWA1823" s="91"/>
      <c r="SWB1823" s="81"/>
      <c r="SWC1823" s="72"/>
      <c r="SWD1823" s="120"/>
      <c r="SWE1823" s="93"/>
      <c r="SWF1823" s="121"/>
      <c r="SWG1823" s="117"/>
      <c r="SWH1823" s="118"/>
      <c r="SWI1823" s="75"/>
      <c r="SWJ1823" s="76"/>
      <c r="SWK1823" s="76"/>
      <c r="SWL1823" s="70"/>
      <c r="SWM1823" s="89"/>
      <c r="SWN1823" s="76"/>
      <c r="SWO1823" s="76"/>
      <c r="SWP1823" s="76"/>
      <c r="SWQ1823" s="70"/>
      <c r="SWR1823" s="89"/>
      <c r="SWS1823" s="97"/>
      <c r="SWT1823" s="75"/>
      <c r="SWU1823" s="76"/>
      <c r="SWV1823" s="76"/>
      <c r="SWW1823" s="76"/>
      <c r="SWX1823" s="76"/>
      <c r="SWY1823" s="76"/>
      <c r="SWZ1823" s="76"/>
      <c r="SXA1823" s="72"/>
      <c r="SXB1823" s="72"/>
      <c r="SXC1823" s="70"/>
      <c r="SXD1823" s="97"/>
      <c r="SXE1823" s="89"/>
      <c r="SXF1823" s="98"/>
      <c r="SXG1823" s="66"/>
      <c r="SXH1823" s="66"/>
      <c r="SXI1823" s="66"/>
      <c r="SXJ1823" s="66"/>
      <c r="SXK1823" s="66"/>
      <c r="SXL1823" s="126"/>
      <c r="SXM1823" s="124"/>
      <c r="SXN1823" s="102"/>
      <c r="SXO1823" s="102"/>
      <c r="SXP1823" s="102"/>
      <c r="SXQ1823" s="259"/>
      <c r="SXR1823" s="131"/>
      <c r="SXS1823" s="131"/>
      <c r="SXT1823" s="135"/>
      <c r="SXU1823" s="136"/>
      <c r="SXV1823" s="136"/>
      <c r="SXW1823" s="136"/>
      <c r="SXX1823" s="136"/>
      <c r="SXY1823" s="137"/>
      <c r="SXZ1823" s="132"/>
      <c r="SYA1823" s="99"/>
      <c r="SYB1823" s="131"/>
      <c r="SYC1823" s="132"/>
      <c r="SYD1823" s="99"/>
      <c r="SYE1823" s="99"/>
      <c r="SYF1823" s="99"/>
      <c r="SYG1823" s="131"/>
      <c r="SYH1823" s="132"/>
      <c r="SYI1823" s="131"/>
      <c r="SYJ1823" s="132"/>
      <c r="SYK1823" s="99"/>
      <c r="SYL1823" s="99"/>
      <c r="SYM1823" s="99"/>
      <c r="SYN1823" s="169"/>
      <c r="SYO1823" s="222"/>
      <c r="SYP1823" s="102"/>
      <c r="SYQ1823" s="206"/>
      <c r="SYR1823" s="222"/>
      <c r="SYS1823" s="76"/>
      <c r="SYT1823" s="222"/>
      <c r="SYU1823" s="64"/>
      <c r="SYV1823" s="115"/>
      <c r="SYW1823" s="116"/>
      <c r="SYX1823" s="90"/>
      <c r="SYY1823" s="91"/>
      <c r="SYZ1823" s="81"/>
      <c r="SZA1823" s="72"/>
      <c r="SZB1823" s="120"/>
      <c r="SZC1823" s="93"/>
      <c r="SZD1823" s="121"/>
      <c r="SZE1823" s="117"/>
      <c r="SZF1823" s="118"/>
      <c r="SZG1823" s="75"/>
      <c r="SZH1823" s="76"/>
      <c r="SZI1823" s="76"/>
      <c r="SZJ1823" s="70"/>
      <c r="SZK1823" s="89"/>
      <c r="SZL1823" s="76"/>
      <c r="SZM1823" s="76"/>
      <c r="SZN1823" s="76"/>
      <c r="SZO1823" s="70"/>
      <c r="SZP1823" s="89"/>
      <c r="SZQ1823" s="97"/>
      <c r="SZR1823" s="75"/>
      <c r="SZS1823" s="76"/>
      <c r="SZT1823" s="76"/>
      <c r="SZU1823" s="76"/>
      <c r="SZV1823" s="76"/>
      <c r="SZW1823" s="76"/>
      <c r="SZX1823" s="76"/>
      <c r="SZY1823" s="72"/>
      <c r="SZZ1823" s="72"/>
      <c r="TAA1823" s="70"/>
      <c r="TAB1823" s="97"/>
      <c r="TAC1823" s="89"/>
      <c r="TAD1823" s="98"/>
      <c r="TAE1823" s="66"/>
      <c r="TAF1823" s="66"/>
      <c r="TAG1823" s="66"/>
      <c r="TAH1823" s="66"/>
      <c r="TAI1823" s="66"/>
      <c r="TAJ1823" s="126"/>
      <c r="TAK1823" s="124"/>
      <c r="TAL1823" s="102"/>
      <c r="TAM1823" s="102"/>
      <c r="TAN1823" s="102"/>
      <c r="TAO1823" s="259"/>
      <c r="TAP1823" s="131"/>
      <c r="TAQ1823" s="131"/>
      <c r="TAR1823" s="135"/>
      <c r="TAS1823" s="136"/>
      <c r="TAT1823" s="136"/>
      <c r="TAU1823" s="136"/>
      <c r="TAV1823" s="136"/>
      <c r="TAW1823" s="137"/>
      <c r="TAX1823" s="132"/>
      <c r="TAY1823" s="99"/>
      <c r="TAZ1823" s="131"/>
      <c r="TBA1823" s="132"/>
      <c r="TBB1823" s="99"/>
      <c r="TBC1823" s="99"/>
      <c r="TBD1823" s="99"/>
      <c r="TBE1823" s="131"/>
      <c r="TBF1823" s="132"/>
      <c r="TBG1823" s="131"/>
      <c r="TBH1823" s="132"/>
      <c r="TBI1823" s="99"/>
      <c r="TBJ1823" s="99"/>
      <c r="TBK1823" s="99"/>
      <c r="TBL1823" s="169"/>
      <c r="TBM1823" s="222"/>
      <c r="TBN1823" s="102"/>
      <c r="TBO1823" s="206"/>
      <c r="TBP1823" s="222"/>
      <c r="TBQ1823" s="76"/>
      <c r="TBR1823" s="222"/>
      <c r="TBS1823" s="64"/>
      <c r="TBT1823" s="115"/>
      <c r="TBU1823" s="116"/>
      <c r="TBV1823" s="90"/>
      <c r="TBW1823" s="91"/>
      <c r="TBX1823" s="81"/>
      <c r="TBY1823" s="72"/>
      <c r="TBZ1823" s="120"/>
      <c r="TCA1823" s="93"/>
      <c r="TCB1823" s="121"/>
      <c r="TCC1823" s="117"/>
      <c r="TCD1823" s="118"/>
      <c r="TCE1823" s="75"/>
      <c r="TCF1823" s="76"/>
      <c r="TCG1823" s="76"/>
      <c r="TCH1823" s="70"/>
      <c r="TCI1823" s="89"/>
      <c r="TCJ1823" s="76"/>
      <c r="TCK1823" s="76"/>
      <c r="TCL1823" s="76"/>
      <c r="TCM1823" s="70"/>
      <c r="TCN1823" s="89"/>
      <c r="TCO1823" s="97"/>
      <c r="TCP1823" s="75"/>
      <c r="TCQ1823" s="76"/>
      <c r="TCR1823" s="76"/>
      <c r="TCS1823" s="76"/>
      <c r="TCT1823" s="76"/>
      <c r="TCU1823" s="76"/>
      <c r="TCV1823" s="76"/>
      <c r="TCW1823" s="72"/>
      <c r="TCX1823" s="72"/>
      <c r="TCY1823" s="70"/>
      <c r="TCZ1823" s="97"/>
      <c r="TDA1823" s="89"/>
      <c r="TDB1823" s="98"/>
      <c r="TDC1823" s="66"/>
      <c r="TDD1823" s="66"/>
      <c r="TDE1823" s="66"/>
      <c r="TDF1823" s="66"/>
      <c r="TDG1823" s="66"/>
      <c r="TDH1823" s="126"/>
      <c r="TDI1823" s="124"/>
      <c r="TDJ1823" s="102"/>
      <c r="TDK1823" s="102"/>
      <c r="TDL1823" s="102"/>
      <c r="TDM1823" s="259"/>
      <c r="TDN1823" s="131"/>
      <c r="TDO1823" s="131"/>
      <c r="TDP1823" s="135"/>
      <c r="TDQ1823" s="136"/>
      <c r="TDR1823" s="136"/>
      <c r="TDS1823" s="136"/>
      <c r="TDT1823" s="136"/>
      <c r="TDU1823" s="137"/>
      <c r="TDV1823" s="132"/>
      <c r="TDW1823" s="99"/>
      <c r="TDX1823" s="131"/>
      <c r="TDY1823" s="132"/>
      <c r="TDZ1823" s="99"/>
      <c r="TEA1823" s="99"/>
      <c r="TEB1823" s="99"/>
      <c r="TEC1823" s="131"/>
      <c r="TED1823" s="132"/>
      <c r="TEE1823" s="131"/>
      <c r="TEF1823" s="132"/>
      <c r="TEG1823" s="99"/>
      <c r="TEH1823" s="99"/>
      <c r="TEI1823" s="99"/>
      <c r="TEJ1823" s="169"/>
      <c r="TEK1823" s="222"/>
      <c r="TEL1823" s="102"/>
      <c r="TEM1823" s="206"/>
      <c r="TEN1823" s="222"/>
      <c r="TEO1823" s="76"/>
      <c r="TEP1823" s="222"/>
      <c r="TEQ1823" s="64"/>
      <c r="TER1823" s="115"/>
      <c r="TES1823" s="116"/>
      <c r="TET1823" s="90"/>
      <c r="TEU1823" s="91"/>
      <c r="TEV1823" s="81"/>
      <c r="TEW1823" s="72"/>
      <c r="TEX1823" s="120"/>
      <c r="TEY1823" s="93"/>
      <c r="TEZ1823" s="121"/>
      <c r="TFA1823" s="117"/>
      <c r="TFB1823" s="118"/>
      <c r="TFC1823" s="75"/>
      <c r="TFD1823" s="76"/>
      <c r="TFE1823" s="76"/>
      <c r="TFF1823" s="70"/>
      <c r="TFG1823" s="89"/>
      <c r="TFH1823" s="76"/>
      <c r="TFI1823" s="76"/>
      <c r="TFJ1823" s="76"/>
      <c r="TFK1823" s="70"/>
      <c r="TFL1823" s="89"/>
      <c r="TFM1823" s="97"/>
      <c r="TFN1823" s="75"/>
      <c r="TFO1823" s="76"/>
      <c r="TFP1823" s="76"/>
      <c r="TFQ1823" s="76"/>
      <c r="TFR1823" s="76"/>
      <c r="TFS1823" s="76"/>
      <c r="TFT1823" s="76"/>
      <c r="TFU1823" s="72"/>
      <c r="TFV1823" s="72"/>
      <c r="TFW1823" s="70"/>
      <c r="TFX1823" s="97"/>
      <c r="TFY1823" s="89"/>
      <c r="TFZ1823" s="98"/>
      <c r="TGA1823" s="66"/>
      <c r="TGB1823" s="66"/>
      <c r="TGC1823" s="66"/>
      <c r="TGD1823" s="66"/>
      <c r="TGE1823" s="66"/>
      <c r="TGF1823" s="126"/>
      <c r="TGG1823" s="124"/>
      <c r="TGH1823" s="102"/>
      <c r="TGI1823" s="102"/>
      <c r="TGJ1823" s="102"/>
      <c r="TGK1823" s="259"/>
      <c r="TGL1823" s="131"/>
      <c r="TGM1823" s="131"/>
      <c r="TGN1823" s="135"/>
      <c r="TGO1823" s="136"/>
      <c r="TGP1823" s="136"/>
      <c r="TGQ1823" s="136"/>
      <c r="TGR1823" s="136"/>
      <c r="TGS1823" s="137"/>
      <c r="TGT1823" s="132"/>
      <c r="TGU1823" s="99"/>
      <c r="TGV1823" s="131"/>
      <c r="TGW1823" s="132"/>
      <c r="TGX1823" s="99"/>
      <c r="TGY1823" s="99"/>
      <c r="TGZ1823" s="99"/>
      <c r="THA1823" s="131"/>
      <c r="THB1823" s="132"/>
      <c r="THC1823" s="131"/>
      <c r="THD1823" s="132"/>
      <c r="THE1823" s="99"/>
      <c r="THF1823" s="99"/>
      <c r="THG1823" s="99"/>
      <c r="THH1823" s="169"/>
      <c r="THI1823" s="222"/>
      <c r="THJ1823" s="102"/>
      <c r="THK1823" s="206"/>
      <c r="THL1823" s="222"/>
      <c r="THM1823" s="76"/>
      <c r="THN1823" s="222"/>
      <c r="THO1823" s="64"/>
      <c r="THP1823" s="115"/>
      <c r="THQ1823" s="116"/>
      <c r="THR1823" s="90"/>
      <c r="THS1823" s="91"/>
      <c r="THT1823" s="81"/>
      <c r="THU1823" s="72"/>
      <c r="THV1823" s="120"/>
      <c r="THW1823" s="93"/>
      <c r="THX1823" s="121"/>
      <c r="THY1823" s="117"/>
      <c r="THZ1823" s="118"/>
      <c r="TIA1823" s="75"/>
      <c r="TIB1823" s="76"/>
      <c r="TIC1823" s="76"/>
      <c r="TID1823" s="70"/>
      <c r="TIE1823" s="89"/>
      <c r="TIF1823" s="76"/>
      <c r="TIG1823" s="76"/>
      <c r="TIH1823" s="76"/>
      <c r="TII1823" s="70"/>
      <c r="TIJ1823" s="89"/>
      <c r="TIK1823" s="97"/>
      <c r="TIL1823" s="75"/>
      <c r="TIM1823" s="76"/>
      <c r="TIN1823" s="76"/>
      <c r="TIO1823" s="76"/>
      <c r="TIP1823" s="76"/>
      <c r="TIQ1823" s="76"/>
      <c r="TIR1823" s="76"/>
      <c r="TIS1823" s="72"/>
      <c r="TIT1823" s="72"/>
      <c r="TIU1823" s="70"/>
      <c r="TIV1823" s="97"/>
      <c r="TIW1823" s="89"/>
      <c r="TIX1823" s="98"/>
      <c r="TIY1823" s="66"/>
      <c r="TIZ1823" s="66"/>
      <c r="TJA1823" s="66"/>
      <c r="TJB1823" s="66"/>
      <c r="TJC1823" s="66"/>
      <c r="TJD1823" s="126"/>
      <c r="TJE1823" s="124"/>
      <c r="TJF1823" s="102"/>
      <c r="TJG1823" s="102"/>
      <c r="TJH1823" s="102"/>
      <c r="TJI1823" s="259"/>
      <c r="TJJ1823" s="131"/>
      <c r="TJK1823" s="131"/>
      <c r="TJL1823" s="135"/>
      <c r="TJM1823" s="136"/>
      <c r="TJN1823" s="136"/>
      <c r="TJO1823" s="136"/>
      <c r="TJP1823" s="136"/>
      <c r="TJQ1823" s="137"/>
      <c r="TJR1823" s="132"/>
      <c r="TJS1823" s="99"/>
      <c r="TJT1823" s="131"/>
      <c r="TJU1823" s="132"/>
      <c r="TJV1823" s="99"/>
      <c r="TJW1823" s="99"/>
      <c r="TJX1823" s="99"/>
      <c r="TJY1823" s="131"/>
      <c r="TJZ1823" s="132"/>
      <c r="TKA1823" s="131"/>
      <c r="TKB1823" s="132"/>
      <c r="TKC1823" s="99"/>
      <c r="TKD1823" s="99"/>
      <c r="TKE1823" s="99"/>
      <c r="TKF1823" s="169"/>
      <c r="TKG1823" s="222"/>
      <c r="TKH1823" s="102"/>
      <c r="TKI1823" s="206"/>
      <c r="TKJ1823" s="222"/>
      <c r="TKK1823" s="76"/>
      <c r="TKL1823" s="222"/>
      <c r="TKM1823" s="64"/>
      <c r="TKN1823" s="115"/>
      <c r="TKO1823" s="116"/>
      <c r="TKP1823" s="90"/>
      <c r="TKQ1823" s="91"/>
      <c r="TKR1823" s="81"/>
      <c r="TKS1823" s="72"/>
      <c r="TKT1823" s="120"/>
      <c r="TKU1823" s="93"/>
      <c r="TKV1823" s="121"/>
      <c r="TKW1823" s="117"/>
      <c r="TKX1823" s="118"/>
      <c r="TKY1823" s="75"/>
      <c r="TKZ1823" s="76"/>
      <c r="TLA1823" s="76"/>
      <c r="TLB1823" s="70"/>
      <c r="TLC1823" s="89"/>
      <c r="TLD1823" s="76"/>
      <c r="TLE1823" s="76"/>
      <c r="TLF1823" s="76"/>
      <c r="TLG1823" s="70"/>
      <c r="TLH1823" s="89"/>
      <c r="TLI1823" s="97"/>
      <c r="TLJ1823" s="75"/>
      <c r="TLK1823" s="76"/>
      <c r="TLL1823" s="76"/>
      <c r="TLM1823" s="76"/>
      <c r="TLN1823" s="76"/>
      <c r="TLO1823" s="76"/>
      <c r="TLP1823" s="76"/>
      <c r="TLQ1823" s="72"/>
      <c r="TLR1823" s="72"/>
      <c r="TLS1823" s="70"/>
      <c r="TLT1823" s="97"/>
      <c r="TLU1823" s="89"/>
      <c r="TLV1823" s="98"/>
      <c r="TLW1823" s="66"/>
      <c r="TLX1823" s="66"/>
      <c r="TLY1823" s="66"/>
      <c r="TLZ1823" s="66"/>
      <c r="TMA1823" s="66"/>
      <c r="TMB1823" s="126"/>
      <c r="TMC1823" s="124"/>
      <c r="TMD1823" s="102"/>
      <c r="TME1823" s="102"/>
      <c r="TMF1823" s="102"/>
      <c r="TMG1823" s="259"/>
      <c r="TMH1823" s="131"/>
      <c r="TMI1823" s="131"/>
      <c r="TMJ1823" s="135"/>
      <c r="TMK1823" s="136"/>
      <c r="TML1823" s="136"/>
      <c r="TMM1823" s="136"/>
      <c r="TMN1823" s="136"/>
      <c r="TMO1823" s="137"/>
      <c r="TMP1823" s="132"/>
      <c r="TMQ1823" s="99"/>
      <c r="TMR1823" s="131"/>
      <c r="TMS1823" s="132"/>
      <c r="TMT1823" s="99"/>
      <c r="TMU1823" s="99"/>
      <c r="TMV1823" s="99"/>
      <c r="TMW1823" s="131"/>
      <c r="TMX1823" s="132"/>
      <c r="TMY1823" s="131"/>
      <c r="TMZ1823" s="132"/>
      <c r="TNA1823" s="99"/>
      <c r="TNB1823" s="99"/>
      <c r="TNC1823" s="99"/>
      <c r="TND1823" s="169"/>
      <c r="TNE1823" s="222"/>
      <c r="TNF1823" s="102"/>
      <c r="TNG1823" s="206"/>
      <c r="TNH1823" s="222"/>
      <c r="TNI1823" s="76"/>
      <c r="TNJ1823" s="222"/>
      <c r="TNK1823" s="64"/>
      <c r="TNL1823" s="115"/>
      <c r="TNM1823" s="116"/>
      <c r="TNN1823" s="90"/>
      <c r="TNO1823" s="91"/>
      <c r="TNP1823" s="81"/>
      <c r="TNQ1823" s="72"/>
      <c r="TNR1823" s="120"/>
      <c r="TNS1823" s="93"/>
      <c r="TNT1823" s="121"/>
      <c r="TNU1823" s="117"/>
      <c r="TNV1823" s="118"/>
      <c r="TNW1823" s="75"/>
      <c r="TNX1823" s="76"/>
      <c r="TNY1823" s="76"/>
      <c r="TNZ1823" s="70"/>
      <c r="TOA1823" s="89"/>
      <c r="TOB1823" s="76"/>
      <c r="TOC1823" s="76"/>
      <c r="TOD1823" s="76"/>
      <c r="TOE1823" s="70"/>
      <c r="TOF1823" s="89"/>
      <c r="TOG1823" s="97"/>
      <c r="TOH1823" s="75"/>
      <c r="TOI1823" s="76"/>
      <c r="TOJ1823" s="76"/>
      <c r="TOK1823" s="76"/>
      <c r="TOL1823" s="76"/>
      <c r="TOM1823" s="76"/>
      <c r="TON1823" s="76"/>
      <c r="TOO1823" s="72"/>
      <c r="TOP1823" s="72"/>
      <c r="TOQ1823" s="70"/>
      <c r="TOR1823" s="97"/>
      <c r="TOS1823" s="89"/>
      <c r="TOT1823" s="98"/>
      <c r="TOU1823" s="66"/>
      <c r="TOV1823" s="66"/>
      <c r="TOW1823" s="66"/>
      <c r="TOX1823" s="66"/>
      <c r="TOY1823" s="66"/>
      <c r="TOZ1823" s="126"/>
      <c r="TPA1823" s="124"/>
      <c r="TPB1823" s="102"/>
      <c r="TPC1823" s="102"/>
      <c r="TPD1823" s="102"/>
      <c r="TPE1823" s="259"/>
      <c r="TPF1823" s="131"/>
      <c r="TPG1823" s="131"/>
      <c r="TPH1823" s="135"/>
      <c r="TPI1823" s="136"/>
      <c r="TPJ1823" s="136"/>
      <c r="TPK1823" s="136"/>
      <c r="TPL1823" s="136"/>
      <c r="TPM1823" s="137"/>
      <c r="TPN1823" s="132"/>
      <c r="TPO1823" s="99"/>
      <c r="TPP1823" s="131"/>
      <c r="TPQ1823" s="132"/>
      <c r="TPR1823" s="99"/>
      <c r="TPS1823" s="99"/>
      <c r="TPT1823" s="99"/>
      <c r="TPU1823" s="131"/>
      <c r="TPV1823" s="132"/>
      <c r="TPW1823" s="131"/>
      <c r="TPX1823" s="132"/>
      <c r="TPY1823" s="99"/>
      <c r="TPZ1823" s="99"/>
      <c r="TQA1823" s="99"/>
      <c r="TQB1823" s="169"/>
      <c r="TQC1823" s="222"/>
      <c r="TQD1823" s="102"/>
      <c r="TQE1823" s="206"/>
      <c r="TQF1823" s="222"/>
      <c r="TQG1823" s="76"/>
      <c r="TQH1823" s="222"/>
      <c r="TQI1823" s="64"/>
      <c r="TQJ1823" s="115"/>
      <c r="TQK1823" s="116"/>
      <c r="TQL1823" s="90"/>
      <c r="TQM1823" s="91"/>
      <c r="TQN1823" s="81"/>
      <c r="TQO1823" s="72"/>
      <c r="TQP1823" s="120"/>
      <c r="TQQ1823" s="93"/>
      <c r="TQR1823" s="121"/>
      <c r="TQS1823" s="117"/>
      <c r="TQT1823" s="118"/>
      <c r="TQU1823" s="75"/>
      <c r="TQV1823" s="76"/>
      <c r="TQW1823" s="76"/>
      <c r="TQX1823" s="70"/>
      <c r="TQY1823" s="89"/>
      <c r="TQZ1823" s="76"/>
      <c r="TRA1823" s="76"/>
      <c r="TRB1823" s="76"/>
      <c r="TRC1823" s="70"/>
      <c r="TRD1823" s="89"/>
      <c r="TRE1823" s="97"/>
      <c r="TRF1823" s="75"/>
      <c r="TRG1823" s="76"/>
      <c r="TRH1823" s="76"/>
      <c r="TRI1823" s="76"/>
      <c r="TRJ1823" s="76"/>
      <c r="TRK1823" s="76"/>
      <c r="TRL1823" s="76"/>
      <c r="TRM1823" s="72"/>
      <c r="TRN1823" s="72"/>
      <c r="TRO1823" s="70"/>
      <c r="TRP1823" s="97"/>
      <c r="TRQ1823" s="89"/>
      <c r="TRR1823" s="98"/>
      <c r="TRS1823" s="66"/>
      <c r="TRT1823" s="66"/>
      <c r="TRU1823" s="66"/>
      <c r="TRV1823" s="66"/>
      <c r="TRW1823" s="66"/>
      <c r="TRX1823" s="126"/>
      <c r="TRY1823" s="124"/>
      <c r="TRZ1823" s="102"/>
      <c r="TSA1823" s="102"/>
      <c r="TSB1823" s="102"/>
      <c r="TSC1823" s="259"/>
      <c r="TSD1823" s="131"/>
      <c r="TSE1823" s="131"/>
      <c r="TSF1823" s="135"/>
      <c r="TSG1823" s="136"/>
      <c r="TSH1823" s="136"/>
      <c r="TSI1823" s="136"/>
      <c r="TSJ1823" s="136"/>
      <c r="TSK1823" s="137"/>
      <c r="TSL1823" s="132"/>
      <c r="TSM1823" s="99"/>
      <c r="TSN1823" s="131"/>
      <c r="TSO1823" s="132"/>
      <c r="TSP1823" s="99"/>
      <c r="TSQ1823" s="99"/>
      <c r="TSR1823" s="99"/>
      <c r="TSS1823" s="131"/>
      <c r="TST1823" s="132"/>
      <c r="TSU1823" s="131"/>
      <c r="TSV1823" s="132"/>
      <c r="TSW1823" s="99"/>
      <c r="TSX1823" s="99"/>
      <c r="TSY1823" s="99"/>
      <c r="TSZ1823" s="169"/>
      <c r="TTA1823" s="222"/>
      <c r="TTB1823" s="102"/>
      <c r="TTC1823" s="206"/>
      <c r="TTD1823" s="222"/>
      <c r="TTE1823" s="76"/>
      <c r="TTF1823" s="222"/>
      <c r="TTG1823" s="64"/>
      <c r="TTH1823" s="115"/>
      <c r="TTI1823" s="116"/>
      <c r="TTJ1823" s="90"/>
      <c r="TTK1823" s="91"/>
      <c r="TTL1823" s="81"/>
      <c r="TTM1823" s="72"/>
      <c r="TTN1823" s="120"/>
      <c r="TTO1823" s="93"/>
      <c r="TTP1823" s="121"/>
      <c r="TTQ1823" s="117"/>
      <c r="TTR1823" s="118"/>
      <c r="TTS1823" s="75"/>
      <c r="TTT1823" s="76"/>
      <c r="TTU1823" s="76"/>
      <c r="TTV1823" s="70"/>
      <c r="TTW1823" s="89"/>
      <c r="TTX1823" s="76"/>
      <c r="TTY1823" s="76"/>
      <c r="TTZ1823" s="76"/>
      <c r="TUA1823" s="70"/>
      <c r="TUB1823" s="89"/>
      <c r="TUC1823" s="97"/>
      <c r="TUD1823" s="75"/>
      <c r="TUE1823" s="76"/>
      <c r="TUF1823" s="76"/>
      <c r="TUG1823" s="76"/>
      <c r="TUH1823" s="76"/>
      <c r="TUI1823" s="76"/>
      <c r="TUJ1823" s="76"/>
      <c r="TUK1823" s="72"/>
      <c r="TUL1823" s="72"/>
      <c r="TUM1823" s="70"/>
      <c r="TUN1823" s="97"/>
      <c r="TUO1823" s="89"/>
      <c r="TUP1823" s="98"/>
      <c r="TUQ1823" s="66"/>
      <c r="TUR1823" s="66"/>
      <c r="TUS1823" s="66"/>
      <c r="TUT1823" s="66"/>
      <c r="TUU1823" s="66"/>
      <c r="TUV1823" s="126"/>
      <c r="TUW1823" s="124"/>
      <c r="TUX1823" s="102"/>
      <c r="TUY1823" s="102"/>
      <c r="TUZ1823" s="102"/>
      <c r="TVA1823" s="259"/>
      <c r="TVB1823" s="131"/>
      <c r="TVC1823" s="131"/>
      <c r="TVD1823" s="135"/>
      <c r="TVE1823" s="136"/>
      <c r="TVF1823" s="136"/>
      <c r="TVG1823" s="136"/>
      <c r="TVH1823" s="136"/>
      <c r="TVI1823" s="137"/>
      <c r="TVJ1823" s="132"/>
      <c r="TVK1823" s="99"/>
      <c r="TVL1823" s="131"/>
      <c r="TVM1823" s="132"/>
      <c r="TVN1823" s="99"/>
      <c r="TVO1823" s="99"/>
      <c r="TVP1823" s="99"/>
      <c r="TVQ1823" s="131"/>
      <c r="TVR1823" s="132"/>
      <c r="TVS1823" s="131"/>
      <c r="TVT1823" s="132"/>
      <c r="TVU1823" s="99"/>
      <c r="TVV1823" s="99"/>
      <c r="TVW1823" s="99"/>
      <c r="TVX1823" s="169"/>
      <c r="TVY1823" s="222"/>
      <c r="TVZ1823" s="102"/>
      <c r="TWA1823" s="206"/>
      <c r="TWB1823" s="222"/>
      <c r="TWC1823" s="76"/>
      <c r="TWD1823" s="222"/>
      <c r="TWE1823" s="64"/>
      <c r="TWF1823" s="115"/>
      <c r="TWG1823" s="116"/>
      <c r="TWH1823" s="90"/>
      <c r="TWI1823" s="91"/>
      <c r="TWJ1823" s="81"/>
      <c r="TWK1823" s="72"/>
      <c r="TWL1823" s="120"/>
      <c r="TWM1823" s="93"/>
      <c r="TWN1823" s="121"/>
      <c r="TWO1823" s="117"/>
      <c r="TWP1823" s="118"/>
      <c r="TWQ1823" s="75"/>
      <c r="TWR1823" s="76"/>
      <c r="TWS1823" s="76"/>
      <c r="TWT1823" s="70"/>
      <c r="TWU1823" s="89"/>
      <c r="TWV1823" s="76"/>
      <c r="TWW1823" s="76"/>
      <c r="TWX1823" s="76"/>
      <c r="TWY1823" s="70"/>
      <c r="TWZ1823" s="89"/>
      <c r="TXA1823" s="97"/>
      <c r="TXB1823" s="75"/>
      <c r="TXC1823" s="76"/>
      <c r="TXD1823" s="76"/>
      <c r="TXE1823" s="76"/>
      <c r="TXF1823" s="76"/>
      <c r="TXG1823" s="76"/>
      <c r="TXH1823" s="76"/>
      <c r="TXI1823" s="72"/>
      <c r="TXJ1823" s="72"/>
      <c r="TXK1823" s="70"/>
      <c r="TXL1823" s="97"/>
      <c r="TXM1823" s="89"/>
      <c r="TXN1823" s="98"/>
      <c r="TXO1823" s="66"/>
      <c r="TXP1823" s="66"/>
      <c r="TXQ1823" s="66"/>
      <c r="TXR1823" s="66"/>
      <c r="TXS1823" s="66"/>
      <c r="TXT1823" s="126"/>
      <c r="TXU1823" s="124"/>
      <c r="TXV1823" s="102"/>
      <c r="TXW1823" s="102"/>
      <c r="TXX1823" s="102"/>
      <c r="TXY1823" s="259"/>
      <c r="TXZ1823" s="131"/>
      <c r="TYA1823" s="131"/>
      <c r="TYB1823" s="135"/>
      <c r="TYC1823" s="136"/>
      <c r="TYD1823" s="136"/>
      <c r="TYE1823" s="136"/>
      <c r="TYF1823" s="136"/>
      <c r="TYG1823" s="137"/>
      <c r="TYH1823" s="132"/>
      <c r="TYI1823" s="99"/>
      <c r="TYJ1823" s="131"/>
      <c r="TYK1823" s="132"/>
      <c r="TYL1823" s="99"/>
      <c r="TYM1823" s="99"/>
      <c r="TYN1823" s="99"/>
      <c r="TYO1823" s="131"/>
      <c r="TYP1823" s="132"/>
      <c r="TYQ1823" s="131"/>
      <c r="TYR1823" s="132"/>
      <c r="TYS1823" s="99"/>
      <c r="TYT1823" s="99"/>
      <c r="TYU1823" s="99"/>
      <c r="TYV1823" s="169"/>
      <c r="TYW1823" s="222"/>
      <c r="TYX1823" s="102"/>
      <c r="TYY1823" s="206"/>
      <c r="TYZ1823" s="222"/>
      <c r="TZA1823" s="76"/>
      <c r="TZB1823" s="222"/>
      <c r="TZC1823" s="64"/>
      <c r="TZD1823" s="115"/>
      <c r="TZE1823" s="116"/>
      <c r="TZF1823" s="90"/>
      <c r="TZG1823" s="91"/>
      <c r="TZH1823" s="81"/>
      <c r="TZI1823" s="72"/>
      <c r="TZJ1823" s="120"/>
      <c r="TZK1823" s="93"/>
      <c r="TZL1823" s="121"/>
      <c r="TZM1823" s="117"/>
      <c r="TZN1823" s="118"/>
      <c r="TZO1823" s="75"/>
      <c r="TZP1823" s="76"/>
      <c r="TZQ1823" s="76"/>
      <c r="TZR1823" s="70"/>
      <c r="TZS1823" s="89"/>
      <c r="TZT1823" s="76"/>
      <c r="TZU1823" s="76"/>
      <c r="TZV1823" s="76"/>
      <c r="TZW1823" s="70"/>
      <c r="TZX1823" s="89"/>
      <c r="TZY1823" s="97"/>
      <c r="TZZ1823" s="75"/>
      <c r="UAA1823" s="76"/>
      <c r="UAB1823" s="76"/>
      <c r="UAC1823" s="76"/>
      <c r="UAD1823" s="76"/>
      <c r="UAE1823" s="76"/>
      <c r="UAF1823" s="76"/>
      <c r="UAG1823" s="72"/>
      <c r="UAH1823" s="72"/>
      <c r="UAI1823" s="70"/>
      <c r="UAJ1823" s="97"/>
      <c r="UAK1823" s="89"/>
      <c r="UAL1823" s="98"/>
      <c r="UAM1823" s="66"/>
      <c r="UAN1823" s="66"/>
      <c r="UAO1823" s="66"/>
      <c r="UAP1823" s="66"/>
      <c r="UAQ1823" s="66"/>
      <c r="UAR1823" s="126"/>
      <c r="UAS1823" s="124"/>
      <c r="UAT1823" s="102"/>
      <c r="UAU1823" s="102"/>
      <c r="UAV1823" s="102"/>
      <c r="UAW1823" s="259"/>
      <c r="UAX1823" s="131"/>
      <c r="UAY1823" s="131"/>
      <c r="UAZ1823" s="135"/>
      <c r="UBA1823" s="136"/>
      <c r="UBB1823" s="136"/>
      <c r="UBC1823" s="136"/>
      <c r="UBD1823" s="136"/>
      <c r="UBE1823" s="137"/>
      <c r="UBF1823" s="132"/>
      <c r="UBG1823" s="99"/>
      <c r="UBH1823" s="131"/>
      <c r="UBI1823" s="132"/>
      <c r="UBJ1823" s="99"/>
      <c r="UBK1823" s="99"/>
      <c r="UBL1823" s="99"/>
      <c r="UBM1823" s="131"/>
      <c r="UBN1823" s="132"/>
      <c r="UBO1823" s="131"/>
      <c r="UBP1823" s="132"/>
      <c r="UBQ1823" s="99"/>
      <c r="UBR1823" s="99"/>
      <c r="UBS1823" s="99"/>
      <c r="UBT1823" s="169"/>
      <c r="UBU1823" s="222"/>
      <c r="UBV1823" s="102"/>
      <c r="UBW1823" s="206"/>
      <c r="UBX1823" s="222"/>
      <c r="UBY1823" s="76"/>
      <c r="UBZ1823" s="222"/>
      <c r="UCA1823" s="64"/>
      <c r="UCB1823" s="115"/>
      <c r="UCC1823" s="116"/>
      <c r="UCD1823" s="90"/>
      <c r="UCE1823" s="91"/>
      <c r="UCF1823" s="81"/>
      <c r="UCG1823" s="72"/>
      <c r="UCH1823" s="120"/>
      <c r="UCI1823" s="93"/>
      <c r="UCJ1823" s="121"/>
      <c r="UCK1823" s="117"/>
      <c r="UCL1823" s="118"/>
      <c r="UCM1823" s="75"/>
      <c r="UCN1823" s="76"/>
      <c r="UCO1823" s="76"/>
      <c r="UCP1823" s="70"/>
      <c r="UCQ1823" s="89"/>
      <c r="UCR1823" s="76"/>
      <c r="UCS1823" s="76"/>
      <c r="UCT1823" s="76"/>
      <c r="UCU1823" s="70"/>
      <c r="UCV1823" s="89"/>
      <c r="UCW1823" s="97"/>
      <c r="UCX1823" s="75"/>
      <c r="UCY1823" s="76"/>
      <c r="UCZ1823" s="76"/>
      <c r="UDA1823" s="76"/>
      <c r="UDB1823" s="76"/>
      <c r="UDC1823" s="76"/>
      <c r="UDD1823" s="76"/>
      <c r="UDE1823" s="72"/>
      <c r="UDF1823" s="72"/>
      <c r="UDG1823" s="70"/>
      <c r="UDH1823" s="97"/>
      <c r="UDI1823" s="89"/>
      <c r="UDJ1823" s="98"/>
      <c r="UDK1823" s="66"/>
      <c r="UDL1823" s="66"/>
      <c r="UDM1823" s="66"/>
      <c r="UDN1823" s="66"/>
      <c r="UDO1823" s="66"/>
      <c r="UDP1823" s="126"/>
      <c r="UDQ1823" s="124"/>
      <c r="UDR1823" s="102"/>
      <c r="UDS1823" s="102"/>
      <c r="UDT1823" s="102"/>
      <c r="UDU1823" s="259"/>
      <c r="UDV1823" s="131"/>
      <c r="UDW1823" s="131"/>
      <c r="UDX1823" s="135"/>
      <c r="UDY1823" s="136"/>
      <c r="UDZ1823" s="136"/>
      <c r="UEA1823" s="136"/>
      <c r="UEB1823" s="136"/>
      <c r="UEC1823" s="137"/>
      <c r="UED1823" s="132"/>
      <c r="UEE1823" s="99"/>
      <c r="UEF1823" s="131"/>
      <c r="UEG1823" s="132"/>
      <c r="UEH1823" s="99"/>
      <c r="UEI1823" s="99"/>
      <c r="UEJ1823" s="99"/>
      <c r="UEK1823" s="131"/>
      <c r="UEL1823" s="132"/>
      <c r="UEM1823" s="131"/>
      <c r="UEN1823" s="132"/>
      <c r="UEO1823" s="99"/>
      <c r="UEP1823" s="99"/>
      <c r="UEQ1823" s="99"/>
      <c r="UER1823" s="169"/>
      <c r="UES1823" s="222"/>
      <c r="UET1823" s="102"/>
      <c r="UEU1823" s="206"/>
      <c r="UEV1823" s="222"/>
      <c r="UEW1823" s="76"/>
      <c r="UEX1823" s="222"/>
      <c r="UEY1823" s="64"/>
      <c r="UEZ1823" s="115"/>
      <c r="UFA1823" s="116"/>
      <c r="UFB1823" s="90"/>
      <c r="UFC1823" s="91"/>
      <c r="UFD1823" s="81"/>
      <c r="UFE1823" s="72"/>
      <c r="UFF1823" s="120"/>
      <c r="UFG1823" s="93"/>
      <c r="UFH1823" s="121"/>
      <c r="UFI1823" s="117"/>
      <c r="UFJ1823" s="118"/>
      <c r="UFK1823" s="75"/>
      <c r="UFL1823" s="76"/>
      <c r="UFM1823" s="76"/>
      <c r="UFN1823" s="70"/>
      <c r="UFO1823" s="89"/>
      <c r="UFP1823" s="76"/>
      <c r="UFQ1823" s="76"/>
      <c r="UFR1823" s="76"/>
      <c r="UFS1823" s="70"/>
      <c r="UFT1823" s="89"/>
      <c r="UFU1823" s="97"/>
      <c r="UFV1823" s="75"/>
      <c r="UFW1823" s="76"/>
      <c r="UFX1823" s="76"/>
      <c r="UFY1823" s="76"/>
      <c r="UFZ1823" s="76"/>
      <c r="UGA1823" s="76"/>
      <c r="UGB1823" s="76"/>
      <c r="UGC1823" s="72"/>
      <c r="UGD1823" s="72"/>
      <c r="UGE1823" s="70"/>
      <c r="UGF1823" s="97"/>
      <c r="UGG1823" s="89"/>
      <c r="UGH1823" s="98"/>
      <c r="UGI1823" s="66"/>
      <c r="UGJ1823" s="66"/>
      <c r="UGK1823" s="66"/>
      <c r="UGL1823" s="66"/>
      <c r="UGM1823" s="66"/>
      <c r="UGN1823" s="126"/>
      <c r="UGO1823" s="124"/>
      <c r="UGP1823" s="102"/>
      <c r="UGQ1823" s="102"/>
      <c r="UGR1823" s="102"/>
      <c r="UGS1823" s="259"/>
      <c r="UGT1823" s="131"/>
      <c r="UGU1823" s="131"/>
      <c r="UGV1823" s="135"/>
      <c r="UGW1823" s="136"/>
      <c r="UGX1823" s="136"/>
      <c r="UGY1823" s="136"/>
      <c r="UGZ1823" s="136"/>
      <c r="UHA1823" s="137"/>
      <c r="UHB1823" s="132"/>
      <c r="UHC1823" s="99"/>
      <c r="UHD1823" s="131"/>
      <c r="UHE1823" s="132"/>
      <c r="UHF1823" s="99"/>
      <c r="UHG1823" s="99"/>
      <c r="UHH1823" s="99"/>
      <c r="UHI1823" s="131"/>
      <c r="UHJ1823" s="132"/>
      <c r="UHK1823" s="131"/>
      <c r="UHL1823" s="132"/>
      <c r="UHM1823" s="99"/>
      <c r="UHN1823" s="99"/>
      <c r="UHO1823" s="99"/>
      <c r="UHP1823" s="169"/>
      <c r="UHQ1823" s="222"/>
      <c r="UHR1823" s="102"/>
      <c r="UHS1823" s="206"/>
      <c r="UHT1823" s="222"/>
      <c r="UHU1823" s="76"/>
      <c r="UHV1823" s="222"/>
      <c r="UHW1823" s="64"/>
      <c r="UHX1823" s="115"/>
      <c r="UHY1823" s="116"/>
      <c r="UHZ1823" s="90"/>
      <c r="UIA1823" s="91"/>
      <c r="UIB1823" s="81"/>
      <c r="UIC1823" s="72"/>
      <c r="UID1823" s="120"/>
      <c r="UIE1823" s="93"/>
      <c r="UIF1823" s="121"/>
      <c r="UIG1823" s="117"/>
      <c r="UIH1823" s="118"/>
      <c r="UII1823" s="75"/>
      <c r="UIJ1823" s="76"/>
      <c r="UIK1823" s="76"/>
      <c r="UIL1823" s="70"/>
      <c r="UIM1823" s="89"/>
      <c r="UIN1823" s="76"/>
      <c r="UIO1823" s="76"/>
      <c r="UIP1823" s="76"/>
      <c r="UIQ1823" s="70"/>
      <c r="UIR1823" s="89"/>
      <c r="UIS1823" s="97"/>
      <c r="UIT1823" s="75"/>
      <c r="UIU1823" s="76"/>
      <c r="UIV1823" s="76"/>
      <c r="UIW1823" s="76"/>
      <c r="UIX1823" s="76"/>
      <c r="UIY1823" s="76"/>
      <c r="UIZ1823" s="76"/>
      <c r="UJA1823" s="72"/>
      <c r="UJB1823" s="72"/>
      <c r="UJC1823" s="70"/>
      <c r="UJD1823" s="97"/>
      <c r="UJE1823" s="89"/>
      <c r="UJF1823" s="98"/>
      <c r="UJG1823" s="66"/>
      <c r="UJH1823" s="66"/>
      <c r="UJI1823" s="66"/>
      <c r="UJJ1823" s="66"/>
      <c r="UJK1823" s="66"/>
      <c r="UJL1823" s="126"/>
      <c r="UJM1823" s="124"/>
      <c r="UJN1823" s="102"/>
      <c r="UJO1823" s="102"/>
      <c r="UJP1823" s="102"/>
      <c r="UJQ1823" s="259"/>
      <c r="UJR1823" s="131"/>
      <c r="UJS1823" s="131"/>
      <c r="UJT1823" s="135"/>
      <c r="UJU1823" s="136"/>
      <c r="UJV1823" s="136"/>
      <c r="UJW1823" s="136"/>
      <c r="UJX1823" s="136"/>
      <c r="UJY1823" s="137"/>
      <c r="UJZ1823" s="132"/>
      <c r="UKA1823" s="99"/>
      <c r="UKB1823" s="131"/>
      <c r="UKC1823" s="132"/>
      <c r="UKD1823" s="99"/>
      <c r="UKE1823" s="99"/>
      <c r="UKF1823" s="99"/>
      <c r="UKG1823" s="131"/>
      <c r="UKH1823" s="132"/>
      <c r="UKI1823" s="131"/>
      <c r="UKJ1823" s="132"/>
      <c r="UKK1823" s="99"/>
      <c r="UKL1823" s="99"/>
      <c r="UKM1823" s="99"/>
      <c r="UKN1823" s="169"/>
      <c r="UKO1823" s="222"/>
      <c r="UKP1823" s="102"/>
      <c r="UKQ1823" s="206"/>
      <c r="UKR1823" s="222"/>
      <c r="UKS1823" s="76"/>
      <c r="UKT1823" s="222"/>
      <c r="UKU1823" s="64"/>
      <c r="UKV1823" s="115"/>
      <c r="UKW1823" s="116"/>
      <c r="UKX1823" s="90"/>
      <c r="UKY1823" s="91"/>
      <c r="UKZ1823" s="81"/>
      <c r="ULA1823" s="72"/>
      <c r="ULB1823" s="120"/>
      <c r="ULC1823" s="93"/>
      <c r="ULD1823" s="121"/>
      <c r="ULE1823" s="117"/>
      <c r="ULF1823" s="118"/>
      <c r="ULG1823" s="75"/>
      <c r="ULH1823" s="76"/>
      <c r="ULI1823" s="76"/>
      <c r="ULJ1823" s="70"/>
      <c r="ULK1823" s="89"/>
      <c r="ULL1823" s="76"/>
      <c r="ULM1823" s="76"/>
      <c r="ULN1823" s="76"/>
      <c r="ULO1823" s="70"/>
      <c r="ULP1823" s="89"/>
      <c r="ULQ1823" s="97"/>
      <c r="ULR1823" s="75"/>
      <c r="ULS1823" s="76"/>
      <c r="ULT1823" s="76"/>
      <c r="ULU1823" s="76"/>
      <c r="ULV1823" s="76"/>
      <c r="ULW1823" s="76"/>
      <c r="ULX1823" s="76"/>
      <c r="ULY1823" s="72"/>
      <c r="ULZ1823" s="72"/>
      <c r="UMA1823" s="70"/>
      <c r="UMB1823" s="97"/>
      <c r="UMC1823" s="89"/>
      <c r="UMD1823" s="98"/>
      <c r="UME1823" s="66"/>
      <c r="UMF1823" s="66"/>
      <c r="UMG1823" s="66"/>
      <c r="UMH1823" s="66"/>
      <c r="UMI1823" s="66"/>
      <c r="UMJ1823" s="126"/>
      <c r="UMK1823" s="124"/>
      <c r="UML1823" s="102"/>
      <c r="UMM1823" s="102"/>
      <c r="UMN1823" s="102"/>
      <c r="UMO1823" s="259"/>
      <c r="UMP1823" s="131"/>
      <c r="UMQ1823" s="131"/>
      <c r="UMR1823" s="135"/>
      <c r="UMS1823" s="136"/>
      <c r="UMT1823" s="136"/>
      <c r="UMU1823" s="136"/>
      <c r="UMV1823" s="136"/>
      <c r="UMW1823" s="137"/>
      <c r="UMX1823" s="132"/>
      <c r="UMY1823" s="99"/>
      <c r="UMZ1823" s="131"/>
      <c r="UNA1823" s="132"/>
      <c r="UNB1823" s="99"/>
      <c r="UNC1823" s="99"/>
      <c r="UND1823" s="99"/>
      <c r="UNE1823" s="131"/>
      <c r="UNF1823" s="132"/>
      <c r="UNG1823" s="131"/>
      <c r="UNH1823" s="132"/>
      <c r="UNI1823" s="99"/>
      <c r="UNJ1823" s="99"/>
      <c r="UNK1823" s="99"/>
      <c r="UNL1823" s="169"/>
      <c r="UNM1823" s="222"/>
      <c r="UNN1823" s="102"/>
      <c r="UNO1823" s="206"/>
      <c r="UNP1823" s="222"/>
      <c r="UNQ1823" s="76"/>
      <c r="UNR1823" s="222"/>
      <c r="UNS1823" s="64"/>
      <c r="UNT1823" s="115"/>
      <c r="UNU1823" s="116"/>
      <c r="UNV1823" s="90"/>
      <c r="UNW1823" s="91"/>
      <c r="UNX1823" s="81"/>
      <c r="UNY1823" s="72"/>
      <c r="UNZ1823" s="120"/>
      <c r="UOA1823" s="93"/>
      <c r="UOB1823" s="121"/>
      <c r="UOC1823" s="117"/>
      <c r="UOD1823" s="118"/>
      <c r="UOE1823" s="75"/>
      <c r="UOF1823" s="76"/>
      <c r="UOG1823" s="76"/>
      <c r="UOH1823" s="70"/>
      <c r="UOI1823" s="89"/>
      <c r="UOJ1823" s="76"/>
      <c r="UOK1823" s="76"/>
      <c r="UOL1823" s="76"/>
      <c r="UOM1823" s="70"/>
      <c r="UON1823" s="89"/>
      <c r="UOO1823" s="97"/>
      <c r="UOP1823" s="75"/>
      <c r="UOQ1823" s="76"/>
      <c r="UOR1823" s="76"/>
      <c r="UOS1823" s="76"/>
      <c r="UOT1823" s="76"/>
      <c r="UOU1823" s="76"/>
      <c r="UOV1823" s="76"/>
      <c r="UOW1823" s="72"/>
      <c r="UOX1823" s="72"/>
      <c r="UOY1823" s="70"/>
      <c r="UOZ1823" s="97"/>
      <c r="UPA1823" s="89"/>
      <c r="UPB1823" s="98"/>
      <c r="UPC1823" s="66"/>
      <c r="UPD1823" s="66"/>
      <c r="UPE1823" s="66"/>
      <c r="UPF1823" s="66"/>
      <c r="UPG1823" s="66"/>
      <c r="UPH1823" s="126"/>
      <c r="UPI1823" s="124"/>
      <c r="UPJ1823" s="102"/>
      <c r="UPK1823" s="102"/>
      <c r="UPL1823" s="102"/>
      <c r="UPM1823" s="259"/>
      <c r="UPN1823" s="131"/>
      <c r="UPO1823" s="131"/>
      <c r="UPP1823" s="135"/>
      <c r="UPQ1823" s="136"/>
      <c r="UPR1823" s="136"/>
      <c r="UPS1823" s="136"/>
      <c r="UPT1823" s="136"/>
      <c r="UPU1823" s="137"/>
      <c r="UPV1823" s="132"/>
      <c r="UPW1823" s="99"/>
      <c r="UPX1823" s="131"/>
      <c r="UPY1823" s="132"/>
      <c r="UPZ1823" s="99"/>
      <c r="UQA1823" s="99"/>
      <c r="UQB1823" s="99"/>
      <c r="UQC1823" s="131"/>
      <c r="UQD1823" s="132"/>
      <c r="UQE1823" s="131"/>
      <c r="UQF1823" s="132"/>
      <c r="UQG1823" s="99"/>
      <c r="UQH1823" s="99"/>
      <c r="UQI1823" s="99"/>
      <c r="UQJ1823" s="169"/>
      <c r="UQK1823" s="222"/>
      <c r="UQL1823" s="102"/>
      <c r="UQM1823" s="206"/>
      <c r="UQN1823" s="222"/>
      <c r="UQO1823" s="76"/>
      <c r="UQP1823" s="222"/>
      <c r="UQQ1823" s="64"/>
      <c r="UQR1823" s="115"/>
      <c r="UQS1823" s="116"/>
      <c r="UQT1823" s="90"/>
      <c r="UQU1823" s="91"/>
      <c r="UQV1823" s="81"/>
      <c r="UQW1823" s="72"/>
      <c r="UQX1823" s="120"/>
      <c r="UQY1823" s="93"/>
      <c r="UQZ1823" s="121"/>
      <c r="URA1823" s="117"/>
      <c r="URB1823" s="118"/>
      <c r="URC1823" s="75"/>
      <c r="URD1823" s="76"/>
      <c r="URE1823" s="76"/>
      <c r="URF1823" s="70"/>
      <c r="URG1823" s="89"/>
      <c r="URH1823" s="76"/>
      <c r="URI1823" s="76"/>
      <c r="URJ1823" s="76"/>
      <c r="URK1823" s="70"/>
      <c r="URL1823" s="89"/>
      <c r="URM1823" s="97"/>
      <c r="URN1823" s="75"/>
      <c r="URO1823" s="76"/>
      <c r="URP1823" s="76"/>
      <c r="URQ1823" s="76"/>
      <c r="URR1823" s="76"/>
      <c r="URS1823" s="76"/>
      <c r="URT1823" s="76"/>
      <c r="URU1823" s="72"/>
      <c r="URV1823" s="72"/>
      <c r="URW1823" s="70"/>
      <c r="URX1823" s="97"/>
      <c r="URY1823" s="89"/>
      <c r="URZ1823" s="98"/>
      <c r="USA1823" s="66"/>
      <c r="USB1823" s="66"/>
      <c r="USC1823" s="66"/>
      <c r="USD1823" s="66"/>
      <c r="USE1823" s="66"/>
      <c r="USF1823" s="126"/>
      <c r="USG1823" s="124"/>
      <c r="USH1823" s="102"/>
      <c r="USI1823" s="102"/>
      <c r="USJ1823" s="102"/>
      <c r="USK1823" s="259"/>
      <c r="USL1823" s="131"/>
      <c r="USM1823" s="131"/>
      <c r="USN1823" s="135"/>
      <c r="USO1823" s="136"/>
      <c r="USP1823" s="136"/>
      <c r="USQ1823" s="136"/>
      <c r="USR1823" s="136"/>
      <c r="USS1823" s="137"/>
      <c r="UST1823" s="132"/>
      <c r="USU1823" s="99"/>
      <c r="USV1823" s="131"/>
      <c r="USW1823" s="132"/>
      <c r="USX1823" s="99"/>
      <c r="USY1823" s="99"/>
      <c r="USZ1823" s="99"/>
      <c r="UTA1823" s="131"/>
      <c r="UTB1823" s="132"/>
      <c r="UTC1823" s="131"/>
      <c r="UTD1823" s="132"/>
      <c r="UTE1823" s="99"/>
      <c r="UTF1823" s="99"/>
      <c r="UTG1823" s="99"/>
      <c r="UTH1823" s="169"/>
      <c r="UTI1823" s="222"/>
      <c r="UTJ1823" s="102"/>
      <c r="UTK1823" s="206"/>
      <c r="UTL1823" s="222"/>
      <c r="UTM1823" s="76"/>
      <c r="UTN1823" s="222"/>
      <c r="UTO1823" s="64"/>
      <c r="UTP1823" s="115"/>
      <c r="UTQ1823" s="116"/>
      <c r="UTR1823" s="90"/>
      <c r="UTS1823" s="91"/>
      <c r="UTT1823" s="81"/>
      <c r="UTU1823" s="72"/>
      <c r="UTV1823" s="120"/>
      <c r="UTW1823" s="93"/>
      <c r="UTX1823" s="121"/>
      <c r="UTY1823" s="117"/>
      <c r="UTZ1823" s="118"/>
      <c r="UUA1823" s="75"/>
      <c r="UUB1823" s="76"/>
      <c r="UUC1823" s="76"/>
      <c r="UUD1823" s="70"/>
      <c r="UUE1823" s="89"/>
      <c r="UUF1823" s="76"/>
      <c r="UUG1823" s="76"/>
      <c r="UUH1823" s="76"/>
      <c r="UUI1823" s="70"/>
      <c r="UUJ1823" s="89"/>
      <c r="UUK1823" s="97"/>
      <c r="UUL1823" s="75"/>
      <c r="UUM1823" s="76"/>
      <c r="UUN1823" s="76"/>
      <c r="UUO1823" s="76"/>
      <c r="UUP1823" s="76"/>
      <c r="UUQ1823" s="76"/>
      <c r="UUR1823" s="76"/>
      <c r="UUS1823" s="72"/>
      <c r="UUT1823" s="72"/>
      <c r="UUU1823" s="70"/>
      <c r="UUV1823" s="97"/>
      <c r="UUW1823" s="89"/>
      <c r="UUX1823" s="98"/>
      <c r="UUY1823" s="66"/>
      <c r="UUZ1823" s="66"/>
      <c r="UVA1823" s="66"/>
      <c r="UVB1823" s="66"/>
      <c r="UVC1823" s="66"/>
      <c r="UVD1823" s="126"/>
      <c r="UVE1823" s="124"/>
      <c r="UVF1823" s="102"/>
      <c r="UVG1823" s="102"/>
      <c r="UVH1823" s="102"/>
      <c r="UVI1823" s="259"/>
      <c r="UVJ1823" s="131"/>
      <c r="UVK1823" s="131"/>
      <c r="UVL1823" s="135"/>
      <c r="UVM1823" s="136"/>
      <c r="UVN1823" s="136"/>
      <c r="UVO1823" s="136"/>
      <c r="UVP1823" s="136"/>
      <c r="UVQ1823" s="137"/>
      <c r="UVR1823" s="132"/>
      <c r="UVS1823" s="99"/>
      <c r="UVT1823" s="131"/>
      <c r="UVU1823" s="132"/>
      <c r="UVV1823" s="99"/>
      <c r="UVW1823" s="99"/>
      <c r="UVX1823" s="99"/>
      <c r="UVY1823" s="131"/>
      <c r="UVZ1823" s="132"/>
      <c r="UWA1823" s="131"/>
      <c r="UWB1823" s="132"/>
      <c r="UWC1823" s="99"/>
      <c r="UWD1823" s="99"/>
      <c r="UWE1823" s="99"/>
      <c r="UWF1823" s="169"/>
      <c r="UWG1823" s="222"/>
      <c r="UWH1823" s="102"/>
      <c r="UWI1823" s="206"/>
      <c r="UWJ1823" s="222"/>
      <c r="UWK1823" s="76"/>
      <c r="UWL1823" s="222"/>
      <c r="UWM1823" s="64"/>
      <c r="UWN1823" s="115"/>
      <c r="UWO1823" s="116"/>
      <c r="UWP1823" s="90"/>
      <c r="UWQ1823" s="91"/>
      <c r="UWR1823" s="81"/>
      <c r="UWS1823" s="72"/>
      <c r="UWT1823" s="120"/>
      <c r="UWU1823" s="93"/>
      <c r="UWV1823" s="121"/>
      <c r="UWW1823" s="117"/>
      <c r="UWX1823" s="118"/>
      <c r="UWY1823" s="75"/>
      <c r="UWZ1823" s="76"/>
      <c r="UXA1823" s="76"/>
      <c r="UXB1823" s="70"/>
      <c r="UXC1823" s="89"/>
      <c r="UXD1823" s="76"/>
      <c r="UXE1823" s="76"/>
      <c r="UXF1823" s="76"/>
      <c r="UXG1823" s="70"/>
      <c r="UXH1823" s="89"/>
      <c r="UXI1823" s="97"/>
      <c r="UXJ1823" s="75"/>
      <c r="UXK1823" s="76"/>
      <c r="UXL1823" s="76"/>
      <c r="UXM1823" s="76"/>
      <c r="UXN1823" s="76"/>
      <c r="UXO1823" s="76"/>
      <c r="UXP1823" s="76"/>
      <c r="UXQ1823" s="72"/>
      <c r="UXR1823" s="72"/>
      <c r="UXS1823" s="70"/>
      <c r="UXT1823" s="97"/>
      <c r="UXU1823" s="89"/>
      <c r="UXV1823" s="98"/>
      <c r="UXW1823" s="66"/>
      <c r="UXX1823" s="66"/>
      <c r="UXY1823" s="66"/>
      <c r="UXZ1823" s="66"/>
      <c r="UYA1823" s="66"/>
      <c r="UYB1823" s="126"/>
      <c r="UYC1823" s="124"/>
      <c r="UYD1823" s="102"/>
      <c r="UYE1823" s="102"/>
      <c r="UYF1823" s="102"/>
      <c r="UYG1823" s="259"/>
      <c r="UYH1823" s="131"/>
      <c r="UYI1823" s="131"/>
      <c r="UYJ1823" s="135"/>
      <c r="UYK1823" s="136"/>
      <c r="UYL1823" s="136"/>
      <c r="UYM1823" s="136"/>
      <c r="UYN1823" s="136"/>
      <c r="UYO1823" s="137"/>
      <c r="UYP1823" s="132"/>
      <c r="UYQ1823" s="99"/>
      <c r="UYR1823" s="131"/>
      <c r="UYS1823" s="132"/>
      <c r="UYT1823" s="99"/>
      <c r="UYU1823" s="99"/>
      <c r="UYV1823" s="99"/>
      <c r="UYW1823" s="131"/>
      <c r="UYX1823" s="132"/>
      <c r="UYY1823" s="131"/>
      <c r="UYZ1823" s="132"/>
      <c r="UZA1823" s="99"/>
      <c r="UZB1823" s="99"/>
      <c r="UZC1823" s="99"/>
      <c r="UZD1823" s="169"/>
      <c r="UZE1823" s="222"/>
      <c r="UZF1823" s="102"/>
      <c r="UZG1823" s="206"/>
      <c r="UZH1823" s="222"/>
      <c r="UZI1823" s="76"/>
      <c r="UZJ1823" s="222"/>
      <c r="UZK1823" s="64"/>
      <c r="UZL1823" s="115"/>
      <c r="UZM1823" s="116"/>
      <c r="UZN1823" s="90"/>
      <c r="UZO1823" s="91"/>
      <c r="UZP1823" s="81"/>
      <c r="UZQ1823" s="72"/>
      <c r="UZR1823" s="120"/>
      <c r="UZS1823" s="93"/>
      <c r="UZT1823" s="121"/>
      <c r="UZU1823" s="117"/>
      <c r="UZV1823" s="118"/>
      <c r="UZW1823" s="75"/>
      <c r="UZX1823" s="76"/>
      <c r="UZY1823" s="76"/>
      <c r="UZZ1823" s="70"/>
      <c r="VAA1823" s="89"/>
      <c r="VAB1823" s="76"/>
      <c r="VAC1823" s="76"/>
      <c r="VAD1823" s="76"/>
      <c r="VAE1823" s="70"/>
      <c r="VAF1823" s="89"/>
      <c r="VAG1823" s="97"/>
      <c r="VAH1823" s="75"/>
      <c r="VAI1823" s="76"/>
      <c r="VAJ1823" s="76"/>
      <c r="VAK1823" s="76"/>
      <c r="VAL1823" s="76"/>
      <c r="VAM1823" s="76"/>
      <c r="VAN1823" s="76"/>
      <c r="VAO1823" s="72"/>
      <c r="VAP1823" s="72"/>
      <c r="VAQ1823" s="70"/>
      <c r="VAR1823" s="97"/>
      <c r="VAS1823" s="89"/>
      <c r="VAT1823" s="98"/>
      <c r="VAU1823" s="66"/>
      <c r="VAV1823" s="66"/>
      <c r="VAW1823" s="66"/>
      <c r="VAX1823" s="66"/>
      <c r="VAY1823" s="66"/>
      <c r="VAZ1823" s="126"/>
      <c r="VBA1823" s="124"/>
      <c r="VBB1823" s="102"/>
      <c r="VBC1823" s="102"/>
      <c r="VBD1823" s="102"/>
      <c r="VBE1823" s="259"/>
      <c r="VBF1823" s="131"/>
      <c r="VBG1823" s="131"/>
      <c r="VBH1823" s="135"/>
      <c r="VBI1823" s="136"/>
      <c r="VBJ1823" s="136"/>
      <c r="VBK1823" s="136"/>
      <c r="VBL1823" s="136"/>
      <c r="VBM1823" s="137"/>
      <c r="VBN1823" s="132"/>
      <c r="VBO1823" s="99"/>
      <c r="VBP1823" s="131"/>
      <c r="VBQ1823" s="132"/>
      <c r="VBR1823" s="99"/>
      <c r="VBS1823" s="99"/>
      <c r="VBT1823" s="99"/>
      <c r="VBU1823" s="131"/>
      <c r="VBV1823" s="132"/>
      <c r="VBW1823" s="131"/>
      <c r="VBX1823" s="132"/>
      <c r="VBY1823" s="99"/>
      <c r="VBZ1823" s="99"/>
      <c r="VCA1823" s="99"/>
      <c r="VCB1823" s="169"/>
      <c r="VCC1823" s="222"/>
      <c r="VCD1823" s="102"/>
      <c r="VCE1823" s="206"/>
      <c r="VCF1823" s="222"/>
      <c r="VCG1823" s="76"/>
      <c r="VCH1823" s="222"/>
      <c r="VCI1823" s="64"/>
      <c r="VCJ1823" s="115"/>
      <c r="VCK1823" s="116"/>
      <c r="VCL1823" s="90"/>
      <c r="VCM1823" s="91"/>
      <c r="VCN1823" s="81"/>
      <c r="VCO1823" s="72"/>
      <c r="VCP1823" s="120"/>
      <c r="VCQ1823" s="93"/>
      <c r="VCR1823" s="121"/>
      <c r="VCS1823" s="117"/>
      <c r="VCT1823" s="118"/>
      <c r="VCU1823" s="75"/>
      <c r="VCV1823" s="76"/>
      <c r="VCW1823" s="76"/>
      <c r="VCX1823" s="70"/>
      <c r="VCY1823" s="89"/>
      <c r="VCZ1823" s="76"/>
      <c r="VDA1823" s="76"/>
      <c r="VDB1823" s="76"/>
      <c r="VDC1823" s="70"/>
      <c r="VDD1823" s="89"/>
      <c r="VDE1823" s="97"/>
      <c r="VDF1823" s="75"/>
      <c r="VDG1823" s="76"/>
      <c r="VDH1823" s="76"/>
      <c r="VDI1823" s="76"/>
      <c r="VDJ1823" s="76"/>
      <c r="VDK1823" s="76"/>
      <c r="VDL1823" s="76"/>
      <c r="VDM1823" s="72"/>
      <c r="VDN1823" s="72"/>
      <c r="VDO1823" s="70"/>
      <c r="VDP1823" s="97"/>
      <c r="VDQ1823" s="89"/>
      <c r="VDR1823" s="98"/>
      <c r="VDS1823" s="66"/>
      <c r="VDT1823" s="66"/>
      <c r="VDU1823" s="66"/>
      <c r="VDV1823" s="66"/>
      <c r="VDW1823" s="66"/>
      <c r="VDX1823" s="126"/>
      <c r="VDY1823" s="124"/>
      <c r="VDZ1823" s="102"/>
      <c r="VEA1823" s="102"/>
      <c r="VEB1823" s="102"/>
      <c r="VEC1823" s="259"/>
      <c r="VED1823" s="131"/>
      <c r="VEE1823" s="131"/>
      <c r="VEF1823" s="135"/>
      <c r="VEG1823" s="136"/>
      <c r="VEH1823" s="136"/>
      <c r="VEI1823" s="136"/>
      <c r="VEJ1823" s="136"/>
      <c r="VEK1823" s="137"/>
      <c r="VEL1823" s="132"/>
      <c r="VEM1823" s="99"/>
      <c r="VEN1823" s="131"/>
      <c r="VEO1823" s="132"/>
      <c r="VEP1823" s="99"/>
      <c r="VEQ1823" s="99"/>
      <c r="VER1823" s="99"/>
      <c r="VES1823" s="131"/>
      <c r="VET1823" s="132"/>
      <c r="VEU1823" s="131"/>
      <c r="VEV1823" s="132"/>
      <c r="VEW1823" s="99"/>
      <c r="VEX1823" s="99"/>
      <c r="VEY1823" s="99"/>
      <c r="VEZ1823" s="169"/>
      <c r="VFA1823" s="222"/>
      <c r="VFB1823" s="102"/>
      <c r="VFC1823" s="206"/>
      <c r="VFD1823" s="222"/>
      <c r="VFE1823" s="76"/>
      <c r="VFF1823" s="222"/>
      <c r="VFG1823" s="64"/>
      <c r="VFH1823" s="115"/>
      <c r="VFI1823" s="116"/>
      <c r="VFJ1823" s="90"/>
      <c r="VFK1823" s="91"/>
      <c r="VFL1823" s="81"/>
      <c r="VFM1823" s="72"/>
      <c r="VFN1823" s="120"/>
      <c r="VFO1823" s="93"/>
      <c r="VFP1823" s="121"/>
      <c r="VFQ1823" s="117"/>
      <c r="VFR1823" s="118"/>
      <c r="VFS1823" s="75"/>
      <c r="VFT1823" s="76"/>
      <c r="VFU1823" s="76"/>
      <c r="VFV1823" s="70"/>
      <c r="VFW1823" s="89"/>
      <c r="VFX1823" s="76"/>
      <c r="VFY1823" s="76"/>
      <c r="VFZ1823" s="76"/>
      <c r="VGA1823" s="70"/>
      <c r="VGB1823" s="89"/>
      <c r="VGC1823" s="97"/>
      <c r="VGD1823" s="75"/>
      <c r="VGE1823" s="76"/>
      <c r="VGF1823" s="76"/>
      <c r="VGG1823" s="76"/>
      <c r="VGH1823" s="76"/>
      <c r="VGI1823" s="76"/>
      <c r="VGJ1823" s="76"/>
      <c r="VGK1823" s="72"/>
      <c r="VGL1823" s="72"/>
      <c r="VGM1823" s="70"/>
      <c r="VGN1823" s="97"/>
      <c r="VGO1823" s="89"/>
      <c r="VGP1823" s="98"/>
      <c r="VGQ1823" s="66"/>
      <c r="VGR1823" s="66"/>
      <c r="VGS1823" s="66"/>
      <c r="VGT1823" s="66"/>
      <c r="VGU1823" s="66"/>
      <c r="VGV1823" s="126"/>
      <c r="VGW1823" s="124"/>
      <c r="VGX1823" s="102"/>
      <c r="VGY1823" s="102"/>
      <c r="VGZ1823" s="102"/>
      <c r="VHA1823" s="259"/>
      <c r="VHB1823" s="131"/>
      <c r="VHC1823" s="131"/>
      <c r="VHD1823" s="135"/>
      <c r="VHE1823" s="136"/>
      <c r="VHF1823" s="136"/>
      <c r="VHG1823" s="136"/>
      <c r="VHH1823" s="136"/>
      <c r="VHI1823" s="137"/>
      <c r="VHJ1823" s="132"/>
      <c r="VHK1823" s="99"/>
      <c r="VHL1823" s="131"/>
      <c r="VHM1823" s="132"/>
      <c r="VHN1823" s="99"/>
      <c r="VHO1823" s="99"/>
      <c r="VHP1823" s="99"/>
      <c r="VHQ1823" s="131"/>
      <c r="VHR1823" s="132"/>
      <c r="VHS1823" s="131"/>
      <c r="VHT1823" s="132"/>
      <c r="VHU1823" s="99"/>
      <c r="VHV1823" s="99"/>
      <c r="VHW1823" s="99"/>
      <c r="VHX1823" s="169"/>
      <c r="VHY1823" s="222"/>
      <c r="VHZ1823" s="102"/>
      <c r="VIA1823" s="206"/>
      <c r="VIB1823" s="222"/>
      <c r="VIC1823" s="76"/>
      <c r="VID1823" s="222"/>
      <c r="VIE1823" s="64"/>
      <c r="VIF1823" s="115"/>
      <c r="VIG1823" s="116"/>
      <c r="VIH1823" s="90"/>
      <c r="VII1823" s="91"/>
      <c r="VIJ1823" s="81"/>
      <c r="VIK1823" s="72"/>
      <c r="VIL1823" s="120"/>
      <c r="VIM1823" s="93"/>
      <c r="VIN1823" s="121"/>
      <c r="VIO1823" s="117"/>
      <c r="VIP1823" s="118"/>
      <c r="VIQ1823" s="75"/>
      <c r="VIR1823" s="76"/>
      <c r="VIS1823" s="76"/>
      <c r="VIT1823" s="70"/>
      <c r="VIU1823" s="89"/>
      <c r="VIV1823" s="76"/>
      <c r="VIW1823" s="76"/>
      <c r="VIX1823" s="76"/>
      <c r="VIY1823" s="70"/>
      <c r="VIZ1823" s="89"/>
      <c r="VJA1823" s="97"/>
      <c r="VJB1823" s="75"/>
      <c r="VJC1823" s="76"/>
      <c r="VJD1823" s="76"/>
      <c r="VJE1823" s="76"/>
      <c r="VJF1823" s="76"/>
      <c r="VJG1823" s="76"/>
      <c r="VJH1823" s="76"/>
      <c r="VJI1823" s="72"/>
      <c r="VJJ1823" s="72"/>
      <c r="VJK1823" s="70"/>
      <c r="VJL1823" s="97"/>
      <c r="VJM1823" s="89"/>
      <c r="VJN1823" s="98"/>
      <c r="VJO1823" s="66"/>
      <c r="VJP1823" s="66"/>
      <c r="VJQ1823" s="66"/>
      <c r="VJR1823" s="66"/>
      <c r="VJS1823" s="66"/>
      <c r="VJT1823" s="126"/>
      <c r="VJU1823" s="124"/>
      <c r="VJV1823" s="102"/>
      <c r="VJW1823" s="102"/>
      <c r="VJX1823" s="102"/>
      <c r="VJY1823" s="259"/>
      <c r="VJZ1823" s="131"/>
      <c r="VKA1823" s="131"/>
      <c r="VKB1823" s="135"/>
      <c r="VKC1823" s="136"/>
      <c r="VKD1823" s="136"/>
      <c r="VKE1823" s="136"/>
      <c r="VKF1823" s="136"/>
      <c r="VKG1823" s="137"/>
      <c r="VKH1823" s="132"/>
      <c r="VKI1823" s="99"/>
      <c r="VKJ1823" s="131"/>
      <c r="VKK1823" s="132"/>
      <c r="VKL1823" s="99"/>
      <c r="VKM1823" s="99"/>
      <c r="VKN1823" s="99"/>
      <c r="VKO1823" s="131"/>
      <c r="VKP1823" s="132"/>
      <c r="VKQ1823" s="131"/>
      <c r="VKR1823" s="132"/>
      <c r="VKS1823" s="99"/>
      <c r="VKT1823" s="99"/>
      <c r="VKU1823" s="99"/>
      <c r="VKV1823" s="169"/>
      <c r="VKW1823" s="222"/>
      <c r="VKX1823" s="102"/>
      <c r="VKY1823" s="206"/>
      <c r="VKZ1823" s="222"/>
      <c r="VLA1823" s="76"/>
      <c r="VLB1823" s="222"/>
      <c r="VLC1823" s="64"/>
      <c r="VLD1823" s="115"/>
      <c r="VLE1823" s="116"/>
      <c r="VLF1823" s="90"/>
      <c r="VLG1823" s="91"/>
      <c r="VLH1823" s="81"/>
      <c r="VLI1823" s="72"/>
      <c r="VLJ1823" s="120"/>
      <c r="VLK1823" s="93"/>
      <c r="VLL1823" s="121"/>
      <c r="VLM1823" s="117"/>
      <c r="VLN1823" s="118"/>
      <c r="VLO1823" s="75"/>
      <c r="VLP1823" s="76"/>
      <c r="VLQ1823" s="76"/>
      <c r="VLR1823" s="70"/>
      <c r="VLS1823" s="89"/>
      <c r="VLT1823" s="76"/>
      <c r="VLU1823" s="76"/>
      <c r="VLV1823" s="76"/>
      <c r="VLW1823" s="70"/>
      <c r="VLX1823" s="89"/>
      <c r="VLY1823" s="97"/>
      <c r="VLZ1823" s="75"/>
      <c r="VMA1823" s="76"/>
      <c r="VMB1823" s="76"/>
      <c r="VMC1823" s="76"/>
      <c r="VMD1823" s="76"/>
      <c r="VME1823" s="76"/>
      <c r="VMF1823" s="76"/>
      <c r="VMG1823" s="72"/>
      <c r="VMH1823" s="72"/>
      <c r="VMI1823" s="70"/>
      <c r="VMJ1823" s="97"/>
      <c r="VMK1823" s="89"/>
      <c r="VML1823" s="98"/>
      <c r="VMM1823" s="66"/>
      <c r="VMN1823" s="66"/>
      <c r="VMO1823" s="66"/>
      <c r="VMP1823" s="66"/>
      <c r="VMQ1823" s="66"/>
      <c r="VMR1823" s="126"/>
      <c r="VMS1823" s="124"/>
      <c r="VMT1823" s="102"/>
      <c r="VMU1823" s="102"/>
      <c r="VMV1823" s="102"/>
      <c r="VMW1823" s="259"/>
      <c r="VMX1823" s="131"/>
      <c r="VMY1823" s="131"/>
      <c r="VMZ1823" s="135"/>
      <c r="VNA1823" s="136"/>
      <c r="VNB1823" s="136"/>
      <c r="VNC1823" s="136"/>
      <c r="VND1823" s="136"/>
      <c r="VNE1823" s="137"/>
      <c r="VNF1823" s="132"/>
      <c r="VNG1823" s="99"/>
      <c r="VNH1823" s="131"/>
      <c r="VNI1823" s="132"/>
      <c r="VNJ1823" s="99"/>
      <c r="VNK1823" s="99"/>
      <c r="VNL1823" s="99"/>
      <c r="VNM1823" s="131"/>
      <c r="VNN1823" s="132"/>
      <c r="VNO1823" s="131"/>
      <c r="VNP1823" s="132"/>
      <c r="VNQ1823" s="99"/>
      <c r="VNR1823" s="99"/>
      <c r="VNS1823" s="99"/>
      <c r="VNT1823" s="169"/>
      <c r="VNU1823" s="222"/>
      <c r="VNV1823" s="102"/>
      <c r="VNW1823" s="206"/>
      <c r="VNX1823" s="222"/>
      <c r="VNY1823" s="76"/>
      <c r="VNZ1823" s="222"/>
      <c r="VOA1823" s="64"/>
      <c r="VOB1823" s="115"/>
      <c r="VOC1823" s="116"/>
      <c r="VOD1823" s="90"/>
      <c r="VOE1823" s="91"/>
      <c r="VOF1823" s="81"/>
      <c r="VOG1823" s="72"/>
      <c r="VOH1823" s="120"/>
      <c r="VOI1823" s="93"/>
      <c r="VOJ1823" s="121"/>
      <c r="VOK1823" s="117"/>
      <c r="VOL1823" s="118"/>
      <c r="VOM1823" s="75"/>
      <c r="VON1823" s="76"/>
      <c r="VOO1823" s="76"/>
      <c r="VOP1823" s="70"/>
      <c r="VOQ1823" s="89"/>
      <c r="VOR1823" s="76"/>
      <c r="VOS1823" s="76"/>
      <c r="VOT1823" s="76"/>
      <c r="VOU1823" s="70"/>
      <c r="VOV1823" s="89"/>
      <c r="VOW1823" s="97"/>
      <c r="VOX1823" s="75"/>
      <c r="VOY1823" s="76"/>
      <c r="VOZ1823" s="76"/>
      <c r="VPA1823" s="76"/>
      <c r="VPB1823" s="76"/>
      <c r="VPC1823" s="76"/>
      <c r="VPD1823" s="76"/>
      <c r="VPE1823" s="72"/>
      <c r="VPF1823" s="72"/>
      <c r="VPG1823" s="70"/>
      <c r="VPH1823" s="97"/>
      <c r="VPI1823" s="89"/>
      <c r="VPJ1823" s="98"/>
      <c r="VPK1823" s="66"/>
      <c r="VPL1823" s="66"/>
      <c r="VPM1823" s="66"/>
      <c r="VPN1823" s="66"/>
      <c r="VPO1823" s="66"/>
      <c r="VPP1823" s="126"/>
      <c r="VPQ1823" s="124"/>
      <c r="VPR1823" s="102"/>
      <c r="VPS1823" s="102"/>
      <c r="VPT1823" s="102"/>
      <c r="VPU1823" s="259"/>
      <c r="VPV1823" s="131"/>
      <c r="VPW1823" s="131"/>
      <c r="VPX1823" s="135"/>
      <c r="VPY1823" s="136"/>
      <c r="VPZ1823" s="136"/>
      <c r="VQA1823" s="136"/>
      <c r="VQB1823" s="136"/>
      <c r="VQC1823" s="137"/>
      <c r="VQD1823" s="132"/>
      <c r="VQE1823" s="99"/>
      <c r="VQF1823" s="131"/>
      <c r="VQG1823" s="132"/>
      <c r="VQH1823" s="99"/>
      <c r="VQI1823" s="99"/>
      <c r="VQJ1823" s="99"/>
      <c r="VQK1823" s="131"/>
      <c r="VQL1823" s="132"/>
      <c r="VQM1823" s="131"/>
      <c r="VQN1823" s="132"/>
      <c r="VQO1823" s="99"/>
      <c r="VQP1823" s="99"/>
      <c r="VQQ1823" s="99"/>
      <c r="VQR1823" s="169"/>
      <c r="VQS1823" s="222"/>
      <c r="VQT1823" s="102"/>
      <c r="VQU1823" s="206"/>
      <c r="VQV1823" s="222"/>
      <c r="VQW1823" s="76"/>
      <c r="VQX1823" s="222"/>
      <c r="VQY1823" s="64"/>
      <c r="VQZ1823" s="115"/>
      <c r="VRA1823" s="116"/>
      <c r="VRB1823" s="90"/>
      <c r="VRC1823" s="91"/>
      <c r="VRD1823" s="81"/>
      <c r="VRE1823" s="72"/>
      <c r="VRF1823" s="120"/>
      <c r="VRG1823" s="93"/>
      <c r="VRH1823" s="121"/>
      <c r="VRI1823" s="117"/>
      <c r="VRJ1823" s="118"/>
      <c r="VRK1823" s="75"/>
      <c r="VRL1823" s="76"/>
      <c r="VRM1823" s="76"/>
      <c r="VRN1823" s="70"/>
      <c r="VRO1823" s="89"/>
      <c r="VRP1823" s="76"/>
      <c r="VRQ1823" s="76"/>
      <c r="VRR1823" s="76"/>
      <c r="VRS1823" s="70"/>
      <c r="VRT1823" s="89"/>
      <c r="VRU1823" s="97"/>
      <c r="VRV1823" s="75"/>
      <c r="VRW1823" s="76"/>
      <c r="VRX1823" s="76"/>
      <c r="VRY1823" s="76"/>
      <c r="VRZ1823" s="76"/>
      <c r="VSA1823" s="76"/>
      <c r="VSB1823" s="76"/>
      <c r="VSC1823" s="72"/>
      <c r="VSD1823" s="72"/>
      <c r="VSE1823" s="70"/>
      <c r="VSF1823" s="97"/>
      <c r="VSG1823" s="89"/>
      <c r="VSH1823" s="98"/>
      <c r="VSI1823" s="66"/>
      <c r="VSJ1823" s="66"/>
      <c r="VSK1823" s="66"/>
      <c r="VSL1823" s="66"/>
      <c r="VSM1823" s="66"/>
      <c r="VSN1823" s="126"/>
      <c r="VSO1823" s="124"/>
      <c r="VSP1823" s="102"/>
      <c r="VSQ1823" s="102"/>
      <c r="VSR1823" s="102"/>
      <c r="VSS1823" s="259"/>
      <c r="VST1823" s="131"/>
      <c r="VSU1823" s="131"/>
      <c r="VSV1823" s="135"/>
      <c r="VSW1823" s="136"/>
      <c r="VSX1823" s="136"/>
      <c r="VSY1823" s="136"/>
      <c r="VSZ1823" s="136"/>
      <c r="VTA1823" s="137"/>
      <c r="VTB1823" s="132"/>
      <c r="VTC1823" s="99"/>
      <c r="VTD1823" s="131"/>
      <c r="VTE1823" s="132"/>
      <c r="VTF1823" s="99"/>
      <c r="VTG1823" s="99"/>
      <c r="VTH1823" s="99"/>
      <c r="VTI1823" s="131"/>
      <c r="VTJ1823" s="132"/>
      <c r="VTK1823" s="131"/>
      <c r="VTL1823" s="132"/>
      <c r="VTM1823" s="99"/>
      <c r="VTN1823" s="99"/>
      <c r="VTO1823" s="99"/>
      <c r="VTP1823" s="169"/>
      <c r="VTQ1823" s="222"/>
      <c r="VTR1823" s="102"/>
      <c r="VTS1823" s="206"/>
      <c r="VTT1823" s="222"/>
      <c r="VTU1823" s="76"/>
      <c r="VTV1823" s="222"/>
      <c r="VTW1823" s="64"/>
      <c r="VTX1823" s="115"/>
      <c r="VTY1823" s="116"/>
      <c r="VTZ1823" s="90"/>
      <c r="VUA1823" s="91"/>
      <c r="VUB1823" s="81"/>
      <c r="VUC1823" s="72"/>
      <c r="VUD1823" s="120"/>
      <c r="VUE1823" s="93"/>
      <c r="VUF1823" s="121"/>
      <c r="VUG1823" s="117"/>
      <c r="VUH1823" s="118"/>
      <c r="VUI1823" s="75"/>
      <c r="VUJ1823" s="76"/>
      <c r="VUK1823" s="76"/>
      <c r="VUL1823" s="70"/>
      <c r="VUM1823" s="89"/>
      <c r="VUN1823" s="76"/>
      <c r="VUO1823" s="76"/>
      <c r="VUP1823" s="76"/>
      <c r="VUQ1823" s="70"/>
      <c r="VUR1823" s="89"/>
      <c r="VUS1823" s="97"/>
      <c r="VUT1823" s="75"/>
      <c r="VUU1823" s="76"/>
      <c r="VUV1823" s="76"/>
      <c r="VUW1823" s="76"/>
      <c r="VUX1823" s="76"/>
      <c r="VUY1823" s="76"/>
      <c r="VUZ1823" s="76"/>
      <c r="VVA1823" s="72"/>
      <c r="VVB1823" s="72"/>
      <c r="VVC1823" s="70"/>
      <c r="VVD1823" s="97"/>
      <c r="VVE1823" s="89"/>
      <c r="VVF1823" s="98"/>
      <c r="VVG1823" s="66"/>
      <c r="VVH1823" s="66"/>
      <c r="VVI1823" s="66"/>
      <c r="VVJ1823" s="66"/>
      <c r="VVK1823" s="66"/>
      <c r="VVL1823" s="126"/>
      <c r="VVM1823" s="124"/>
      <c r="VVN1823" s="102"/>
      <c r="VVO1823" s="102"/>
      <c r="VVP1823" s="102"/>
      <c r="VVQ1823" s="259"/>
      <c r="VVR1823" s="131"/>
      <c r="VVS1823" s="131"/>
      <c r="VVT1823" s="135"/>
      <c r="VVU1823" s="136"/>
      <c r="VVV1823" s="136"/>
      <c r="VVW1823" s="136"/>
      <c r="VVX1823" s="136"/>
      <c r="VVY1823" s="137"/>
      <c r="VVZ1823" s="132"/>
      <c r="VWA1823" s="99"/>
      <c r="VWB1823" s="131"/>
      <c r="VWC1823" s="132"/>
      <c r="VWD1823" s="99"/>
      <c r="VWE1823" s="99"/>
      <c r="VWF1823" s="99"/>
      <c r="VWG1823" s="131"/>
      <c r="VWH1823" s="132"/>
      <c r="VWI1823" s="131"/>
      <c r="VWJ1823" s="132"/>
      <c r="VWK1823" s="99"/>
      <c r="VWL1823" s="99"/>
      <c r="VWM1823" s="99"/>
      <c r="VWN1823" s="169"/>
      <c r="VWO1823" s="222"/>
      <c r="VWP1823" s="102"/>
      <c r="VWQ1823" s="206"/>
      <c r="VWR1823" s="222"/>
      <c r="VWS1823" s="76"/>
      <c r="VWT1823" s="222"/>
      <c r="VWU1823" s="64"/>
      <c r="VWV1823" s="115"/>
      <c r="VWW1823" s="116"/>
      <c r="VWX1823" s="90"/>
      <c r="VWY1823" s="91"/>
      <c r="VWZ1823" s="81"/>
      <c r="VXA1823" s="72"/>
      <c r="VXB1823" s="120"/>
      <c r="VXC1823" s="93"/>
      <c r="VXD1823" s="121"/>
      <c r="VXE1823" s="117"/>
      <c r="VXF1823" s="118"/>
      <c r="VXG1823" s="75"/>
      <c r="VXH1823" s="76"/>
      <c r="VXI1823" s="76"/>
      <c r="VXJ1823" s="70"/>
      <c r="VXK1823" s="89"/>
      <c r="VXL1823" s="76"/>
      <c r="VXM1823" s="76"/>
      <c r="VXN1823" s="76"/>
      <c r="VXO1823" s="70"/>
      <c r="VXP1823" s="89"/>
      <c r="VXQ1823" s="97"/>
      <c r="VXR1823" s="75"/>
      <c r="VXS1823" s="76"/>
      <c r="VXT1823" s="76"/>
      <c r="VXU1823" s="76"/>
      <c r="VXV1823" s="76"/>
      <c r="VXW1823" s="76"/>
      <c r="VXX1823" s="76"/>
      <c r="VXY1823" s="72"/>
      <c r="VXZ1823" s="72"/>
      <c r="VYA1823" s="70"/>
      <c r="VYB1823" s="97"/>
      <c r="VYC1823" s="89"/>
      <c r="VYD1823" s="98"/>
      <c r="VYE1823" s="66"/>
      <c r="VYF1823" s="66"/>
      <c r="VYG1823" s="66"/>
      <c r="VYH1823" s="66"/>
      <c r="VYI1823" s="66"/>
      <c r="VYJ1823" s="126"/>
      <c r="VYK1823" s="124"/>
      <c r="VYL1823" s="102"/>
      <c r="VYM1823" s="102"/>
      <c r="VYN1823" s="102"/>
      <c r="VYO1823" s="259"/>
      <c r="VYP1823" s="131"/>
      <c r="VYQ1823" s="131"/>
      <c r="VYR1823" s="135"/>
      <c r="VYS1823" s="136"/>
      <c r="VYT1823" s="136"/>
      <c r="VYU1823" s="136"/>
      <c r="VYV1823" s="136"/>
      <c r="VYW1823" s="137"/>
      <c r="VYX1823" s="132"/>
      <c r="VYY1823" s="99"/>
      <c r="VYZ1823" s="131"/>
      <c r="VZA1823" s="132"/>
      <c r="VZB1823" s="99"/>
      <c r="VZC1823" s="99"/>
      <c r="VZD1823" s="99"/>
      <c r="VZE1823" s="131"/>
      <c r="VZF1823" s="132"/>
      <c r="VZG1823" s="131"/>
      <c r="VZH1823" s="132"/>
      <c r="VZI1823" s="99"/>
      <c r="VZJ1823" s="99"/>
      <c r="VZK1823" s="99"/>
      <c r="VZL1823" s="169"/>
      <c r="VZM1823" s="222"/>
      <c r="VZN1823" s="102"/>
      <c r="VZO1823" s="206"/>
      <c r="VZP1823" s="222"/>
      <c r="VZQ1823" s="76"/>
      <c r="VZR1823" s="222"/>
      <c r="VZS1823" s="64"/>
      <c r="VZT1823" s="115"/>
      <c r="VZU1823" s="116"/>
      <c r="VZV1823" s="90"/>
      <c r="VZW1823" s="91"/>
      <c r="VZX1823" s="81"/>
      <c r="VZY1823" s="72"/>
      <c r="VZZ1823" s="120"/>
      <c r="WAA1823" s="93"/>
      <c r="WAB1823" s="121"/>
      <c r="WAC1823" s="117"/>
      <c r="WAD1823" s="118"/>
      <c r="WAE1823" s="75"/>
      <c r="WAF1823" s="76"/>
      <c r="WAG1823" s="76"/>
      <c r="WAH1823" s="70"/>
      <c r="WAI1823" s="89"/>
      <c r="WAJ1823" s="76"/>
      <c r="WAK1823" s="76"/>
      <c r="WAL1823" s="76"/>
      <c r="WAM1823" s="70"/>
      <c r="WAN1823" s="89"/>
      <c r="WAO1823" s="97"/>
      <c r="WAP1823" s="75"/>
      <c r="WAQ1823" s="76"/>
      <c r="WAR1823" s="76"/>
      <c r="WAS1823" s="76"/>
      <c r="WAT1823" s="76"/>
      <c r="WAU1823" s="76"/>
      <c r="WAV1823" s="76"/>
      <c r="WAW1823" s="72"/>
      <c r="WAX1823" s="72"/>
      <c r="WAY1823" s="70"/>
      <c r="WAZ1823" s="97"/>
      <c r="WBA1823" s="89"/>
      <c r="WBB1823" s="98"/>
      <c r="WBC1823" s="66"/>
      <c r="WBD1823" s="66"/>
      <c r="WBE1823" s="66"/>
      <c r="WBF1823" s="66"/>
      <c r="WBG1823" s="66"/>
      <c r="WBH1823" s="126"/>
      <c r="WBI1823" s="124"/>
      <c r="WBJ1823" s="102"/>
      <c r="WBK1823" s="102"/>
      <c r="WBL1823" s="102"/>
      <c r="WBM1823" s="259"/>
      <c r="WBN1823" s="131"/>
      <c r="WBO1823" s="131"/>
      <c r="WBP1823" s="135"/>
      <c r="WBQ1823" s="136"/>
      <c r="WBR1823" s="136"/>
      <c r="WBS1823" s="136"/>
      <c r="WBT1823" s="136"/>
      <c r="WBU1823" s="137"/>
      <c r="WBV1823" s="132"/>
      <c r="WBW1823" s="99"/>
      <c r="WBX1823" s="131"/>
      <c r="WBY1823" s="132"/>
      <c r="WBZ1823" s="99"/>
      <c r="WCA1823" s="99"/>
      <c r="WCB1823" s="99"/>
      <c r="WCC1823" s="131"/>
      <c r="WCD1823" s="132"/>
      <c r="WCE1823" s="131"/>
      <c r="WCF1823" s="132"/>
      <c r="WCG1823" s="99"/>
      <c r="WCH1823" s="99"/>
      <c r="WCI1823" s="99"/>
      <c r="WCJ1823" s="169"/>
      <c r="WCK1823" s="222"/>
      <c r="WCL1823" s="102"/>
      <c r="WCM1823" s="206"/>
      <c r="WCN1823" s="222"/>
      <c r="WCO1823" s="76"/>
      <c r="WCP1823" s="222"/>
      <c r="WCQ1823" s="64"/>
      <c r="WCR1823" s="115"/>
      <c r="WCS1823" s="116"/>
      <c r="WCT1823" s="90"/>
      <c r="WCU1823" s="91"/>
      <c r="WCV1823" s="81"/>
      <c r="WCW1823" s="72"/>
      <c r="WCX1823" s="120"/>
      <c r="WCY1823" s="93"/>
      <c r="WCZ1823" s="121"/>
      <c r="WDA1823" s="117"/>
      <c r="WDB1823" s="118"/>
      <c r="WDC1823" s="75"/>
      <c r="WDD1823" s="76"/>
      <c r="WDE1823" s="76"/>
      <c r="WDF1823" s="70"/>
      <c r="WDG1823" s="89"/>
      <c r="WDH1823" s="76"/>
      <c r="WDI1823" s="76"/>
      <c r="WDJ1823" s="76"/>
      <c r="WDK1823" s="70"/>
      <c r="WDL1823" s="89"/>
      <c r="WDM1823" s="97"/>
      <c r="WDN1823" s="75"/>
      <c r="WDO1823" s="76"/>
      <c r="WDP1823" s="76"/>
      <c r="WDQ1823" s="76"/>
      <c r="WDR1823" s="76"/>
      <c r="WDS1823" s="76"/>
      <c r="WDT1823" s="76"/>
      <c r="WDU1823" s="72"/>
      <c r="WDV1823" s="72"/>
      <c r="WDW1823" s="70"/>
      <c r="WDX1823" s="97"/>
      <c r="WDY1823" s="89"/>
      <c r="WDZ1823" s="98"/>
      <c r="WEA1823" s="66"/>
      <c r="WEB1823" s="66"/>
      <c r="WEC1823" s="66"/>
      <c r="WED1823" s="66"/>
      <c r="WEE1823" s="66"/>
      <c r="WEF1823" s="126"/>
      <c r="WEG1823" s="124"/>
      <c r="WEH1823" s="102"/>
      <c r="WEI1823" s="102"/>
      <c r="WEJ1823" s="102"/>
      <c r="WEK1823" s="259"/>
      <c r="WEL1823" s="131"/>
      <c r="WEM1823" s="131"/>
      <c r="WEN1823" s="135"/>
      <c r="WEO1823" s="136"/>
      <c r="WEP1823" s="136"/>
      <c r="WEQ1823" s="136"/>
      <c r="WER1823" s="136"/>
      <c r="WES1823" s="137"/>
      <c r="WET1823" s="132"/>
      <c r="WEU1823" s="99"/>
      <c r="WEV1823" s="131"/>
      <c r="WEW1823" s="132"/>
      <c r="WEX1823" s="99"/>
      <c r="WEY1823" s="99"/>
      <c r="WEZ1823" s="99"/>
      <c r="WFA1823" s="131"/>
      <c r="WFB1823" s="132"/>
      <c r="WFC1823" s="131"/>
      <c r="WFD1823" s="132"/>
      <c r="WFE1823" s="99"/>
      <c r="WFF1823" s="99"/>
      <c r="WFG1823" s="99"/>
      <c r="WFH1823" s="169"/>
      <c r="WFI1823" s="222"/>
      <c r="WFJ1823" s="102"/>
      <c r="WFK1823" s="206"/>
      <c r="WFL1823" s="222"/>
      <c r="WFM1823" s="76"/>
      <c r="WFN1823" s="222"/>
      <c r="WFO1823" s="64"/>
      <c r="WFP1823" s="115"/>
      <c r="WFQ1823" s="116"/>
      <c r="WFR1823" s="90"/>
      <c r="WFS1823" s="91"/>
      <c r="WFT1823" s="81"/>
      <c r="WFU1823" s="72"/>
      <c r="WFV1823" s="120"/>
      <c r="WFW1823" s="93"/>
      <c r="WFX1823" s="121"/>
      <c r="WFY1823" s="117"/>
      <c r="WFZ1823" s="118"/>
      <c r="WGA1823" s="75"/>
      <c r="WGB1823" s="76"/>
      <c r="WGC1823" s="76"/>
      <c r="WGD1823" s="70"/>
      <c r="WGE1823" s="89"/>
      <c r="WGF1823" s="76"/>
      <c r="WGG1823" s="76"/>
      <c r="WGH1823" s="76"/>
      <c r="WGI1823" s="70"/>
      <c r="WGJ1823" s="89"/>
      <c r="WGK1823" s="97"/>
      <c r="WGL1823" s="75"/>
      <c r="WGM1823" s="76"/>
      <c r="WGN1823" s="76"/>
      <c r="WGO1823" s="76"/>
      <c r="WGP1823" s="76"/>
      <c r="WGQ1823" s="76"/>
      <c r="WGR1823" s="76"/>
      <c r="WGS1823" s="72"/>
      <c r="WGT1823" s="72"/>
      <c r="WGU1823" s="70"/>
      <c r="WGV1823" s="97"/>
      <c r="WGW1823" s="89"/>
      <c r="WGX1823" s="98"/>
      <c r="WGY1823" s="66"/>
      <c r="WGZ1823" s="66"/>
      <c r="WHA1823" s="66"/>
      <c r="WHB1823" s="66"/>
      <c r="WHC1823" s="66"/>
      <c r="WHD1823" s="126"/>
      <c r="WHE1823" s="124"/>
      <c r="WHF1823" s="102"/>
      <c r="WHG1823" s="102"/>
      <c r="WHH1823" s="102"/>
      <c r="WHI1823" s="259"/>
      <c r="WHJ1823" s="131"/>
      <c r="WHK1823" s="131"/>
      <c r="WHL1823" s="135"/>
      <c r="WHM1823" s="136"/>
      <c r="WHN1823" s="136"/>
      <c r="WHO1823" s="136"/>
      <c r="WHP1823" s="136"/>
      <c r="WHQ1823" s="137"/>
      <c r="WHR1823" s="132"/>
      <c r="WHS1823" s="99"/>
      <c r="WHT1823" s="131"/>
      <c r="WHU1823" s="132"/>
      <c r="WHV1823" s="99"/>
      <c r="WHW1823" s="99"/>
      <c r="WHX1823" s="99"/>
      <c r="WHY1823" s="131"/>
      <c r="WHZ1823" s="132"/>
      <c r="WIA1823" s="131"/>
      <c r="WIB1823" s="132"/>
      <c r="WIC1823" s="99"/>
      <c r="WID1823" s="99"/>
      <c r="WIE1823" s="99"/>
      <c r="WIF1823" s="169"/>
      <c r="WIG1823" s="222"/>
      <c r="WIH1823" s="102"/>
      <c r="WII1823" s="206"/>
      <c r="WIJ1823" s="222"/>
      <c r="WIK1823" s="76"/>
      <c r="WIL1823" s="222"/>
      <c r="WIM1823" s="64"/>
      <c r="WIN1823" s="115"/>
      <c r="WIO1823" s="116"/>
      <c r="WIP1823" s="90"/>
      <c r="WIQ1823" s="91"/>
      <c r="WIR1823" s="81"/>
      <c r="WIS1823" s="72"/>
      <c r="WIT1823" s="120"/>
      <c r="WIU1823" s="93"/>
      <c r="WIV1823" s="121"/>
      <c r="WIW1823" s="117"/>
      <c r="WIX1823" s="118"/>
      <c r="WIY1823" s="75"/>
      <c r="WIZ1823" s="76"/>
      <c r="WJA1823" s="76"/>
      <c r="WJB1823" s="70"/>
      <c r="WJC1823" s="89"/>
      <c r="WJD1823" s="76"/>
      <c r="WJE1823" s="76"/>
      <c r="WJF1823" s="76"/>
      <c r="WJG1823" s="70"/>
      <c r="WJH1823" s="89"/>
      <c r="WJI1823" s="97"/>
      <c r="WJJ1823" s="75"/>
      <c r="WJK1823" s="76"/>
      <c r="WJL1823" s="76"/>
      <c r="WJM1823" s="76"/>
      <c r="WJN1823" s="76"/>
      <c r="WJO1823" s="76"/>
      <c r="WJP1823" s="76"/>
      <c r="WJQ1823" s="72"/>
      <c r="WJR1823" s="72"/>
      <c r="WJS1823" s="70"/>
      <c r="WJT1823" s="97"/>
      <c r="WJU1823" s="89"/>
      <c r="WJV1823" s="98"/>
      <c r="WJW1823" s="66"/>
      <c r="WJX1823" s="66"/>
      <c r="WJY1823" s="66"/>
      <c r="WJZ1823" s="66"/>
      <c r="WKA1823" s="66"/>
      <c r="WKB1823" s="126"/>
      <c r="WKC1823" s="124"/>
      <c r="WKD1823" s="102"/>
      <c r="WKE1823" s="102"/>
      <c r="WKF1823" s="102"/>
      <c r="WKG1823" s="259"/>
      <c r="WKH1823" s="131"/>
      <c r="WKI1823" s="131"/>
      <c r="WKJ1823" s="135"/>
      <c r="WKK1823" s="136"/>
      <c r="WKL1823" s="136"/>
      <c r="WKM1823" s="136"/>
      <c r="WKN1823" s="136"/>
      <c r="WKO1823" s="137"/>
      <c r="WKP1823" s="132"/>
      <c r="WKQ1823" s="99"/>
      <c r="WKR1823" s="131"/>
      <c r="WKS1823" s="132"/>
      <c r="WKT1823" s="99"/>
      <c r="WKU1823" s="99"/>
      <c r="WKV1823" s="99"/>
      <c r="WKW1823" s="131"/>
      <c r="WKX1823" s="132"/>
      <c r="WKY1823" s="131"/>
      <c r="WKZ1823" s="132"/>
      <c r="WLA1823" s="99"/>
      <c r="WLB1823" s="99"/>
      <c r="WLC1823" s="99"/>
      <c r="WLD1823" s="169"/>
      <c r="WLE1823" s="222"/>
      <c r="WLF1823" s="102"/>
      <c r="WLG1823" s="206"/>
      <c r="WLH1823" s="222"/>
      <c r="WLI1823" s="76"/>
      <c r="WLJ1823" s="222"/>
      <c r="WLK1823" s="64"/>
      <c r="WLL1823" s="115"/>
      <c r="WLM1823" s="116"/>
      <c r="WLN1823" s="90"/>
      <c r="WLO1823" s="91"/>
      <c r="WLP1823" s="81"/>
      <c r="WLQ1823" s="72"/>
      <c r="WLR1823" s="120"/>
      <c r="WLS1823" s="93"/>
      <c r="WLT1823" s="121"/>
      <c r="WLU1823" s="117"/>
      <c r="WLV1823" s="118"/>
      <c r="WLW1823" s="75"/>
      <c r="WLX1823" s="76"/>
      <c r="WLY1823" s="76"/>
      <c r="WLZ1823" s="70"/>
      <c r="WMA1823" s="89"/>
      <c r="WMB1823" s="76"/>
      <c r="WMC1823" s="76"/>
      <c r="WMD1823" s="76"/>
      <c r="WME1823" s="70"/>
      <c r="WMF1823" s="89"/>
      <c r="WMG1823" s="97"/>
      <c r="WMH1823" s="75"/>
      <c r="WMI1823" s="76"/>
      <c r="WMJ1823" s="76"/>
      <c r="WMK1823" s="76"/>
      <c r="WML1823" s="76"/>
      <c r="WMM1823" s="76"/>
      <c r="WMN1823" s="76"/>
      <c r="WMO1823" s="72"/>
      <c r="WMP1823" s="72"/>
      <c r="WMQ1823" s="70"/>
      <c r="WMR1823" s="97"/>
      <c r="WMS1823" s="89"/>
      <c r="WMT1823" s="98"/>
      <c r="WMU1823" s="66"/>
      <c r="WMV1823" s="66"/>
      <c r="WMW1823" s="66"/>
      <c r="WMX1823" s="66"/>
      <c r="WMY1823" s="66"/>
      <c r="WMZ1823" s="126"/>
      <c r="WNA1823" s="124"/>
      <c r="WNB1823" s="102"/>
      <c r="WNC1823" s="102"/>
      <c r="WND1823" s="102"/>
      <c r="WNE1823" s="259"/>
      <c r="WNF1823" s="131"/>
      <c r="WNG1823" s="131"/>
      <c r="WNH1823" s="135"/>
      <c r="WNI1823" s="136"/>
      <c r="WNJ1823" s="136"/>
      <c r="WNK1823" s="136"/>
      <c r="WNL1823" s="136"/>
      <c r="WNM1823" s="137"/>
      <c r="WNN1823" s="132"/>
      <c r="WNO1823" s="99"/>
      <c r="WNP1823" s="131"/>
      <c r="WNQ1823" s="132"/>
      <c r="WNR1823" s="99"/>
      <c r="WNS1823" s="99"/>
      <c r="WNT1823" s="99"/>
      <c r="WNU1823" s="131"/>
      <c r="WNV1823" s="132"/>
      <c r="WNW1823" s="131"/>
      <c r="WNX1823" s="132"/>
      <c r="WNY1823" s="99"/>
      <c r="WNZ1823" s="99"/>
      <c r="WOA1823" s="99"/>
      <c r="WOB1823" s="169"/>
      <c r="WOC1823" s="222"/>
      <c r="WOD1823" s="102"/>
      <c r="WOE1823" s="206"/>
      <c r="WOF1823" s="222"/>
      <c r="WOG1823" s="76"/>
      <c r="WOH1823" s="222"/>
      <c r="WOI1823" s="64"/>
      <c r="WOJ1823" s="115"/>
      <c r="WOK1823" s="116"/>
      <c r="WOL1823" s="90"/>
      <c r="WOM1823" s="91"/>
      <c r="WON1823" s="81"/>
      <c r="WOO1823" s="72"/>
      <c r="WOP1823" s="120"/>
      <c r="WOQ1823" s="93"/>
      <c r="WOR1823" s="121"/>
      <c r="WOS1823" s="117"/>
      <c r="WOT1823" s="118"/>
      <c r="WOU1823" s="75"/>
      <c r="WOV1823" s="76"/>
      <c r="WOW1823" s="76"/>
      <c r="WOX1823" s="70"/>
      <c r="WOY1823" s="89"/>
      <c r="WOZ1823" s="76"/>
      <c r="WPA1823" s="76"/>
      <c r="WPB1823" s="76"/>
      <c r="WPC1823" s="70"/>
      <c r="WPD1823" s="89"/>
      <c r="WPE1823" s="97"/>
      <c r="WPF1823" s="75"/>
      <c r="WPG1823" s="76"/>
      <c r="WPH1823" s="76"/>
      <c r="WPI1823" s="76"/>
      <c r="WPJ1823" s="76"/>
      <c r="WPK1823" s="76"/>
      <c r="WPL1823" s="76"/>
      <c r="WPM1823" s="72"/>
      <c r="WPN1823" s="72"/>
      <c r="WPO1823" s="70"/>
      <c r="WPP1823" s="97"/>
      <c r="WPQ1823" s="89"/>
      <c r="WPR1823" s="98"/>
      <c r="WPS1823" s="66"/>
      <c r="WPT1823" s="66"/>
      <c r="WPU1823" s="66"/>
      <c r="WPV1823" s="66"/>
      <c r="WPW1823" s="66"/>
      <c r="WPX1823" s="126"/>
      <c r="WPY1823" s="124"/>
      <c r="WPZ1823" s="102"/>
      <c r="WQA1823" s="102"/>
      <c r="WQB1823" s="102"/>
      <c r="WQC1823" s="259"/>
      <c r="WQD1823" s="131"/>
      <c r="WQE1823" s="131"/>
      <c r="WQF1823" s="135"/>
      <c r="WQG1823" s="136"/>
      <c r="WQH1823" s="136"/>
      <c r="WQI1823" s="136"/>
      <c r="WQJ1823" s="136"/>
      <c r="WQK1823" s="137"/>
      <c r="WQL1823" s="132"/>
      <c r="WQM1823" s="99"/>
      <c r="WQN1823" s="131"/>
      <c r="WQO1823" s="132"/>
      <c r="WQP1823" s="99"/>
      <c r="WQQ1823" s="99"/>
      <c r="WQR1823" s="99"/>
      <c r="WQS1823" s="131"/>
      <c r="WQT1823" s="132"/>
      <c r="WQU1823" s="131"/>
      <c r="WQV1823" s="132"/>
      <c r="WQW1823" s="99"/>
      <c r="WQX1823" s="99"/>
      <c r="WQY1823" s="99"/>
      <c r="WQZ1823" s="169"/>
      <c r="WRA1823" s="222"/>
      <c r="WRB1823" s="102"/>
      <c r="WRC1823" s="206"/>
      <c r="WRD1823" s="222"/>
      <c r="WRE1823" s="76"/>
      <c r="WRF1823" s="222"/>
      <c r="WRG1823" s="64"/>
      <c r="WRH1823" s="115"/>
      <c r="WRI1823" s="116"/>
      <c r="WRJ1823" s="90"/>
      <c r="WRK1823" s="91"/>
      <c r="WRL1823" s="81"/>
      <c r="WRM1823" s="72"/>
      <c r="WRN1823" s="120"/>
      <c r="WRO1823" s="93"/>
      <c r="WRP1823" s="121"/>
      <c r="WRQ1823" s="117"/>
      <c r="WRR1823" s="118"/>
      <c r="WRS1823" s="75"/>
      <c r="WRT1823" s="76"/>
      <c r="WRU1823" s="76"/>
      <c r="WRV1823" s="70"/>
      <c r="WRW1823" s="89"/>
      <c r="WRX1823" s="76"/>
      <c r="WRY1823" s="76"/>
      <c r="WRZ1823" s="76"/>
      <c r="WSA1823" s="70"/>
      <c r="WSB1823" s="89"/>
      <c r="WSC1823" s="97"/>
      <c r="WSD1823" s="75"/>
      <c r="WSE1823" s="76"/>
      <c r="WSF1823" s="76"/>
      <c r="WSG1823" s="76"/>
      <c r="WSH1823" s="76"/>
      <c r="WSI1823" s="76"/>
      <c r="WSJ1823" s="76"/>
      <c r="WSK1823" s="72"/>
      <c r="WSL1823" s="72"/>
      <c r="WSM1823" s="70"/>
      <c r="WSN1823" s="97"/>
      <c r="WSO1823" s="89"/>
      <c r="WSP1823" s="98"/>
      <c r="WSQ1823" s="66"/>
      <c r="WSR1823" s="66"/>
      <c r="WSS1823" s="66"/>
      <c r="WST1823" s="66"/>
      <c r="WSU1823" s="66"/>
      <c r="WSV1823" s="126"/>
      <c r="WSW1823" s="124"/>
      <c r="WSX1823" s="102"/>
      <c r="WSY1823" s="102"/>
      <c r="WSZ1823" s="102"/>
      <c r="WTA1823" s="259"/>
      <c r="WTB1823" s="131"/>
      <c r="WTC1823" s="131"/>
      <c r="WTD1823" s="135"/>
      <c r="WTE1823" s="136"/>
      <c r="WTF1823" s="136"/>
      <c r="WTG1823" s="136"/>
      <c r="WTH1823" s="136"/>
      <c r="WTI1823" s="137"/>
      <c r="WTJ1823" s="132"/>
      <c r="WTK1823" s="99"/>
      <c r="WTL1823" s="131"/>
      <c r="WTM1823" s="132"/>
      <c r="WTN1823" s="99"/>
      <c r="WTO1823" s="99"/>
      <c r="WTP1823" s="99"/>
      <c r="WTQ1823" s="131"/>
      <c r="WTR1823" s="132"/>
      <c r="WTS1823" s="131"/>
      <c r="WTT1823" s="132"/>
      <c r="WTU1823" s="99"/>
      <c r="WTV1823" s="99"/>
      <c r="WTW1823" s="99"/>
      <c r="WTX1823" s="169"/>
      <c r="WTY1823" s="222"/>
      <c r="WTZ1823" s="102"/>
      <c r="WUA1823" s="206"/>
      <c r="WUB1823" s="222"/>
      <c r="WUC1823" s="76"/>
      <c r="WUD1823" s="222"/>
      <c r="WUE1823" s="64"/>
      <c r="WUF1823" s="115"/>
      <c r="WUG1823" s="116"/>
      <c r="WUH1823" s="90"/>
      <c r="WUI1823" s="91"/>
      <c r="WUJ1823" s="81"/>
      <c r="WUK1823" s="72"/>
      <c r="WUL1823" s="120"/>
      <c r="WUM1823" s="93"/>
      <c r="WUN1823" s="121"/>
      <c r="WUO1823" s="117"/>
      <c r="WUP1823" s="118"/>
      <c r="WUQ1823" s="75"/>
      <c r="WUR1823" s="76"/>
      <c r="WUS1823" s="76"/>
      <c r="WUT1823" s="70"/>
      <c r="WUU1823" s="89"/>
      <c r="WUV1823" s="76"/>
      <c r="WUW1823" s="76"/>
      <c r="WUX1823" s="76"/>
      <c r="WUY1823" s="70"/>
      <c r="WUZ1823" s="89"/>
      <c r="WVA1823" s="97"/>
      <c r="WVB1823" s="75"/>
      <c r="WVC1823" s="76"/>
      <c r="WVD1823" s="76"/>
      <c r="WVE1823" s="76"/>
      <c r="WVF1823" s="76"/>
      <c r="WVG1823" s="76"/>
      <c r="WVH1823" s="76"/>
      <c r="WVI1823" s="72"/>
      <c r="WVJ1823" s="72"/>
      <c r="WVK1823" s="70"/>
      <c r="WVL1823" s="97"/>
      <c r="WVM1823" s="89"/>
      <c r="WVN1823" s="98"/>
      <c r="WVO1823" s="66"/>
      <c r="WVP1823" s="66"/>
      <c r="WVQ1823" s="66"/>
      <c r="WVR1823" s="66"/>
      <c r="WVS1823" s="66"/>
      <c r="WVT1823" s="126"/>
      <c r="WVU1823" s="124"/>
      <c r="WVV1823" s="102"/>
      <c r="WVW1823" s="102"/>
      <c r="WVX1823" s="102"/>
      <c r="WVY1823" s="259"/>
      <c r="WVZ1823" s="131"/>
      <c r="WWA1823" s="131"/>
      <c r="WWB1823" s="135"/>
      <c r="WWC1823" s="136"/>
      <c r="WWD1823" s="136"/>
      <c r="WWE1823" s="136"/>
      <c r="WWF1823" s="136"/>
      <c r="WWG1823" s="137"/>
      <c r="WWH1823" s="132"/>
      <c r="WWI1823" s="99"/>
      <c r="WWJ1823" s="131"/>
      <c r="WWK1823" s="132"/>
      <c r="WWL1823" s="99"/>
      <c r="WWM1823" s="99"/>
      <c r="WWN1823" s="99"/>
      <c r="WWO1823" s="131"/>
      <c r="WWP1823" s="132"/>
      <c r="WWQ1823" s="131"/>
      <c r="WWR1823" s="132"/>
      <c r="WWS1823" s="99"/>
      <c r="WWT1823" s="99"/>
      <c r="WWU1823" s="99"/>
      <c r="WWV1823" s="169"/>
      <c r="WWW1823" s="222"/>
      <c r="WWX1823" s="102"/>
      <c r="WWY1823" s="206"/>
      <c r="WWZ1823" s="222"/>
      <c r="WXA1823" s="76"/>
      <c r="WXB1823" s="222"/>
      <c r="WXC1823" s="64"/>
      <c r="WXD1823" s="115"/>
      <c r="WXE1823" s="116"/>
      <c r="WXF1823" s="90"/>
      <c r="WXG1823" s="91"/>
      <c r="WXH1823" s="81"/>
      <c r="WXI1823" s="72"/>
      <c r="WXJ1823" s="120"/>
      <c r="WXK1823" s="93"/>
      <c r="WXL1823" s="121"/>
      <c r="WXM1823" s="117"/>
      <c r="WXN1823" s="118"/>
      <c r="WXO1823" s="75"/>
      <c r="WXP1823" s="76"/>
      <c r="WXQ1823" s="76"/>
      <c r="WXR1823" s="70"/>
      <c r="WXS1823" s="89"/>
      <c r="WXT1823" s="76"/>
      <c r="WXU1823" s="76"/>
      <c r="WXV1823" s="76"/>
      <c r="WXW1823" s="70"/>
      <c r="WXX1823" s="89"/>
      <c r="WXY1823" s="97"/>
      <c r="WXZ1823" s="75"/>
      <c r="WYA1823" s="76"/>
      <c r="WYB1823" s="76"/>
      <c r="WYC1823" s="76"/>
      <c r="WYD1823" s="76"/>
      <c r="WYE1823" s="76"/>
      <c r="WYF1823" s="76"/>
      <c r="WYG1823" s="72"/>
      <c r="WYH1823" s="72"/>
      <c r="WYI1823" s="70"/>
      <c r="WYJ1823" s="97"/>
      <c r="WYK1823" s="89"/>
      <c r="WYL1823" s="98"/>
      <c r="WYM1823" s="66"/>
      <c r="WYN1823" s="66"/>
      <c r="WYO1823" s="66"/>
      <c r="WYP1823" s="66"/>
      <c r="WYQ1823" s="66"/>
      <c r="WYR1823" s="126"/>
      <c r="WYS1823" s="124"/>
      <c r="WYT1823" s="102"/>
      <c r="WYU1823" s="102"/>
      <c r="WYV1823" s="102"/>
      <c r="WYW1823" s="259"/>
      <c r="WYX1823" s="131"/>
      <c r="WYY1823" s="131"/>
      <c r="WYZ1823" s="135"/>
      <c r="WZA1823" s="136"/>
      <c r="WZB1823" s="136"/>
      <c r="WZC1823" s="136"/>
      <c r="WZD1823" s="136"/>
      <c r="WZE1823" s="137"/>
      <c r="WZF1823" s="132"/>
      <c r="WZG1823" s="99"/>
      <c r="WZH1823" s="131"/>
      <c r="WZI1823" s="132"/>
      <c r="WZJ1823" s="99"/>
      <c r="WZK1823" s="99"/>
      <c r="WZL1823" s="99"/>
      <c r="WZM1823" s="131"/>
      <c r="WZN1823" s="132"/>
      <c r="WZO1823" s="131"/>
      <c r="WZP1823" s="132"/>
      <c r="WZQ1823" s="99"/>
      <c r="WZR1823" s="99"/>
      <c r="WZS1823" s="99"/>
      <c r="WZT1823" s="169"/>
      <c r="WZU1823" s="222"/>
      <c r="WZV1823" s="102"/>
      <c r="WZW1823" s="206"/>
      <c r="WZX1823" s="222"/>
      <c r="WZY1823" s="76"/>
      <c r="WZZ1823" s="222"/>
      <c r="XAA1823" s="64"/>
      <c r="XAB1823" s="115"/>
      <c r="XAC1823" s="116"/>
      <c r="XAD1823" s="90"/>
      <c r="XAE1823" s="91"/>
      <c r="XAF1823" s="81"/>
      <c r="XAG1823" s="72"/>
      <c r="XAH1823" s="120"/>
      <c r="XAI1823" s="93"/>
      <c r="XAJ1823" s="121"/>
      <c r="XAK1823" s="117"/>
      <c r="XAL1823" s="118"/>
      <c r="XAM1823" s="75"/>
      <c r="XAN1823" s="76"/>
      <c r="XAO1823" s="76"/>
      <c r="XAP1823" s="70"/>
      <c r="XAQ1823" s="89"/>
      <c r="XAR1823" s="76"/>
      <c r="XAS1823" s="76"/>
      <c r="XAT1823" s="76"/>
      <c r="XAU1823" s="70"/>
      <c r="XAV1823" s="89"/>
      <c r="XAW1823" s="97"/>
      <c r="XAX1823" s="75"/>
      <c r="XAY1823" s="76"/>
      <c r="XAZ1823" s="76"/>
      <c r="XBA1823" s="76"/>
      <c r="XBB1823" s="76"/>
      <c r="XBC1823" s="76"/>
      <c r="XBD1823" s="76"/>
      <c r="XBE1823" s="72"/>
      <c r="XBF1823" s="72"/>
      <c r="XBG1823" s="70"/>
      <c r="XBH1823" s="97"/>
      <c r="XBI1823" s="89"/>
      <c r="XBJ1823" s="98"/>
      <c r="XBK1823" s="66"/>
      <c r="XBL1823" s="66"/>
      <c r="XBM1823" s="66"/>
      <c r="XBN1823" s="66"/>
      <c r="XBO1823" s="66"/>
      <c r="XBP1823" s="126"/>
      <c r="XBQ1823" s="124"/>
      <c r="XBR1823" s="102"/>
      <c r="XBS1823" s="102"/>
      <c r="XBT1823" s="102"/>
      <c r="XBU1823" s="259"/>
      <c r="XBV1823" s="131"/>
      <c r="XBW1823" s="131"/>
      <c r="XBX1823" s="135"/>
      <c r="XBY1823" s="136"/>
      <c r="XBZ1823" s="136"/>
      <c r="XCA1823" s="136"/>
      <c r="XCB1823" s="136"/>
      <c r="XCC1823" s="137"/>
      <c r="XCD1823" s="132"/>
      <c r="XCE1823" s="99"/>
      <c r="XCF1823" s="131"/>
      <c r="XCG1823" s="132"/>
      <c r="XCH1823" s="99"/>
      <c r="XCI1823" s="99"/>
      <c r="XCJ1823" s="99"/>
      <c r="XCK1823" s="131"/>
      <c r="XCL1823" s="132"/>
      <c r="XCM1823" s="131"/>
      <c r="XCN1823" s="132"/>
      <c r="XCO1823" s="99"/>
      <c r="XCP1823" s="99"/>
      <c r="XCQ1823" s="99"/>
      <c r="XCR1823" s="169"/>
      <c r="XCS1823" s="222"/>
      <c r="XCT1823" s="102"/>
      <c r="XCU1823" s="206"/>
      <c r="XCV1823" s="222"/>
      <c r="XCW1823" s="76"/>
      <c r="XCX1823" s="222"/>
      <c r="XCY1823" s="64"/>
      <c r="XCZ1823" s="115"/>
      <c r="XDA1823" s="116"/>
      <c r="XDB1823" s="90"/>
      <c r="XDC1823" s="91"/>
      <c r="XDD1823" s="81"/>
      <c r="XDE1823" s="72"/>
      <c r="XDF1823" s="120"/>
    </row>
    <row r="1824" spans="1:16334" s="297" customFormat="1" ht="27" customHeight="1">
      <c r="A1824" s="126">
        <v>1111300164</v>
      </c>
      <c r="B1824" s="124" t="s">
        <v>8875</v>
      </c>
      <c r="C1824" s="102" t="s">
        <v>8901</v>
      </c>
      <c r="D1824" s="102" t="s">
        <v>8902</v>
      </c>
      <c r="E1824" s="102" t="s">
        <v>8903</v>
      </c>
      <c r="F1824" s="133" t="s">
        <v>8904</v>
      </c>
      <c r="G1824" s="134" t="s">
        <v>8912</v>
      </c>
      <c r="H1824" s="134" t="s">
        <v>8905</v>
      </c>
      <c r="I1824" s="135" t="s">
        <v>391</v>
      </c>
      <c r="J1824" s="136" t="s">
        <v>392</v>
      </c>
      <c r="K1824" s="136" t="s">
        <v>393</v>
      </c>
      <c r="L1824" s="136" t="s">
        <v>394</v>
      </c>
      <c r="M1824" s="136" t="s">
        <v>395</v>
      </c>
      <c r="N1824" s="137" t="s">
        <v>396</v>
      </c>
      <c r="O1824" s="132" t="s">
        <v>2177</v>
      </c>
      <c r="P1824" s="99"/>
      <c r="Q1824" s="131" t="s">
        <v>8969</v>
      </c>
      <c r="R1824" s="132">
        <v>2</v>
      </c>
      <c r="S1824" s="99"/>
      <c r="T1824" s="99"/>
      <c r="U1824" s="99"/>
      <c r="V1824" s="131"/>
      <c r="W1824" s="132"/>
      <c r="X1824" s="131"/>
      <c r="Y1824" s="111"/>
      <c r="Z1824" s="99"/>
      <c r="AA1824" s="99"/>
      <c r="AB1824" s="99"/>
      <c r="AC1824" s="99"/>
      <c r="AD1824" s="149">
        <v>45292</v>
      </c>
      <c r="AE1824" s="102" t="s">
        <v>8906</v>
      </c>
    </row>
    <row r="1825" spans="1:31" ht="27" customHeight="1">
      <c r="A1825" s="223">
        <v>1111400295</v>
      </c>
      <c r="B1825" s="124" t="s">
        <v>945</v>
      </c>
      <c r="C1825" s="124" t="s">
        <v>2887</v>
      </c>
      <c r="D1825" s="102" t="s">
        <v>946</v>
      </c>
      <c r="E1825" s="124" t="s">
        <v>2888</v>
      </c>
      <c r="F1825" s="125" t="s">
        <v>2889</v>
      </c>
      <c r="G1825" s="126" t="s">
        <v>2891</v>
      </c>
      <c r="H1825" s="126" t="s">
        <v>2890</v>
      </c>
      <c r="I1825" s="127"/>
      <c r="J1825" s="128"/>
      <c r="K1825" s="128"/>
      <c r="L1825" s="128"/>
      <c r="M1825" s="128" t="s">
        <v>395</v>
      </c>
      <c r="N1825" s="129"/>
      <c r="O1825" s="130"/>
      <c r="P1825" s="126"/>
      <c r="Q1825" s="485"/>
      <c r="R1825" s="243">
        <v>2</v>
      </c>
      <c r="S1825" s="126"/>
      <c r="T1825" s="126"/>
      <c r="U1825" s="126"/>
      <c r="V1825" s="146"/>
      <c r="W1825" s="243"/>
      <c r="X1825" s="146"/>
      <c r="Y1825" s="130"/>
      <c r="Z1825" s="126"/>
      <c r="AA1825" s="126"/>
      <c r="AB1825" s="126"/>
      <c r="AC1825" s="126"/>
      <c r="AD1825" s="234">
        <v>42095</v>
      </c>
      <c r="AE1825" s="268" t="s">
        <v>2892</v>
      </c>
    </row>
    <row r="1826" spans="1:31" s="66" customFormat="1" ht="27" customHeight="1">
      <c r="A1826" s="223">
        <v>1111600696</v>
      </c>
      <c r="B1826" s="124" t="s">
        <v>2869</v>
      </c>
      <c r="C1826" s="124" t="s">
        <v>2870</v>
      </c>
      <c r="D1826" s="102" t="s">
        <v>74</v>
      </c>
      <c r="E1826" s="124" t="s">
        <v>2871</v>
      </c>
      <c r="F1826" s="125" t="s">
        <v>2872</v>
      </c>
      <c r="G1826" s="126" t="s">
        <v>2873</v>
      </c>
      <c r="H1826" s="126" t="s">
        <v>2874</v>
      </c>
      <c r="I1826" s="127"/>
      <c r="J1826" s="128"/>
      <c r="K1826" s="128"/>
      <c r="L1826" s="128"/>
      <c r="M1826" s="128"/>
      <c r="N1826" s="129" t="s">
        <v>396</v>
      </c>
      <c r="O1826" s="130"/>
      <c r="P1826" s="126"/>
      <c r="Q1826" s="485"/>
      <c r="R1826" s="243">
        <v>1</v>
      </c>
      <c r="S1826" s="126"/>
      <c r="T1826" s="126"/>
      <c r="U1826" s="126"/>
      <c r="V1826" s="146"/>
      <c r="W1826" s="243"/>
      <c r="X1826" s="146"/>
      <c r="Y1826" s="130"/>
      <c r="Z1826" s="126"/>
      <c r="AA1826" s="126"/>
      <c r="AB1826" s="126"/>
      <c r="AC1826" s="126"/>
      <c r="AD1826" s="234">
        <v>42095</v>
      </c>
      <c r="AE1826" s="268" t="s">
        <v>2880</v>
      </c>
    </row>
    <row r="1827" spans="1:31" s="297" customFormat="1" ht="27" customHeight="1">
      <c r="A1827" s="223">
        <v>1111600878</v>
      </c>
      <c r="B1827" s="124" t="s">
        <v>4996</v>
      </c>
      <c r="C1827" s="124" t="s">
        <v>4997</v>
      </c>
      <c r="D1827" s="102" t="s">
        <v>74</v>
      </c>
      <c r="E1827" s="124" t="s">
        <v>4998</v>
      </c>
      <c r="F1827" s="125" t="s">
        <v>4999</v>
      </c>
      <c r="G1827" s="126" t="s">
        <v>5000</v>
      </c>
      <c r="H1827" s="126" t="s">
        <v>5000</v>
      </c>
      <c r="I1827" s="127"/>
      <c r="J1827" s="128"/>
      <c r="K1827" s="128"/>
      <c r="L1827" s="128"/>
      <c r="M1827" s="128" t="s">
        <v>395</v>
      </c>
      <c r="N1827" s="129"/>
      <c r="O1827" s="130"/>
      <c r="P1827" s="126"/>
      <c r="Q1827" s="485"/>
      <c r="R1827" s="243">
        <v>2</v>
      </c>
      <c r="S1827" s="126"/>
      <c r="T1827" s="126"/>
      <c r="U1827" s="126"/>
      <c r="V1827" s="146"/>
      <c r="W1827" s="243"/>
      <c r="X1827" s="146"/>
      <c r="Y1827" s="130"/>
      <c r="Z1827" s="126"/>
      <c r="AA1827" s="126"/>
      <c r="AB1827" s="126"/>
      <c r="AC1827" s="126"/>
      <c r="AD1827" s="234">
        <v>43556</v>
      </c>
      <c r="AE1827" s="268" t="s">
        <v>5001</v>
      </c>
    </row>
    <row r="1828" spans="1:31" s="66" customFormat="1" ht="27" customHeight="1">
      <c r="A1828" s="99">
        <v>1111601058</v>
      </c>
      <c r="B1828" s="124" t="s">
        <v>7311</v>
      </c>
      <c r="C1828" s="124" t="s">
        <v>7312</v>
      </c>
      <c r="D1828" s="102" t="s">
        <v>74</v>
      </c>
      <c r="E1828" s="276" t="s">
        <v>7313</v>
      </c>
      <c r="F1828" s="126" t="s">
        <v>7314</v>
      </c>
      <c r="G1828" s="133" t="s">
        <v>7315</v>
      </c>
      <c r="H1828" s="133" t="s">
        <v>7316</v>
      </c>
      <c r="I1828" s="135" t="s">
        <v>391</v>
      </c>
      <c r="J1828" s="136" t="s">
        <v>392</v>
      </c>
      <c r="K1828" s="136" t="s">
        <v>393</v>
      </c>
      <c r="L1828" s="136" t="s">
        <v>394</v>
      </c>
      <c r="M1828" s="136" t="s">
        <v>395</v>
      </c>
      <c r="N1828" s="136"/>
      <c r="O1828" s="136"/>
      <c r="P1828" s="99"/>
      <c r="Q1828" s="131"/>
      <c r="R1828" s="132">
        <v>1</v>
      </c>
      <c r="S1828" s="99"/>
      <c r="T1828" s="99"/>
      <c r="U1828" s="99"/>
      <c r="V1828" s="131"/>
      <c r="W1828" s="132"/>
      <c r="X1828" s="131"/>
      <c r="Y1828" s="132"/>
      <c r="Z1828" s="99"/>
      <c r="AA1828" s="99"/>
      <c r="AB1828" s="99"/>
      <c r="AC1828" s="99"/>
      <c r="AD1828" s="138">
        <v>44652</v>
      </c>
      <c r="AE1828" s="102" t="s">
        <v>7317</v>
      </c>
    </row>
    <row r="1829" spans="1:31" ht="27" customHeight="1">
      <c r="A1829" s="76">
        <v>1111601108</v>
      </c>
      <c r="B1829" s="159" t="s">
        <v>11644</v>
      </c>
      <c r="C1829" s="160" t="s">
        <v>8702</v>
      </c>
      <c r="D1829" s="160" t="s">
        <v>74</v>
      </c>
      <c r="E1829" s="160" t="s">
        <v>8703</v>
      </c>
      <c r="F1829" s="249" t="s">
        <v>8704</v>
      </c>
      <c r="G1829" s="72" t="s">
        <v>8705</v>
      </c>
      <c r="H1829" s="72" t="s">
        <v>8705</v>
      </c>
      <c r="I1829" s="287" t="s">
        <v>391</v>
      </c>
      <c r="J1829" s="288" t="s">
        <v>392</v>
      </c>
      <c r="K1829" s="288" t="s">
        <v>393</v>
      </c>
      <c r="L1829" s="288" t="s">
        <v>394</v>
      </c>
      <c r="M1829" s="288" t="s">
        <v>395</v>
      </c>
      <c r="N1829" s="289" t="s">
        <v>396</v>
      </c>
      <c r="O1829" s="290" t="s">
        <v>2177</v>
      </c>
      <c r="P1829" s="76"/>
      <c r="Q1829" s="70"/>
      <c r="R1829" s="89">
        <v>4</v>
      </c>
      <c r="S1829" s="76"/>
      <c r="T1829" s="76"/>
      <c r="U1829" s="76"/>
      <c r="V1829" s="70"/>
      <c r="W1829" s="89"/>
      <c r="X1829" s="73"/>
      <c r="Y1829" s="89"/>
      <c r="Z1829" s="76"/>
      <c r="AA1829" s="76"/>
      <c r="AB1829" s="76"/>
      <c r="AC1829" s="76"/>
      <c r="AD1829" s="98">
        <v>45200</v>
      </c>
      <c r="AE1829" s="160" t="s">
        <v>8706</v>
      </c>
    </row>
    <row r="1830" spans="1:31" ht="27" customHeight="1">
      <c r="A1830" s="144">
        <v>1111601116</v>
      </c>
      <c r="B1830" s="124" t="s">
        <v>8751</v>
      </c>
      <c r="C1830" s="124" t="s">
        <v>8752</v>
      </c>
      <c r="D1830" s="102" t="s">
        <v>74</v>
      </c>
      <c r="E1830" s="124" t="s">
        <v>8753</v>
      </c>
      <c r="F1830" s="125" t="s">
        <v>8754</v>
      </c>
      <c r="G1830" s="126" t="s">
        <v>8755</v>
      </c>
      <c r="H1830" s="126" t="s">
        <v>8755</v>
      </c>
      <c r="I1830" s="110"/>
      <c r="J1830" s="128" t="s">
        <v>392</v>
      </c>
      <c r="K1830" s="148"/>
      <c r="L1830" s="148"/>
      <c r="M1830" s="148"/>
      <c r="N1830" s="137"/>
      <c r="O1830" s="132"/>
      <c r="P1830" s="126"/>
      <c r="Q1830" s="146"/>
      <c r="R1830" s="243">
        <v>6</v>
      </c>
      <c r="S1830" s="126"/>
      <c r="T1830" s="126"/>
      <c r="U1830" s="126"/>
      <c r="V1830" s="146"/>
      <c r="W1830" s="243"/>
      <c r="X1830" s="146"/>
      <c r="Y1830" s="130"/>
      <c r="Z1830" s="126"/>
      <c r="AA1830" s="126"/>
      <c r="AB1830" s="126"/>
      <c r="AC1830" s="126"/>
      <c r="AD1830" s="234">
        <v>45231</v>
      </c>
      <c r="AE1830" s="484" t="s">
        <v>8756</v>
      </c>
    </row>
    <row r="1831" spans="1:31" s="297" customFormat="1" ht="27" customHeight="1">
      <c r="A1831" s="197">
        <v>1111601132</v>
      </c>
      <c r="B1831" s="198" t="s">
        <v>11645</v>
      </c>
      <c r="C1831" s="156" t="s">
        <v>8832</v>
      </c>
      <c r="D1831" s="156" t="s">
        <v>74</v>
      </c>
      <c r="E1831" s="156" t="s">
        <v>8833</v>
      </c>
      <c r="F1831" s="199" t="s">
        <v>8834</v>
      </c>
      <c r="G1831" s="200" t="s">
        <v>8835</v>
      </c>
      <c r="H1831" s="200" t="s">
        <v>8836</v>
      </c>
      <c r="I1831" s="135"/>
      <c r="J1831" s="136"/>
      <c r="K1831" s="136"/>
      <c r="L1831" s="136"/>
      <c r="M1831" s="136" t="s">
        <v>395</v>
      </c>
      <c r="N1831" s="137" t="s">
        <v>396</v>
      </c>
      <c r="O1831" s="132"/>
      <c r="P1831" s="99"/>
      <c r="Q1831" s="131" t="s">
        <v>765</v>
      </c>
      <c r="R1831" s="132"/>
      <c r="S1831" s="99"/>
      <c r="T1831" s="99"/>
      <c r="U1831" s="99"/>
      <c r="V1831" s="131"/>
      <c r="W1831" s="132"/>
      <c r="X1831" s="131"/>
      <c r="Y1831" s="132"/>
      <c r="Z1831" s="99"/>
      <c r="AA1831" s="99"/>
      <c r="AB1831" s="99"/>
      <c r="AC1831" s="99"/>
      <c r="AD1831" s="149">
        <v>45261</v>
      </c>
      <c r="AE1831" s="102" t="s">
        <v>8837</v>
      </c>
    </row>
    <row r="1832" spans="1:31" s="66" customFormat="1" ht="27" customHeight="1">
      <c r="A1832" s="223">
        <v>1111601181</v>
      </c>
      <c r="B1832" s="275" t="s">
        <v>5638</v>
      </c>
      <c r="C1832" s="124" t="s">
        <v>9636</v>
      </c>
      <c r="D1832" s="102" t="s">
        <v>74</v>
      </c>
      <c r="E1832" s="124" t="s">
        <v>5590</v>
      </c>
      <c r="F1832" s="125" t="s">
        <v>4787</v>
      </c>
      <c r="G1832" s="126" t="s">
        <v>5591</v>
      </c>
      <c r="H1832" s="126" t="s">
        <v>5592</v>
      </c>
      <c r="I1832" s="127" t="s">
        <v>391</v>
      </c>
      <c r="J1832" s="128" t="s">
        <v>392</v>
      </c>
      <c r="K1832" s="148" t="s">
        <v>393</v>
      </c>
      <c r="L1832" s="148" t="s">
        <v>394</v>
      </c>
      <c r="M1832" s="148" t="s">
        <v>395</v>
      </c>
      <c r="N1832" s="137" t="s">
        <v>396</v>
      </c>
      <c r="O1832" s="130"/>
      <c r="P1832" s="126"/>
      <c r="Q1832" s="485"/>
      <c r="R1832" s="243">
        <v>2</v>
      </c>
      <c r="S1832" s="126"/>
      <c r="T1832" s="126"/>
      <c r="U1832" s="126"/>
      <c r="V1832" s="146"/>
      <c r="W1832" s="243"/>
      <c r="X1832" s="146"/>
      <c r="Y1832" s="130"/>
      <c r="Z1832" s="126"/>
      <c r="AA1832" s="126"/>
      <c r="AB1832" s="126"/>
      <c r="AC1832" s="126"/>
      <c r="AD1832" s="234">
        <v>43739</v>
      </c>
      <c r="AE1832" s="268" t="s">
        <v>5593</v>
      </c>
    </row>
    <row r="1833" spans="1:31" s="66" customFormat="1" ht="27" customHeight="1">
      <c r="A1833" s="99">
        <v>1111601264</v>
      </c>
      <c r="B1833" s="275" t="s">
        <v>11882</v>
      </c>
      <c r="C1833" s="124" t="s">
        <v>10127</v>
      </c>
      <c r="D1833" s="102" t="s">
        <v>74</v>
      </c>
      <c r="E1833" s="276" t="s">
        <v>10128</v>
      </c>
      <c r="F1833" s="126" t="s">
        <v>10129</v>
      </c>
      <c r="G1833" s="133" t="s">
        <v>10130</v>
      </c>
      <c r="H1833" s="133" t="s">
        <v>10131</v>
      </c>
      <c r="I1833" s="135" t="s">
        <v>391</v>
      </c>
      <c r="J1833" s="136" t="s">
        <v>392</v>
      </c>
      <c r="K1833" s="136" t="s">
        <v>393</v>
      </c>
      <c r="L1833" s="136" t="s">
        <v>394</v>
      </c>
      <c r="M1833" s="136" t="s">
        <v>395</v>
      </c>
      <c r="N1833" s="136" t="s">
        <v>396</v>
      </c>
      <c r="O1833" s="136" t="s">
        <v>2177</v>
      </c>
      <c r="P1833" s="99"/>
      <c r="Q1833" s="131"/>
      <c r="R1833" s="132">
        <v>2</v>
      </c>
      <c r="S1833" s="99"/>
      <c r="T1833" s="99"/>
      <c r="U1833" s="99"/>
      <c r="V1833" s="131"/>
      <c r="W1833" s="132"/>
      <c r="X1833" s="131"/>
      <c r="Y1833" s="132"/>
      <c r="Z1833" s="99"/>
      <c r="AA1833" s="99"/>
      <c r="AB1833" s="99"/>
      <c r="AC1833" s="99"/>
      <c r="AD1833" s="138">
        <v>45748</v>
      </c>
      <c r="AE1833" s="102" t="s">
        <v>10132</v>
      </c>
    </row>
    <row r="1834" spans="1:31" s="297" customFormat="1" ht="27" customHeight="1">
      <c r="A1834" s="169">
        <v>1111700314</v>
      </c>
      <c r="B1834" s="155" t="s">
        <v>11952</v>
      </c>
      <c r="C1834" s="258" t="s">
        <v>11331</v>
      </c>
      <c r="D1834" s="156" t="s">
        <v>75</v>
      </c>
      <c r="E1834" s="156" t="s">
        <v>11332</v>
      </c>
      <c r="F1834" s="199" t="s">
        <v>11333</v>
      </c>
      <c r="G1834" s="269" t="s">
        <v>11334</v>
      </c>
      <c r="H1834" s="200" t="s">
        <v>11335</v>
      </c>
      <c r="I1834" s="216"/>
      <c r="J1834" s="217"/>
      <c r="K1834" s="217"/>
      <c r="L1834" s="217"/>
      <c r="M1834" s="217" t="s">
        <v>10919</v>
      </c>
      <c r="N1834" s="202"/>
      <c r="O1834" s="202"/>
      <c r="P1834" s="169"/>
      <c r="Q1834" s="203"/>
      <c r="R1834" s="204">
        <v>2</v>
      </c>
      <c r="S1834" s="169"/>
      <c r="T1834" s="169"/>
      <c r="U1834" s="169"/>
      <c r="V1834" s="203"/>
      <c r="W1834" s="204"/>
      <c r="X1834" s="203"/>
      <c r="Y1834" s="204"/>
      <c r="Z1834" s="169"/>
      <c r="AA1834" s="169"/>
      <c r="AB1834" s="169"/>
      <c r="AC1834" s="169"/>
      <c r="AD1834" s="270">
        <v>46113</v>
      </c>
      <c r="AE1834" s="156" t="s">
        <v>11336</v>
      </c>
    </row>
    <row r="1835" spans="1:31" s="66" customFormat="1" ht="27" customHeight="1">
      <c r="A1835" s="223">
        <v>1111700397</v>
      </c>
      <c r="B1835" s="124" t="s">
        <v>2582</v>
      </c>
      <c r="C1835" s="124" t="s">
        <v>2594</v>
      </c>
      <c r="D1835" s="102" t="s">
        <v>2595</v>
      </c>
      <c r="E1835" s="124" t="s">
        <v>2596</v>
      </c>
      <c r="F1835" s="125">
        <v>3690112</v>
      </c>
      <c r="G1835" s="126" t="s">
        <v>2597</v>
      </c>
      <c r="H1835" s="126" t="s">
        <v>2598</v>
      </c>
      <c r="I1835" s="110"/>
      <c r="J1835" s="148"/>
      <c r="K1835" s="148" t="s">
        <v>456</v>
      </c>
      <c r="L1835" s="148"/>
      <c r="M1835" s="148" t="s">
        <v>395</v>
      </c>
      <c r="N1835" s="137"/>
      <c r="O1835" s="132"/>
      <c r="P1835" s="126"/>
      <c r="Q1835" s="146" t="s">
        <v>49</v>
      </c>
      <c r="R1835" s="243"/>
      <c r="S1835" s="126"/>
      <c r="T1835" s="126"/>
      <c r="U1835" s="126"/>
      <c r="V1835" s="146"/>
      <c r="W1835" s="243"/>
      <c r="X1835" s="146"/>
      <c r="Y1835" s="130"/>
      <c r="Z1835" s="126"/>
      <c r="AA1835" s="126"/>
      <c r="AB1835" s="126"/>
      <c r="AC1835" s="126"/>
      <c r="AD1835" s="234">
        <v>41061</v>
      </c>
      <c r="AE1835" s="268" t="s">
        <v>2611</v>
      </c>
    </row>
    <row r="1836" spans="1:31" s="213" customFormat="1" ht="30" customHeight="1">
      <c r="A1836" s="223">
        <v>1111700686</v>
      </c>
      <c r="B1836" s="124" t="s">
        <v>6230</v>
      </c>
      <c r="C1836" s="124" t="s">
        <v>6231</v>
      </c>
      <c r="D1836" s="102" t="s">
        <v>2595</v>
      </c>
      <c r="E1836" s="124" t="s">
        <v>6232</v>
      </c>
      <c r="F1836" s="125">
        <v>3690131</v>
      </c>
      <c r="G1836" s="126" t="s">
        <v>6233</v>
      </c>
      <c r="H1836" s="126"/>
      <c r="I1836" s="110"/>
      <c r="J1836" s="148"/>
      <c r="K1836" s="148"/>
      <c r="L1836" s="148"/>
      <c r="M1836" s="148" t="s">
        <v>395</v>
      </c>
      <c r="N1836" s="137" t="s">
        <v>396</v>
      </c>
      <c r="O1836" s="132"/>
      <c r="P1836" s="126"/>
      <c r="Q1836" s="146" t="s">
        <v>49</v>
      </c>
      <c r="R1836" s="243"/>
      <c r="S1836" s="126"/>
      <c r="T1836" s="126"/>
      <c r="U1836" s="126"/>
      <c r="V1836" s="146"/>
      <c r="W1836" s="243"/>
      <c r="X1836" s="146"/>
      <c r="Y1836" s="130"/>
      <c r="Z1836" s="126"/>
      <c r="AA1836" s="126"/>
      <c r="AB1836" s="126"/>
      <c r="AC1836" s="126"/>
      <c r="AD1836" s="234">
        <v>44075</v>
      </c>
      <c r="AE1836" s="268" t="s">
        <v>6234</v>
      </c>
    </row>
    <row r="1837" spans="1:31" ht="27" customHeight="1">
      <c r="A1837" s="220">
        <v>1111700744</v>
      </c>
      <c r="B1837" s="286" t="s">
        <v>879</v>
      </c>
      <c r="C1837" s="359" t="s">
        <v>6567</v>
      </c>
      <c r="D1837" s="102" t="s">
        <v>75</v>
      </c>
      <c r="E1837" s="102" t="s">
        <v>880</v>
      </c>
      <c r="F1837" s="150">
        <v>3650073</v>
      </c>
      <c r="G1837" s="153" t="s">
        <v>937</v>
      </c>
      <c r="H1837" s="134" t="s">
        <v>938</v>
      </c>
      <c r="I1837" s="175"/>
      <c r="J1837" s="148"/>
      <c r="K1837" s="148"/>
      <c r="L1837" s="148"/>
      <c r="M1837" s="148"/>
      <c r="N1837" s="137" t="s">
        <v>396</v>
      </c>
      <c r="O1837" s="132"/>
      <c r="P1837" s="99"/>
      <c r="Q1837" s="131" t="s">
        <v>49</v>
      </c>
      <c r="R1837" s="132"/>
      <c r="S1837" s="99"/>
      <c r="T1837" s="99"/>
      <c r="U1837" s="99"/>
      <c r="V1837" s="131"/>
      <c r="W1837" s="132"/>
      <c r="X1837" s="131"/>
      <c r="Y1837" s="132"/>
      <c r="Z1837" s="99"/>
      <c r="AA1837" s="99"/>
      <c r="AB1837" s="99"/>
      <c r="AC1837" s="99"/>
      <c r="AD1837" s="112">
        <v>44287</v>
      </c>
      <c r="AE1837" s="102" t="s">
        <v>972</v>
      </c>
    </row>
    <row r="1838" spans="1:31" ht="27" customHeight="1">
      <c r="A1838" s="223">
        <v>1111700769</v>
      </c>
      <c r="B1838" s="124" t="s">
        <v>6864</v>
      </c>
      <c r="C1838" s="124" t="s">
        <v>6865</v>
      </c>
      <c r="D1838" s="102" t="s">
        <v>75</v>
      </c>
      <c r="E1838" s="124" t="s">
        <v>6866</v>
      </c>
      <c r="F1838" s="125" t="s">
        <v>6867</v>
      </c>
      <c r="G1838" s="126" t="s">
        <v>6868</v>
      </c>
      <c r="H1838" s="126" t="s">
        <v>6869</v>
      </c>
      <c r="I1838" s="127"/>
      <c r="J1838" s="128"/>
      <c r="K1838" s="128"/>
      <c r="L1838" s="128"/>
      <c r="M1838" s="128" t="s">
        <v>395</v>
      </c>
      <c r="N1838" s="129" t="s">
        <v>396</v>
      </c>
      <c r="O1838" s="130"/>
      <c r="P1838" s="126"/>
      <c r="Q1838" s="131" t="s">
        <v>49</v>
      </c>
      <c r="R1838" s="243"/>
      <c r="S1838" s="126"/>
      <c r="T1838" s="126"/>
      <c r="U1838" s="126"/>
      <c r="V1838" s="146"/>
      <c r="W1838" s="243"/>
      <c r="X1838" s="146"/>
      <c r="Y1838" s="130"/>
      <c r="Z1838" s="126"/>
      <c r="AA1838" s="126"/>
      <c r="AB1838" s="126"/>
      <c r="AC1838" s="126"/>
      <c r="AD1838" s="112">
        <v>44378</v>
      </c>
      <c r="AE1838" s="268" t="s">
        <v>6870</v>
      </c>
    </row>
    <row r="1839" spans="1:31" s="297" customFormat="1" ht="27" customHeight="1">
      <c r="A1839" s="126">
        <v>1111700850</v>
      </c>
      <c r="B1839" s="124" t="s">
        <v>10287</v>
      </c>
      <c r="C1839" s="102" t="s">
        <v>10229</v>
      </c>
      <c r="D1839" s="102" t="s">
        <v>75</v>
      </c>
      <c r="E1839" s="102" t="s">
        <v>10288</v>
      </c>
      <c r="F1839" s="259" t="s">
        <v>10230</v>
      </c>
      <c r="G1839" s="131" t="s">
        <v>10231</v>
      </c>
      <c r="H1839" s="131" t="s">
        <v>10231</v>
      </c>
      <c r="I1839" s="135"/>
      <c r="J1839" s="136"/>
      <c r="K1839" s="136"/>
      <c r="L1839" s="136"/>
      <c r="M1839" s="136" t="s">
        <v>395</v>
      </c>
      <c r="N1839" s="137" t="s">
        <v>396</v>
      </c>
      <c r="O1839" s="89"/>
      <c r="P1839" s="99"/>
      <c r="Q1839" s="131" t="s">
        <v>49</v>
      </c>
      <c r="R1839" s="132"/>
      <c r="S1839" s="99"/>
      <c r="T1839" s="99"/>
      <c r="U1839" s="99"/>
      <c r="V1839" s="131"/>
      <c r="W1839" s="132"/>
      <c r="X1839" s="131"/>
      <c r="Y1839" s="132"/>
      <c r="Z1839" s="99"/>
      <c r="AA1839" s="99"/>
      <c r="AB1839" s="99"/>
      <c r="AC1839" s="99"/>
      <c r="AD1839" s="112">
        <v>45261</v>
      </c>
      <c r="AE1839" s="102" t="s">
        <v>10232</v>
      </c>
    </row>
    <row r="1840" spans="1:31" s="297" customFormat="1" ht="27" customHeight="1">
      <c r="A1840" s="82">
        <v>1111700884</v>
      </c>
      <c r="B1840" s="275" t="s">
        <v>5638</v>
      </c>
      <c r="C1840" s="291" t="s">
        <v>9197</v>
      </c>
      <c r="D1840" s="84" t="s">
        <v>8086</v>
      </c>
      <c r="E1840" s="292" t="s">
        <v>9198</v>
      </c>
      <c r="F1840" s="77" t="s">
        <v>9199</v>
      </c>
      <c r="G1840" s="293" t="s">
        <v>9200</v>
      </c>
      <c r="H1840" s="293" t="s">
        <v>9201</v>
      </c>
      <c r="I1840" s="294" t="s">
        <v>391</v>
      </c>
      <c r="J1840" s="295" t="s">
        <v>392</v>
      </c>
      <c r="K1840" s="295" t="s">
        <v>393</v>
      </c>
      <c r="L1840" s="295" t="s">
        <v>394</v>
      </c>
      <c r="M1840" s="295" t="s">
        <v>395</v>
      </c>
      <c r="N1840" s="295" t="s">
        <v>396</v>
      </c>
      <c r="O1840" s="295"/>
      <c r="P1840" s="82"/>
      <c r="Q1840" s="215"/>
      <c r="R1840" s="87">
        <v>2</v>
      </c>
      <c r="S1840" s="82"/>
      <c r="T1840" s="82"/>
      <c r="U1840" s="82"/>
      <c r="V1840" s="215"/>
      <c r="W1840" s="87"/>
      <c r="X1840" s="215"/>
      <c r="Y1840" s="87"/>
      <c r="Z1840" s="82"/>
      <c r="AA1840" s="82"/>
      <c r="AB1840" s="82"/>
      <c r="AC1840" s="82"/>
      <c r="AD1840" s="296">
        <v>45444</v>
      </c>
      <c r="AE1840" s="84" t="s">
        <v>9202</v>
      </c>
    </row>
    <row r="1841" spans="1:31" s="297" customFormat="1" ht="27" customHeight="1">
      <c r="A1841" s="197">
        <v>1111700892</v>
      </c>
      <c r="B1841" s="124" t="s">
        <v>9909</v>
      </c>
      <c r="C1841" s="156" t="s">
        <v>9918</v>
      </c>
      <c r="D1841" s="156" t="s">
        <v>8086</v>
      </c>
      <c r="E1841" s="156" t="s">
        <v>8087</v>
      </c>
      <c r="F1841" s="199" t="s">
        <v>8088</v>
      </c>
      <c r="G1841" s="200" t="s">
        <v>8089</v>
      </c>
      <c r="H1841" s="200" t="s">
        <v>8090</v>
      </c>
      <c r="I1841" s="135" t="s">
        <v>391</v>
      </c>
      <c r="J1841" s="136" t="s">
        <v>392</v>
      </c>
      <c r="K1841" s="136" t="s">
        <v>393</v>
      </c>
      <c r="L1841" s="136" t="s">
        <v>394</v>
      </c>
      <c r="M1841" s="136" t="s">
        <v>395</v>
      </c>
      <c r="N1841" s="137" t="s">
        <v>396</v>
      </c>
      <c r="O1841" s="132" t="s">
        <v>2177</v>
      </c>
      <c r="P1841" s="99"/>
      <c r="Q1841" s="131"/>
      <c r="R1841" s="132">
        <v>1</v>
      </c>
      <c r="S1841" s="99"/>
      <c r="T1841" s="99"/>
      <c r="U1841" s="99"/>
      <c r="V1841" s="131"/>
      <c r="W1841" s="132"/>
      <c r="X1841" s="131"/>
      <c r="Y1841" s="132"/>
      <c r="Z1841" s="99"/>
      <c r="AA1841" s="99"/>
      <c r="AB1841" s="99"/>
      <c r="AC1841" s="99"/>
      <c r="AD1841" s="149">
        <v>45717</v>
      </c>
      <c r="AE1841" s="102" t="s">
        <v>8091</v>
      </c>
    </row>
    <row r="1842" spans="1:31" s="297" customFormat="1" ht="27" customHeight="1">
      <c r="A1842" s="223">
        <v>1111800494</v>
      </c>
      <c r="B1842" s="124" t="s">
        <v>2583</v>
      </c>
      <c r="C1842" s="124" t="s">
        <v>2575</v>
      </c>
      <c r="D1842" s="102" t="s">
        <v>2576</v>
      </c>
      <c r="E1842" s="124" t="s">
        <v>2599</v>
      </c>
      <c r="F1842" s="125">
        <v>3400001</v>
      </c>
      <c r="G1842" s="126" t="s">
        <v>2577</v>
      </c>
      <c r="H1842" s="126" t="s">
        <v>2578</v>
      </c>
      <c r="I1842" s="110"/>
      <c r="J1842" s="148"/>
      <c r="K1842" s="148"/>
      <c r="L1842" s="148"/>
      <c r="M1842" s="148" t="s">
        <v>395</v>
      </c>
      <c r="N1842" s="137"/>
      <c r="O1842" s="132"/>
      <c r="P1842" s="126"/>
      <c r="Q1842" s="146"/>
      <c r="R1842" s="243">
        <v>3</v>
      </c>
      <c r="S1842" s="126"/>
      <c r="T1842" s="126"/>
      <c r="U1842" s="126"/>
      <c r="V1842" s="146"/>
      <c r="W1842" s="243"/>
      <c r="X1842" s="146"/>
      <c r="Y1842" s="130"/>
      <c r="Z1842" s="126"/>
      <c r="AA1842" s="126"/>
      <c r="AB1842" s="126"/>
      <c r="AC1842" s="126"/>
      <c r="AD1842" s="234">
        <v>41061</v>
      </c>
      <c r="AE1842" s="268" t="s">
        <v>2609</v>
      </c>
    </row>
    <row r="1843" spans="1:31" s="66" customFormat="1" ht="27" customHeight="1">
      <c r="A1843" s="126">
        <v>1111800627</v>
      </c>
      <c r="B1843" s="275" t="s">
        <v>3050</v>
      </c>
      <c r="C1843" s="324" t="s">
        <v>3051</v>
      </c>
      <c r="D1843" s="102" t="s">
        <v>1033</v>
      </c>
      <c r="E1843" s="102" t="s">
        <v>3053</v>
      </c>
      <c r="F1843" s="144" t="s">
        <v>3065</v>
      </c>
      <c r="G1843" s="126" t="s">
        <v>3066</v>
      </c>
      <c r="H1843" s="126" t="s">
        <v>3067</v>
      </c>
      <c r="I1843" s="135"/>
      <c r="J1843" s="136"/>
      <c r="K1843" s="136" t="s">
        <v>456</v>
      </c>
      <c r="L1843" s="136" t="s">
        <v>477</v>
      </c>
      <c r="M1843" s="136" t="s">
        <v>395</v>
      </c>
      <c r="N1843" s="137" t="s">
        <v>396</v>
      </c>
      <c r="O1843" s="132" t="s">
        <v>2177</v>
      </c>
      <c r="P1843" s="126"/>
      <c r="Q1843" s="146" t="s">
        <v>765</v>
      </c>
      <c r="R1843" s="243"/>
      <c r="S1843" s="126"/>
      <c r="T1843" s="126"/>
      <c r="U1843" s="126"/>
      <c r="V1843" s="146"/>
      <c r="W1843" s="243"/>
      <c r="X1843" s="146"/>
      <c r="Y1843" s="130"/>
      <c r="Z1843" s="126"/>
      <c r="AA1843" s="126"/>
      <c r="AB1843" s="126"/>
      <c r="AC1843" s="126"/>
      <c r="AD1843" s="482">
        <v>42186</v>
      </c>
      <c r="AE1843" s="268" t="s">
        <v>3052</v>
      </c>
    </row>
    <row r="1844" spans="1:31" s="297" customFormat="1" ht="27" customHeight="1">
      <c r="A1844" s="126">
        <v>1111801203</v>
      </c>
      <c r="B1844" s="275" t="s">
        <v>7781</v>
      </c>
      <c r="C1844" s="324" t="s">
        <v>7782</v>
      </c>
      <c r="D1844" s="102" t="s">
        <v>1033</v>
      </c>
      <c r="E1844" s="102" t="s">
        <v>7783</v>
      </c>
      <c r="F1844" s="144" t="s">
        <v>7784</v>
      </c>
      <c r="G1844" s="126" t="s">
        <v>7785</v>
      </c>
      <c r="H1844" s="126" t="s">
        <v>7786</v>
      </c>
      <c r="I1844" s="135" t="s">
        <v>391</v>
      </c>
      <c r="J1844" s="136" t="s">
        <v>392</v>
      </c>
      <c r="K1844" s="136" t="s">
        <v>393</v>
      </c>
      <c r="L1844" s="136" t="s">
        <v>394</v>
      </c>
      <c r="M1844" s="136" t="s">
        <v>395</v>
      </c>
      <c r="N1844" s="137" t="s">
        <v>396</v>
      </c>
      <c r="O1844" s="132" t="s">
        <v>2177</v>
      </c>
      <c r="P1844" s="126"/>
      <c r="Q1844" s="146"/>
      <c r="R1844" s="243">
        <v>1</v>
      </c>
      <c r="S1844" s="126"/>
      <c r="T1844" s="126"/>
      <c r="U1844" s="126"/>
      <c r="V1844" s="146"/>
      <c r="W1844" s="243"/>
      <c r="X1844" s="146"/>
      <c r="Y1844" s="130"/>
      <c r="Z1844" s="126"/>
      <c r="AA1844" s="126"/>
      <c r="AB1844" s="126"/>
      <c r="AC1844" s="126"/>
      <c r="AD1844" s="482">
        <v>44805</v>
      </c>
      <c r="AE1844" s="268" t="s">
        <v>7787</v>
      </c>
    </row>
    <row r="1845" spans="1:31" s="297" customFormat="1" ht="27" customHeight="1">
      <c r="A1845" s="126">
        <v>1111801385</v>
      </c>
      <c r="B1845" s="275" t="s">
        <v>9087</v>
      </c>
      <c r="C1845" s="324" t="s">
        <v>9088</v>
      </c>
      <c r="D1845" s="102" t="s">
        <v>1033</v>
      </c>
      <c r="E1845" s="102" t="s">
        <v>9089</v>
      </c>
      <c r="F1845" s="144" t="s">
        <v>9090</v>
      </c>
      <c r="G1845" s="126" t="s">
        <v>9091</v>
      </c>
      <c r="H1845" s="126" t="s">
        <v>9092</v>
      </c>
      <c r="I1845" s="135"/>
      <c r="J1845" s="136"/>
      <c r="K1845" s="136"/>
      <c r="L1845" s="136"/>
      <c r="M1845" s="136" t="s">
        <v>395</v>
      </c>
      <c r="N1845" s="137"/>
      <c r="O1845" s="132"/>
      <c r="P1845" s="126"/>
      <c r="Q1845" s="146"/>
      <c r="R1845" s="243">
        <v>1</v>
      </c>
      <c r="S1845" s="126"/>
      <c r="T1845" s="126"/>
      <c r="U1845" s="126"/>
      <c r="V1845" s="146"/>
      <c r="W1845" s="243"/>
      <c r="X1845" s="146"/>
      <c r="Y1845" s="130"/>
      <c r="Z1845" s="126"/>
      <c r="AA1845" s="126"/>
      <c r="AB1845" s="126"/>
      <c r="AC1845" s="126"/>
      <c r="AD1845" s="482">
        <v>45383</v>
      </c>
      <c r="AE1845" s="268" t="s">
        <v>9093</v>
      </c>
    </row>
    <row r="1846" spans="1:31" ht="27" customHeight="1">
      <c r="A1846" s="223">
        <v>1111801443</v>
      </c>
      <c r="B1846" s="275" t="s">
        <v>5638</v>
      </c>
      <c r="C1846" s="124" t="s">
        <v>9816</v>
      </c>
      <c r="D1846" s="102" t="s">
        <v>1033</v>
      </c>
      <c r="E1846" s="124" t="s">
        <v>9817</v>
      </c>
      <c r="F1846" s="125" t="s">
        <v>1768</v>
      </c>
      <c r="G1846" s="126" t="s">
        <v>9818</v>
      </c>
      <c r="H1846" s="126" t="s">
        <v>9819</v>
      </c>
      <c r="I1846" s="127"/>
      <c r="J1846" s="128"/>
      <c r="K1846" s="128"/>
      <c r="L1846" s="128" t="s">
        <v>1184</v>
      </c>
      <c r="M1846" s="128" t="s">
        <v>395</v>
      </c>
      <c r="N1846" s="129" t="s">
        <v>396</v>
      </c>
      <c r="O1846" s="130"/>
      <c r="P1846" s="126"/>
      <c r="Q1846" s="485"/>
      <c r="R1846" s="243">
        <v>2</v>
      </c>
      <c r="S1846" s="126"/>
      <c r="T1846" s="126"/>
      <c r="U1846" s="126"/>
      <c r="V1846" s="146"/>
      <c r="W1846" s="243"/>
      <c r="X1846" s="146"/>
      <c r="Y1846" s="130"/>
      <c r="Z1846" s="126"/>
      <c r="AA1846" s="126"/>
      <c r="AB1846" s="126"/>
      <c r="AC1846" s="126"/>
      <c r="AD1846" s="234">
        <v>45658</v>
      </c>
      <c r="AE1846" s="268" t="s">
        <v>9820</v>
      </c>
    </row>
    <row r="1847" spans="1:31" ht="27" customHeight="1">
      <c r="A1847" s="223">
        <v>1111900302</v>
      </c>
      <c r="B1847" s="124" t="s">
        <v>2680</v>
      </c>
      <c r="C1847" s="124" t="s">
        <v>2681</v>
      </c>
      <c r="D1847" s="102" t="s">
        <v>76</v>
      </c>
      <c r="E1847" s="124" t="s">
        <v>2682</v>
      </c>
      <c r="F1847" s="125" t="s">
        <v>2683</v>
      </c>
      <c r="G1847" s="126" t="s">
        <v>2684</v>
      </c>
      <c r="H1847" s="126" t="s">
        <v>2685</v>
      </c>
      <c r="I1847" s="110"/>
      <c r="J1847" s="148"/>
      <c r="K1847" s="148" t="s">
        <v>456</v>
      </c>
      <c r="L1847" s="148"/>
      <c r="M1847" s="148"/>
      <c r="N1847" s="137"/>
      <c r="O1847" s="132"/>
      <c r="P1847" s="126"/>
      <c r="Q1847" s="146" t="s">
        <v>765</v>
      </c>
      <c r="R1847" s="243"/>
      <c r="S1847" s="126"/>
      <c r="T1847" s="126"/>
      <c r="U1847" s="126"/>
      <c r="V1847" s="146"/>
      <c r="W1847" s="243"/>
      <c r="X1847" s="146"/>
      <c r="Y1847" s="130"/>
      <c r="Z1847" s="126"/>
      <c r="AA1847" s="126"/>
      <c r="AB1847" s="126"/>
      <c r="AC1847" s="126"/>
      <c r="AD1847" s="234">
        <v>41030</v>
      </c>
      <c r="AE1847" s="268" t="s">
        <v>6140</v>
      </c>
    </row>
    <row r="1848" spans="1:31" ht="27" customHeight="1">
      <c r="A1848" s="223">
        <v>1111900716</v>
      </c>
      <c r="B1848" s="124" t="s">
        <v>5188</v>
      </c>
      <c r="C1848" s="124" t="s">
        <v>3277</v>
      </c>
      <c r="D1848" s="102" t="s">
        <v>76</v>
      </c>
      <c r="E1848" s="124" t="s">
        <v>3278</v>
      </c>
      <c r="F1848" s="125" t="s">
        <v>5189</v>
      </c>
      <c r="G1848" s="126" t="s">
        <v>5190</v>
      </c>
      <c r="H1848" s="126" t="s">
        <v>5190</v>
      </c>
      <c r="I1848" s="127"/>
      <c r="J1848" s="128"/>
      <c r="K1848" s="148" t="s">
        <v>456</v>
      </c>
      <c r="L1848" s="148"/>
      <c r="M1848" s="148" t="s">
        <v>395</v>
      </c>
      <c r="N1848" s="137" t="s">
        <v>396</v>
      </c>
      <c r="O1848" s="132"/>
      <c r="P1848" s="126"/>
      <c r="Q1848" s="485"/>
      <c r="R1848" s="243">
        <v>1</v>
      </c>
      <c r="S1848" s="126"/>
      <c r="T1848" s="126"/>
      <c r="U1848" s="126"/>
      <c r="V1848" s="146"/>
      <c r="W1848" s="243"/>
      <c r="X1848" s="146"/>
      <c r="Y1848" s="130"/>
      <c r="Z1848" s="126"/>
      <c r="AA1848" s="126"/>
      <c r="AB1848" s="126"/>
      <c r="AC1848" s="126"/>
      <c r="AD1848" s="234">
        <v>43678</v>
      </c>
      <c r="AE1848" s="268" t="s">
        <v>3279</v>
      </c>
    </row>
    <row r="1849" spans="1:31" ht="27" customHeight="1">
      <c r="A1849" s="223">
        <v>1111900823</v>
      </c>
      <c r="B1849" s="275" t="s">
        <v>5638</v>
      </c>
      <c r="C1849" s="124" t="s">
        <v>9637</v>
      </c>
      <c r="D1849" s="102" t="s">
        <v>76</v>
      </c>
      <c r="E1849" s="124" t="s">
        <v>5586</v>
      </c>
      <c r="F1849" s="125" t="s">
        <v>5587</v>
      </c>
      <c r="G1849" s="126" t="s">
        <v>5588</v>
      </c>
      <c r="H1849" s="126" t="s">
        <v>5589</v>
      </c>
      <c r="I1849" s="127" t="s">
        <v>391</v>
      </c>
      <c r="J1849" s="128" t="s">
        <v>392</v>
      </c>
      <c r="K1849" s="148" t="s">
        <v>393</v>
      </c>
      <c r="L1849" s="148" t="s">
        <v>394</v>
      </c>
      <c r="M1849" s="148" t="s">
        <v>395</v>
      </c>
      <c r="N1849" s="137" t="s">
        <v>396</v>
      </c>
      <c r="O1849" s="132"/>
      <c r="P1849" s="126"/>
      <c r="Q1849" s="485"/>
      <c r="R1849" s="243">
        <v>2</v>
      </c>
      <c r="S1849" s="126"/>
      <c r="T1849" s="126"/>
      <c r="U1849" s="126"/>
      <c r="V1849" s="146"/>
      <c r="W1849" s="243"/>
      <c r="X1849" s="146"/>
      <c r="Y1849" s="130"/>
      <c r="Z1849" s="126"/>
      <c r="AA1849" s="126"/>
      <c r="AB1849" s="126"/>
      <c r="AC1849" s="126"/>
      <c r="AD1849" s="234">
        <v>43770</v>
      </c>
      <c r="AE1849" s="268" t="s">
        <v>5594</v>
      </c>
    </row>
    <row r="1850" spans="1:31" s="66" customFormat="1" ht="27" customHeight="1">
      <c r="A1850" s="99">
        <v>1112100431</v>
      </c>
      <c r="B1850" s="100" t="s">
        <v>3798</v>
      </c>
      <c r="C1850" s="101" t="s">
        <v>3799</v>
      </c>
      <c r="D1850" s="102" t="s">
        <v>3800</v>
      </c>
      <c r="E1850" s="102" t="s">
        <v>3801</v>
      </c>
      <c r="F1850" s="133" t="s">
        <v>4066</v>
      </c>
      <c r="G1850" s="134" t="s">
        <v>4067</v>
      </c>
      <c r="H1850" s="134" t="s">
        <v>4068</v>
      </c>
      <c r="I1850" s="135"/>
      <c r="J1850" s="136"/>
      <c r="K1850" s="136"/>
      <c r="L1850" s="136" t="s">
        <v>1184</v>
      </c>
      <c r="M1850" s="136" t="s">
        <v>395</v>
      </c>
      <c r="N1850" s="137" t="s">
        <v>396</v>
      </c>
      <c r="O1850" s="132"/>
      <c r="P1850" s="99"/>
      <c r="Q1850" s="131" t="s">
        <v>3802</v>
      </c>
      <c r="R1850" s="132"/>
      <c r="S1850" s="99"/>
      <c r="T1850" s="99"/>
      <c r="U1850" s="99"/>
      <c r="V1850" s="131"/>
      <c r="W1850" s="132"/>
      <c r="X1850" s="131"/>
      <c r="Y1850" s="132"/>
      <c r="Z1850" s="99"/>
      <c r="AA1850" s="99"/>
      <c r="AB1850" s="99"/>
      <c r="AC1850" s="99"/>
      <c r="AD1850" s="138">
        <v>42826</v>
      </c>
      <c r="AE1850" s="102" t="s">
        <v>3803</v>
      </c>
    </row>
    <row r="1851" spans="1:31" s="297" customFormat="1" ht="27" customHeight="1">
      <c r="A1851" s="99">
        <v>1112100696</v>
      </c>
      <c r="B1851" s="124" t="s">
        <v>4568</v>
      </c>
      <c r="C1851" s="124" t="s">
        <v>6424</v>
      </c>
      <c r="D1851" s="102" t="s">
        <v>2249</v>
      </c>
      <c r="E1851" s="276" t="s">
        <v>6425</v>
      </c>
      <c r="F1851" s="126" t="s">
        <v>6426</v>
      </c>
      <c r="G1851" s="133" t="s">
        <v>6427</v>
      </c>
      <c r="H1851" s="133" t="s">
        <v>6422</v>
      </c>
      <c r="I1851" s="135" t="s">
        <v>391</v>
      </c>
      <c r="J1851" s="136" t="s">
        <v>392</v>
      </c>
      <c r="K1851" s="136" t="s">
        <v>393</v>
      </c>
      <c r="L1851" s="136" t="s">
        <v>394</v>
      </c>
      <c r="M1851" s="136" t="s">
        <v>395</v>
      </c>
      <c r="N1851" s="136" t="s">
        <v>396</v>
      </c>
      <c r="O1851" s="136" t="s">
        <v>2177</v>
      </c>
      <c r="P1851" s="99"/>
      <c r="Q1851" s="131"/>
      <c r="R1851" s="132">
        <v>2</v>
      </c>
      <c r="S1851" s="99"/>
      <c r="T1851" s="99"/>
      <c r="U1851" s="99"/>
      <c r="V1851" s="131"/>
      <c r="W1851" s="132"/>
      <c r="X1851" s="131"/>
      <c r="Y1851" s="132"/>
      <c r="Z1851" s="99"/>
      <c r="AA1851" s="99"/>
      <c r="AB1851" s="99"/>
      <c r="AC1851" s="99"/>
      <c r="AD1851" s="149">
        <v>44197</v>
      </c>
      <c r="AE1851" s="102" t="s">
        <v>6428</v>
      </c>
    </row>
    <row r="1852" spans="1:31" s="66" customFormat="1" ht="27" customHeight="1">
      <c r="A1852" s="99">
        <v>1112100746</v>
      </c>
      <c r="B1852" s="124" t="s">
        <v>8457</v>
      </c>
      <c r="C1852" s="102" t="s">
        <v>8600</v>
      </c>
      <c r="D1852" s="102" t="s">
        <v>2249</v>
      </c>
      <c r="E1852" s="102" t="s">
        <v>8601</v>
      </c>
      <c r="F1852" s="125" t="s">
        <v>8460</v>
      </c>
      <c r="G1852" s="126" t="s">
        <v>8602</v>
      </c>
      <c r="H1852" s="126" t="s">
        <v>8603</v>
      </c>
      <c r="I1852" s="135" t="s">
        <v>391</v>
      </c>
      <c r="J1852" s="136" t="s">
        <v>392</v>
      </c>
      <c r="K1852" s="136" t="s">
        <v>393</v>
      </c>
      <c r="L1852" s="136" t="s">
        <v>394</v>
      </c>
      <c r="M1852" s="136" t="s">
        <v>395</v>
      </c>
      <c r="N1852" s="171" t="s">
        <v>396</v>
      </c>
      <c r="O1852" s="130"/>
      <c r="P1852" s="99"/>
      <c r="Q1852" s="131" t="s">
        <v>765</v>
      </c>
      <c r="R1852" s="132">
        <v>2</v>
      </c>
      <c r="S1852" s="99"/>
      <c r="T1852" s="99"/>
      <c r="U1852" s="99"/>
      <c r="V1852" s="131"/>
      <c r="W1852" s="132"/>
      <c r="X1852" s="146"/>
      <c r="Y1852" s="132"/>
      <c r="Z1852" s="99"/>
      <c r="AA1852" s="99"/>
      <c r="AB1852" s="99"/>
      <c r="AC1852" s="99"/>
      <c r="AD1852" s="112">
        <v>45047</v>
      </c>
      <c r="AE1852" s="102" t="s">
        <v>8463</v>
      </c>
    </row>
    <row r="1853" spans="1:31" s="66" customFormat="1" ht="27" customHeight="1">
      <c r="A1853" s="99">
        <v>1112100761</v>
      </c>
      <c r="B1853" s="100" t="s">
        <v>11883</v>
      </c>
      <c r="C1853" s="101" t="s">
        <v>9676</v>
      </c>
      <c r="D1853" s="102" t="s">
        <v>2249</v>
      </c>
      <c r="E1853" s="102" t="s">
        <v>9677</v>
      </c>
      <c r="F1853" s="133" t="s">
        <v>5046</v>
      </c>
      <c r="G1853" s="134" t="s">
        <v>9678</v>
      </c>
      <c r="H1853" s="134" t="s">
        <v>9613</v>
      </c>
      <c r="I1853" s="154" t="s">
        <v>391</v>
      </c>
      <c r="J1853" s="136" t="s">
        <v>392</v>
      </c>
      <c r="K1853" s="136" t="s">
        <v>393</v>
      </c>
      <c r="L1853" s="136" t="s">
        <v>394</v>
      </c>
      <c r="M1853" s="136" t="s">
        <v>395</v>
      </c>
      <c r="N1853" s="137" t="s">
        <v>396</v>
      </c>
      <c r="O1853" s="137" t="s">
        <v>2177</v>
      </c>
      <c r="P1853" s="99"/>
      <c r="Q1853" s="131"/>
      <c r="R1853" s="132">
        <v>2</v>
      </c>
      <c r="S1853" s="99"/>
      <c r="T1853" s="99"/>
      <c r="U1853" s="99"/>
      <c r="V1853" s="131"/>
      <c r="W1853" s="111"/>
      <c r="X1853" s="131"/>
      <c r="Y1853" s="132"/>
      <c r="Z1853" s="111"/>
      <c r="AA1853" s="99"/>
      <c r="AB1853" s="99"/>
      <c r="AC1853" s="99"/>
      <c r="AD1853" s="149">
        <v>45627</v>
      </c>
      <c r="AE1853" s="102" t="s">
        <v>9679</v>
      </c>
    </row>
    <row r="1854" spans="1:31" s="66" customFormat="1" ht="27" customHeight="1">
      <c r="A1854" s="99">
        <v>1112200397</v>
      </c>
      <c r="B1854" s="275" t="s">
        <v>9787</v>
      </c>
      <c r="C1854" s="124" t="s">
        <v>9788</v>
      </c>
      <c r="D1854" s="102" t="s">
        <v>77</v>
      </c>
      <c r="E1854" s="276" t="s">
        <v>9789</v>
      </c>
      <c r="F1854" s="126" t="s">
        <v>6207</v>
      </c>
      <c r="G1854" s="133" t="s">
        <v>9790</v>
      </c>
      <c r="H1854" s="133" t="s">
        <v>9791</v>
      </c>
      <c r="I1854" s="135" t="s">
        <v>391</v>
      </c>
      <c r="J1854" s="136" t="s">
        <v>392</v>
      </c>
      <c r="K1854" s="136" t="s">
        <v>393</v>
      </c>
      <c r="L1854" s="136" t="s">
        <v>394</v>
      </c>
      <c r="M1854" s="136" t="s">
        <v>395</v>
      </c>
      <c r="N1854" s="136" t="s">
        <v>396</v>
      </c>
      <c r="O1854" s="136"/>
      <c r="P1854" s="99"/>
      <c r="Q1854" s="131"/>
      <c r="R1854" s="132">
        <v>2</v>
      </c>
      <c r="S1854" s="99"/>
      <c r="T1854" s="99"/>
      <c r="U1854" s="99"/>
      <c r="V1854" s="131"/>
      <c r="W1854" s="132"/>
      <c r="X1854" s="131"/>
      <c r="Y1854" s="132"/>
      <c r="Z1854" s="99"/>
      <c r="AA1854" s="99"/>
      <c r="AB1854" s="99"/>
      <c r="AC1854" s="99"/>
      <c r="AD1854" s="149">
        <v>45383</v>
      </c>
      <c r="AE1854" s="102" t="s">
        <v>9792</v>
      </c>
    </row>
    <row r="1855" spans="1:31" s="66" customFormat="1" ht="27" customHeight="1">
      <c r="A1855" s="126">
        <v>1112200405</v>
      </c>
      <c r="B1855" s="275" t="s">
        <v>5638</v>
      </c>
      <c r="C1855" s="102" t="s">
        <v>9638</v>
      </c>
      <c r="D1855" s="262" t="s">
        <v>77</v>
      </c>
      <c r="E1855" s="102" t="s">
        <v>8217</v>
      </c>
      <c r="F1855" s="259">
        <v>3530002</v>
      </c>
      <c r="G1855" s="131" t="s">
        <v>8218</v>
      </c>
      <c r="H1855" s="131" t="s">
        <v>8219</v>
      </c>
      <c r="I1855" s="135" t="s">
        <v>391</v>
      </c>
      <c r="J1855" s="136" t="s">
        <v>392</v>
      </c>
      <c r="K1855" s="136" t="s">
        <v>393</v>
      </c>
      <c r="L1855" s="136" t="s">
        <v>394</v>
      </c>
      <c r="M1855" s="136" t="s">
        <v>395</v>
      </c>
      <c r="N1855" s="137" t="s">
        <v>396</v>
      </c>
      <c r="O1855" s="132"/>
      <c r="P1855" s="99"/>
      <c r="Q1855" s="131"/>
      <c r="R1855" s="132">
        <v>2</v>
      </c>
      <c r="S1855" s="99"/>
      <c r="T1855" s="99"/>
      <c r="U1855" s="99"/>
      <c r="V1855" s="131"/>
      <c r="W1855" s="132"/>
      <c r="X1855" s="131"/>
      <c r="Y1855" s="132"/>
      <c r="Z1855" s="99"/>
      <c r="AA1855" s="99"/>
      <c r="AB1855" s="99"/>
      <c r="AC1855" s="99"/>
      <c r="AD1855" s="149">
        <v>44958</v>
      </c>
      <c r="AE1855" s="102" t="s">
        <v>8220</v>
      </c>
    </row>
    <row r="1856" spans="1:31" s="66" customFormat="1" ht="27" customHeight="1">
      <c r="A1856" s="223">
        <v>1112300502</v>
      </c>
      <c r="B1856" s="124" t="s">
        <v>4568</v>
      </c>
      <c r="C1856" s="124" t="s">
        <v>5161</v>
      </c>
      <c r="D1856" s="299" t="s">
        <v>2693</v>
      </c>
      <c r="E1856" s="124" t="s">
        <v>5162</v>
      </c>
      <c r="F1856" s="125" t="s">
        <v>5163</v>
      </c>
      <c r="G1856" s="300" t="s">
        <v>5164</v>
      </c>
      <c r="H1856" s="300" t="s">
        <v>5165</v>
      </c>
      <c r="I1856" s="110" t="s">
        <v>391</v>
      </c>
      <c r="J1856" s="148" t="s">
        <v>392</v>
      </c>
      <c r="K1856" s="148" t="s">
        <v>393</v>
      </c>
      <c r="L1856" s="148" t="s">
        <v>394</v>
      </c>
      <c r="M1856" s="148" t="s">
        <v>395</v>
      </c>
      <c r="N1856" s="137" t="s">
        <v>396</v>
      </c>
      <c r="O1856" s="132" t="s">
        <v>2177</v>
      </c>
      <c r="P1856" s="300"/>
      <c r="Q1856" s="302"/>
      <c r="R1856" s="243">
        <v>1</v>
      </c>
      <c r="S1856" s="300"/>
      <c r="T1856" s="300"/>
      <c r="U1856" s="300"/>
      <c r="V1856" s="146"/>
      <c r="W1856" s="243"/>
      <c r="X1856" s="146"/>
      <c r="Y1856" s="130"/>
      <c r="Z1856" s="300"/>
      <c r="AA1856" s="300"/>
      <c r="AB1856" s="300"/>
      <c r="AC1856" s="300"/>
      <c r="AD1856" s="234">
        <v>43497</v>
      </c>
      <c r="AE1856" s="268" t="s">
        <v>5166</v>
      </c>
    </row>
    <row r="1857" spans="1:31" ht="27" customHeight="1">
      <c r="A1857" s="223">
        <v>1112300528</v>
      </c>
      <c r="B1857" s="124" t="s">
        <v>5303</v>
      </c>
      <c r="C1857" s="124" t="s">
        <v>5167</v>
      </c>
      <c r="D1857" s="299" t="s">
        <v>2693</v>
      </c>
      <c r="E1857" s="124" t="s">
        <v>5168</v>
      </c>
      <c r="F1857" s="125" t="s">
        <v>5169</v>
      </c>
      <c r="G1857" s="300" t="s">
        <v>5170</v>
      </c>
      <c r="H1857" s="300" t="s">
        <v>5171</v>
      </c>
      <c r="I1857" s="110" t="s">
        <v>765</v>
      </c>
      <c r="J1857" s="148" t="s">
        <v>765</v>
      </c>
      <c r="K1857" s="148" t="s">
        <v>765</v>
      </c>
      <c r="L1857" s="148" t="s">
        <v>765</v>
      </c>
      <c r="M1857" s="148" t="s">
        <v>765</v>
      </c>
      <c r="N1857" s="137"/>
      <c r="O1857" s="132"/>
      <c r="P1857" s="300"/>
      <c r="Q1857" s="146" t="s">
        <v>49</v>
      </c>
      <c r="R1857" s="243"/>
      <c r="S1857" s="300"/>
      <c r="T1857" s="300"/>
      <c r="U1857" s="300"/>
      <c r="V1857" s="146"/>
      <c r="W1857" s="243"/>
      <c r="X1857" s="146"/>
      <c r="Y1857" s="130"/>
      <c r="Z1857" s="300"/>
      <c r="AA1857" s="300"/>
      <c r="AB1857" s="300"/>
      <c r="AC1857" s="300"/>
      <c r="AD1857" s="234">
        <v>43497</v>
      </c>
      <c r="AE1857" s="299" t="s">
        <v>5172</v>
      </c>
    </row>
    <row r="1858" spans="1:31" s="297" customFormat="1" ht="27" customHeight="1">
      <c r="A1858" s="220">
        <v>1112467038</v>
      </c>
      <c r="B1858" s="286" t="s">
        <v>6927</v>
      </c>
      <c r="C1858" s="359" t="s">
        <v>6928</v>
      </c>
      <c r="D1858" s="102" t="s">
        <v>80</v>
      </c>
      <c r="E1858" s="102" t="s">
        <v>6929</v>
      </c>
      <c r="F1858" s="150" t="s">
        <v>6930</v>
      </c>
      <c r="G1858" s="153" t="s">
        <v>6931</v>
      </c>
      <c r="H1858" s="134" t="s">
        <v>6932</v>
      </c>
      <c r="I1858" s="175"/>
      <c r="J1858" s="148"/>
      <c r="K1858" s="148"/>
      <c r="L1858" s="148"/>
      <c r="M1858" s="148" t="s">
        <v>395</v>
      </c>
      <c r="N1858" s="137" t="s">
        <v>396</v>
      </c>
      <c r="O1858" s="132"/>
      <c r="P1858" s="99"/>
      <c r="Q1858" s="131" t="s">
        <v>49</v>
      </c>
      <c r="R1858" s="132"/>
      <c r="S1858" s="99"/>
      <c r="T1858" s="99"/>
      <c r="U1858" s="99"/>
      <c r="V1858" s="131"/>
      <c r="W1858" s="132"/>
      <c r="X1858" s="131"/>
      <c r="Y1858" s="132"/>
      <c r="Z1858" s="99"/>
      <c r="AA1858" s="99"/>
      <c r="AB1858" s="99"/>
      <c r="AC1858" s="99"/>
      <c r="AD1858" s="112">
        <v>44409</v>
      </c>
      <c r="AE1858" s="102" t="s">
        <v>6933</v>
      </c>
    </row>
    <row r="1859" spans="1:31" ht="27" customHeight="1">
      <c r="A1859" s="220">
        <v>1112467046</v>
      </c>
      <c r="B1859" s="286" t="s">
        <v>7603</v>
      </c>
      <c r="C1859" s="359" t="s">
        <v>7604</v>
      </c>
      <c r="D1859" s="102" t="s">
        <v>78</v>
      </c>
      <c r="E1859" s="102" t="s">
        <v>7605</v>
      </c>
      <c r="F1859" s="150" t="s">
        <v>7606</v>
      </c>
      <c r="G1859" s="153" t="s">
        <v>7607</v>
      </c>
      <c r="H1859" s="134" t="s">
        <v>7607</v>
      </c>
      <c r="I1859" s="175" t="s">
        <v>765</v>
      </c>
      <c r="J1859" s="148"/>
      <c r="K1859" s="148"/>
      <c r="L1859" s="148"/>
      <c r="M1859" s="148" t="s">
        <v>765</v>
      </c>
      <c r="N1859" s="137" t="s">
        <v>765</v>
      </c>
      <c r="O1859" s="132"/>
      <c r="P1859" s="99"/>
      <c r="Q1859" s="131"/>
      <c r="R1859" s="132">
        <v>1</v>
      </c>
      <c r="S1859" s="99"/>
      <c r="T1859" s="99"/>
      <c r="U1859" s="99"/>
      <c r="V1859" s="131"/>
      <c r="W1859" s="132"/>
      <c r="X1859" s="131"/>
      <c r="Y1859" s="132"/>
      <c r="Z1859" s="99"/>
      <c r="AA1859" s="99"/>
      <c r="AB1859" s="99"/>
      <c r="AC1859" s="99"/>
      <c r="AD1859" s="112">
        <v>39448</v>
      </c>
      <c r="AE1859" s="102" t="s">
        <v>7608</v>
      </c>
    </row>
    <row r="1860" spans="1:31" s="66" customFormat="1" ht="27" customHeight="1">
      <c r="A1860" s="126">
        <v>1112467095</v>
      </c>
      <c r="B1860" s="124" t="s">
        <v>11938</v>
      </c>
      <c r="C1860" s="102" t="s">
        <v>10532</v>
      </c>
      <c r="D1860" s="102" t="s">
        <v>10533</v>
      </c>
      <c r="E1860" s="102" t="s">
        <v>10534</v>
      </c>
      <c r="F1860" s="259" t="s">
        <v>10535</v>
      </c>
      <c r="G1860" s="131" t="s">
        <v>10536</v>
      </c>
      <c r="H1860" s="131"/>
      <c r="I1860" s="128" t="s">
        <v>391</v>
      </c>
      <c r="J1860" s="128" t="s">
        <v>392</v>
      </c>
      <c r="K1860" s="128" t="s">
        <v>393</v>
      </c>
      <c r="L1860" s="128" t="s">
        <v>394</v>
      </c>
      <c r="M1860" s="128" t="s">
        <v>395</v>
      </c>
      <c r="N1860" s="128" t="s">
        <v>396</v>
      </c>
      <c r="O1860" s="132" t="s">
        <v>2177</v>
      </c>
      <c r="P1860" s="99"/>
      <c r="Q1860" s="131" t="s">
        <v>765</v>
      </c>
      <c r="R1860" s="132"/>
      <c r="S1860" s="99"/>
      <c r="T1860" s="99"/>
      <c r="U1860" s="99"/>
      <c r="V1860" s="131"/>
      <c r="W1860" s="132"/>
      <c r="X1860" s="131"/>
      <c r="Y1860" s="132"/>
      <c r="Z1860" s="99"/>
      <c r="AA1860" s="99"/>
      <c r="AB1860" s="99"/>
      <c r="AC1860" s="99"/>
      <c r="AD1860" s="112">
        <v>45901</v>
      </c>
      <c r="AE1860" s="277" t="s">
        <v>10537</v>
      </c>
    </row>
    <row r="1861" spans="1:31" ht="27" customHeight="1">
      <c r="A1861" s="99">
        <v>1112501042</v>
      </c>
      <c r="B1861" s="100" t="s">
        <v>2694</v>
      </c>
      <c r="C1861" s="101" t="s">
        <v>2695</v>
      </c>
      <c r="D1861" s="102" t="s">
        <v>81</v>
      </c>
      <c r="E1861" s="102" t="s">
        <v>2696</v>
      </c>
      <c r="F1861" s="133" t="s">
        <v>1886</v>
      </c>
      <c r="G1861" s="134" t="s">
        <v>2697</v>
      </c>
      <c r="H1861" s="134" t="s">
        <v>2697</v>
      </c>
      <c r="I1861" s="135"/>
      <c r="J1861" s="136"/>
      <c r="K1861" s="136" t="s">
        <v>456</v>
      </c>
      <c r="L1861" s="136"/>
      <c r="M1861" s="136" t="s">
        <v>395</v>
      </c>
      <c r="N1861" s="137"/>
      <c r="O1861" s="132"/>
      <c r="P1861" s="99"/>
      <c r="Q1861" s="131"/>
      <c r="R1861" s="132">
        <v>2</v>
      </c>
      <c r="S1861" s="99"/>
      <c r="T1861" s="99"/>
      <c r="U1861" s="99"/>
      <c r="V1861" s="131"/>
      <c r="W1861" s="132"/>
      <c r="X1861" s="131"/>
      <c r="Y1861" s="132"/>
      <c r="Z1861" s="99"/>
      <c r="AA1861" s="99"/>
      <c r="AB1861" s="99"/>
      <c r="AC1861" s="99"/>
      <c r="AD1861" s="112">
        <v>41913</v>
      </c>
      <c r="AE1861" s="102" t="s">
        <v>2698</v>
      </c>
    </row>
    <row r="1862" spans="1:31" s="297" customFormat="1" ht="27" customHeight="1">
      <c r="A1862" s="99">
        <v>1112501117</v>
      </c>
      <c r="B1862" s="100" t="s">
        <v>2881</v>
      </c>
      <c r="C1862" s="101" t="s">
        <v>2882</v>
      </c>
      <c r="D1862" s="102" t="s">
        <v>81</v>
      </c>
      <c r="E1862" s="102" t="s">
        <v>2883</v>
      </c>
      <c r="F1862" s="133" t="s">
        <v>2884</v>
      </c>
      <c r="G1862" s="134" t="s">
        <v>2885</v>
      </c>
      <c r="H1862" s="134" t="s">
        <v>2885</v>
      </c>
      <c r="I1862" s="135"/>
      <c r="J1862" s="136"/>
      <c r="K1862" s="136" t="s">
        <v>456</v>
      </c>
      <c r="L1862" s="136" t="s">
        <v>477</v>
      </c>
      <c r="M1862" s="136" t="s">
        <v>395</v>
      </c>
      <c r="N1862" s="137" t="s">
        <v>396</v>
      </c>
      <c r="O1862" s="132" t="s">
        <v>2177</v>
      </c>
      <c r="P1862" s="99"/>
      <c r="Q1862" s="131"/>
      <c r="R1862" s="132">
        <v>1</v>
      </c>
      <c r="S1862" s="99"/>
      <c r="T1862" s="99"/>
      <c r="U1862" s="99"/>
      <c r="V1862" s="131"/>
      <c r="W1862" s="132"/>
      <c r="X1862" s="131"/>
      <c r="Y1862" s="132"/>
      <c r="Z1862" s="99"/>
      <c r="AA1862" s="99"/>
      <c r="AB1862" s="99"/>
      <c r="AC1862" s="99"/>
      <c r="AD1862" s="112">
        <v>42095</v>
      </c>
      <c r="AE1862" s="102" t="s">
        <v>2886</v>
      </c>
    </row>
    <row r="1863" spans="1:31" ht="27" customHeight="1">
      <c r="A1863" s="99">
        <v>1112501224</v>
      </c>
      <c r="B1863" s="100" t="s">
        <v>3547</v>
      </c>
      <c r="C1863" s="101" t="s">
        <v>3548</v>
      </c>
      <c r="D1863" s="102" t="s">
        <v>81</v>
      </c>
      <c r="E1863" s="102" t="s">
        <v>3549</v>
      </c>
      <c r="F1863" s="133" t="s">
        <v>3550</v>
      </c>
      <c r="G1863" s="134" t="s">
        <v>3551</v>
      </c>
      <c r="H1863" s="134" t="s">
        <v>3552</v>
      </c>
      <c r="I1863" s="135"/>
      <c r="J1863" s="136"/>
      <c r="K1863" s="136" t="s">
        <v>456</v>
      </c>
      <c r="L1863" s="136" t="s">
        <v>477</v>
      </c>
      <c r="M1863" s="136" t="s">
        <v>395</v>
      </c>
      <c r="N1863" s="137" t="s">
        <v>396</v>
      </c>
      <c r="O1863" s="132" t="s">
        <v>2177</v>
      </c>
      <c r="P1863" s="99"/>
      <c r="Q1863" s="131" t="s">
        <v>3553</v>
      </c>
      <c r="R1863" s="132"/>
      <c r="S1863" s="99"/>
      <c r="T1863" s="99"/>
      <c r="U1863" s="99"/>
      <c r="V1863" s="131"/>
      <c r="W1863" s="132"/>
      <c r="X1863" s="131"/>
      <c r="Y1863" s="132"/>
      <c r="Z1863" s="99"/>
      <c r="AA1863" s="99"/>
      <c r="AB1863" s="99"/>
      <c r="AC1863" s="99"/>
      <c r="AD1863" s="138">
        <v>42430</v>
      </c>
      <c r="AE1863" s="102" t="s">
        <v>3554</v>
      </c>
    </row>
    <row r="1864" spans="1:31" s="66" customFormat="1" ht="27" customHeight="1">
      <c r="A1864" s="99">
        <v>1112501554</v>
      </c>
      <c r="B1864" s="124" t="s">
        <v>5061</v>
      </c>
      <c r="C1864" s="102" t="s">
        <v>5062</v>
      </c>
      <c r="D1864" s="102" t="s">
        <v>81</v>
      </c>
      <c r="E1864" s="102" t="s">
        <v>5063</v>
      </c>
      <c r="F1864" s="125" t="s">
        <v>2269</v>
      </c>
      <c r="G1864" s="126" t="s">
        <v>3420</v>
      </c>
      <c r="H1864" s="126" t="s">
        <v>3421</v>
      </c>
      <c r="I1864" s="127"/>
      <c r="J1864" s="128"/>
      <c r="K1864" s="128"/>
      <c r="L1864" s="128"/>
      <c r="M1864" s="128" t="s">
        <v>765</v>
      </c>
      <c r="N1864" s="129"/>
      <c r="O1864" s="130"/>
      <c r="P1864" s="99"/>
      <c r="Q1864" s="146"/>
      <c r="R1864" s="132">
        <v>3</v>
      </c>
      <c r="S1864" s="126"/>
      <c r="T1864" s="99"/>
      <c r="U1864" s="126"/>
      <c r="V1864" s="146"/>
      <c r="W1864" s="130"/>
      <c r="X1864" s="146"/>
      <c r="Y1864" s="130"/>
      <c r="Z1864" s="126"/>
      <c r="AA1864" s="126"/>
      <c r="AB1864" s="126"/>
      <c r="AC1864" s="126"/>
      <c r="AD1864" s="149" t="s">
        <v>5069</v>
      </c>
      <c r="AE1864" s="102" t="s">
        <v>5706</v>
      </c>
    </row>
    <row r="1865" spans="1:31" ht="27" customHeight="1">
      <c r="A1865" s="486">
        <v>1112502032</v>
      </c>
      <c r="B1865" s="275" t="s">
        <v>5638</v>
      </c>
      <c r="C1865" s="438" t="s">
        <v>9640</v>
      </c>
      <c r="D1865" s="335" t="s">
        <v>81</v>
      </c>
      <c r="E1865" s="438" t="s">
        <v>7863</v>
      </c>
      <c r="F1865" s="487" t="s">
        <v>7864</v>
      </c>
      <c r="G1865" s="488" t="s">
        <v>7865</v>
      </c>
      <c r="H1865" s="488" t="s">
        <v>7866</v>
      </c>
      <c r="I1865" s="135" t="s">
        <v>391</v>
      </c>
      <c r="J1865" s="136" t="s">
        <v>392</v>
      </c>
      <c r="K1865" s="136" t="s">
        <v>393</v>
      </c>
      <c r="L1865" s="136" t="s">
        <v>394</v>
      </c>
      <c r="M1865" s="136" t="s">
        <v>395</v>
      </c>
      <c r="N1865" s="137" t="s">
        <v>396</v>
      </c>
      <c r="O1865" s="132"/>
      <c r="P1865" s="99"/>
      <c r="Q1865" s="131"/>
      <c r="R1865" s="132">
        <v>2</v>
      </c>
      <c r="S1865" s="99"/>
      <c r="T1865" s="99"/>
      <c r="U1865" s="99"/>
      <c r="V1865" s="131"/>
      <c r="W1865" s="132"/>
      <c r="X1865" s="131"/>
      <c r="Y1865" s="132"/>
      <c r="Z1865" s="99"/>
      <c r="AA1865" s="99"/>
      <c r="AB1865" s="99"/>
      <c r="AC1865" s="99"/>
      <c r="AD1865" s="149">
        <v>44774</v>
      </c>
      <c r="AE1865" s="102" t="s">
        <v>8042</v>
      </c>
    </row>
    <row r="1866" spans="1:31" ht="27" customHeight="1">
      <c r="A1866" s="99">
        <v>1112502040</v>
      </c>
      <c r="B1866" s="124" t="s">
        <v>5439</v>
      </c>
      <c r="C1866" s="124" t="s">
        <v>9639</v>
      </c>
      <c r="D1866" s="102" t="s">
        <v>81</v>
      </c>
      <c r="E1866" s="276" t="s">
        <v>6151</v>
      </c>
      <c r="F1866" s="126" t="s">
        <v>1886</v>
      </c>
      <c r="G1866" s="133" t="s">
        <v>6152</v>
      </c>
      <c r="H1866" s="133" t="s">
        <v>6153</v>
      </c>
      <c r="I1866" s="135" t="s">
        <v>391</v>
      </c>
      <c r="J1866" s="136" t="s">
        <v>392</v>
      </c>
      <c r="K1866" s="136" t="s">
        <v>393</v>
      </c>
      <c r="L1866" s="136" t="s">
        <v>394</v>
      </c>
      <c r="M1866" s="136" t="s">
        <v>395</v>
      </c>
      <c r="N1866" s="136" t="s">
        <v>396</v>
      </c>
      <c r="O1866" s="136"/>
      <c r="P1866" s="99"/>
      <c r="Q1866" s="131"/>
      <c r="R1866" s="132">
        <v>2</v>
      </c>
      <c r="S1866" s="99"/>
      <c r="T1866" s="99"/>
      <c r="U1866" s="99"/>
      <c r="V1866" s="131"/>
      <c r="W1866" s="132"/>
      <c r="X1866" s="131"/>
      <c r="Y1866" s="132"/>
      <c r="Z1866" s="99"/>
      <c r="AA1866" s="99"/>
      <c r="AB1866" s="99"/>
      <c r="AC1866" s="99"/>
      <c r="AD1866" s="149">
        <v>44013</v>
      </c>
      <c r="AE1866" s="102" t="s">
        <v>6154</v>
      </c>
    </row>
    <row r="1867" spans="1:31" s="518" customFormat="1" ht="27" customHeight="1">
      <c r="A1867" s="99">
        <v>1112502073</v>
      </c>
      <c r="B1867" s="100" t="s">
        <v>10102</v>
      </c>
      <c r="C1867" s="101" t="s">
        <v>10103</v>
      </c>
      <c r="D1867" s="102" t="s">
        <v>81</v>
      </c>
      <c r="E1867" s="102" t="s">
        <v>10104</v>
      </c>
      <c r="F1867" s="133" t="s">
        <v>10105</v>
      </c>
      <c r="G1867" s="134" t="s">
        <v>10106</v>
      </c>
      <c r="H1867" s="134" t="s">
        <v>10107</v>
      </c>
      <c r="I1867" s="154" t="s">
        <v>765</v>
      </c>
      <c r="J1867" s="136" t="s">
        <v>765</v>
      </c>
      <c r="K1867" s="136" t="s">
        <v>765</v>
      </c>
      <c r="L1867" s="136" t="s">
        <v>765</v>
      </c>
      <c r="M1867" s="136" t="s">
        <v>765</v>
      </c>
      <c r="N1867" s="137" t="s">
        <v>765</v>
      </c>
      <c r="O1867" s="132" t="s">
        <v>765</v>
      </c>
      <c r="P1867" s="99"/>
      <c r="Q1867" s="131"/>
      <c r="R1867" s="132">
        <v>1</v>
      </c>
      <c r="S1867" s="99"/>
      <c r="T1867" s="99"/>
      <c r="U1867" s="99"/>
      <c r="V1867" s="131"/>
      <c r="W1867" s="132"/>
      <c r="X1867" s="131"/>
      <c r="Y1867" s="132"/>
      <c r="Z1867" s="99"/>
      <c r="AA1867" s="99"/>
      <c r="AB1867" s="99"/>
      <c r="AC1867" s="99"/>
      <c r="AD1867" s="149">
        <v>45748</v>
      </c>
      <c r="AE1867" s="102" t="s">
        <v>10108</v>
      </c>
    </row>
    <row r="1868" spans="1:31" ht="27" customHeight="1">
      <c r="A1868" s="223">
        <v>1112600174</v>
      </c>
      <c r="B1868" s="124" t="s">
        <v>2602</v>
      </c>
      <c r="C1868" s="124" t="s">
        <v>2603</v>
      </c>
      <c r="D1868" s="102" t="s">
        <v>82</v>
      </c>
      <c r="E1868" s="124" t="s">
        <v>2604</v>
      </c>
      <c r="F1868" s="125">
        <v>3570013</v>
      </c>
      <c r="G1868" s="126" t="s">
        <v>2605</v>
      </c>
      <c r="H1868" s="126" t="s">
        <v>2606</v>
      </c>
      <c r="I1868" s="110"/>
      <c r="J1868" s="148"/>
      <c r="K1868" s="148" t="s">
        <v>456</v>
      </c>
      <c r="L1868" s="148" t="s">
        <v>477</v>
      </c>
      <c r="M1868" s="148" t="s">
        <v>395</v>
      </c>
      <c r="N1868" s="137"/>
      <c r="O1868" s="132"/>
      <c r="P1868" s="126"/>
      <c r="Q1868" s="146"/>
      <c r="R1868" s="243">
        <v>4</v>
      </c>
      <c r="S1868" s="126"/>
      <c r="T1868" s="126"/>
      <c r="U1868" s="126"/>
      <c r="V1868" s="146"/>
      <c r="W1868" s="243"/>
      <c r="X1868" s="146"/>
      <c r="Y1868" s="130"/>
      <c r="Z1868" s="126"/>
      <c r="AA1868" s="126"/>
      <c r="AB1868" s="126"/>
      <c r="AC1868" s="126"/>
      <c r="AD1868" s="234">
        <v>41760</v>
      </c>
      <c r="AE1868" s="543" t="s">
        <v>12257</v>
      </c>
    </row>
    <row r="1869" spans="1:31" s="213" customFormat="1" ht="28.5" customHeight="1">
      <c r="A1869" s="126">
        <v>1112600505</v>
      </c>
      <c r="B1869" s="124" t="s">
        <v>11646</v>
      </c>
      <c r="C1869" s="102" t="s">
        <v>8399</v>
      </c>
      <c r="D1869" s="102" t="s">
        <v>337</v>
      </c>
      <c r="E1869" s="102" t="s">
        <v>8400</v>
      </c>
      <c r="F1869" s="259" t="s">
        <v>8401</v>
      </c>
      <c r="G1869" s="131" t="s">
        <v>8402</v>
      </c>
      <c r="H1869" s="131" t="s">
        <v>8402</v>
      </c>
      <c r="I1869" s="135"/>
      <c r="J1869" s="136"/>
      <c r="K1869" s="136"/>
      <c r="L1869" s="136"/>
      <c r="M1869" s="136" t="s">
        <v>395</v>
      </c>
      <c r="N1869" s="137" t="s">
        <v>396</v>
      </c>
      <c r="O1869" s="132"/>
      <c r="P1869" s="99"/>
      <c r="Q1869" s="131"/>
      <c r="R1869" s="132">
        <v>1</v>
      </c>
      <c r="S1869" s="99"/>
      <c r="T1869" s="99"/>
      <c r="U1869" s="99"/>
      <c r="V1869" s="131"/>
      <c r="W1869" s="132"/>
      <c r="X1869" s="131"/>
      <c r="Y1869" s="132"/>
      <c r="Z1869" s="99"/>
      <c r="AA1869" s="99"/>
      <c r="AB1869" s="99"/>
      <c r="AC1869" s="99"/>
      <c r="AD1869" s="149">
        <v>44713</v>
      </c>
      <c r="AE1869" s="102" t="s">
        <v>8403</v>
      </c>
    </row>
    <row r="1870" spans="1:31" ht="27" customHeight="1">
      <c r="A1870" s="489">
        <v>1112600547</v>
      </c>
      <c r="B1870" s="198" t="s">
        <v>7812</v>
      </c>
      <c r="C1870" s="198" t="s">
        <v>7813</v>
      </c>
      <c r="D1870" s="156" t="s">
        <v>82</v>
      </c>
      <c r="E1870" s="198" t="s">
        <v>7814</v>
      </c>
      <c r="F1870" s="263" t="s">
        <v>7815</v>
      </c>
      <c r="G1870" s="197" t="s">
        <v>7816</v>
      </c>
      <c r="H1870" s="197" t="s">
        <v>7817</v>
      </c>
      <c r="I1870" s="127"/>
      <c r="J1870" s="148"/>
      <c r="K1870" s="148"/>
      <c r="L1870" s="148"/>
      <c r="M1870" s="148" t="s">
        <v>395</v>
      </c>
      <c r="N1870" s="137" t="s">
        <v>396</v>
      </c>
      <c r="O1870" s="132"/>
      <c r="P1870" s="197"/>
      <c r="Q1870" s="358" t="s">
        <v>2608</v>
      </c>
      <c r="R1870" s="490"/>
      <c r="S1870" s="197"/>
      <c r="T1870" s="197"/>
      <c r="U1870" s="197"/>
      <c r="V1870" s="358"/>
      <c r="W1870" s="490"/>
      <c r="X1870" s="358"/>
      <c r="Y1870" s="355"/>
      <c r="Z1870" s="197"/>
      <c r="AA1870" s="197"/>
      <c r="AB1870" s="197"/>
      <c r="AC1870" s="197"/>
      <c r="AD1870" s="491">
        <v>44805</v>
      </c>
      <c r="AE1870" s="492" t="s">
        <v>7818</v>
      </c>
    </row>
    <row r="1871" spans="1:31" ht="27" customHeight="1">
      <c r="A1871" s="99">
        <v>1112600588</v>
      </c>
      <c r="B1871" s="275" t="s">
        <v>5638</v>
      </c>
      <c r="C1871" s="124" t="s">
        <v>8445</v>
      </c>
      <c r="D1871" s="102" t="s">
        <v>8446</v>
      </c>
      <c r="E1871" s="276" t="s">
        <v>8447</v>
      </c>
      <c r="F1871" s="126" t="s">
        <v>3647</v>
      </c>
      <c r="G1871" s="133" t="s">
        <v>8448</v>
      </c>
      <c r="H1871" s="133" t="s">
        <v>8449</v>
      </c>
      <c r="I1871" s="135" t="s">
        <v>391</v>
      </c>
      <c r="J1871" s="136" t="s">
        <v>392</v>
      </c>
      <c r="K1871" s="136" t="s">
        <v>393</v>
      </c>
      <c r="L1871" s="136" t="s">
        <v>394</v>
      </c>
      <c r="M1871" s="136" t="s">
        <v>395</v>
      </c>
      <c r="N1871" s="136" t="s">
        <v>396</v>
      </c>
      <c r="O1871" s="136"/>
      <c r="P1871" s="99"/>
      <c r="Q1871" s="131"/>
      <c r="R1871" s="132">
        <v>2</v>
      </c>
      <c r="S1871" s="99"/>
      <c r="T1871" s="99"/>
      <c r="U1871" s="99"/>
      <c r="V1871" s="131"/>
      <c r="W1871" s="132"/>
      <c r="X1871" s="131"/>
      <c r="Y1871" s="132"/>
      <c r="Z1871" s="99"/>
      <c r="AA1871" s="99"/>
      <c r="AB1871" s="99"/>
      <c r="AC1871" s="99"/>
      <c r="AD1871" s="149">
        <v>45108</v>
      </c>
      <c r="AE1871" s="102"/>
    </row>
    <row r="1872" spans="1:31" ht="28.5" customHeight="1">
      <c r="A1872" s="126">
        <v>1112600596</v>
      </c>
      <c r="B1872" s="124" t="s">
        <v>10306</v>
      </c>
      <c r="C1872" s="102" t="s">
        <v>10307</v>
      </c>
      <c r="D1872" s="102" t="s">
        <v>8446</v>
      </c>
      <c r="E1872" s="102" t="s">
        <v>10308</v>
      </c>
      <c r="F1872" s="259" t="s">
        <v>10309</v>
      </c>
      <c r="G1872" s="131" t="s">
        <v>10310</v>
      </c>
      <c r="H1872" s="131" t="s">
        <v>10311</v>
      </c>
      <c r="I1872" s="135"/>
      <c r="J1872" s="136"/>
      <c r="K1872" s="136" t="s">
        <v>456</v>
      </c>
      <c r="L1872" s="136"/>
      <c r="M1872" s="136" t="s">
        <v>395</v>
      </c>
      <c r="N1872" s="137" t="s">
        <v>396</v>
      </c>
      <c r="O1872" s="89"/>
      <c r="P1872" s="99"/>
      <c r="Q1872" s="131"/>
      <c r="R1872" s="132">
        <v>6</v>
      </c>
      <c r="S1872" s="99"/>
      <c r="T1872" s="99"/>
      <c r="U1872" s="99"/>
      <c r="V1872" s="131"/>
      <c r="W1872" s="132"/>
      <c r="X1872" s="131"/>
      <c r="Y1872" s="132"/>
      <c r="Z1872" s="99"/>
      <c r="AA1872" s="99"/>
      <c r="AB1872" s="99"/>
      <c r="AC1872" s="99"/>
      <c r="AD1872" s="112">
        <v>45809</v>
      </c>
      <c r="AE1872" s="102" t="s">
        <v>10312</v>
      </c>
    </row>
    <row r="1873" spans="1:157" s="297" customFormat="1" ht="27" customHeight="1">
      <c r="A1873" s="99">
        <v>1112700479</v>
      </c>
      <c r="B1873" s="100" t="s">
        <v>3199</v>
      </c>
      <c r="C1873" s="101" t="s">
        <v>3200</v>
      </c>
      <c r="D1873" s="102" t="s">
        <v>3201</v>
      </c>
      <c r="E1873" s="102" t="s">
        <v>3202</v>
      </c>
      <c r="F1873" s="133" t="s">
        <v>3203</v>
      </c>
      <c r="G1873" s="134" t="s">
        <v>3204</v>
      </c>
      <c r="H1873" s="134" t="s">
        <v>3205</v>
      </c>
      <c r="I1873" s="135"/>
      <c r="J1873" s="136"/>
      <c r="K1873" s="136" t="s">
        <v>456</v>
      </c>
      <c r="L1873" s="136" t="s">
        <v>477</v>
      </c>
      <c r="M1873" s="136" t="s">
        <v>395</v>
      </c>
      <c r="N1873" s="137" t="s">
        <v>396</v>
      </c>
      <c r="O1873" s="132" t="s">
        <v>2177</v>
      </c>
      <c r="P1873" s="99"/>
      <c r="Q1873" s="131" t="s">
        <v>456</v>
      </c>
      <c r="R1873" s="132">
        <v>1</v>
      </c>
      <c r="S1873" s="99"/>
      <c r="T1873" s="99"/>
      <c r="U1873" s="99"/>
      <c r="V1873" s="131"/>
      <c r="W1873" s="132"/>
      <c r="X1873" s="131"/>
      <c r="Y1873" s="132"/>
      <c r="Z1873" s="99"/>
      <c r="AA1873" s="99"/>
      <c r="AB1873" s="99"/>
      <c r="AC1873" s="99"/>
      <c r="AD1873" s="138">
        <v>42339</v>
      </c>
      <c r="AE1873" s="102" t="s">
        <v>3206</v>
      </c>
    </row>
    <row r="1874" spans="1:157" s="66" customFormat="1" ht="27" customHeight="1">
      <c r="A1874" s="99">
        <v>1112700610</v>
      </c>
      <c r="B1874" s="124" t="s">
        <v>6336</v>
      </c>
      <c r="C1874" s="102" t="s">
        <v>6508</v>
      </c>
      <c r="D1874" s="102" t="s">
        <v>83</v>
      </c>
      <c r="E1874" s="102" t="s">
        <v>6337</v>
      </c>
      <c r="F1874" s="125" t="s">
        <v>6338</v>
      </c>
      <c r="G1874" s="126" t="s">
        <v>6339</v>
      </c>
      <c r="H1874" s="126" t="s">
        <v>6340</v>
      </c>
      <c r="I1874" s="127"/>
      <c r="J1874" s="128"/>
      <c r="K1874" s="128"/>
      <c r="L1874" s="128"/>
      <c r="M1874" s="128" t="s">
        <v>395</v>
      </c>
      <c r="N1874" s="129"/>
      <c r="O1874" s="130"/>
      <c r="P1874" s="99"/>
      <c r="Q1874" s="131"/>
      <c r="R1874" s="132">
        <v>18</v>
      </c>
      <c r="S1874" s="99"/>
      <c r="T1874" s="99"/>
      <c r="U1874" s="99"/>
      <c r="V1874" s="131"/>
      <c r="W1874" s="132"/>
      <c r="X1874" s="146"/>
      <c r="Y1874" s="132"/>
      <c r="Z1874" s="99"/>
      <c r="AA1874" s="99"/>
      <c r="AB1874" s="99"/>
      <c r="AC1874" s="99"/>
      <c r="AD1874" s="112">
        <v>44136</v>
      </c>
      <c r="AE1874" s="102" t="s">
        <v>6341</v>
      </c>
    </row>
    <row r="1875" spans="1:157" s="297" customFormat="1" ht="27" customHeight="1">
      <c r="A1875" s="82">
        <v>1112700768</v>
      </c>
      <c r="B1875" s="291" t="s">
        <v>11883</v>
      </c>
      <c r="C1875" s="291" t="s">
        <v>9674</v>
      </c>
      <c r="D1875" s="84" t="s">
        <v>83</v>
      </c>
      <c r="E1875" s="292" t="s">
        <v>9610</v>
      </c>
      <c r="F1875" s="77" t="s">
        <v>9611</v>
      </c>
      <c r="G1875" s="293" t="s">
        <v>9612</v>
      </c>
      <c r="H1875" s="293" t="s">
        <v>9613</v>
      </c>
      <c r="I1875" s="294" t="s">
        <v>391</v>
      </c>
      <c r="J1875" s="295" t="s">
        <v>392</v>
      </c>
      <c r="K1875" s="295" t="s">
        <v>393</v>
      </c>
      <c r="L1875" s="295" t="s">
        <v>394</v>
      </c>
      <c r="M1875" s="295" t="s">
        <v>395</v>
      </c>
      <c r="N1875" s="295" t="s">
        <v>396</v>
      </c>
      <c r="O1875" s="295" t="s">
        <v>2177</v>
      </c>
      <c r="P1875" s="82"/>
      <c r="Q1875" s="215"/>
      <c r="R1875" s="87">
        <v>2</v>
      </c>
      <c r="S1875" s="82"/>
      <c r="T1875" s="82"/>
      <c r="U1875" s="82"/>
      <c r="V1875" s="215"/>
      <c r="W1875" s="87"/>
      <c r="X1875" s="215"/>
      <c r="Y1875" s="87"/>
      <c r="Z1875" s="82"/>
      <c r="AA1875" s="82"/>
      <c r="AB1875" s="82"/>
      <c r="AC1875" s="82"/>
      <c r="AD1875" s="296">
        <v>45597</v>
      </c>
      <c r="AE1875" s="84" t="s">
        <v>9614</v>
      </c>
    </row>
    <row r="1876" spans="1:157" ht="27" customHeight="1">
      <c r="A1876" s="99">
        <v>1112800774</v>
      </c>
      <c r="B1876" s="275" t="s">
        <v>5638</v>
      </c>
      <c r="C1876" s="124" t="s">
        <v>9642</v>
      </c>
      <c r="D1876" s="102" t="s">
        <v>84</v>
      </c>
      <c r="E1876" s="276" t="s">
        <v>6509</v>
      </c>
      <c r="F1876" s="126" t="s">
        <v>6510</v>
      </c>
      <c r="G1876" s="133" t="s">
        <v>6511</v>
      </c>
      <c r="H1876" s="133" t="s">
        <v>6512</v>
      </c>
      <c r="I1876" s="135" t="s">
        <v>391</v>
      </c>
      <c r="J1876" s="136" t="s">
        <v>392</v>
      </c>
      <c r="K1876" s="136" t="s">
        <v>393</v>
      </c>
      <c r="L1876" s="136" t="s">
        <v>394</v>
      </c>
      <c r="M1876" s="136" t="s">
        <v>395</v>
      </c>
      <c r="N1876" s="136" t="s">
        <v>396</v>
      </c>
      <c r="O1876" s="136"/>
      <c r="P1876" s="99"/>
      <c r="Q1876" s="131"/>
      <c r="R1876" s="132">
        <v>1</v>
      </c>
      <c r="S1876" s="99"/>
      <c r="T1876" s="99"/>
      <c r="U1876" s="99"/>
      <c r="V1876" s="131"/>
      <c r="W1876" s="132"/>
      <c r="X1876" s="131"/>
      <c r="Y1876" s="132"/>
      <c r="Z1876" s="99"/>
      <c r="AA1876" s="99"/>
      <c r="AB1876" s="99"/>
      <c r="AC1876" s="99"/>
      <c r="AD1876" s="138">
        <v>44228</v>
      </c>
      <c r="AE1876" s="102" t="s">
        <v>6513</v>
      </c>
    </row>
    <row r="1877" spans="1:157" s="66" customFormat="1" ht="27" customHeight="1">
      <c r="A1877" s="99">
        <v>1112700776</v>
      </c>
      <c r="B1877" s="275" t="s">
        <v>5638</v>
      </c>
      <c r="C1877" s="124" t="s">
        <v>9641</v>
      </c>
      <c r="D1877" s="102" t="s">
        <v>83</v>
      </c>
      <c r="E1877" s="276" t="s">
        <v>5707</v>
      </c>
      <c r="F1877" s="126" t="s">
        <v>5625</v>
      </c>
      <c r="G1877" s="133" t="s">
        <v>5626</v>
      </c>
      <c r="H1877" s="133" t="s">
        <v>5627</v>
      </c>
      <c r="I1877" s="135" t="s">
        <v>391</v>
      </c>
      <c r="J1877" s="136" t="s">
        <v>392</v>
      </c>
      <c r="K1877" s="136" t="s">
        <v>393</v>
      </c>
      <c r="L1877" s="136" t="s">
        <v>394</v>
      </c>
      <c r="M1877" s="136" t="s">
        <v>395</v>
      </c>
      <c r="N1877" s="136" t="s">
        <v>396</v>
      </c>
      <c r="O1877" s="136"/>
      <c r="P1877" s="99"/>
      <c r="Q1877" s="131"/>
      <c r="R1877" s="132">
        <v>1</v>
      </c>
      <c r="S1877" s="99"/>
      <c r="T1877" s="99"/>
      <c r="U1877" s="99"/>
      <c r="V1877" s="131"/>
      <c r="W1877" s="132"/>
      <c r="X1877" s="131"/>
      <c r="Y1877" s="132"/>
      <c r="Z1877" s="99"/>
      <c r="AA1877" s="99"/>
      <c r="AB1877" s="99"/>
      <c r="AC1877" s="99"/>
      <c r="AD1877" s="149">
        <v>43922</v>
      </c>
      <c r="AE1877" s="102" t="s">
        <v>5628</v>
      </c>
    </row>
    <row r="1878" spans="1:157" s="66" customFormat="1" ht="27" customHeight="1">
      <c r="A1878" s="99">
        <v>1112800881</v>
      </c>
      <c r="B1878" s="100" t="s">
        <v>11939</v>
      </c>
      <c r="C1878" s="100" t="s">
        <v>11080</v>
      </c>
      <c r="D1878" s="102" t="s">
        <v>84</v>
      </c>
      <c r="E1878" s="102" t="s">
        <v>11081</v>
      </c>
      <c r="F1878" s="133" t="s">
        <v>11082</v>
      </c>
      <c r="G1878" s="134" t="s">
        <v>11083</v>
      </c>
      <c r="H1878" s="134" t="s">
        <v>11084</v>
      </c>
      <c r="I1878" s="135"/>
      <c r="J1878" s="136"/>
      <c r="K1878" s="136"/>
      <c r="L1878" s="136"/>
      <c r="M1878" s="136" t="s">
        <v>10919</v>
      </c>
      <c r="N1878" s="137" t="s">
        <v>10919</v>
      </c>
      <c r="O1878" s="132"/>
      <c r="P1878" s="99"/>
      <c r="Q1878" s="131" t="s">
        <v>10919</v>
      </c>
      <c r="R1878" s="132"/>
      <c r="S1878" s="99"/>
      <c r="T1878" s="99"/>
      <c r="U1878" s="99"/>
      <c r="V1878" s="131"/>
      <c r="W1878" s="132"/>
      <c r="X1878" s="131"/>
      <c r="Y1878" s="132"/>
      <c r="Z1878" s="99"/>
      <c r="AA1878" s="99"/>
      <c r="AB1878" s="99"/>
      <c r="AC1878" s="99"/>
      <c r="AD1878" s="138">
        <v>46054</v>
      </c>
      <c r="AE1878" s="102"/>
      <c r="AU1878" s="224"/>
      <c r="AV1878" s="224"/>
      <c r="AW1878" s="224"/>
      <c r="AX1878" s="224"/>
      <c r="AY1878" s="224"/>
      <c r="AZ1878" s="224"/>
      <c r="BA1878" s="224"/>
      <c r="BB1878" s="224"/>
      <c r="BC1878" s="224"/>
      <c r="BD1878" s="224"/>
      <c r="BE1878" s="224"/>
      <c r="BF1878" s="224"/>
      <c r="BG1878" s="224"/>
      <c r="BH1878" s="224"/>
      <c r="BI1878" s="224"/>
      <c r="BJ1878" s="224"/>
      <c r="BK1878" s="224"/>
      <c r="BL1878" s="224"/>
      <c r="BM1878" s="224"/>
      <c r="BN1878" s="224"/>
      <c r="BO1878" s="224"/>
      <c r="BP1878" s="224"/>
      <c r="BQ1878" s="224"/>
      <c r="BR1878" s="224"/>
      <c r="BS1878" s="224"/>
      <c r="BT1878" s="224"/>
      <c r="BU1878" s="224"/>
      <c r="BV1878" s="224"/>
      <c r="BW1878" s="224"/>
      <c r="BX1878" s="224"/>
      <c r="BY1878" s="224"/>
      <c r="BZ1878" s="224"/>
      <c r="CA1878" s="224"/>
      <c r="CB1878" s="224"/>
      <c r="CC1878" s="224"/>
      <c r="CD1878" s="224"/>
      <c r="CE1878" s="224"/>
      <c r="CF1878" s="224"/>
      <c r="CG1878" s="224"/>
      <c r="CH1878" s="224"/>
      <c r="CI1878" s="224"/>
      <c r="CJ1878" s="224"/>
      <c r="CK1878" s="224"/>
      <c r="CL1878" s="224"/>
      <c r="CM1878" s="224"/>
      <c r="CN1878" s="224"/>
      <c r="CO1878" s="224"/>
      <c r="CP1878" s="224"/>
      <c r="CQ1878" s="224"/>
      <c r="CR1878" s="224"/>
      <c r="CS1878" s="224"/>
      <c r="CT1878" s="224"/>
      <c r="CU1878" s="224"/>
      <c r="CV1878" s="224"/>
      <c r="CW1878" s="224"/>
      <c r="CX1878" s="224"/>
      <c r="CY1878" s="224"/>
      <c r="CZ1878" s="224"/>
      <c r="DA1878" s="224"/>
      <c r="DB1878" s="224"/>
      <c r="DC1878" s="224"/>
      <c r="DD1878" s="224"/>
      <c r="DE1878" s="224"/>
      <c r="DF1878" s="224"/>
      <c r="DG1878" s="224"/>
      <c r="DH1878" s="224"/>
      <c r="DI1878" s="224"/>
      <c r="DJ1878" s="224"/>
      <c r="DK1878" s="224"/>
      <c r="DL1878" s="224"/>
      <c r="DM1878" s="224"/>
      <c r="DN1878" s="224"/>
      <c r="DO1878" s="224"/>
      <c r="DP1878" s="224"/>
      <c r="DQ1878" s="224"/>
      <c r="DR1878" s="224"/>
      <c r="DS1878" s="224"/>
      <c r="DT1878" s="224"/>
      <c r="DU1878" s="224"/>
      <c r="DV1878" s="224"/>
      <c r="DW1878" s="224"/>
      <c r="DX1878" s="224"/>
      <c r="DY1878" s="224"/>
      <c r="DZ1878" s="224"/>
      <c r="EA1878" s="224"/>
      <c r="EB1878" s="224"/>
      <c r="EC1878" s="224"/>
      <c r="ED1878" s="224"/>
      <c r="EE1878" s="224"/>
      <c r="EF1878" s="224"/>
      <c r="EG1878" s="224"/>
      <c r="EH1878" s="224"/>
      <c r="EI1878" s="224"/>
      <c r="EJ1878" s="224"/>
      <c r="EK1878" s="224"/>
      <c r="EL1878" s="224"/>
      <c r="EM1878" s="224"/>
      <c r="EN1878" s="224"/>
      <c r="EO1878" s="224"/>
      <c r="EP1878" s="224"/>
      <c r="EQ1878" s="224"/>
      <c r="ER1878" s="224"/>
      <c r="ES1878" s="224"/>
      <c r="ET1878" s="224"/>
      <c r="EU1878" s="224"/>
      <c r="EV1878" s="224"/>
      <c r="EW1878" s="224"/>
      <c r="EX1878" s="224"/>
      <c r="EY1878" s="224"/>
      <c r="EZ1878" s="224"/>
      <c r="FA1878" s="224"/>
    </row>
    <row r="1879" spans="1:157" s="297" customFormat="1" ht="27" customHeight="1">
      <c r="A1879" s="223">
        <v>1112900350</v>
      </c>
      <c r="B1879" s="124" t="s">
        <v>3602</v>
      </c>
      <c r="C1879" s="124" t="s">
        <v>3603</v>
      </c>
      <c r="D1879" s="102" t="s">
        <v>85</v>
      </c>
      <c r="E1879" s="124" t="s">
        <v>3604</v>
      </c>
      <c r="F1879" s="125" t="s">
        <v>3605</v>
      </c>
      <c r="G1879" s="126" t="s">
        <v>3606</v>
      </c>
      <c r="H1879" s="126" t="s">
        <v>3607</v>
      </c>
      <c r="I1879" s="127"/>
      <c r="J1879" s="128"/>
      <c r="K1879" s="148"/>
      <c r="L1879" s="136" t="s">
        <v>477</v>
      </c>
      <c r="M1879" s="136" t="s">
        <v>395</v>
      </c>
      <c r="N1879" s="137" t="s">
        <v>396</v>
      </c>
      <c r="O1879" s="132" t="s">
        <v>2177</v>
      </c>
      <c r="P1879" s="126"/>
      <c r="Q1879" s="267" t="s">
        <v>3608</v>
      </c>
      <c r="R1879" s="243"/>
      <c r="S1879" s="126"/>
      <c r="T1879" s="126"/>
      <c r="U1879" s="126"/>
      <c r="V1879" s="146"/>
      <c r="W1879" s="243"/>
      <c r="X1879" s="146"/>
      <c r="Y1879" s="130"/>
      <c r="Z1879" s="126"/>
      <c r="AA1879" s="126"/>
      <c r="AB1879" s="126"/>
      <c r="AC1879" s="126"/>
      <c r="AD1879" s="234">
        <v>42675</v>
      </c>
      <c r="AE1879" s="268" t="s">
        <v>3609</v>
      </c>
    </row>
    <row r="1880" spans="1:157" ht="27" customHeight="1">
      <c r="A1880" s="99">
        <v>1112900558</v>
      </c>
      <c r="B1880" s="124" t="s">
        <v>11647</v>
      </c>
      <c r="C1880" s="151" t="s">
        <v>7728</v>
      </c>
      <c r="D1880" s="102" t="s">
        <v>85</v>
      </c>
      <c r="E1880" s="102" t="s">
        <v>7729</v>
      </c>
      <c r="F1880" s="259" t="s">
        <v>7730</v>
      </c>
      <c r="G1880" s="99" t="s">
        <v>7731</v>
      </c>
      <c r="H1880" s="99" t="s">
        <v>7732</v>
      </c>
      <c r="I1880" s="135"/>
      <c r="J1880" s="136"/>
      <c r="K1880" s="136"/>
      <c r="L1880" s="136"/>
      <c r="M1880" s="128" t="s">
        <v>765</v>
      </c>
      <c r="N1880" s="129" t="s">
        <v>765</v>
      </c>
      <c r="O1880" s="132"/>
      <c r="P1880" s="99"/>
      <c r="Q1880" s="131"/>
      <c r="R1880" s="132">
        <v>1</v>
      </c>
      <c r="S1880" s="99"/>
      <c r="T1880" s="99"/>
      <c r="U1880" s="99"/>
      <c r="V1880" s="131"/>
      <c r="W1880" s="132"/>
      <c r="X1880" s="131"/>
      <c r="Y1880" s="132"/>
      <c r="Z1880" s="99"/>
      <c r="AA1880" s="99"/>
      <c r="AB1880" s="99"/>
      <c r="AC1880" s="99"/>
      <c r="AD1880" s="149">
        <v>44774</v>
      </c>
      <c r="AE1880" s="102" t="s">
        <v>7733</v>
      </c>
    </row>
    <row r="1881" spans="1:157" ht="27" customHeight="1">
      <c r="A1881" s="99">
        <v>1112900608</v>
      </c>
      <c r="B1881" s="275" t="s">
        <v>5638</v>
      </c>
      <c r="C1881" s="124" t="s">
        <v>9643</v>
      </c>
      <c r="D1881" s="102" t="s">
        <v>85</v>
      </c>
      <c r="E1881" s="276" t="s">
        <v>6225</v>
      </c>
      <c r="F1881" s="126" t="s">
        <v>6226</v>
      </c>
      <c r="G1881" s="133" t="s">
        <v>6227</v>
      </c>
      <c r="H1881" s="133" t="s">
        <v>6228</v>
      </c>
      <c r="I1881" s="135" t="s">
        <v>391</v>
      </c>
      <c r="J1881" s="136" t="s">
        <v>392</v>
      </c>
      <c r="K1881" s="136" t="s">
        <v>393</v>
      </c>
      <c r="L1881" s="136" t="s">
        <v>394</v>
      </c>
      <c r="M1881" s="136" t="s">
        <v>395</v>
      </c>
      <c r="N1881" s="136" t="s">
        <v>396</v>
      </c>
      <c r="O1881" s="136"/>
      <c r="P1881" s="99"/>
      <c r="Q1881" s="131"/>
      <c r="R1881" s="132">
        <v>1</v>
      </c>
      <c r="S1881" s="99"/>
      <c r="T1881" s="99"/>
      <c r="U1881" s="99"/>
      <c r="V1881" s="131"/>
      <c r="W1881" s="132"/>
      <c r="X1881" s="131"/>
      <c r="Y1881" s="132"/>
      <c r="Z1881" s="99"/>
      <c r="AA1881" s="99"/>
      <c r="AB1881" s="99"/>
      <c r="AC1881" s="99"/>
      <c r="AD1881" s="149">
        <v>44075</v>
      </c>
      <c r="AE1881" s="102" t="s">
        <v>6229</v>
      </c>
    </row>
    <row r="1882" spans="1:157" ht="27" customHeight="1">
      <c r="A1882" s="197">
        <v>1112900616</v>
      </c>
      <c r="B1882" s="100" t="s">
        <v>9913</v>
      </c>
      <c r="C1882" s="156" t="s">
        <v>9947</v>
      </c>
      <c r="D1882" s="156" t="s">
        <v>85</v>
      </c>
      <c r="E1882" s="156" t="s">
        <v>8203</v>
      </c>
      <c r="F1882" s="199" t="s">
        <v>7618</v>
      </c>
      <c r="G1882" s="200" t="s">
        <v>8204</v>
      </c>
      <c r="H1882" s="200" t="s">
        <v>8205</v>
      </c>
      <c r="I1882" s="135" t="s">
        <v>391</v>
      </c>
      <c r="J1882" s="136" t="s">
        <v>392</v>
      </c>
      <c r="K1882" s="136" t="s">
        <v>393</v>
      </c>
      <c r="L1882" s="136" t="s">
        <v>394</v>
      </c>
      <c r="M1882" s="136" t="s">
        <v>395</v>
      </c>
      <c r="N1882" s="137" t="s">
        <v>396</v>
      </c>
      <c r="O1882" s="132" t="s">
        <v>2177</v>
      </c>
      <c r="P1882" s="99"/>
      <c r="Q1882" s="131"/>
      <c r="R1882" s="132">
        <v>1</v>
      </c>
      <c r="S1882" s="99"/>
      <c r="T1882" s="99"/>
      <c r="U1882" s="99"/>
      <c r="V1882" s="131"/>
      <c r="W1882" s="132"/>
      <c r="X1882" s="131"/>
      <c r="Y1882" s="132"/>
      <c r="Z1882" s="99"/>
      <c r="AA1882" s="99"/>
      <c r="AB1882" s="99"/>
      <c r="AC1882" s="169"/>
      <c r="AD1882" s="222">
        <v>45717</v>
      </c>
      <c r="AE1882" s="102" t="s">
        <v>8206</v>
      </c>
    </row>
    <row r="1883" spans="1:157" ht="27" customHeight="1">
      <c r="A1883" s="126">
        <v>1112900632</v>
      </c>
      <c r="B1883" s="124" t="s">
        <v>783</v>
      </c>
      <c r="C1883" s="102" t="s">
        <v>10550</v>
      </c>
      <c r="D1883" s="102" t="s">
        <v>85</v>
      </c>
      <c r="E1883" s="102" t="s">
        <v>10551</v>
      </c>
      <c r="F1883" s="259" t="s">
        <v>10552</v>
      </c>
      <c r="G1883" s="131" t="s">
        <v>10553</v>
      </c>
      <c r="H1883" s="131" t="s">
        <v>10553</v>
      </c>
      <c r="I1883" s="135"/>
      <c r="J1883" s="136"/>
      <c r="K1883" s="136"/>
      <c r="L1883" s="136"/>
      <c r="M1883" s="136" t="s">
        <v>395</v>
      </c>
      <c r="N1883" s="137"/>
      <c r="O1883" s="132"/>
      <c r="P1883" s="99"/>
      <c r="Q1883" s="131"/>
      <c r="R1883" s="132">
        <v>1</v>
      </c>
      <c r="S1883" s="99"/>
      <c r="T1883" s="99"/>
      <c r="U1883" s="99"/>
      <c r="V1883" s="131"/>
      <c r="W1883" s="132"/>
      <c r="X1883" s="131"/>
      <c r="Y1883" s="132"/>
      <c r="Z1883" s="99"/>
      <c r="AA1883" s="99"/>
      <c r="AB1883" s="99"/>
      <c r="AC1883" s="99"/>
      <c r="AD1883" s="112">
        <v>45901</v>
      </c>
      <c r="AE1883" s="277" t="s">
        <v>10554</v>
      </c>
    </row>
    <row r="1884" spans="1:157" ht="27" customHeight="1">
      <c r="A1884" s="99">
        <v>1113000333</v>
      </c>
      <c r="B1884" s="275" t="s">
        <v>3050</v>
      </c>
      <c r="C1884" s="324" t="s">
        <v>3169</v>
      </c>
      <c r="D1884" s="102" t="s">
        <v>86</v>
      </c>
      <c r="E1884" s="102" t="s">
        <v>3170</v>
      </c>
      <c r="F1884" s="144" t="s">
        <v>3610</v>
      </c>
      <c r="G1884" s="126" t="s">
        <v>3611</v>
      </c>
      <c r="H1884" s="126" t="s">
        <v>3612</v>
      </c>
      <c r="I1884" s="135"/>
      <c r="J1884" s="136"/>
      <c r="K1884" s="136" t="s">
        <v>456</v>
      </c>
      <c r="L1884" s="136" t="s">
        <v>477</v>
      </c>
      <c r="M1884" s="136" t="s">
        <v>395</v>
      </c>
      <c r="N1884" s="137" t="s">
        <v>396</v>
      </c>
      <c r="O1884" s="132" t="s">
        <v>2177</v>
      </c>
      <c r="P1884" s="126"/>
      <c r="Q1884" s="146" t="s">
        <v>765</v>
      </c>
      <c r="R1884" s="243"/>
      <c r="S1884" s="126"/>
      <c r="T1884" s="126"/>
      <c r="U1884" s="126"/>
      <c r="V1884" s="146"/>
      <c r="W1884" s="243"/>
      <c r="X1884" s="146"/>
      <c r="Y1884" s="130"/>
      <c r="Z1884" s="126"/>
      <c r="AA1884" s="126"/>
      <c r="AB1884" s="126"/>
      <c r="AC1884" s="126"/>
      <c r="AD1884" s="482">
        <v>42278</v>
      </c>
      <c r="AE1884" s="268" t="s">
        <v>6141</v>
      </c>
    </row>
    <row r="1885" spans="1:157" ht="27" customHeight="1">
      <c r="A1885" s="223">
        <v>1112900459</v>
      </c>
      <c r="B1885" s="124" t="s">
        <v>6268</v>
      </c>
      <c r="C1885" s="124" t="s">
        <v>6269</v>
      </c>
      <c r="D1885" s="102" t="s">
        <v>4100</v>
      </c>
      <c r="E1885" s="124" t="s">
        <v>6270</v>
      </c>
      <c r="F1885" s="125" t="s">
        <v>5595</v>
      </c>
      <c r="G1885" s="126" t="s">
        <v>5596</v>
      </c>
      <c r="H1885" s="126" t="s">
        <v>5597</v>
      </c>
      <c r="I1885" s="127"/>
      <c r="J1885" s="128"/>
      <c r="K1885" s="148"/>
      <c r="L1885" s="136"/>
      <c r="M1885" s="136" t="s">
        <v>395</v>
      </c>
      <c r="N1885" s="137"/>
      <c r="O1885" s="132"/>
      <c r="P1885" s="126"/>
      <c r="Q1885" s="267"/>
      <c r="R1885" s="243">
        <v>1</v>
      </c>
      <c r="S1885" s="126"/>
      <c r="T1885" s="126"/>
      <c r="U1885" s="126"/>
      <c r="V1885" s="146"/>
      <c r="W1885" s="243"/>
      <c r="X1885" s="146"/>
      <c r="Y1885" s="130"/>
      <c r="Z1885" s="126"/>
      <c r="AA1885" s="126"/>
      <c r="AB1885" s="126"/>
      <c r="AC1885" s="126"/>
      <c r="AD1885" s="234">
        <v>43739</v>
      </c>
      <c r="AE1885" s="268" t="s">
        <v>5598</v>
      </c>
    </row>
    <row r="1886" spans="1:157" s="297" customFormat="1" ht="27" customHeight="1">
      <c r="A1886" s="126">
        <v>1113000580</v>
      </c>
      <c r="B1886" s="275" t="s">
        <v>5638</v>
      </c>
      <c r="C1886" s="102" t="s">
        <v>9645</v>
      </c>
      <c r="D1886" s="262" t="s">
        <v>8299</v>
      </c>
      <c r="E1886" s="102" t="s">
        <v>8300</v>
      </c>
      <c r="F1886" s="259" t="s">
        <v>8301</v>
      </c>
      <c r="G1886" s="131" t="s">
        <v>8302</v>
      </c>
      <c r="H1886" s="131" t="s">
        <v>8303</v>
      </c>
      <c r="I1886" s="135" t="s">
        <v>391</v>
      </c>
      <c r="J1886" s="136" t="s">
        <v>392</v>
      </c>
      <c r="K1886" s="136" t="s">
        <v>393</v>
      </c>
      <c r="L1886" s="136" t="s">
        <v>394</v>
      </c>
      <c r="M1886" s="136" t="s">
        <v>395</v>
      </c>
      <c r="N1886" s="137" t="s">
        <v>396</v>
      </c>
      <c r="O1886" s="132"/>
      <c r="P1886" s="99"/>
      <c r="Q1886" s="131"/>
      <c r="R1886" s="132">
        <v>2</v>
      </c>
      <c r="S1886" s="99"/>
      <c r="T1886" s="99"/>
      <c r="U1886" s="99"/>
      <c r="V1886" s="131"/>
      <c r="W1886" s="132"/>
      <c r="X1886" s="131"/>
      <c r="Y1886" s="132"/>
      <c r="Z1886" s="99"/>
      <c r="AA1886" s="99"/>
      <c r="AB1886" s="99"/>
      <c r="AC1886" s="99"/>
      <c r="AD1886" s="149">
        <v>45047</v>
      </c>
      <c r="AE1886" s="102" t="s">
        <v>8304</v>
      </c>
    </row>
    <row r="1887" spans="1:157" ht="27" customHeight="1">
      <c r="A1887" s="99">
        <v>1113000598</v>
      </c>
      <c r="B1887" s="275" t="s">
        <v>5638</v>
      </c>
      <c r="C1887" s="124" t="s">
        <v>9644</v>
      </c>
      <c r="D1887" s="102" t="s">
        <v>5611</v>
      </c>
      <c r="E1887" s="276" t="s">
        <v>5612</v>
      </c>
      <c r="F1887" s="126" t="s">
        <v>5613</v>
      </c>
      <c r="G1887" s="133" t="s">
        <v>5614</v>
      </c>
      <c r="H1887" s="99" t="s">
        <v>5615</v>
      </c>
      <c r="I1887" s="135" t="s">
        <v>391</v>
      </c>
      <c r="J1887" s="136" t="s">
        <v>392</v>
      </c>
      <c r="K1887" s="136" t="s">
        <v>393</v>
      </c>
      <c r="L1887" s="136" t="s">
        <v>394</v>
      </c>
      <c r="M1887" s="136" t="s">
        <v>395</v>
      </c>
      <c r="N1887" s="136" t="s">
        <v>396</v>
      </c>
      <c r="O1887" s="136"/>
      <c r="P1887" s="99"/>
      <c r="Q1887" s="131"/>
      <c r="R1887" s="132">
        <v>1</v>
      </c>
      <c r="S1887" s="99"/>
      <c r="T1887" s="99"/>
      <c r="U1887" s="99"/>
      <c r="V1887" s="131"/>
      <c r="W1887" s="132"/>
      <c r="X1887" s="131"/>
      <c r="Y1887" s="132"/>
      <c r="Z1887" s="99"/>
      <c r="AA1887" s="99"/>
      <c r="AB1887" s="99"/>
      <c r="AC1887" s="99"/>
      <c r="AD1887" s="149" t="s">
        <v>5616</v>
      </c>
      <c r="AE1887" s="102" t="s">
        <v>5617</v>
      </c>
    </row>
    <row r="1888" spans="1:157" ht="27" customHeight="1">
      <c r="A1888" s="72">
        <v>1113000572</v>
      </c>
      <c r="B1888" s="159" t="s">
        <v>8707</v>
      </c>
      <c r="C1888" s="160" t="s">
        <v>8708</v>
      </c>
      <c r="D1888" s="116" t="s">
        <v>8299</v>
      </c>
      <c r="E1888" s="160" t="s">
        <v>8709</v>
      </c>
      <c r="F1888" s="323" t="s">
        <v>8710</v>
      </c>
      <c r="G1888" s="70" t="s">
        <v>8711</v>
      </c>
      <c r="H1888" s="70" t="s">
        <v>8712</v>
      </c>
      <c r="I1888" s="172" t="s">
        <v>391</v>
      </c>
      <c r="J1888" s="164" t="s">
        <v>392</v>
      </c>
      <c r="K1888" s="164" t="s">
        <v>393</v>
      </c>
      <c r="L1888" s="164" t="s">
        <v>394</v>
      </c>
      <c r="M1888" s="164" t="s">
        <v>395</v>
      </c>
      <c r="N1888" s="164" t="s">
        <v>396</v>
      </c>
      <c r="O1888" s="164" t="s">
        <v>2177</v>
      </c>
      <c r="P1888" s="76"/>
      <c r="Q1888" s="70"/>
      <c r="R1888" s="89">
        <v>2</v>
      </c>
      <c r="S1888" s="76"/>
      <c r="T1888" s="76"/>
      <c r="U1888" s="76"/>
      <c r="V1888" s="70"/>
      <c r="W1888" s="89"/>
      <c r="X1888" s="70"/>
      <c r="Y1888" s="89"/>
      <c r="Z1888" s="76"/>
      <c r="AA1888" s="76"/>
      <c r="AB1888" s="76"/>
      <c r="AC1888" s="76"/>
      <c r="AD1888" s="140">
        <v>45200</v>
      </c>
      <c r="AE1888" s="160" t="s">
        <v>8713</v>
      </c>
    </row>
    <row r="1889" spans="1:31" ht="27" customHeight="1">
      <c r="A1889" s="223">
        <v>1113000622</v>
      </c>
      <c r="B1889" s="124" t="s">
        <v>10160</v>
      </c>
      <c r="C1889" s="124" t="s">
        <v>10161</v>
      </c>
      <c r="D1889" s="102" t="s">
        <v>86</v>
      </c>
      <c r="E1889" s="124" t="s">
        <v>10162</v>
      </c>
      <c r="F1889" s="125" t="s">
        <v>10163</v>
      </c>
      <c r="G1889" s="126" t="s">
        <v>10164</v>
      </c>
      <c r="H1889" s="126" t="s">
        <v>10165</v>
      </c>
      <c r="I1889" s="135" t="s">
        <v>391</v>
      </c>
      <c r="J1889" s="136" t="s">
        <v>392</v>
      </c>
      <c r="K1889" s="136" t="s">
        <v>393</v>
      </c>
      <c r="L1889" s="136" t="s">
        <v>394</v>
      </c>
      <c r="M1889" s="136" t="s">
        <v>395</v>
      </c>
      <c r="N1889" s="137" t="s">
        <v>396</v>
      </c>
      <c r="O1889" s="132" t="s">
        <v>2177</v>
      </c>
      <c r="P1889" s="126"/>
      <c r="Q1889" s="267" t="s">
        <v>765</v>
      </c>
      <c r="R1889" s="243"/>
      <c r="S1889" s="126"/>
      <c r="T1889" s="126"/>
      <c r="U1889" s="126"/>
      <c r="V1889" s="146"/>
      <c r="W1889" s="243"/>
      <c r="X1889" s="146"/>
      <c r="Y1889" s="130"/>
      <c r="Z1889" s="126"/>
      <c r="AA1889" s="126"/>
      <c r="AB1889" s="126"/>
      <c r="AC1889" s="126"/>
      <c r="AD1889" s="234">
        <v>45778</v>
      </c>
      <c r="AE1889" s="268" t="s">
        <v>10166</v>
      </c>
    </row>
    <row r="1890" spans="1:31" ht="27" customHeight="1">
      <c r="A1890" s="223">
        <v>1113101081</v>
      </c>
      <c r="B1890" s="124" t="s">
        <v>5234</v>
      </c>
      <c r="C1890" s="124" t="s">
        <v>3923</v>
      </c>
      <c r="D1890" s="102" t="s">
        <v>87</v>
      </c>
      <c r="E1890" s="124" t="s">
        <v>3924</v>
      </c>
      <c r="F1890" s="125" t="s">
        <v>3925</v>
      </c>
      <c r="G1890" s="126" t="s">
        <v>3926</v>
      </c>
      <c r="H1890" s="126" t="s">
        <v>3926</v>
      </c>
      <c r="I1890" s="127" t="s">
        <v>391</v>
      </c>
      <c r="J1890" s="148" t="s">
        <v>392</v>
      </c>
      <c r="K1890" s="148" t="s">
        <v>393</v>
      </c>
      <c r="L1890" s="148" t="s">
        <v>394</v>
      </c>
      <c r="M1890" s="148" t="s">
        <v>395</v>
      </c>
      <c r="N1890" s="137"/>
      <c r="O1890" s="132"/>
      <c r="P1890" s="126"/>
      <c r="Q1890" s="146"/>
      <c r="R1890" s="243">
        <v>1</v>
      </c>
      <c r="S1890" s="126"/>
      <c r="T1890" s="126"/>
      <c r="U1890" s="126"/>
      <c r="V1890" s="146"/>
      <c r="W1890" s="243"/>
      <c r="X1890" s="146"/>
      <c r="Y1890" s="130"/>
      <c r="Z1890" s="126"/>
      <c r="AA1890" s="126"/>
      <c r="AB1890" s="126"/>
      <c r="AC1890" s="126"/>
      <c r="AD1890" s="149">
        <v>42736</v>
      </c>
      <c r="AE1890" s="268" t="s">
        <v>3927</v>
      </c>
    </row>
    <row r="1891" spans="1:31" s="297" customFormat="1" ht="27" customHeight="1">
      <c r="A1891" s="99">
        <v>1113101347</v>
      </c>
      <c r="B1891" s="124" t="s">
        <v>7358</v>
      </c>
      <c r="C1891" s="124" t="s">
        <v>7359</v>
      </c>
      <c r="D1891" s="102" t="s">
        <v>87</v>
      </c>
      <c r="E1891" s="276" t="s">
        <v>7360</v>
      </c>
      <c r="F1891" s="126" t="s">
        <v>7361</v>
      </c>
      <c r="G1891" s="133" t="s">
        <v>7362</v>
      </c>
      <c r="H1891" s="133" t="s">
        <v>7363</v>
      </c>
      <c r="I1891" s="135"/>
      <c r="J1891" s="136"/>
      <c r="K1891" s="136"/>
      <c r="L1891" s="136"/>
      <c r="M1891" s="136" t="s">
        <v>395</v>
      </c>
      <c r="N1891" s="136" t="s">
        <v>396</v>
      </c>
      <c r="O1891" s="136"/>
      <c r="P1891" s="99"/>
      <c r="Q1891" s="131" t="s">
        <v>765</v>
      </c>
      <c r="R1891" s="132"/>
      <c r="S1891" s="99"/>
      <c r="T1891" s="99"/>
      <c r="U1891" s="99"/>
      <c r="V1891" s="131"/>
      <c r="W1891" s="132"/>
      <c r="X1891" s="131"/>
      <c r="Y1891" s="132"/>
      <c r="Z1891" s="99"/>
      <c r="AA1891" s="99"/>
      <c r="AB1891" s="99"/>
      <c r="AC1891" s="99"/>
      <c r="AD1891" s="138">
        <v>44652</v>
      </c>
      <c r="AE1891" s="102" t="s">
        <v>7364</v>
      </c>
    </row>
    <row r="1892" spans="1:31" ht="27" customHeight="1">
      <c r="A1892" s="99">
        <v>1113101362</v>
      </c>
      <c r="B1892" s="124" t="s">
        <v>12026</v>
      </c>
      <c r="C1892" s="124" t="s">
        <v>7828</v>
      </c>
      <c r="D1892" s="102" t="s">
        <v>882</v>
      </c>
      <c r="E1892" s="276" t="s">
        <v>7829</v>
      </c>
      <c r="F1892" s="126" t="s">
        <v>7830</v>
      </c>
      <c r="G1892" s="133" t="s">
        <v>7831</v>
      </c>
      <c r="H1892" s="133" t="s">
        <v>7832</v>
      </c>
      <c r="I1892" s="154" t="s">
        <v>391</v>
      </c>
      <c r="J1892" s="136" t="s">
        <v>392</v>
      </c>
      <c r="K1892" s="136" t="s">
        <v>393</v>
      </c>
      <c r="L1892" s="136" t="s">
        <v>394</v>
      </c>
      <c r="M1892" s="136" t="s">
        <v>395</v>
      </c>
      <c r="N1892" s="136" t="s">
        <v>396</v>
      </c>
      <c r="O1892" s="136" t="s">
        <v>2177</v>
      </c>
      <c r="P1892" s="99"/>
      <c r="Q1892" s="146" t="s">
        <v>765</v>
      </c>
      <c r="R1892" s="132"/>
      <c r="S1892" s="99"/>
      <c r="T1892" s="99"/>
      <c r="U1892" s="99"/>
      <c r="V1892" s="131"/>
      <c r="W1892" s="132"/>
      <c r="X1892" s="110"/>
      <c r="Y1892" s="111"/>
      <c r="Z1892" s="99"/>
      <c r="AA1892" s="99"/>
      <c r="AB1892" s="99"/>
      <c r="AC1892" s="99"/>
      <c r="AD1892" s="149">
        <v>44805</v>
      </c>
      <c r="AE1892" s="102" t="s">
        <v>7787</v>
      </c>
    </row>
    <row r="1893" spans="1:31" ht="27" customHeight="1">
      <c r="A1893" s="126">
        <v>1113101404</v>
      </c>
      <c r="B1893" s="124" t="s">
        <v>8875</v>
      </c>
      <c r="C1893" s="102" t="s">
        <v>8881</v>
      </c>
      <c r="D1893" s="102" t="s">
        <v>87</v>
      </c>
      <c r="E1893" s="102" t="s">
        <v>8882</v>
      </c>
      <c r="F1893" s="133" t="s">
        <v>8511</v>
      </c>
      <c r="G1893" s="134" t="s">
        <v>8883</v>
      </c>
      <c r="H1893" s="134" t="s">
        <v>8884</v>
      </c>
      <c r="I1893" s="135" t="s">
        <v>391</v>
      </c>
      <c r="J1893" s="136" t="s">
        <v>392</v>
      </c>
      <c r="K1893" s="136" t="s">
        <v>393</v>
      </c>
      <c r="L1893" s="136" t="s">
        <v>394</v>
      </c>
      <c r="M1893" s="136" t="s">
        <v>395</v>
      </c>
      <c r="N1893" s="137" t="s">
        <v>396</v>
      </c>
      <c r="O1893" s="132" t="s">
        <v>2177</v>
      </c>
      <c r="P1893" s="99"/>
      <c r="Q1893" s="131"/>
      <c r="R1893" s="132">
        <v>1</v>
      </c>
      <c r="S1893" s="99"/>
      <c r="T1893" s="99"/>
      <c r="U1893" s="99"/>
      <c r="V1893" s="131"/>
      <c r="W1893" s="132"/>
      <c r="X1893" s="131"/>
      <c r="Y1893" s="111"/>
      <c r="Z1893" s="99"/>
      <c r="AA1893" s="99"/>
      <c r="AB1893" s="99"/>
      <c r="AC1893" s="99"/>
      <c r="AD1893" s="149">
        <v>45292</v>
      </c>
      <c r="AE1893" s="102" t="s">
        <v>8885</v>
      </c>
    </row>
    <row r="1894" spans="1:31" ht="28.5" customHeight="1">
      <c r="A1894" s="99">
        <v>1113101511</v>
      </c>
      <c r="B1894" s="275" t="s">
        <v>9661</v>
      </c>
      <c r="C1894" s="124" t="s">
        <v>9662</v>
      </c>
      <c r="D1894" s="102" t="s">
        <v>87</v>
      </c>
      <c r="E1894" s="276" t="s">
        <v>9663</v>
      </c>
      <c r="F1894" s="126" t="s">
        <v>9664</v>
      </c>
      <c r="G1894" s="133" t="s">
        <v>9665</v>
      </c>
      <c r="H1894" s="133" t="s">
        <v>9613</v>
      </c>
      <c r="I1894" s="135" t="s">
        <v>391</v>
      </c>
      <c r="J1894" s="136"/>
      <c r="K1894" s="136"/>
      <c r="L1894" s="136"/>
      <c r="M1894" s="136" t="s">
        <v>395</v>
      </c>
      <c r="N1894" s="136" t="s">
        <v>396</v>
      </c>
      <c r="O1894" s="136"/>
      <c r="P1894" s="99"/>
      <c r="Q1894" s="131"/>
      <c r="R1894" s="132">
        <v>2</v>
      </c>
      <c r="S1894" s="99"/>
      <c r="T1894" s="99"/>
      <c r="U1894" s="99"/>
      <c r="V1894" s="131"/>
      <c r="W1894" s="132"/>
      <c r="X1894" s="131"/>
      <c r="Y1894" s="132"/>
      <c r="Z1894" s="99"/>
      <c r="AA1894" s="99"/>
      <c r="AB1894" s="99"/>
      <c r="AC1894" s="99"/>
      <c r="AD1894" s="149">
        <v>45627</v>
      </c>
      <c r="AE1894" s="102" t="s">
        <v>9666</v>
      </c>
    </row>
    <row r="1895" spans="1:31" s="297" customFormat="1" ht="27" customHeight="1">
      <c r="A1895" s="486">
        <v>1113101529</v>
      </c>
      <c r="B1895" s="275" t="s">
        <v>5638</v>
      </c>
      <c r="C1895" s="438" t="s">
        <v>7734</v>
      </c>
      <c r="D1895" s="335" t="s">
        <v>87</v>
      </c>
      <c r="E1895" s="438" t="s">
        <v>7735</v>
      </c>
      <c r="F1895" s="487" t="s">
        <v>7736</v>
      </c>
      <c r="G1895" s="488" t="s">
        <v>7737</v>
      </c>
      <c r="H1895" s="488" t="s">
        <v>7738</v>
      </c>
      <c r="I1895" s="172" t="s">
        <v>391</v>
      </c>
      <c r="J1895" s="164" t="s">
        <v>392</v>
      </c>
      <c r="K1895" s="164" t="s">
        <v>393</v>
      </c>
      <c r="L1895" s="164" t="s">
        <v>394</v>
      </c>
      <c r="M1895" s="164" t="s">
        <v>395</v>
      </c>
      <c r="N1895" s="164" t="s">
        <v>396</v>
      </c>
      <c r="O1895" s="132"/>
      <c r="P1895" s="99"/>
      <c r="Q1895" s="131"/>
      <c r="R1895" s="132">
        <v>1</v>
      </c>
      <c r="S1895" s="99"/>
      <c r="T1895" s="99"/>
      <c r="U1895" s="99"/>
      <c r="V1895" s="131"/>
      <c r="W1895" s="132"/>
      <c r="X1895" s="131"/>
      <c r="Y1895" s="132"/>
      <c r="Z1895" s="99"/>
      <c r="AA1895" s="99"/>
      <c r="AB1895" s="99"/>
      <c r="AC1895" s="99"/>
      <c r="AD1895" s="149">
        <v>44774</v>
      </c>
      <c r="AE1895" s="102" t="s">
        <v>7739</v>
      </c>
    </row>
    <row r="1896" spans="1:31" s="297" customFormat="1" ht="27" customHeight="1">
      <c r="A1896" s="76">
        <v>1113101537</v>
      </c>
      <c r="B1896" s="275" t="s">
        <v>5638</v>
      </c>
      <c r="C1896" s="159" t="s">
        <v>9191</v>
      </c>
      <c r="D1896" s="160" t="s">
        <v>87</v>
      </c>
      <c r="E1896" s="493" t="s">
        <v>9192</v>
      </c>
      <c r="F1896" s="72" t="s">
        <v>9193</v>
      </c>
      <c r="G1896" s="161" t="s">
        <v>9194</v>
      </c>
      <c r="H1896" s="161" t="s">
        <v>9195</v>
      </c>
      <c r="I1896" s="172" t="s">
        <v>391</v>
      </c>
      <c r="J1896" s="164" t="s">
        <v>392</v>
      </c>
      <c r="K1896" s="164" t="s">
        <v>393</v>
      </c>
      <c r="L1896" s="164" t="s">
        <v>394</v>
      </c>
      <c r="M1896" s="164" t="s">
        <v>395</v>
      </c>
      <c r="N1896" s="164" t="s">
        <v>396</v>
      </c>
      <c r="O1896" s="164"/>
      <c r="P1896" s="76"/>
      <c r="Q1896" s="70"/>
      <c r="R1896" s="89">
        <v>1</v>
      </c>
      <c r="S1896" s="76"/>
      <c r="T1896" s="76"/>
      <c r="U1896" s="76"/>
      <c r="V1896" s="70"/>
      <c r="W1896" s="89"/>
      <c r="X1896" s="70"/>
      <c r="Y1896" s="89"/>
      <c r="Z1896" s="76"/>
      <c r="AA1896" s="76"/>
      <c r="AB1896" s="76"/>
      <c r="AC1896" s="76"/>
      <c r="AD1896" s="140">
        <v>45413</v>
      </c>
      <c r="AE1896" s="160" t="s">
        <v>9196</v>
      </c>
    </row>
    <row r="1897" spans="1:31" s="297" customFormat="1" ht="27" customHeight="1">
      <c r="A1897" s="99">
        <v>1113101545</v>
      </c>
      <c r="B1897" s="275" t="s">
        <v>5638</v>
      </c>
      <c r="C1897" s="124" t="s">
        <v>9646</v>
      </c>
      <c r="D1897" s="102" t="s">
        <v>87</v>
      </c>
      <c r="E1897" s="276" t="s">
        <v>9584</v>
      </c>
      <c r="F1897" s="126" t="s">
        <v>9585</v>
      </c>
      <c r="G1897" s="133" t="s">
        <v>9586</v>
      </c>
      <c r="H1897" s="133" t="s">
        <v>9587</v>
      </c>
      <c r="I1897" s="135" t="s">
        <v>391</v>
      </c>
      <c r="J1897" s="136" t="s">
        <v>392</v>
      </c>
      <c r="K1897" s="136" t="s">
        <v>393</v>
      </c>
      <c r="L1897" s="136" t="s">
        <v>394</v>
      </c>
      <c r="M1897" s="136" t="s">
        <v>395</v>
      </c>
      <c r="N1897" s="136" t="s">
        <v>396</v>
      </c>
      <c r="O1897" s="136"/>
      <c r="P1897" s="99"/>
      <c r="Q1897" s="131"/>
      <c r="R1897" s="132">
        <v>1</v>
      </c>
      <c r="S1897" s="99"/>
      <c r="T1897" s="99"/>
      <c r="U1897" s="99"/>
      <c r="V1897" s="131"/>
      <c r="W1897" s="132"/>
      <c r="X1897" s="131"/>
      <c r="Y1897" s="132"/>
      <c r="Z1897" s="99"/>
      <c r="AA1897" s="99"/>
      <c r="AB1897" s="99"/>
      <c r="AC1897" s="99"/>
      <c r="AD1897" s="138">
        <v>45597</v>
      </c>
      <c r="AE1897" s="102" t="s">
        <v>9588</v>
      </c>
    </row>
    <row r="1898" spans="1:31" ht="27" customHeight="1">
      <c r="A1898" s="223">
        <v>1113286080</v>
      </c>
      <c r="B1898" s="124" t="s">
        <v>2600</v>
      </c>
      <c r="C1898" s="124" t="s">
        <v>2579</v>
      </c>
      <c r="D1898" s="102" t="s">
        <v>2580</v>
      </c>
      <c r="E1898" s="124" t="s">
        <v>2601</v>
      </c>
      <c r="F1898" s="125">
        <v>3550215</v>
      </c>
      <c r="G1898" s="126" t="s">
        <v>2581</v>
      </c>
      <c r="H1898" s="126" t="s">
        <v>2581</v>
      </c>
      <c r="I1898" s="110"/>
      <c r="J1898" s="148"/>
      <c r="K1898" s="148" t="s">
        <v>456</v>
      </c>
      <c r="L1898" s="148" t="s">
        <v>477</v>
      </c>
      <c r="M1898" s="148" t="s">
        <v>395</v>
      </c>
      <c r="N1898" s="137"/>
      <c r="O1898" s="132"/>
      <c r="P1898" s="126"/>
      <c r="Q1898" s="146"/>
      <c r="R1898" s="243">
        <v>4</v>
      </c>
      <c r="S1898" s="126"/>
      <c r="T1898" s="126"/>
      <c r="U1898" s="126"/>
      <c r="V1898" s="146"/>
      <c r="W1898" s="243"/>
      <c r="X1898" s="146"/>
      <c r="Y1898" s="130"/>
      <c r="Z1898" s="126"/>
      <c r="AA1898" s="126"/>
      <c r="AB1898" s="126"/>
      <c r="AC1898" s="126"/>
      <c r="AD1898" s="234">
        <v>41091</v>
      </c>
      <c r="AE1898" s="268" t="s">
        <v>2610</v>
      </c>
    </row>
    <row r="1899" spans="1:31" ht="27" customHeight="1">
      <c r="A1899" s="99">
        <v>1113286320</v>
      </c>
      <c r="B1899" s="100" t="s">
        <v>3341</v>
      </c>
      <c r="C1899" s="101" t="s">
        <v>3342</v>
      </c>
      <c r="D1899" s="102" t="s">
        <v>3343</v>
      </c>
      <c r="E1899" s="102" t="s">
        <v>3344</v>
      </c>
      <c r="F1899" s="259" t="s">
        <v>3559</v>
      </c>
      <c r="G1899" s="99" t="s">
        <v>3560</v>
      </c>
      <c r="H1899" s="99" t="s">
        <v>3561</v>
      </c>
      <c r="I1899" s="110"/>
      <c r="J1899" s="148"/>
      <c r="K1899" s="128" t="s">
        <v>456</v>
      </c>
      <c r="L1899" s="128" t="s">
        <v>477</v>
      </c>
      <c r="M1899" s="128" t="s">
        <v>395</v>
      </c>
      <c r="N1899" s="129" t="s">
        <v>396</v>
      </c>
      <c r="O1899" s="130" t="s">
        <v>2177</v>
      </c>
      <c r="P1899" s="99"/>
      <c r="Q1899" s="131"/>
      <c r="R1899" s="132">
        <v>4</v>
      </c>
      <c r="S1899" s="99"/>
      <c r="T1899" s="99"/>
      <c r="U1899" s="99"/>
      <c r="V1899" s="131"/>
      <c r="W1899" s="132"/>
      <c r="X1899" s="131"/>
      <c r="Y1899" s="132"/>
      <c r="Z1899" s="99"/>
      <c r="AA1899" s="99"/>
      <c r="AB1899" s="99"/>
      <c r="AC1899" s="99"/>
      <c r="AD1899" s="138">
        <v>42461</v>
      </c>
      <c r="AE1899" s="102" t="s">
        <v>3345</v>
      </c>
    </row>
    <row r="1900" spans="1:31" s="297" customFormat="1" ht="27" customHeight="1">
      <c r="A1900" s="223">
        <v>1113286346</v>
      </c>
      <c r="B1900" s="124" t="s">
        <v>3555</v>
      </c>
      <c r="C1900" s="124" t="s">
        <v>3556</v>
      </c>
      <c r="D1900" s="102" t="s">
        <v>464</v>
      </c>
      <c r="E1900" s="124" t="s">
        <v>8649</v>
      </c>
      <c r="F1900" s="125" t="s">
        <v>3557</v>
      </c>
      <c r="G1900" s="126" t="s">
        <v>3558</v>
      </c>
      <c r="H1900" s="126" t="s">
        <v>3558</v>
      </c>
      <c r="I1900" s="127"/>
      <c r="J1900" s="128"/>
      <c r="K1900" s="148" t="s">
        <v>456</v>
      </c>
      <c r="L1900" s="148"/>
      <c r="M1900" s="148" t="s">
        <v>395</v>
      </c>
      <c r="N1900" s="137"/>
      <c r="O1900" s="132"/>
      <c r="P1900" s="126"/>
      <c r="Q1900" s="267" t="s">
        <v>2608</v>
      </c>
      <c r="R1900" s="243"/>
      <c r="S1900" s="126"/>
      <c r="T1900" s="126"/>
      <c r="U1900" s="126"/>
      <c r="V1900" s="146"/>
      <c r="W1900" s="243"/>
      <c r="X1900" s="146"/>
      <c r="Y1900" s="130"/>
      <c r="Z1900" s="126"/>
      <c r="AA1900" s="126"/>
      <c r="AB1900" s="126"/>
      <c r="AC1900" s="126"/>
      <c r="AD1900" s="234">
        <v>42644</v>
      </c>
      <c r="AE1900" s="268" t="s">
        <v>3562</v>
      </c>
    </row>
    <row r="1901" spans="1:31" s="297" customFormat="1" ht="27" customHeight="1">
      <c r="A1901" s="82">
        <v>1113286601</v>
      </c>
      <c r="B1901" s="291" t="s">
        <v>9330</v>
      </c>
      <c r="C1901" s="291" t="s">
        <v>9331</v>
      </c>
      <c r="D1901" s="84" t="s">
        <v>1554</v>
      </c>
      <c r="E1901" s="292" t="s">
        <v>9332</v>
      </c>
      <c r="F1901" s="77" t="s">
        <v>9333</v>
      </c>
      <c r="G1901" s="293" t="s">
        <v>9334</v>
      </c>
      <c r="H1901" s="293" t="s">
        <v>9335</v>
      </c>
      <c r="I1901" s="294" t="s">
        <v>391</v>
      </c>
      <c r="J1901" s="295" t="s">
        <v>392</v>
      </c>
      <c r="K1901" s="295" t="s">
        <v>393</v>
      </c>
      <c r="L1901" s="295" t="s">
        <v>394</v>
      </c>
      <c r="M1901" s="295" t="s">
        <v>395</v>
      </c>
      <c r="N1901" s="295" t="s">
        <v>396</v>
      </c>
      <c r="O1901" s="295" t="s">
        <v>9336</v>
      </c>
      <c r="P1901" s="82"/>
      <c r="Q1901" s="215"/>
      <c r="R1901" s="87">
        <v>1</v>
      </c>
      <c r="S1901" s="82"/>
      <c r="T1901" s="82"/>
      <c r="U1901" s="82"/>
      <c r="V1901" s="215"/>
      <c r="W1901" s="87"/>
      <c r="X1901" s="215"/>
      <c r="Y1901" s="87"/>
      <c r="Z1901" s="82"/>
      <c r="AA1901" s="82"/>
      <c r="AB1901" s="82"/>
      <c r="AC1901" s="82"/>
      <c r="AD1901" s="296">
        <v>45474</v>
      </c>
      <c r="AE1901" s="84" t="s">
        <v>9337</v>
      </c>
    </row>
    <row r="1902" spans="1:31" s="297" customFormat="1" ht="27" customHeight="1">
      <c r="A1902" s="494">
        <v>1113300154</v>
      </c>
      <c r="B1902" s="495" t="s">
        <v>430</v>
      </c>
      <c r="C1902" s="495" t="s">
        <v>2587</v>
      </c>
      <c r="D1902" s="496" t="s">
        <v>89</v>
      </c>
      <c r="E1902" s="495" t="s">
        <v>2607</v>
      </c>
      <c r="F1902" s="497">
        <v>3550003</v>
      </c>
      <c r="G1902" s="498" t="s">
        <v>2588</v>
      </c>
      <c r="H1902" s="498" t="s">
        <v>2588</v>
      </c>
      <c r="I1902" s="127"/>
      <c r="J1902" s="148"/>
      <c r="K1902" s="148" t="s">
        <v>456</v>
      </c>
      <c r="L1902" s="148" t="s">
        <v>477</v>
      </c>
      <c r="M1902" s="148" t="s">
        <v>395</v>
      </c>
      <c r="N1902" s="137" t="s">
        <v>396</v>
      </c>
      <c r="O1902" s="132" t="s">
        <v>2177</v>
      </c>
      <c r="P1902" s="498"/>
      <c r="Q1902" s="499"/>
      <c r="R1902" s="500">
        <v>5</v>
      </c>
      <c r="S1902" s="498"/>
      <c r="T1902" s="498"/>
      <c r="U1902" s="498"/>
      <c r="V1902" s="499"/>
      <c r="W1902" s="500"/>
      <c r="X1902" s="499"/>
      <c r="Y1902" s="501"/>
      <c r="Z1902" s="498"/>
      <c r="AA1902" s="498"/>
      <c r="AB1902" s="498"/>
      <c r="AC1902" s="498"/>
      <c r="AD1902" s="502">
        <v>38991</v>
      </c>
      <c r="AE1902" s="503" t="s">
        <v>3347</v>
      </c>
    </row>
    <row r="1903" spans="1:31" ht="27" customHeight="1">
      <c r="A1903" s="223">
        <v>1113300477</v>
      </c>
      <c r="B1903" s="124" t="s">
        <v>3407</v>
      </c>
      <c r="C1903" s="124" t="s">
        <v>3669</v>
      </c>
      <c r="D1903" s="102" t="s">
        <v>89</v>
      </c>
      <c r="E1903" s="124" t="s">
        <v>3673</v>
      </c>
      <c r="F1903" s="125" t="s">
        <v>3674</v>
      </c>
      <c r="G1903" s="126" t="s">
        <v>3670</v>
      </c>
      <c r="H1903" s="126" t="s">
        <v>3671</v>
      </c>
      <c r="I1903" s="127"/>
      <c r="J1903" s="148"/>
      <c r="K1903" s="148"/>
      <c r="L1903" s="148"/>
      <c r="M1903" s="148" t="s">
        <v>395</v>
      </c>
      <c r="N1903" s="137" t="s">
        <v>396</v>
      </c>
      <c r="O1903" s="132" t="s">
        <v>2177</v>
      </c>
      <c r="P1903" s="126"/>
      <c r="Q1903" s="146"/>
      <c r="R1903" s="243">
        <v>6</v>
      </c>
      <c r="S1903" s="126"/>
      <c r="T1903" s="126"/>
      <c r="U1903" s="126"/>
      <c r="V1903" s="146"/>
      <c r="W1903" s="243"/>
      <c r="X1903" s="146"/>
      <c r="Y1903" s="130"/>
      <c r="Z1903" s="126"/>
      <c r="AA1903" s="126"/>
      <c r="AB1903" s="126"/>
      <c r="AC1903" s="126"/>
      <c r="AD1903" s="149">
        <v>42736</v>
      </c>
      <c r="AE1903" s="268" t="s">
        <v>3672</v>
      </c>
    </row>
    <row r="1904" spans="1:31" s="66" customFormat="1" ht="27" customHeight="1">
      <c r="A1904" s="223">
        <v>1113300519</v>
      </c>
      <c r="B1904" s="124" t="s">
        <v>4352</v>
      </c>
      <c r="C1904" s="124" t="s">
        <v>4353</v>
      </c>
      <c r="D1904" s="102" t="s">
        <v>89</v>
      </c>
      <c r="E1904" s="124" t="s">
        <v>4354</v>
      </c>
      <c r="F1904" s="125" t="s">
        <v>4355</v>
      </c>
      <c r="G1904" s="126" t="s">
        <v>4356</v>
      </c>
      <c r="H1904" s="126" t="s">
        <v>4357</v>
      </c>
      <c r="I1904" s="127" t="s">
        <v>391</v>
      </c>
      <c r="J1904" s="128" t="s">
        <v>392</v>
      </c>
      <c r="K1904" s="148" t="s">
        <v>393</v>
      </c>
      <c r="L1904" s="136" t="s">
        <v>394</v>
      </c>
      <c r="M1904" s="136" t="s">
        <v>395</v>
      </c>
      <c r="N1904" s="137"/>
      <c r="O1904" s="132"/>
      <c r="P1904" s="126"/>
      <c r="Q1904" s="267" t="s">
        <v>4358</v>
      </c>
      <c r="R1904" s="243"/>
      <c r="S1904" s="126"/>
      <c r="T1904" s="126"/>
      <c r="U1904" s="126"/>
      <c r="V1904" s="146"/>
      <c r="W1904" s="243"/>
      <c r="X1904" s="146"/>
      <c r="Y1904" s="130"/>
      <c r="Z1904" s="126"/>
      <c r="AA1904" s="126"/>
      <c r="AB1904" s="126"/>
      <c r="AC1904" s="126"/>
      <c r="AD1904" s="234">
        <v>43191</v>
      </c>
      <c r="AE1904" s="268" t="s">
        <v>4359</v>
      </c>
    </row>
    <row r="1905" spans="1:157" s="297" customFormat="1" ht="27" customHeight="1">
      <c r="A1905" s="223">
        <v>1113300634</v>
      </c>
      <c r="B1905" s="124" t="s">
        <v>5618</v>
      </c>
      <c r="C1905" s="124" t="s">
        <v>5619</v>
      </c>
      <c r="D1905" s="102" t="s">
        <v>89</v>
      </c>
      <c r="E1905" s="124" t="s">
        <v>5620</v>
      </c>
      <c r="F1905" s="125" t="s">
        <v>5623</v>
      </c>
      <c r="G1905" s="126" t="s">
        <v>5621</v>
      </c>
      <c r="H1905" s="126" t="s">
        <v>5622</v>
      </c>
      <c r="I1905" s="127"/>
      <c r="J1905" s="128"/>
      <c r="K1905" s="148"/>
      <c r="L1905" s="136"/>
      <c r="M1905" s="136" t="s">
        <v>395</v>
      </c>
      <c r="N1905" s="137" t="s">
        <v>396</v>
      </c>
      <c r="O1905" s="132" t="s">
        <v>2177</v>
      </c>
      <c r="P1905" s="126"/>
      <c r="Q1905" s="267"/>
      <c r="R1905" s="243">
        <v>2</v>
      </c>
      <c r="S1905" s="126"/>
      <c r="T1905" s="126"/>
      <c r="U1905" s="126"/>
      <c r="V1905" s="146"/>
      <c r="W1905" s="243"/>
      <c r="X1905" s="146"/>
      <c r="Y1905" s="130"/>
      <c r="Z1905" s="126"/>
      <c r="AA1905" s="126"/>
      <c r="AB1905" s="126"/>
      <c r="AC1905" s="126"/>
      <c r="AD1905" s="234">
        <v>43862</v>
      </c>
      <c r="AE1905" s="268" t="s">
        <v>5624</v>
      </c>
    </row>
    <row r="1906" spans="1:157" ht="27" customHeight="1">
      <c r="A1906" s="99">
        <v>1113300642</v>
      </c>
      <c r="B1906" s="275" t="s">
        <v>7169</v>
      </c>
      <c r="C1906" s="324" t="s">
        <v>7170</v>
      </c>
      <c r="D1906" s="102" t="s">
        <v>89</v>
      </c>
      <c r="E1906" s="102" t="s">
        <v>7171</v>
      </c>
      <c r="F1906" s="144" t="s">
        <v>7172</v>
      </c>
      <c r="G1906" s="126" t="s">
        <v>7173</v>
      </c>
      <c r="H1906" s="126" t="s">
        <v>7174</v>
      </c>
      <c r="I1906" s="135" t="s">
        <v>391</v>
      </c>
      <c r="J1906" s="136" t="s">
        <v>392</v>
      </c>
      <c r="K1906" s="136" t="s">
        <v>393</v>
      </c>
      <c r="L1906" s="136" t="s">
        <v>394</v>
      </c>
      <c r="M1906" s="136"/>
      <c r="N1906" s="137"/>
      <c r="O1906" s="132"/>
      <c r="P1906" s="126"/>
      <c r="Q1906" s="146" t="s">
        <v>2608</v>
      </c>
      <c r="R1906" s="243"/>
      <c r="S1906" s="126"/>
      <c r="T1906" s="126"/>
      <c r="U1906" s="126"/>
      <c r="V1906" s="146"/>
      <c r="W1906" s="243"/>
      <c r="X1906" s="146"/>
      <c r="Y1906" s="130"/>
      <c r="Z1906" s="126"/>
      <c r="AA1906" s="126"/>
      <c r="AB1906" s="126"/>
      <c r="AC1906" s="126"/>
      <c r="AD1906" s="482">
        <v>44317</v>
      </c>
      <c r="AE1906" s="268" t="s">
        <v>7175</v>
      </c>
    </row>
    <row r="1907" spans="1:157" s="297" customFormat="1" ht="27" customHeight="1">
      <c r="A1907" s="197">
        <v>1113300675</v>
      </c>
      <c r="B1907" s="198" t="s">
        <v>8207</v>
      </c>
      <c r="C1907" s="156" t="s">
        <v>8208</v>
      </c>
      <c r="D1907" s="156" t="s">
        <v>89</v>
      </c>
      <c r="E1907" s="156" t="s">
        <v>9595</v>
      </c>
      <c r="F1907" s="199" t="s">
        <v>9596</v>
      </c>
      <c r="G1907" s="200" t="s">
        <v>8209</v>
      </c>
      <c r="H1907" s="200" t="s">
        <v>8210</v>
      </c>
      <c r="I1907" s="135"/>
      <c r="J1907" s="136"/>
      <c r="K1907" s="136"/>
      <c r="L1907" s="136"/>
      <c r="M1907" s="136" t="s">
        <v>395</v>
      </c>
      <c r="N1907" s="137" t="s">
        <v>396</v>
      </c>
      <c r="O1907" s="132" t="s">
        <v>2177</v>
      </c>
      <c r="P1907" s="99"/>
      <c r="Q1907" s="131" t="s">
        <v>765</v>
      </c>
      <c r="R1907" s="132"/>
      <c r="S1907" s="99"/>
      <c r="T1907" s="99"/>
      <c r="U1907" s="99"/>
      <c r="V1907" s="131"/>
      <c r="W1907" s="132"/>
      <c r="X1907" s="131"/>
      <c r="Y1907" s="132"/>
      <c r="Z1907" s="99"/>
      <c r="AA1907" s="99"/>
      <c r="AB1907" s="99"/>
      <c r="AC1907" s="99"/>
      <c r="AD1907" s="149">
        <v>45017</v>
      </c>
      <c r="AE1907" s="102" t="s">
        <v>8211</v>
      </c>
    </row>
    <row r="1908" spans="1:157" ht="27" customHeight="1">
      <c r="A1908" s="99">
        <v>1113300733</v>
      </c>
      <c r="B1908" s="275" t="s">
        <v>5638</v>
      </c>
      <c r="C1908" s="124" t="s">
        <v>9647</v>
      </c>
      <c r="D1908" s="102" t="s">
        <v>89</v>
      </c>
      <c r="E1908" s="276" t="s">
        <v>7051</v>
      </c>
      <c r="F1908" s="126" t="s">
        <v>1923</v>
      </c>
      <c r="G1908" s="133" t="s">
        <v>7052</v>
      </c>
      <c r="H1908" s="133" t="s">
        <v>7053</v>
      </c>
      <c r="I1908" s="135" t="s">
        <v>391</v>
      </c>
      <c r="J1908" s="136" t="s">
        <v>392</v>
      </c>
      <c r="K1908" s="136" t="s">
        <v>393</v>
      </c>
      <c r="L1908" s="136" t="s">
        <v>394</v>
      </c>
      <c r="M1908" s="136" t="s">
        <v>395</v>
      </c>
      <c r="N1908" s="136" t="s">
        <v>396</v>
      </c>
      <c r="O1908" s="136"/>
      <c r="P1908" s="99"/>
      <c r="Q1908" s="131"/>
      <c r="R1908" s="132">
        <v>2</v>
      </c>
      <c r="S1908" s="99"/>
      <c r="T1908" s="99"/>
      <c r="U1908" s="99"/>
      <c r="V1908" s="131"/>
      <c r="W1908" s="132"/>
      <c r="X1908" s="131"/>
      <c r="Y1908" s="132"/>
      <c r="Z1908" s="99"/>
      <c r="AA1908" s="99"/>
      <c r="AB1908" s="99"/>
      <c r="AC1908" s="99"/>
      <c r="AD1908" s="149">
        <v>44501</v>
      </c>
      <c r="AE1908" s="102" t="s">
        <v>7054</v>
      </c>
    </row>
    <row r="1909" spans="1:157" ht="27" customHeight="1">
      <c r="A1909" s="126">
        <v>1113300766</v>
      </c>
      <c r="B1909" s="124" t="s">
        <v>12027</v>
      </c>
      <c r="C1909" s="102" t="s">
        <v>10344</v>
      </c>
      <c r="D1909" s="102" t="s">
        <v>10334</v>
      </c>
      <c r="E1909" s="102" t="s">
        <v>11586</v>
      </c>
      <c r="F1909" s="125" t="s">
        <v>10345</v>
      </c>
      <c r="G1909" s="126" t="s">
        <v>10346</v>
      </c>
      <c r="H1909" s="126" t="s">
        <v>10347</v>
      </c>
      <c r="I1909" s="127" t="s">
        <v>391</v>
      </c>
      <c r="J1909" s="128" t="s">
        <v>392</v>
      </c>
      <c r="K1909" s="128" t="s">
        <v>393</v>
      </c>
      <c r="L1909" s="128" t="s">
        <v>394</v>
      </c>
      <c r="M1909" s="128" t="s">
        <v>395</v>
      </c>
      <c r="N1909" s="129" t="s">
        <v>396</v>
      </c>
      <c r="O1909" s="130"/>
      <c r="P1909" s="99"/>
      <c r="Q1909" s="146" t="s">
        <v>765</v>
      </c>
      <c r="R1909" s="132">
        <v>2</v>
      </c>
      <c r="S1909" s="126"/>
      <c r="T1909" s="99"/>
      <c r="U1909" s="126"/>
      <c r="V1909" s="110"/>
      <c r="W1909" s="111"/>
      <c r="X1909" s="146"/>
      <c r="Y1909" s="130"/>
      <c r="Z1909" s="126"/>
      <c r="AA1909" s="126"/>
      <c r="AB1909" s="126"/>
      <c r="AC1909" s="126"/>
      <c r="AD1909" s="149">
        <v>45839</v>
      </c>
      <c r="AE1909" s="102" t="s">
        <v>10348</v>
      </c>
    </row>
    <row r="1910" spans="1:157" s="66" customFormat="1" ht="27" customHeight="1">
      <c r="A1910" s="99">
        <v>1113700411</v>
      </c>
      <c r="B1910" s="124" t="s">
        <v>6280</v>
      </c>
      <c r="C1910" s="124" t="s">
        <v>6281</v>
      </c>
      <c r="D1910" s="102" t="s">
        <v>90</v>
      </c>
      <c r="E1910" s="276" t="s">
        <v>6282</v>
      </c>
      <c r="F1910" s="126" t="s">
        <v>6283</v>
      </c>
      <c r="G1910" s="133" t="s">
        <v>6284</v>
      </c>
      <c r="H1910" s="133" t="s">
        <v>6284</v>
      </c>
      <c r="I1910" s="135"/>
      <c r="J1910" s="136"/>
      <c r="K1910" s="136"/>
      <c r="L1910" s="136" t="s">
        <v>1184</v>
      </c>
      <c r="M1910" s="136" t="s">
        <v>395</v>
      </c>
      <c r="N1910" s="136" t="s">
        <v>396</v>
      </c>
      <c r="O1910" s="136"/>
      <c r="P1910" s="99"/>
      <c r="Q1910" s="131"/>
      <c r="R1910" s="132">
        <v>1</v>
      </c>
      <c r="S1910" s="99"/>
      <c r="T1910" s="99"/>
      <c r="U1910" s="99"/>
      <c r="V1910" s="131"/>
      <c r="W1910" s="132"/>
      <c r="X1910" s="131"/>
      <c r="Y1910" s="132"/>
      <c r="Z1910" s="99"/>
      <c r="AA1910" s="99"/>
      <c r="AB1910" s="99"/>
      <c r="AC1910" s="99"/>
      <c r="AD1910" s="149">
        <v>44105</v>
      </c>
      <c r="AE1910" s="102" t="s">
        <v>6285</v>
      </c>
    </row>
    <row r="1911" spans="1:157" s="213" customFormat="1" ht="28.5" customHeight="1">
      <c r="A1911" s="76">
        <v>1113700478</v>
      </c>
      <c r="B1911" s="141" t="s">
        <v>11648</v>
      </c>
      <c r="C1911" s="160" t="s">
        <v>8898</v>
      </c>
      <c r="D1911" s="160" t="s">
        <v>90</v>
      </c>
      <c r="E1911" s="160" t="s">
        <v>8899</v>
      </c>
      <c r="F1911" s="323" t="s">
        <v>6283</v>
      </c>
      <c r="G1911" s="141" t="s">
        <v>8900</v>
      </c>
      <c r="H1911" s="141"/>
      <c r="I1911" s="135" t="s">
        <v>391</v>
      </c>
      <c r="J1911" s="136" t="s">
        <v>392</v>
      </c>
      <c r="K1911" s="136" t="s">
        <v>393</v>
      </c>
      <c r="L1911" s="136" t="s">
        <v>394</v>
      </c>
      <c r="M1911" s="136" t="s">
        <v>395</v>
      </c>
      <c r="N1911" s="171" t="s">
        <v>396</v>
      </c>
      <c r="O1911" s="171" t="s">
        <v>2177</v>
      </c>
      <c r="P1911" s="99"/>
      <c r="Q1911" s="110" t="s">
        <v>49</v>
      </c>
      <c r="R1911" s="132">
        <v>1</v>
      </c>
      <c r="S1911" s="99"/>
      <c r="T1911" s="99"/>
      <c r="U1911" s="99"/>
      <c r="V1911" s="110"/>
      <c r="W1911" s="132"/>
      <c r="X1911" s="110"/>
      <c r="Y1911" s="132"/>
      <c r="Z1911" s="99"/>
      <c r="AA1911" s="99"/>
      <c r="AB1911" s="99"/>
      <c r="AC1911" s="99"/>
      <c r="AD1911" s="138">
        <v>45292</v>
      </c>
      <c r="AE1911" s="102" t="s">
        <v>8907</v>
      </c>
    </row>
    <row r="1912" spans="1:157" s="66" customFormat="1" ht="27" customHeight="1">
      <c r="A1912" s="223">
        <v>1113700494</v>
      </c>
      <c r="B1912" s="275" t="s">
        <v>5638</v>
      </c>
      <c r="C1912" s="124" t="s">
        <v>9648</v>
      </c>
      <c r="D1912" s="102" t="s">
        <v>90</v>
      </c>
      <c r="E1912" s="124" t="s">
        <v>5634</v>
      </c>
      <c r="F1912" s="125" t="s">
        <v>5635</v>
      </c>
      <c r="G1912" s="126" t="s">
        <v>5636</v>
      </c>
      <c r="H1912" s="126" t="s">
        <v>5637</v>
      </c>
      <c r="I1912" s="127"/>
      <c r="J1912" s="128"/>
      <c r="K1912" s="148"/>
      <c r="L1912" s="136" t="s">
        <v>1184</v>
      </c>
      <c r="M1912" s="136" t="s">
        <v>395</v>
      </c>
      <c r="N1912" s="137" t="s">
        <v>396</v>
      </c>
      <c r="O1912" s="132"/>
      <c r="P1912" s="126"/>
      <c r="Q1912" s="267"/>
      <c r="R1912" s="243">
        <v>1</v>
      </c>
      <c r="S1912" s="126"/>
      <c r="T1912" s="126"/>
      <c r="U1912" s="126"/>
      <c r="V1912" s="146"/>
      <c r="W1912" s="243"/>
      <c r="X1912" s="146"/>
      <c r="Y1912" s="130"/>
      <c r="Z1912" s="126"/>
      <c r="AA1912" s="126"/>
      <c r="AB1912" s="126"/>
      <c r="AC1912" s="126"/>
      <c r="AD1912" s="234">
        <v>43709</v>
      </c>
      <c r="AE1912" s="268" t="s">
        <v>8043</v>
      </c>
    </row>
    <row r="1913" spans="1:157" s="213" customFormat="1" ht="24" hidden="1">
      <c r="A1913" s="169">
        <v>1113700502</v>
      </c>
      <c r="B1913" s="198" t="s">
        <v>10092</v>
      </c>
      <c r="C1913" s="156" t="s">
        <v>11408</v>
      </c>
      <c r="D1913" s="156" t="s">
        <v>90</v>
      </c>
      <c r="E1913" s="156" t="s">
        <v>10093</v>
      </c>
      <c r="F1913" s="263" t="s">
        <v>10094</v>
      </c>
      <c r="G1913" s="197" t="s">
        <v>816</v>
      </c>
      <c r="H1913" s="197" t="s">
        <v>817</v>
      </c>
      <c r="I1913" s="127"/>
      <c r="J1913" s="128"/>
      <c r="K1913" s="128"/>
      <c r="L1913" s="128"/>
      <c r="M1913" s="136" t="s">
        <v>395</v>
      </c>
      <c r="N1913" s="137" t="s">
        <v>396</v>
      </c>
      <c r="O1913" s="130"/>
      <c r="P1913" s="169"/>
      <c r="Q1913" s="358" t="s">
        <v>2608</v>
      </c>
      <c r="R1913" s="204"/>
      <c r="S1913" s="169"/>
      <c r="T1913" s="169"/>
      <c r="U1913" s="169"/>
      <c r="V1913" s="203"/>
      <c r="W1913" s="204"/>
      <c r="X1913" s="203"/>
      <c r="Y1913" s="204"/>
      <c r="Z1913" s="169"/>
      <c r="AA1913" s="169"/>
      <c r="AB1913" s="169"/>
      <c r="AC1913" s="169"/>
      <c r="AD1913" s="222">
        <v>45748</v>
      </c>
      <c r="AE1913" s="156" t="s">
        <v>10095</v>
      </c>
    </row>
    <row r="1914" spans="1:157" s="297" customFormat="1" ht="27" customHeight="1">
      <c r="A1914" s="126">
        <v>1113700536</v>
      </c>
      <c r="B1914" s="124" t="s">
        <v>10085</v>
      </c>
      <c r="C1914" s="102" t="s">
        <v>10514</v>
      </c>
      <c r="D1914" s="102" t="s">
        <v>90</v>
      </c>
      <c r="E1914" s="102" t="s">
        <v>10515</v>
      </c>
      <c r="F1914" s="259" t="s">
        <v>10973</v>
      </c>
      <c r="G1914" s="131" t="s">
        <v>10974</v>
      </c>
      <c r="H1914" s="131" t="s">
        <v>10975</v>
      </c>
      <c r="I1914" s="135" t="s">
        <v>391</v>
      </c>
      <c r="J1914" s="136" t="s">
        <v>392</v>
      </c>
      <c r="K1914" s="136" t="s">
        <v>393</v>
      </c>
      <c r="L1914" s="136" t="s">
        <v>394</v>
      </c>
      <c r="M1914" s="136" t="s">
        <v>395</v>
      </c>
      <c r="N1914" s="171" t="s">
        <v>396</v>
      </c>
      <c r="O1914" s="89"/>
      <c r="P1914" s="99"/>
      <c r="Q1914" s="131"/>
      <c r="R1914" s="132">
        <v>2</v>
      </c>
      <c r="S1914" s="99"/>
      <c r="T1914" s="99"/>
      <c r="U1914" s="99"/>
      <c r="V1914" s="131"/>
      <c r="W1914" s="132"/>
      <c r="X1914" s="131"/>
      <c r="Y1914" s="132"/>
      <c r="Z1914" s="99"/>
      <c r="AA1914" s="99"/>
      <c r="AB1914" s="99"/>
      <c r="AC1914" s="99"/>
      <c r="AD1914" s="112">
        <v>45870</v>
      </c>
      <c r="AE1914" s="102" t="s">
        <v>10516</v>
      </c>
    </row>
    <row r="1915" spans="1:157" s="524" customFormat="1" ht="13.5" hidden="1">
      <c r="A1915" s="99">
        <v>1113700551</v>
      </c>
      <c r="B1915" s="124" t="s">
        <v>11074</v>
      </c>
      <c r="C1915" s="102" t="s">
        <v>11075</v>
      </c>
      <c r="D1915" s="102" t="s">
        <v>90</v>
      </c>
      <c r="E1915" s="102" t="s">
        <v>11076</v>
      </c>
      <c r="F1915" s="125" t="s">
        <v>11077</v>
      </c>
      <c r="G1915" s="126" t="s">
        <v>11078</v>
      </c>
      <c r="H1915" s="126"/>
      <c r="I1915" s="127" t="s">
        <v>391</v>
      </c>
      <c r="J1915" s="128" t="s">
        <v>392</v>
      </c>
      <c r="K1915" s="128" t="s">
        <v>393</v>
      </c>
      <c r="L1915" s="128" t="s">
        <v>394</v>
      </c>
      <c r="M1915" s="128" t="s">
        <v>395</v>
      </c>
      <c r="N1915" s="129" t="s">
        <v>396</v>
      </c>
      <c r="O1915" s="130" t="s">
        <v>2177</v>
      </c>
      <c r="P1915" s="99"/>
      <c r="Q1915" s="131"/>
      <c r="R1915" s="132">
        <v>1</v>
      </c>
      <c r="S1915" s="99"/>
      <c r="T1915" s="99"/>
      <c r="U1915" s="99"/>
      <c r="V1915" s="131"/>
      <c r="W1915" s="132"/>
      <c r="X1915" s="131"/>
      <c r="Y1915" s="132"/>
      <c r="Z1915" s="99"/>
      <c r="AA1915" s="99"/>
      <c r="AB1915" s="99"/>
      <c r="AC1915" s="99"/>
      <c r="AD1915" s="112">
        <v>46054</v>
      </c>
      <c r="AE1915" s="102" t="s">
        <v>11079</v>
      </c>
      <c r="AF1915" s="523"/>
      <c r="AG1915" s="523"/>
      <c r="AH1915" s="523"/>
      <c r="AI1915" s="523"/>
      <c r="AJ1915" s="523"/>
      <c r="AK1915" s="523"/>
      <c r="AL1915" s="523"/>
      <c r="AM1915" s="523"/>
      <c r="AN1915" s="523"/>
      <c r="AO1915" s="523"/>
      <c r="AP1915" s="523"/>
      <c r="AQ1915" s="523"/>
      <c r="AR1915" s="523"/>
      <c r="AS1915" s="523"/>
      <c r="AT1915" s="523"/>
      <c r="AU1915" s="523"/>
      <c r="AV1915" s="523"/>
      <c r="AW1915" s="523"/>
      <c r="AX1915" s="523"/>
      <c r="AY1915" s="523"/>
      <c r="AZ1915" s="523"/>
      <c r="BA1915" s="523"/>
      <c r="BB1915" s="523"/>
      <c r="BC1915" s="523"/>
      <c r="BD1915" s="523"/>
      <c r="BE1915" s="523"/>
      <c r="BF1915" s="523"/>
      <c r="BG1915" s="523"/>
      <c r="BH1915" s="523"/>
      <c r="BI1915" s="523"/>
      <c r="BJ1915" s="523"/>
      <c r="BK1915" s="523"/>
      <c r="BL1915" s="523"/>
      <c r="BM1915" s="523"/>
      <c r="BN1915" s="523"/>
      <c r="BO1915" s="523"/>
      <c r="BP1915" s="523"/>
      <c r="BQ1915" s="523"/>
      <c r="BR1915" s="523"/>
      <c r="BS1915" s="523"/>
      <c r="BT1915" s="523"/>
      <c r="BU1915" s="523"/>
      <c r="BV1915" s="523"/>
      <c r="BW1915" s="523"/>
      <c r="BX1915" s="523"/>
      <c r="BY1915" s="523"/>
      <c r="BZ1915" s="523"/>
      <c r="CA1915" s="523"/>
      <c r="CB1915" s="523"/>
      <c r="CC1915" s="523"/>
      <c r="CD1915" s="523"/>
      <c r="CE1915" s="523"/>
      <c r="CF1915" s="523"/>
      <c r="CG1915" s="523"/>
      <c r="CH1915" s="523"/>
      <c r="CI1915" s="523"/>
      <c r="CJ1915" s="523"/>
      <c r="CK1915" s="523"/>
      <c r="CL1915" s="523"/>
      <c r="CM1915" s="523"/>
      <c r="CN1915" s="523"/>
      <c r="CO1915" s="523"/>
      <c r="CP1915" s="523"/>
      <c r="CQ1915" s="523"/>
      <c r="CR1915" s="523"/>
      <c r="CS1915" s="523"/>
      <c r="CT1915" s="523"/>
      <c r="CU1915" s="523"/>
      <c r="CV1915" s="523"/>
      <c r="CW1915" s="523"/>
      <c r="CX1915" s="523"/>
      <c r="CY1915" s="523"/>
      <c r="CZ1915" s="523"/>
      <c r="DA1915" s="523"/>
      <c r="DB1915" s="523"/>
      <c r="DC1915" s="523"/>
      <c r="DD1915" s="523"/>
      <c r="DE1915" s="523"/>
      <c r="DF1915" s="523"/>
      <c r="DG1915" s="523"/>
      <c r="DH1915" s="523"/>
      <c r="DI1915" s="523"/>
      <c r="DJ1915" s="523"/>
      <c r="DK1915" s="523"/>
      <c r="DL1915" s="523"/>
      <c r="DM1915" s="523"/>
      <c r="DN1915" s="523"/>
      <c r="DO1915" s="523"/>
      <c r="DP1915" s="523"/>
      <c r="DQ1915" s="523"/>
      <c r="DR1915" s="523"/>
      <c r="DS1915" s="523"/>
      <c r="DT1915" s="523"/>
      <c r="DU1915" s="523"/>
      <c r="DV1915" s="523"/>
      <c r="DW1915" s="523"/>
      <c r="DX1915" s="523"/>
      <c r="DY1915" s="523"/>
      <c r="DZ1915" s="523"/>
      <c r="EA1915" s="523"/>
      <c r="EB1915" s="523"/>
      <c r="EC1915" s="523"/>
      <c r="ED1915" s="523"/>
      <c r="EE1915" s="523"/>
      <c r="EF1915" s="523"/>
      <c r="EG1915" s="523"/>
      <c r="EH1915" s="523"/>
      <c r="EI1915" s="523"/>
      <c r="EJ1915" s="523"/>
      <c r="EK1915" s="523"/>
      <c r="EL1915" s="523"/>
      <c r="EM1915" s="523"/>
      <c r="EN1915" s="523"/>
      <c r="EO1915" s="523"/>
      <c r="EP1915" s="523"/>
      <c r="EQ1915" s="523"/>
      <c r="ER1915" s="523"/>
      <c r="ES1915" s="523"/>
      <c r="ET1915" s="523"/>
      <c r="EU1915" s="523"/>
      <c r="EV1915" s="523"/>
      <c r="EW1915" s="523"/>
      <c r="EX1915" s="523"/>
      <c r="EY1915" s="523"/>
      <c r="EZ1915" s="523"/>
      <c r="FA1915" s="523"/>
    </row>
    <row r="1916" spans="1:157" ht="27" customHeight="1">
      <c r="A1916" s="223">
        <v>1113700593</v>
      </c>
      <c r="B1916" s="124" t="s">
        <v>12235</v>
      </c>
      <c r="C1916" s="124" t="s">
        <v>12236</v>
      </c>
      <c r="D1916" s="102" t="s">
        <v>12237</v>
      </c>
      <c r="E1916" s="124" t="s">
        <v>12238</v>
      </c>
      <c r="F1916" s="125" t="s">
        <v>12239</v>
      </c>
      <c r="G1916" s="126" t="s">
        <v>12240</v>
      </c>
      <c r="H1916" s="126" t="s">
        <v>12241</v>
      </c>
      <c r="I1916" s="127"/>
      <c r="J1916" s="128"/>
      <c r="K1916" s="128"/>
      <c r="L1916" s="128"/>
      <c r="M1916" s="128" t="s">
        <v>10919</v>
      </c>
      <c r="N1916" s="129"/>
      <c r="O1916" s="130"/>
      <c r="P1916" s="126"/>
      <c r="Q1916" s="267"/>
      <c r="R1916" s="243">
        <v>2</v>
      </c>
      <c r="S1916" s="126"/>
      <c r="T1916" s="126"/>
      <c r="U1916" s="126"/>
      <c r="V1916" s="146"/>
      <c r="W1916" s="243"/>
      <c r="X1916" s="146"/>
      <c r="Y1916" s="130"/>
      <c r="Z1916" s="126"/>
      <c r="AA1916" s="126"/>
      <c r="AB1916" s="126"/>
      <c r="AC1916" s="126"/>
      <c r="AD1916" s="234">
        <v>46235</v>
      </c>
      <c r="AE1916" s="268" t="s">
        <v>12242</v>
      </c>
    </row>
    <row r="1917" spans="1:157" s="66" customFormat="1" ht="27" customHeight="1">
      <c r="A1917" s="99">
        <v>1113800179</v>
      </c>
      <c r="B1917" s="124" t="s">
        <v>2016</v>
      </c>
      <c r="C1917" s="102" t="s">
        <v>2017</v>
      </c>
      <c r="D1917" s="102" t="s">
        <v>91</v>
      </c>
      <c r="E1917" s="102" t="s">
        <v>2018</v>
      </c>
      <c r="F1917" s="125" t="s">
        <v>2019</v>
      </c>
      <c r="G1917" s="126" t="s">
        <v>2020</v>
      </c>
      <c r="H1917" s="126" t="s">
        <v>2021</v>
      </c>
      <c r="I1917" s="127"/>
      <c r="J1917" s="128"/>
      <c r="K1917" s="128"/>
      <c r="L1917" s="128"/>
      <c r="M1917" s="128" t="s">
        <v>49</v>
      </c>
      <c r="N1917" s="129"/>
      <c r="O1917" s="130"/>
      <c r="P1917" s="99"/>
      <c r="Q1917" s="131"/>
      <c r="R1917" s="132">
        <v>5</v>
      </c>
      <c r="S1917" s="126"/>
      <c r="T1917" s="99"/>
      <c r="U1917" s="126"/>
      <c r="V1917" s="146"/>
      <c r="W1917" s="130"/>
      <c r="X1917" s="146"/>
      <c r="Y1917" s="130"/>
      <c r="Z1917" s="126"/>
      <c r="AA1917" s="126"/>
      <c r="AB1917" s="126"/>
      <c r="AC1917" s="126"/>
      <c r="AD1917" s="149">
        <v>41000</v>
      </c>
      <c r="AE1917" s="102" t="s">
        <v>9630</v>
      </c>
    </row>
    <row r="1918" spans="1:157" s="213" customFormat="1" ht="27" customHeight="1">
      <c r="A1918" s="223">
        <v>1113800369</v>
      </c>
      <c r="B1918" s="124" t="s">
        <v>3701</v>
      </c>
      <c r="C1918" s="124" t="s">
        <v>3704</v>
      </c>
      <c r="D1918" s="102" t="s">
        <v>91</v>
      </c>
      <c r="E1918" s="124" t="s">
        <v>3702</v>
      </c>
      <c r="F1918" s="125" t="s">
        <v>3705</v>
      </c>
      <c r="G1918" s="126" t="s">
        <v>3706</v>
      </c>
      <c r="H1918" s="126" t="s">
        <v>3707</v>
      </c>
      <c r="I1918" s="127"/>
      <c r="J1918" s="128"/>
      <c r="K1918" s="148"/>
      <c r="L1918" s="136"/>
      <c r="M1918" s="136" t="s">
        <v>395</v>
      </c>
      <c r="N1918" s="137"/>
      <c r="O1918" s="132"/>
      <c r="P1918" s="126"/>
      <c r="Q1918" s="267" t="s">
        <v>3708</v>
      </c>
      <c r="R1918" s="243">
        <v>1</v>
      </c>
      <c r="S1918" s="126"/>
      <c r="T1918" s="126"/>
      <c r="U1918" s="126"/>
      <c r="V1918" s="146"/>
      <c r="W1918" s="243"/>
      <c r="X1918" s="146"/>
      <c r="Y1918" s="130"/>
      <c r="Z1918" s="126"/>
      <c r="AA1918" s="126"/>
      <c r="AB1918" s="126"/>
      <c r="AC1918" s="126"/>
      <c r="AD1918" s="234">
        <v>42767</v>
      </c>
      <c r="AE1918" s="268" t="s">
        <v>3703</v>
      </c>
    </row>
    <row r="1919" spans="1:157" s="66" customFormat="1" ht="27" customHeight="1">
      <c r="A1919" s="99">
        <v>1113800484</v>
      </c>
      <c r="B1919" s="124" t="s">
        <v>4969</v>
      </c>
      <c r="C1919" s="102" t="s">
        <v>4970</v>
      </c>
      <c r="D1919" s="102" t="s">
        <v>91</v>
      </c>
      <c r="E1919" s="102" t="s">
        <v>4971</v>
      </c>
      <c r="F1919" s="125" t="s">
        <v>4972</v>
      </c>
      <c r="G1919" s="126" t="s">
        <v>4973</v>
      </c>
      <c r="H1919" s="126" t="s">
        <v>4974</v>
      </c>
      <c r="I1919" s="127" t="s">
        <v>391</v>
      </c>
      <c r="J1919" s="128" t="s">
        <v>392</v>
      </c>
      <c r="K1919" s="128" t="s">
        <v>393</v>
      </c>
      <c r="L1919" s="128" t="s">
        <v>394</v>
      </c>
      <c r="M1919" s="128" t="s">
        <v>395</v>
      </c>
      <c r="N1919" s="129"/>
      <c r="O1919" s="130" t="s">
        <v>2177</v>
      </c>
      <c r="P1919" s="99"/>
      <c r="Q1919" s="146"/>
      <c r="R1919" s="132">
        <v>2</v>
      </c>
      <c r="S1919" s="99"/>
      <c r="T1919" s="99"/>
      <c r="U1919" s="99"/>
      <c r="V1919" s="131"/>
      <c r="W1919" s="132"/>
      <c r="X1919" s="131"/>
      <c r="Y1919" s="132"/>
      <c r="Z1919" s="99"/>
      <c r="AA1919" s="99"/>
      <c r="AB1919" s="99"/>
      <c r="AC1919" s="99"/>
      <c r="AD1919" s="112">
        <v>43556</v>
      </c>
      <c r="AE1919" s="102" t="s">
        <v>4975</v>
      </c>
    </row>
    <row r="1920" spans="1:157" ht="27" customHeight="1">
      <c r="A1920" s="99">
        <v>1113800542</v>
      </c>
      <c r="B1920" s="124" t="s">
        <v>7580</v>
      </c>
      <c r="C1920" s="124" t="s">
        <v>7581</v>
      </c>
      <c r="D1920" s="102" t="s">
        <v>91</v>
      </c>
      <c r="E1920" s="276" t="s">
        <v>7582</v>
      </c>
      <c r="F1920" s="126" t="s">
        <v>7583</v>
      </c>
      <c r="G1920" s="133" t="s">
        <v>7584</v>
      </c>
      <c r="H1920" s="133" t="s">
        <v>7585</v>
      </c>
      <c r="I1920" s="135"/>
      <c r="J1920" s="136"/>
      <c r="K1920" s="136"/>
      <c r="L1920" s="136"/>
      <c r="M1920" s="136" t="s">
        <v>395</v>
      </c>
      <c r="N1920" s="171" t="s">
        <v>396</v>
      </c>
      <c r="O1920" s="171" t="s">
        <v>2177</v>
      </c>
      <c r="P1920" s="99"/>
      <c r="Q1920" s="131" t="s">
        <v>765</v>
      </c>
      <c r="R1920" s="132"/>
      <c r="S1920" s="99"/>
      <c r="T1920" s="99"/>
      <c r="U1920" s="99"/>
      <c r="V1920" s="131"/>
      <c r="W1920" s="132"/>
      <c r="X1920" s="131"/>
      <c r="Y1920" s="132"/>
      <c r="Z1920" s="99"/>
      <c r="AA1920" s="99"/>
      <c r="AB1920" s="99"/>
      <c r="AC1920" s="99"/>
      <c r="AD1920" s="138">
        <v>44713</v>
      </c>
      <c r="AE1920" s="102" t="s">
        <v>7586</v>
      </c>
    </row>
    <row r="1921" spans="1:31" ht="27" customHeight="1">
      <c r="A1921" s="126">
        <v>1113800609</v>
      </c>
      <c r="B1921" s="124" t="s">
        <v>11884</v>
      </c>
      <c r="C1921" s="102" t="s">
        <v>9119</v>
      </c>
      <c r="D1921" s="102" t="s">
        <v>91</v>
      </c>
      <c r="E1921" s="102" t="s">
        <v>9120</v>
      </c>
      <c r="F1921" s="133" t="s">
        <v>9121</v>
      </c>
      <c r="G1921" s="134" t="s">
        <v>9122</v>
      </c>
      <c r="H1921" s="134" t="s">
        <v>9123</v>
      </c>
      <c r="I1921" s="135"/>
      <c r="J1921" s="136"/>
      <c r="K1921" s="136"/>
      <c r="L1921" s="136"/>
      <c r="M1921" s="136" t="s">
        <v>395</v>
      </c>
      <c r="N1921" s="137" t="s">
        <v>396</v>
      </c>
      <c r="O1921" s="132" t="s">
        <v>2177</v>
      </c>
      <c r="P1921" s="99"/>
      <c r="Q1921" s="146" t="s">
        <v>2608</v>
      </c>
      <c r="R1921" s="132"/>
      <c r="S1921" s="99"/>
      <c r="T1921" s="99"/>
      <c r="U1921" s="99"/>
      <c r="V1921" s="131"/>
      <c r="W1921" s="132"/>
      <c r="X1921" s="131"/>
      <c r="Y1921" s="132"/>
      <c r="Z1921" s="99"/>
      <c r="AA1921" s="99"/>
      <c r="AB1921" s="99"/>
      <c r="AC1921" s="99"/>
      <c r="AD1921" s="149">
        <v>45383</v>
      </c>
      <c r="AE1921" s="102" t="s">
        <v>9124</v>
      </c>
    </row>
    <row r="1922" spans="1:31" s="66" customFormat="1" ht="27" customHeight="1">
      <c r="A1922" s="126">
        <v>1113800625</v>
      </c>
      <c r="B1922" s="275" t="s">
        <v>5638</v>
      </c>
      <c r="C1922" s="102" t="s">
        <v>9650</v>
      </c>
      <c r="D1922" s="262" t="s">
        <v>4075</v>
      </c>
      <c r="E1922" s="102" t="s">
        <v>8269</v>
      </c>
      <c r="F1922" s="259" t="s">
        <v>8270</v>
      </c>
      <c r="G1922" s="131" t="s">
        <v>8271</v>
      </c>
      <c r="H1922" s="131" t="s">
        <v>8272</v>
      </c>
      <c r="I1922" s="135" t="s">
        <v>391</v>
      </c>
      <c r="J1922" s="136" t="s">
        <v>392</v>
      </c>
      <c r="K1922" s="136" t="s">
        <v>393</v>
      </c>
      <c r="L1922" s="136" t="s">
        <v>394</v>
      </c>
      <c r="M1922" s="136" t="s">
        <v>395</v>
      </c>
      <c r="N1922" s="137" t="s">
        <v>396</v>
      </c>
      <c r="O1922" s="132"/>
      <c r="P1922" s="99"/>
      <c r="Q1922" s="131"/>
      <c r="R1922" s="132">
        <v>1</v>
      </c>
      <c r="S1922" s="99"/>
      <c r="T1922" s="99"/>
      <c r="U1922" s="99"/>
      <c r="V1922" s="131"/>
      <c r="W1922" s="132"/>
      <c r="X1922" s="131"/>
      <c r="Y1922" s="132"/>
      <c r="Z1922" s="99"/>
      <c r="AA1922" s="99"/>
      <c r="AB1922" s="99"/>
      <c r="AC1922" s="99"/>
      <c r="AD1922" s="149">
        <v>45047</v>
      </c>
      <c r="AE1922" s="102" t="s">
        <v>8273</v>
      </c>
    </row>
    <row r="1923" spans="1:31" ht="27" customHeight="1">
      <c r="A1923" s="99">
        <v>1113800633</v>
      </c>
      <c r="B1923" s="275" t="s">
        <v>5638</v>
      </c>
      <c r="C1923" s="124" t="s">
        <v>9649</v>
      </c>
      <c r="D1923" s="102" t="s">
        <v>91</v>
      </c>
      <c r="E1923" s="276" t="s">
        <v>7195</v>
      </c>
      <c r="F1923" s="126" t="s">
        <v>7196</v>
      </c>
      <c r="G1923" s="133" t="s">
        <v>7197</v>
      </c>
      <c r="H1923" s="133" t="s">
        <v>7198</v>
      </c>
      <c r="I1923" s="135" t="s">
        <v>391</v>
      </c>
      <c r="J1923" s="136" t="s">
        <v>392</v>
      </c>
      <c r="K1923" s="136" t="s">
        <v>393</v>
      </c>
      <c r="L1923" s="136" t="s">
        <v>394</v>
      </c>
      <c r="M1923" s="136" t="s">
        <v>395</v>
      </c>
      <c r="N1923" s="136" t="s">
        <v>396</v>
      </c>
      <c r="O1923" s="136"/>
      <c r="P1923" s="99"/>
      <c r="Q1923" s="131"/>
      <c r="R1923" s="132">
        <v>2</v>
      </c>
      <c r="S1923" s="99"/>
      <c r="T1923" s="99"/>
      <c r="U1923" s="99"/>
      <c r="V1923" s="131"/>
      <c r="W1923" s="132"/>
      <c r="X1923" s="131"/>
      <c r="Y1923" s="132"/>
      <c r="Z1923" s="99"/>
      <c r="AA1923" s="99"/>
      <c r="AB1923" s="99"/>
      <c r="AC1923" s="99"/>
      <c r="AD1923" s="138">
        <v>44562</v>
      </c>
      <c r="AE1923" s="102" t="s">
        <v>7199</v>
      </c>
    </row>
    <row r="1924" spans="1:31" ht="27" customHeight="1">
      <c r="A1924" s="99">
        <v>1113800641</v>
      </c>
      <c r="B1924" s="275" t="s">
        <v>10218</v>
      </c>
      <c r="C1924" s="124" t="s">
        <v>10219</v>
      </c>
      <c r="D1924" s="262" t="s">
        <v>10220</v>
      </c>
      <c r="E1924" s="276" t="s">
        <v>10221</v>
      </c>
      <c r="F1924" s="126">
        <v>3470032</v>
      </c>
      <c r="G1924" s="483" t="s">
        <v>10326</v>
      </c>
      <c r="H1924" s="483" t="s">
        <v>10222</v>
      </c>
      <c r="I1924" s="135" t="s">
        <v>391</v>
      </c>
      <c r="J1924" s="136" t="s">
        <v>392</v>
      </c>
      <c r="K1924" s="136" t="s">
        <v>393</v>
      </c>
      <c r="L1924" s="136" t="s">
        <v>394</v>
      </c>
      <c r="M1924" s="136" t="s">
        <v>395</v>
      </c>
      <c r="N1924" s="136" t="s">
        <v>396</v>
      </c>
      <c r="O1924" s="132" t="s">
        <v>2177</v>
      </c>
      <c r="P1924" s="99"/>
      <c r="Q1924" s="131"/>
      <c r="R1924" s="132">
        <v>2</v>
      </c>
      <c r="S1924" s="99"/>
      <c r="T1924" s="99"/>
      <c r="U1924" s="99"/>
      <c r="V1924" s="131"/>
      <c r="W1924" s="132"/>
      <c r="X1924" s="131"/>
      <c r="Y1924" s="132"/>
      <c r="Z1924" s="99"/>
      <c r="AA1924" s="99"/>
      <c r="AB1924" s="99"/>
      <c r="AC1924" s="99"/>
      <c r="AD1924" s="138">
        <v>45717</v>
      </c>
      <c r="AE1924" s="102"/>
    </row>
    <row r="1925" spans="1:31" s="518" customFormat="1" ht="27" customHeight="1">
      <c r="A1925" s="561">
        <v>1113900417</v>
      </c>
      <c r="B1925" s="558" t="s">
        <v>8521</v>
      </c>
      <c r="C1925" s="559" t="s">
        <v>8527</v>
      </c>
      <c r="D1925" s="606" t="s">
        <v>1878</v>
      </c>
      <c r="E1925" s="559" t="s">
        <v>8522</v>
      </c>
      <c r="F1925" s="607" t="s">
        <v>8523</v>
      </c>
      <c r="G1925" s="564" t="s">
        <v>8524</v>
      </c>
      <c r="H1925" s="564" t="s">
        <v>8525</v>
      </c>
      <c r="I1925" s="572" t="s">
        <v>391</v>
      </c>
      <c r="J1925" s="573" t="s">
        <v>392</v>
      </c>
      <c r="K1925" s="573" t="s">
        <v>393</v>
      </c>
      <c r="L1925" s="573" t="s">
        <v>394</v>
      </c>
      <c r="M1925" s="573" t="s">
        <v>395</v>
      </c>
      <c r="N1925" s="574" t="s">
        <v>396</v>
      </c>
      <c r="O1925" s="565"/>
      <c r="P1925" s="557"/>
      <c r="Q1925" s="564"/>
      <c r="R1925" s="589">
        <v>2</v>
      </c>
      <c r="S1925" s="557"/>
      <c r="T1925" s="557"/>
      <c r="U1925" s="557"/>
      <c r="V1925" s="564"/>
      <c r="W1925" s="565"/>
      <c r="X1925" s="564"/>
      <c r="Y1925" s="565"/>
      <c r="Z1925" s="557"/>
      <c r="AA1925" s="557"/>
      <c r="AB1925" s="557"/>
      <c r="AC1925" s="557"/>
      <c r="AD1925" s="608">
        <v>42675</v>
      </c>
      <c r="AE1925" s="559" t="s">
        <v>8526</v>
      </c>
    </row>
    <row r="1926" spans="1:31" ht="27" customHeight="1">
      <c r="A1926" s="126">
        <v>1113800658</v>
      </c>
      <c r="B1926" s="100" t="s">
        <v>9913</v>
      </c>
      <c r="C1926" s="102" t="s">
        <v>9915</v>
      </c>
      <c r="D1926" s="102" t="s">
        <v>91</v>
      </c>
      <c r="E1926" s="102" t="s">
        <v>7675</v>
      </c>
      <c r="F1926" s="133" t="s">
        <v>7676</v>
      </c>
      <c r="G1926" s="134" t="s">
        <v>7677</v>
      </c>
      <c r="H1926" s="134" t="s">
        <v>7678</v>
      </c>
      <c r="I1926" s="135" t="s">
        <v>391</v>
      </c>
      <c r="J1926" s="136" t="s">
        <v>392</v>
      </c>
      <c r="K1926" s="136" t="s">
        <v>393</v>
      </c>
      <c r="L1926" s="136" t="s">
        <v>394</v>
      </c>
      <c r="M1926" s="136" t="s">
        <v>395</v>
      </c>
      <c r="N1926" s="137" t="s">
        <v>396</v>
      </c>
      <c r="O1926" s="132" t="s">
        <v>2177</v>
      </c>
      <c r="P1926" s="99"/>
      <c r="Q1926" s="131"/>
      <c r="R1926" s="132">
        <v>1</v>
      </c>
      <c r="S1926" s="99"/>
      <c r="T1926" s="99"/>
      <c r="U1926" s="99"/>
      <c r="V1926" s="131"/>
      <c r="W1926" s="132"/>
      <c r="X1926" s="131"/>
      <c r="Y1926" s="132"/>
      <c r="Z1926" s="99"/>
      <c r="AA1926" s="99"/>
      <c r="AB1926" s="99"/>
      <c r="AC1926" s="169"/>
      <c r="AD1926" s="222">
        <v>45717</v>
      </c>
      <c r="AE1926" s="102" t="s">
        <v>7679</v>
      </c>
    </row>
    <row r="1927" spans="1:31" s="297" customFormat="1" ht="27" customHeight="1">
      <c r="A1927" s="76">
        <v>1113900557</v>
      </c>
      <c r="B1927" s="147" t="s">
        <v>8746</v>
      </c>
      <c r="C1927" s="141" t="s">
        <v>8747</v>
      </c>
      <c r="D1927" s="160" t="s">
        <v>92</v>
      </c>
      <c r="E1927" s="160" t="s">
        <v>8748</v>
      </c>
      <c r="F1927" s="323" t="s">
        <v>4967</v>
      </c>
      <c r="G1927" s="141" t="s">
        <v>8749</v>
      </c>
      <c r="H1927" s="141" t="s">
        <v>8750</v>
      </c>
      <c r="I1927" s="127" t="s">
        <v>391</v>
      </c>
      <c r="J1927" s="128" t="s">
        <v>392</v>
      </c>
      <c r="K1927" s="128" t="s">
        <v>393</v>
      </c>
      <c r="L1927" s="128" t="s">
        <v>394</v>
      </c>
      <c r="M1927" s="128" t="s">
        <v>395</v>
      </c>
      <c r="N1927" s="129" t="s">
        <v>396</v>
      </c>
      <c r="O1927" s="130"/>
      <c r="P1927" s="99"/>
      <c r="Q1927" s="146"/>
      <c r="R1927" s="132">
        <v>2</v>
      </c>
      <c r="S1927" s="99"/>
      <c r="T1927" s="99"/>
      <c r="U1927" s="99"/>
      <c r="V1927" s="131"/>
      <c r="W1927" s="132"/>
      <c r="X1927" s="131"/>
      <c r="Y1927" s="132"/>
      <c r="Z1927" s="99"/>
      <c r="AA1927" s="99"/>
      <c r="AB1927" s="99"/>
      <c r="AC1927" s="99"/>
      <c r="AD1927" s="112">
        <v>45231</v>
      </c>
      <c r="AE1927" s="102" t="s">
        <v>4968</v>
      </c>
    </row>
    <row r="1928" spans="1:31" s="297" customFormat="1" ht="27" customHeight="1">
      <c r="A1928" s="144">
        <v>1113900581</v>
      </c>
      <c r="B1928" s="100" t="s">
        <v>9622</v>
      </c>
      <c r="C1928" s="101" t="s">
        <v>9623</v>
      </c>
      <c r="D1928" s="151" t="s">
        <v>9624</v>
      </c>
      <c r="E1928" s="102" t="s">
        <v>9625</v>
      </c>
      <c r="F1928" s="133" t="s">
        <v>9626</v>
      </c>
      <c r="G1928" s="146" t="s">
        <v>9627</v>
      </c>
      <c r="H1928" s="126" t="s">
        <v>9628</v>
      </c>
      <c r="I1928" s="127" t="s">
        <v>391</v>
      </c>
      <c r="J1928" s="128" t="s">
        <v>392</v>
      </c>
      <c r="K1928" s="128" t="s">
        <v>393</v>
      </c>
      <c r="L1928" s="128" t="s">
        <v>394</v>
      </c>
      <c r="M1928" s="148"/>
      <c r="N1928" s="129" t="s">
        <v>396</v>
      </c>
      <c r="O1928" s="132"/>
      <c r="P1928" s="99"/>
      <c r="Q1928" s="131"/>
      <c r="R1928" s="132">
        <v>2</v>
      </c>
      <c r="S1928" s="144"/>
      <c r="T1928" s="144"/>
      <c r="U1928" s="99"/>
      <c r="V1928" s="131"/>
      <c r="W1928" s="111"/>
      <c r="X1928" s="131"/>
      <c r="Y1928" s="181"/>
      <c r="Z1928" s="99"/>
      <c r="AA1928" s="99"/>
      <c r="AB1928" s="99"/>
      <c r="AC1928" s="99"/>
      <c r="AD1928" s="138">
        <v>45505</v>
      </c>
      <c r="AE1928" s="102" t="s">
        <v>9629</v>
      </c>
    </row>
    <row r="1929" spans="1:31" s="297" customFormat="1" ht="27" customHeight="1">
      <c r="A1929" s="126">
        <v>1113900599</v>
      </c>
      <c r="B1929" s="275" t="s">
        <v>5638</v>
      </c>
      <c r="C1929" s="102" t="s">
        <v>9651</v>
      </c>
      <c r="D1929" s="262" t="s">
        <v>8274</v>
      </c>
      <c r="E1929" s="102" t="s">
        <v>8275</v>
      </c>
      <c r="F1929" s="259" t="s">
        <v>8276</v>
      </c>
      <c r="G1929" s="131" t="s">
        <v>8277</v>
      </c>
      <c r="H1929" s="131" t="s">
        <v>8278</v>
      </c>
      <c r="I1929" s="135" t="s">
        <v>391</v>
      </c>
      <c r="J1929" s="136" t="s">
        <v>392</v>
      </c>
      <c r="K1929" s="136" t="s">
        <v>393</v>
      </c>
      <c r="L1929" s="136" t="s">
        <v>394</v>
      </c>
      <c r="M1929" s="136" t="s">
        <v>395</v>
      </c>
      <c r="N1929" s="137" t="s">
        <v>396</v>
      </c>
      <c r="O1929" s="132"/>
      <c r="P1929" s="99"/>
      <c r="Q1929" s="131"/>
      <c r="R1929" s="132">
        <v>1</v>
      </c>
      <c r="S1929" s="99"/>
      <c r="T1929" s="99"/>
      <c r="U1929" s="99"/>
      <c r="V1929" s="131"/>
      <c r="W1929" s="132"/>
      <c r="X1929" s="131"/>
      <c r="Y1929" s="132"/>
      <c r="Z1929" s="99"/>
      <c r="AA1929" s="99"/>
      <c r="AB1929" s="99"/>
      <c r="AC1929" s="99"/>
      <c r="AD1929" s="149">
        <v>45047</v>
      </c>
      <c r="AE1929" s="102" t="s">
        <v>8279</v>
      </c>
    </row>
    <row r="1930" spans="1:31" ht="27" customHeight="1">
      <c r="A1930" s="223">
        <v>1114266925</v>
      </c>
      <c r="B1930" s="124" t="s">
        <v>3357</v>
      </c>
      <c r="C1930" s="124" t="s">
        <v>3502</v>
      </c>
      <c r="D1930" s="102" t="s">
        <v>96</v>
      </c>
      <c r="E1930" s="124" t="s">
        <v>9798</v>
      </c>
      <c r="F1930" s="125" t="s">
        <v>3358</v>
      </c>
      <c r="G1930" s="126" t="s">
        <v>3359</v>
      </c>
      <c r="H1930" s="126" t="s">
        <v>3359</v>
      </c>
      <c r="I1930" s="127"/>
      <c r="J1930" s="128"/>
      <c r="K1930" s="148"/>
      <c r="L1930" s="148"/>
      <c r="M1930" s="148" t="s">
        <v>395</v>
      </c>
      <c r="N1930" s="137"/>
      <c r="O1930" s="132"/>
      <c r="P1930" s="126"/>
      <c r="Q1930" s="485"/>
      <c r="R1930" s="243">
        <v>1</v>
      </c>
      <c r="S1930" s="126"/>
      <c r="T1930" s="126"/>
      <c r="U1930" s="126"/>
      <c r="V1930" s="146"/>
      <c r="W1930" s="243"/>
      <c r="X1930" s="146"/>
      <c r="Y1930" s="130"/>
      <c r="Z1930" s="126"/>
      <c r="AA1930" s="126"/>
      <c r="AB1930" s="126"/>
      <c r="AC1930" s="126"/>
      <c r="AD1930" s="234">
        <v>42461</v>
      </c>
      <c r="AE1930" s="268" t="s">
        <v>3360</v>
      </c>
    </row>
    <row r="1931" spans="1:31" s="66" customFormat="1" ht="27" customHeight="1">
      <c r="A1931" s="126">
        <v>1114267048</v>
      </c>
      <c r="B1931" s="100" t="s">
        <v>9913</v>
      </c>
      <c r="C1931" s="102" t="s">
        <v>9946</v>
      </c>
      <c r="D1931" s="102" t="s">
        <v>7516</v>
      </c>
      <c r="E1931" s="102" t="s">
        <v>7517</v>
      </c>
      <c r="F1931" s="133" t="s">
        <v>7279</v>
      </c>
      <c r="G1931" s="134" t="s">
        <v>7518</v>
      </c>
      <c r="H1931" s="134" t="s">
        <v>7519</v>
      </c>
      <c r="I1931" s="135" t="s">
        <v>391</v>
      </c>
      <c r="J1931" s="136" t="s">
        <v>392</v>
      </c>
      <c r="K1931" s="136" t="s">
        <v>393</v>
      </c>
      <c r="L1931" s="136" t="s">
        <v>394</v>
      </c>
      <c r="M1931" s="136" t="s">
        <v>395</v>
      </c>
      <c r="N1931" s="137" t="s">
        <v>396</v>
      </c>
      <c r="O1931" s="132" t="s">
        <v>2177</v>
      </c>
      <c r="P1931" s="126"/>
      <c r="Q1931" s="485"/>
      <c r="R1931" s="243">
        <v>2</v>
      </c>
      <c r="S1931" s="126"/>
      <c r="T1931" s="126"/>
      <c r="U1931" s="126"/>
      <c r="V1931" s="146"/>
      <c r="W1931" s="243"/>
      <c r="X1931" s="146"/>
      <c r="Y1931" s="130"/>
      <c r="Z1931" s="126"/>
      <c r="AA1931" s="126"/>
      <c r="AB1931" s="126"/>
      <c r="AC1931" s="197"/>
      <c r="AD1931" s="222">
        <v>45717</v>
      </c>
      <c r="AE1931" s="268" t="s">
        <v>7520</v>
      </c>
    </row>
    <row r="1932" spans="1:31" s="297" customFormat="1" ht="27" customHeight="1">
      <c r="A1932" s="223">
        <v>1114300344</v>
      </c>
      <c r="B1932" s="124" t="s">
        <v>6477</v>
      </c>
      <c r="C1932" s="124" t="s">
        <v>6478</v>
      </c>
      <c r="D1932" s="102" t="s">
        <v>94</v>
      </c>
      <c r="E1932" s="124" t="s">
        <v>6479</v>
      </c>
      <c r="F1932" s="125" t="s">
        <v>6480</v>
      </c>
      <c r="G1932" s="126" t="s">
        <v>6481</v>
      </c>
      <c r="H1932" s="126" t="s">
        <v>6482</v>
      </c>
      <c r="I1932" s="135" t="s">
        <v>391</v>
      </c>
      <c r="J1932" s="136" t="s">
        <v>392</v>
      </c>
      <c r="K1932" s="136" t="s">
        <v>393</v>
      </c>
      <c r="L1932" s="136" t="s">
        <v>394</v>
      </c>
      <c r="M1932" s="136" t="s">
        <v>395</v>
      </c>
      <c r="N1932" s="171" t="s">
        <v>396</v>
      </c>
      <c r="O1932" s="171" t="s">
        <v>2177</v>
      </c>
      <c r="P1932" s="126"/>
      <c r="Q1932" s="485"/>
      <c r="R1932" s="243">
        <v>2</v>
      </c>
      <c r="S1932" s="126"/>
      <c r="T1932" s="126"/>
      <c r="U1932" s="126"/>
      <c r="V1932" s="146"/>
      <c r="W1932" s="243"/>
      <c r="X1932" s="146"/>
      <c r="Y1932" s="130"/>
      <c r="Z1932" s="126"/>
      <c r="AA1932" s="126"/>
      <c r="AB1932" s="126"/>
      <c r="AC1932" s="126"/>
      <c r="AD1932" s="234">
        <v>44166</v>
      </c>
      <c r="AE1932" s="268" t="s">
        <v>6483</v>
      </c>
    </row>
    <row r="1933" spans="1:31" s="297" customFormat="1" ht="27" customHeight="1">
      <c r="A1933" s="223">
        <v>1114300393</v>
      </c>
      <c r="B1933" s="124" t="s">
        <v>7884</v>
      </c>
      <c r="C1933" s="124" t="s">
        <v>7885</v>
      </c>
      <c r="D1933" s="102" t="s">
        <v>94</v>
      </c>
      <c r="E1933" s="124" t="s">
        <v>7886</v>
      </c>
      <c r="F1933" s="125" t="s">
        <v>7887</v>
      </c>
      <c r="G1933" s="126" t="s">
        <v>7888</v>
      </c>
      <c r="H1933" s="126"/>
      <c r="I1933" s="127"/>
      <c r="J1933" s="128"/>
      <c r="K1933" s="148"/>
      <c r="L1933" s="148"/>
      <c r="M1933" s="148" t="s">
        <v>395</v>
      </c>
      <c r="N1933" s="137" t="s">
        <v>396</v>
      </c>
      <c r="O1933" s="132"/>
      <c r="P1933" s="126"/>
      <c r="Q1933" s="267" t="s">
        <v>49</v>
      </c>
      <c r="R1933" s="243"/>
      <c r="S1933" s="126"/>
      <c r="T1933" s="126"/>
      <c r="U1933" s="126"/>
      <c r="V1933" s="146"/>
      <c r="W1933" s="243"/>
      <c r="X1933" s="146"/>
      <c r="Y1933" s="130"/>
      <c r="Z1933" s="126"/>
      <c r="AA1933" s="126"/>
      <c r="AB1933" s="126"/>
      <c r="AC1933" s="126"/>
      <c r="AD1933" s="234">
        <v>44835</v>
      </c>
      <c r="AE1933" s="268" t="s">
        <v>7889</v>
      </c>
    </row>
    <row r="1934" spans="1:31" s="297" customFormat="1" ht="27" customHeight="1">
      <c r="A1934" s="144">
        <v>1114300476</v>
      </c>
      <c r="B1934" s="100" t="s">
        <v>10085</v>
      </c>
      <c r="C1934" s="101" t="s">
        <v>10086</v>
      </c>
      <c r="D1934" s="151" t="s">
        <v>94</v>
      </c>
      <c r="E1934" s="102" t="s">
        <v>10087</v>
      </c>
      <c r="F1934" s="133" t="s">
        <v>10088</v>
      </c>
      <c r="G1934" s="146" t="s">
        <v>10089</v>
      </c>
      <c r="H1934" s="146" t="s">
        <v>10090</v>
      </c>
      <c r="I1934" s="127" t="s">
        <v>391</v>
      </c>
      <c r="J1934" s="128" t="s">
        <v>392</v>
      </c>
      <c r="K1934" s="128" t="s">
        <v>393</v>
      </c>
      <c r="L1934" s="128" t="s">
        <v>394</v>
      </c>
      <c r="M1934" s="148" t="s">
        <v>395</v>
      </c>
      <c r="N1934" s="129" t="s">
        <v>396</v>
      </c>
      <c r="O1934" s="132"/>
      <c r="P1934" s="99"/>
      <c r="Q1934" s="131"/>
      <c r="R1934" s="132">
        <v>2</v>
      </c>
      <c r="S1934" s="144"/>
      <c r="T1934" s="144"/>
      <c r="U1934" s="99"/>
      <c r="V1934" s="131"/>
      <c r="W1934" s="111"/>
      <c r="X1934" s="131"/>
      <c r="Y1934" s="181"/>
      <c r="Z1934" s="99"/>
      <c r="AA1934" s="99"/>
      <c r="AB1934" s="99"/>
      <c r="AC1934" s="99"/>
      <c r="AD1934" s="138">
        <v>45505</v>
      </c>
      <c r="AE1934" s="102" t="s">
        <v>10091</v>
      </c>
    </row>
    <row r="1935" spans="1:31" s="297" customFormat="1" ht="27" customHeight="1">
      <c r="A1935" s="99">
        <v>1114300500</v>
      </c>
      <c r="B1935" s="124" t="s">
        <v>11885</v>
      </c>
      <c r="C1935" s="102" t="s">
        <v>11196</v>
      </c>
      <c r="D1935" s="102" t="s">
        <v>94</v>
      </c>
      <c r="E1935" s="102" t="s">
        <v>11197</v>
      </c>
      <c r="F1935" s="125" t="s">
        <v>11198</v>
      </c>
      <c r="G1935" s="126" t="s">
        <v>11199</v>
      </c>
      <c r="H1935" s="126"/>
      <c r="I1935" s="127"/>
      <c r="J1935" s="128"/>
      <c r="K1935" s="128"/>
      <c r="L1935" s="128"/>
      <c r="M1935" s="128" t="s">
        <v>395</v>
      </c>
      <c r="N1935" s="129" t="s">
        <v>396</v>
      </c>
      <c r="O1935" s="130"/>
      <c r="P1935" s="99"/>
      <c r="Q1935" s="131" t="s">
        <v>10919</v>
      </c>
      <c r="R1935" s="132"/>
      <c r="S1935" s="99"/>
      <c r="T1935" s="99"/>
      <c r="U1935" s="99"/>
      <c r="V1935" s="131"/>
      <c r="W1935" s="132"/>
      <c r="X1935" s="131"/>
      <c r="Y1935" s="132"/>
      <c r="Z1935" s="99"/>
      <c r="AA1935" s="99"/>
      <c r="AB1935" s="99"/>
      <c r="AC1935" s="99"/>
      <c r="AD1935" s="112">
        <v>46082</v>
      </c>
      <c r="AE1935" s="102" t="s">
        <v>11200</v>
      </c>
    </row>
    <row r="1936" spans="1:31" s="297" customFormat="1" ht="27" customHeight="1">
      <c r="A1936" s="223">
        <v>1114550286</v>
      </c>
      <c r="B1936" s="124" t="s">
        <v>6183</v>
      </c>
      <c r="C1936" s="124" t="s">
        <v>6184</v>
      </c>
      <c r="D1936" s="102" t="s">
        <v>95</v>
      </c>
      <c r="E1936" s="124" t="s">
        <v>6185</v>
      </c>
      <c r="F1936" s="125" t="s">
        <v>6186</v>
      </c>
      <c r="G1936" s="126" t="s">
        <v>6187</v>
      </c>
      <c r="H1936" s="126" t="s">
        <v>6188</v>
      </c>
      <c r="I1936" s="127"/>
      <c r="J1936" s="128"/>
      <c r="K1936" s="148" t="s">
        <v>456</v>
      </c>
      <c r="L1936" s="148" t="s">
        <v>1184</v>
      </c>
      <c r="M1936" s="148" t="s">
        <v>395</v>
      </c>
      <c r="N1936" s="137" t="s">
        <v>396</v>
      </c>
      <c r="O1936" s="132" t="s">
        <v>2177</v>
      </c>
      <c r="P1936" s="126"/>
      <c r="Q1936" s="267" t="s">
        <v>49</v>
      </c>
      <c r="R1936" s="243"/>
      <c r="S1936" s="126"/>
      <c r="T1936" s="126"/>
      <c r="U1936" s="126"/>
      <c r="V1936" s="146"/>
      <c r="W1936" s="243"/>
      <c r="X1936" s="146"/>
      <c r="Y1936" s="130"/>
      <c r="Z1936" s="126"/>
      <c r="AA1936" s="126"/>
      <c r="AB1936" s="126"/>
      <c r="AC1936" s="126"/>
      <c r="AD1936" s="234">
        <v>43556</v>
      </c>
      <c r="AE1936" s="268" t="s">
        <v>6189</v>
      </c>
    </row>
    <row r="1937" spans="1:157" ht="26.45" customHeight="1">
      <c r="A1937" s="223">
        <v>1114300468</v>
      </c>
      <c r="B1937" s="100" t="s">
        <v>9913</v>
      </c>
      <c r="C1937" s="124" t="s">
        <v>9916</v>
      </c>
      <c r="D1937" s="102" t="s">
        <v>94</v>
      </c>
      <c r="E1937" s="124" t="s">
        <v>6479</v>
      </c>
      <c r="F1937" s="125" t="s">
        <v>6480</v>
      </c>
      <c r="G1937" s="126" t="s">
        <v>6481</v>
      </c>
      <c r="H1937" s="126" t="s">
        <v>6482</v>
      </c>
      <c r="I1937" s="135" t="s">
        <v>391</v>
      </c>
      <c r="J1937" s="136" t="s">
        <v>392</v>
      </c>
      <c r="K1937" s="136" t="s">
        <v>393</v>
      </c>
      <c r="L1937" s="136" t="s">
        <v>394</v>
      </c>
      <c r="M1937" s="136" t="s">
        <v>395</v>
      </c>
      <c r="N1937" s="171" t="s">
        <v>396</v>
      </c>
      <c r="O1937" s="171" t="s">
        <v>2177</v>
      </c>
      <c r="P1937" s="126"/>
      <c r="Q1937" s="485"/>
      <c r="R1937" s="243">
        <v>2</v>
      </c>
      <c r="S1937" s="126"/>
      <c r="T1937" s="126"/>
      <c r="U1937" s="126"/>
      <c r="V1937" s="146"/>
      <c r="W1937" s="243"/>
      <c r="X1937" s="146"/>
      <c r="Y1937" s="130"/>
      <c r="Z1937" s="126"/>
      <c r="AA1937" s="126"/>
      <c r="AB1937" s="126"/>
      <c r="AC1937" s="197"/>
      <c r="AD1937" s="222">
        <v>45717</v>
      </c>
      <c r="AE1937" s="268" t="s">
        <v>6483</v>
      </c>
      <c r="AF1937" s="297"/>
      <c r="AG1937" s="297"/>
      <c r="AH1937" s="297"/>
      <c r="AI1937" s="297"/>
      <c r="AJ1937" s="297"/>
      <c r="AK1937" s="297"/>
      <c r="AL1937" s="297"/>
      <c r="AM1937" s="297"/>
      <c r="AN1937" s="297"/>
      <c r="AO1937" s="297"/>
      <c r="AP1937" s="297"/>
      <c r="AQ1937" s="297"/>
      <c r="AR1937" s="297"/>
      <c r="AS1937" s="297"/>
      <c r="AT1937" s="297"/>
      <c r="AU1937" s="297"/>
      <c r="AV1937" s="297"/>
      <c r="AW1937" s="297"/>
      <c r="AX1937" s="297"/>
      <c r="AY1937" s="297"/>
      <c r="AZ1937" s="297"/>
      <c r="BA1937" s="297"/>
      <c r="BB1937" s="297"/>
      <c r="BC1937" s="297"/>
      <c r="BD1937" s="297"/>
      <c r="BE1937" s="297"/>
      <c r="BF1937" s="297"/>
      <c r="BG1937" s="297"/>
      <c r="BH1937" s="297"/>
      <c r="BI1937" s="297"/>
      <c r="BJ1937" s="297"/>
      <c r="BK1937" s="297"/>
      <c r="BL1937" s="297"/>
      <c r="BM1937" s="297"/>
      <c r="BN1937" s="297"/>
      <c r="BO1937" s="297"/>
      <c r="BP1937" s="297"/>
      <c r="BQ1937" s="297"/>
      <c r="BR1937" s="297"/>
      <c r="BS1937" s="297"/>
      <c r="BT1937" s="297"/>
      <c r="BU1937" s="297"/>
      <c r="BV1937" s="297"/>
      <c r="BW1937" s="297"/>
      <c r="BX1937" s="297"/>
      <c r="BY1937" s="297"/>
      <c r="BZ1937" s="297"/>
      <c r="CA1937" s="297"/>
      <c r="CB1937" s="297"/>
      <c r="CC1937" s="297"/>
      <c r="CD1937" s="297"/>
      <c r="CE1937" s="297"/>
      <c r="CF1937" s="297"/>
      <c r="CG1937" s="297"/>
      <c r="CH1937" s="297"/>
      <c r="CI1937" s="297"/>
      <c r="CJ1937" s="297"/>
      <c r="CK1937" s="297"/>
      <c r="CL1937" s="297"/>
      <c r="CM1937" s="297"/>
      <c r="CN1937" s="297"/>
      <c r="CO1937" s="297"/>
      <c r="CP1937" s="297"/>
      <c r="CQ1937" s="297"/>
      <c r="CR1937" s="297"/>
      <c r="CS1937" s="297"/>
      <c r="CT1937" s="297"/>
      <c r="CU1937" s="297"/>
      <c r="CV1937" s="297"/>
      <c r="CW1937" s="297"/>
      <c r="CX1937" s="297"/>
      <c r="CY1937" s="297"/>
      <c r="CZ1937" s="297"/>
      <c r="DA1937" s="297"/>
      <c r="DB1937" s="297"/>
      <c r="DC1937" s="297"/>
      <c r="DD1937" s="297"/>
      <c r="DE1937" s="297"/>
      <c r="DF1937" s="297"/>
      <c r="DG1937" s="297"/>
      <c r="DH1937" s="297"/>
      <c r="DI1937" s="297"/>
      <c r="DJ1937" s="297"/>
      <c r="DK1937" s="297"/>
      <c r="DL1937" s="297"/>
      <c r="DM1937" s="297"/>
      <c r="DN1937" s="297"/>
      <c r="DO1937" s="297"/>
      <c r="DP1937" s="297"/>
      <c r="DQ1937" s="297"/>
      <c r="DR1937" s="297"/>
      <c r="DS1937" s="297"/>
      <c r="DT1937" s="297"/>
      <c r="DU1937" s="297"/>
      <c r="DV1937" s="297"/>
      <c r="DW1937" s="297"/>
      <c r="DX1937" s="297"/>
      <c r="DY1937" s="297"/>
      <c r="DZ1937" s="297"/>
      <c r="EA1937" s="297"/>
      <c r="EB1937" s="297"/>
      <c r="EC1937" s="297"/>
      <c r="ED1937" s="297"/>
      <c r="EE1937" s="297"/>
      <c r="EF1937" s="297"/>
      <c r="EG1937" s="297"/>
      <c r="EH1937" s="297"/>
      <c r="EI1937" s="297"/>
      <c r="EJ1937" s="297"/>
      <c r="EK1937" s="297"/>
      <c r="EL1937" s="297"/>
      <c r="EM1937" s="297"/>
      <c r="EN1937" s="297"/>
      <c r="EO1937" s="297"/>
      <c r="EP1937" s="297"/>
      <c r="EQ1937" s="297"/>
      <c r="ER1937" s="297"/>
      <c r="ES1937" s="297"/>
      <c r="ET1937" s="297"/>
      <c r="EU1937" s="297"/>
      <c r="EV1937" s="297"/>
      <c r="EW1937" s="297"/>
      <c r="EX1937" s="297"/>
      <c r="EY1937" s="297"/>
      <c r="EZ1937" s="297"/>
      <c r="FA1937" s="297"/>
    </row>
    <row r="1938" spans="1:157" s="213" customFormat="1" ht="13.5" hidden="1">
      <c r="A1938" s="126">
        <v>1114550310</v>
      </c>
      <c r="B1938" s="124" t="s">
        <v>9667</v>
      </c>
      <c r="C1938" s="102" t="s">
        <v>9668</v>
      </c>
      <c r="D1938" s="262" t="s">
        <v>8584</v>
      </c>
      <c r="E1938" s="102" t="s">
        <v>9669</v>
      </c>
      <c r="F1938" s="259" t="s">
        <v>9670</v>
      </c>
      <c r="G1938" s="131" t="s">
        <v>9671</v>
      </c>
      <c r="H1938" s="131" t="s">
        <v>9672</v>
      </c>
      <c r="I1938" s="135" t="s">
        <v>391</v>
      </c>
      <c r="J1938" s="136"/>
      <c r="K1938" s="136"/>
      <c r="L1938" s="136"/>
      <c r="M1938" s="136" t="s">
        <v>395</v>
      </c>
      <c r="N1938" s="137" t="s">
        <v>396</v>
      </c>
      <c r="O1938" s="132"/>
      <c r="P1938" s="99"/>
      <c r="Q1938" s="131"/>
      <c r="R1938" s="132">
        <v>2</v>
      </c>
      <c r="S1938" s="99"/>
      <c r="T1938" s="99"/>
      <c r="U1938" s="99"/>
      <c r="V1938" s="131"/>
      <c r="W1938" s="132"/>
      <c r="X1938" s="131"/>
      <c r="Y1938" s="132"/>
      <c r="Z1938" s="99"/>
      <c r="AA1938" s="99"/>
      <c r="AB1938" s="99"/>
      <c r="AC1938" s="99"/>
      <c r="AD1938" s="149">
        <v>45444</v>
      </c>
      <c r="AE1938" s="102" t="s">
        <v>9673</v>
      </c>
      <c r="AF1938" s="520"/>
      <c r="AG1938" s="520"/>
      <c r="AH1938" s="520"/>
      <c r="AI1938" s="520"/>
      <c r="AJ1938" s="520"/>
      <c r="AK1938" s="520"/>
      <c r="AL1938" s="520"/>
      <c r="AM1938" s="520"/>
      <c r="AN1938" s="520"/>
      <c r="AO1938" s="520"/>
      <c r="AP1938" s="520"/>
      <c r="AQ1938" s="520"/>
      <c r="AR1938" s="520"/>
      <c r="AS1938" s="520"/>
      <c r="AT1938" s="520"/>
      <c r="AU1938" s="520"/>
      <c r="AV1938" s="520"/>
      <c r="AW1938" s="520"/>
      <c r="AX1938" s="520"/>
      <c r="AY1938" s="520"/>
      <c r="AZ1938" s="520"/>
      <c r="BA1938" s="520"/>
      <c r="BB1938" s="520"/>
      <c r="BC1938" s="520"/>
      <c r="BD1938" s="520"/>
      <c r="BE1938" s="520"/>
      <c r="BF1938" s="520"/>
      <c r="BG1938" s="520"/>
      <c r="BH1938" s="520"/>
      <c r="BI1938" s="520"/>
      <c r="BJ1938" s="520"/>
      <c r="BK1938" s="520"/>
      <c r="BL1938" s="520"/>
      <c r="BM1938" s="520"/>
      <c r="BN1938" s="520"/>
      <c r="BO1938" s="520"/>
      <c r="BP1938" s="520"/>
      <c r="BQ1938" s="520"/>
      <c r="BR1938" s="520"/>
      <c r="BS1938" s="520"/>
      <c r="BT1938" s="520"/>
      <c r="BU1938" s="520"/>
      <c r="BV1938" s="520"/>
      <c r="BW1938" s="520"/>
      <c r="BX1938" s="520"/>
      <c r="BY1938" s="520"/>
      <c r="BZ1938" s="520"/>
      <c r="CA1938" s="520"/>
      <c r="CB1938" s="520"/>
      <c r="CC1938" s="520"/>
      <c r="CD1938" s="520"/>
      <c r="CE1938" s="520"/>
      <c r="CF1938" s="520"/>
      <c r="CG1938" s="520"/>
      <c r="CH1938" s="520"/>
      <c r="CI1938" s="520"/>
      <c r="CJ1938" s="520"/>
      <c r="CK1938" s="520"/>
      <c r="CL1938" s="520"/>
      <c r="CM1938" s="520"/>
      <c r="CN1938" s="520"/>
      <c r="CO1938" s="520"/>
      <c r="CP1938" s="520"/>
      <c r="CQ1938" s="520"/>
      <c r="CR1938" s="520"/>
      <c r="CS1938" s="520"/>
      <c r="CT1938" s="520"/>
      <c r="CU1938" s="520"/>
      <c r="CV1938" s="520"/>
      <c r="CW1938" s="520"/>
      <c r="CX1938" s="520"/>
      <c r="CY1938" s="520"/>
      <c r="CZ1938" s="520"/>
      <c r="DA1938" s="520"/>
      <c r="DB1938" s="520"/>
      <c r="DC1938" s="520"/>
      <c r="DD1938" s="520"/>
      <c r="DE1938" s="520"/>
      <c r="DF1938" s="520"/>
      <c r="DG1938" s="520"/>
      <c r="DH1938" s="520"/>
      <c r="DI1938" s="520"/>
      <c r="DJ1938" s="520"/>
      <c r="DK1938" s="520"/>
      <c r="DL1938" s="520"/>
      <c r="DM1938" s="520"/>
      <c r="DN1938" s="520"/>
      <c r="DO1938" s="520"/>
      <c r="DP1938" s="520"/>
      <c r="DQ1938" s="520"/>
      <c r="DR1938" s="520"/>
      <c r="DS1938" s="520"/>
      <c r="DT1938" s="520"/>
      <c r="DU1938" s="520"/>
      <c r="DV1938" s="520"/>
      <c r="DW1938" s="520"/>
      <c r="DX1938" s="520"/>
      <c r="DY1938" s="520"/>
      <c r="DZ1938" s="520"/>
      <c r="EA1938" s="520"/>
      <c r="EB1938" s="520"/>
      <c r="EC1938" s="520"/>
      <c r="ED1938" s="520"/>
      <c r="EE1938" s="520"/>
      <c r="EF1938" s="520"/>
      <c r="EG1938" s="520"/>
      <c r="EH1938" s="520"/>
      <c r="EI1938" s="520"/>
      <c r="EJ1938" s="520"/>
      <c r="EK1938" s="520"/>
      <c r="EL1938" s="520"/>
      <c r="EM1938" s="520"/>
      <c r="EN1938" s="520"/>
      <c r="EO1938" s="520"/>
      <c r="EP1938" s="520"/>
      <c r="EQ1938" s="520"/>
      <c r="ER1938" s="520"/>
      <c r="ES1938" s="520"/>
      <c r="ET1938" s="520"/>
      <c r="EU1938" s="520"/>
      <c r="EV1938" s="520"/>
      <c r="EW1938" s="520"/>
      <c r="EX1938" s="520"/>
      <c r="EY1938" s="520"/>
      <c r="EZ1938" s="520"/>
      <c r="FA1938" s="520"/>
    </row>
    <row r="1939" spans="1:157" s="297" customFormat="1" ht="27" customHeight="1">
      <c r="A1939" s="223">
        <v>1114600776</v>
      </c>
      <c r="B1939" s="124" t="s">
        <v>3500</v>
      </c>
      <c r="C1939" s="124" t="s">
        <v>3468</v>
      </c>
      <c r="D1939" s="102" t="s">
        <v>96</v>
      </c>
      <c r="E1939" s="124" t="s">
        <v>12146</v>
      </c>
      <c r="F1939" s="125" t="s">
        <v>10235</v>
      </c>
      <c r="G1939" s="126" t="s">
        <v>12233</v>
      </c>
      <c r="H1939" s="126" t="s">
        <v>12234</v>
      </c>
      <c r="I1939" s="127"/>
      <c r="J1939" s="128"/>
      <c r="K1939" s="128"/>
      <c r="L1939" s="128" t="s">
        <v>1184</v>
      </c>
      <c r="M1939" s="128" t="s">
        <v>395</v>
      </c>
      <c r="N1939" s="129" t="s">
        <v>396</v>
      </c>
      <c r="O1939" s="130" t="s">
        <v>2177</v>
      </c>
      <c r="P1939" s="126"/>
      <c r="Q1939" s="267" t="s">
        <v>10919</v>
      </c>
      <c r="R1939" s="243">
        <v>1</v>
      </c>
      <c r="S1939" s="126"/>
      <c r="T1939" s="126"/>
      <c r="U1939" s="126"/>
      <c r="V1939" s="146"/>
      <c r="W1939" s="243"/>
      <c r="X1939" s="146"/>
      <c r="Y1939" s="130"/>
      <c r="Z1939" s="126"/>
      <c r="AA1939" s="126"/>
      <c r="AB1939" s="126"/>
      <c r="AC1939" s="126"/>
      <c r="AD1939" s="234">
        <v>42583</v>
      </c>
      <c r="AE1939" s="268" t="s">
        <v>3469</v>
      </c>
    </row>
    <row r="1940" spans="1:157" s="504" customFormat="1" ht="27" customHeight="1">
      <c r="A1940" s="126">
        <v>1114550328</v>
      </c>
      <c r="B1940" s="100" t="s">
        <v>9913</v>
      </c>
      <c r="C1940" s="102" t="s">
        <v>9914</v>
      </c>
      <c r="D1940" s="262" t="s">
        <v>8584</v>
      </c>
      <c r="E1940" s="102" t="s">
        <v>8585</v>
      </c>
      <c r="F1940" s="259" t="s">
        <v>8586</v>
      </c>
      <c r="G1940" s="131" t="s">
        <v>8587</v>
      </c>
      <c r="H1940" s="131" t="s">
        <v>8588</v>
      </c>
      <c r="I1940" s="135" t="s">
        <v>391</v>
      </c>
      <c r="J1940" s="136" t="s">
        <v>392</v>
      </c>
      <c r="K1940" s="136" t="s">
        <v>393</v>
      </c>
      <c r="L1940" s="136" t="s">
        <v>394</v>
      </c>
      <c r="M1940" s="136" t="s">
        <v>395</v>
      </c>
      <c r="N1940" s="137" t="s">
        <v>396</v>
      </c>
      <c r="O1940" s="132" t="s">
        <v>2177</v>
      </c>
      <c r="P1940" s="99"/>
      <c r="Q1940" s="131"/>
      <c r="R1940" s="132">
        <v>1</v>
      </c>
      <c r="S1940" s="99"/>
      <c r="T1940" s="99"/>
      <c r="U1940" s="99"/>
      <c r="V1940" s="131"/>
      <c r="W1940" s="132"/>
      <c r="X1940" s="131"/>
      <c r="Y1940" s="132"/>
      <c r="Z1940" s="99"/>
      <c r="AA1940" s="99"/>
      <c r="AB1940" s="99"/>
      <c r="AC1940" s="169"/>
      <c r="AD1940" s="222">
        <v>45717</v>
      </c>
      <c r="AE1940" s="102"/>
    </row>
    <row r="1941" spans="1:157" s="213" customFormat="1" ht="24" hidden="1">
      <c r="A1941" s="126">
        <v>1114601188</v>
      </c>
      <c r="B1941" s="124" t="s">
        <v>11649</v>
      </c>
      <c r="C1941" s="102" t="s">
        <v>8579</v>
      </c>
      <c r="D1941" s="262" t="s">
        <v>4572</v>
      </c>
      <c r="E1941" s="102" t="s">
        <v>8580</v>
      </c>
      <c r="F1941" s="259" t="s">
        <v>8581</v>
      </c>
      <c r="G1941" s="131" t="s">
        <v>8582</v>
      </c>
      <c r="H1941" s="131"/>
      <c r="I1941" s="135" t="s">
        <v>391</v>
      </c>
      <c r="J1941" s="136" t="s">
        <v>392</v>
      </c>
      <c r="K1941" s="136" t="s">
        <v>393</v>
      </c>
      <c r="L1941" s="136" t="s">
        <v>394</v>
      </c>
      <c r="M1941" s="136" t="s">
        <v>395</v>
      </c>
      <c r="N1941" s="137" t="s">
        <v>396</v>
      </c>
      <c r="O1941" s="132"/>
      <c r="P1941" s="99"/>
      <c r="Q1941" s="131"/>
      <c r="R1941" s="132">
        <v>2</v>
      </c>
      <c r="S1941" s="99"/>
      <c r="T1941" s="99"/>
      <c r="U1941" s="99"/>
      <c r="V1941" s="131"/>
      <c r="W1941" s="132"/>
      <c r="X1941" s="131"/>
      <c r="Y1941" s="132"/>
      <c r="Z1941" s="99"/>
      <c r="AA1941" s="99"/>
      <c r="AB1941" s="99"/>
      <c r="AC1941" s="99"/>
      <c r="AD1941" s="149">
        <v>45139</v>
      </c>
      <c r="AE1941" s="102" t="s">
        <v>8583</v>
      </c>
      <c r="AF1941" s="67"/>
      <c r="AG1941" s="67"/>
      <c r="AH1941" s="67"/>
      <c r="AI1941" s="67"/>
      <c r="AJ1941" s="67"/>
      <c r="AK1941" s="67"/>
      <c r="AL1941" s="67"/>
      <c r="AM1941" s="67"/>
      <c r="AN1941" s="67"/>
      <c r="AO1941" s="67"/>
      <c r="AP1941" s="67"/>
      <c r="AQ1941" s="67"/>
      <c r="AR1941" s="67"/>
      <c r="AS1941" s="67"/>
      <c r="AT1941" s="67"/>
      <c r="AU1941" s="67"/>
      <c r="AV1941" s="67"/>
      <c r="AW1941" s="67"/>
      <c r="AX1941" s="67"/>
      <c r="AY1941" s="67"/>
      <c r="AZ1941" s="67"/>
      <c r="BA1941" s="67"/>
      <c r="BB1941" s="67"/>
      <c r="BC1941" s="67"/>
      <c r="BD1941" s="67"/>
      <c r="BE1941" s="67"/>
      <c r="BF1941" s="67"/>
      <c r="BG1941" s="67"/>
      <c r="BH1941" s="67"/>
      <c r="BI1941" s="67"/>
      <c r="BJ1941" s="67"/>
      <c r="BK1941" s="67"/>
      <c r="BL1941" s="67"/>
      <c r="BM1941" s="67"/>
      <c r="BN1941" s="67"/>
      <c r="BO1941" s="67"/>
      <c r="BP1941" s="67"/>
      <c r="BQ1941" s="67"/>
      <c r="BR1941" s="67"/>
    </row>
    <row r="1942" spans="1:157" s="297" customFormat="1" ht="27" customHeight="1">
      <c r="A1942" s="126">
        <v>1114601238</v>
      </c>
      <c r="B1942" s="275" t="s">
        <v>5638</v>
      </c>
      <c r="C1942" s="102" t="s">
        <v>9652</v>
      </c>
      <c r="D1942" s="262" t="s">
        <v>4572</v>
      </c>
      <c r="E1942" s="102" t="s">
        <v>8311</v>
      </c>
      <c r="F1942" s="259" t="s">
        <v>8312</v>
      </c>
      <c r="G1942" s="131" t="s">
        <v>8313</v>
      </c>
      <c r="H1942" s="131" t="s">
        <v>8314</v>
      </c>
      <c r="I1942" s="135" t="s">
        <v>391</v>
      </c>
      <c r="J1942" s="136" t="s">
        <v>392</v>
      </c>
      <c r="K1942" s="136" t="s">
        <v>393</v>
      </c>
      <c r="L1942" s="136" t="s">
        <v>394</v>
      </c>
      <c r="M1942" s="136" t="s">
        <v>395</v>
      </c>
      <c r="N1942" s="137" t="s">
        <v>396</v>
      </c>
      <c r="O1942" s="132"/>
      <c r="P1942" s="99"/>
      <c r="Q1942" s="131"/>
      <c r="R1942" s="132">
        <v>2</v>
      </c>
      <c r="S1942" s="99"/>
      <c r="T1942" s="99"/>
      <c r="U1942" s="99"/>
      <c r="V1942" s="131"/>
      <c r="W1942" s="132"/>
      <c r="X1942" s="131"/>
      <c r="Y1942" s="132"/>
      <c r="Z1942" s="99"/>
      <c r="AA1942" s="99"/>
      <c r="AB1942" s="99"/>
      <c r="AC1942" s="99"/>
      <c r="AD1942" s="149">
        <v>45047</v>
      </c>
      <c r="AE1942" s="102" t="s">
        <v>8315</v>
      </c>
    </row>
    <row r="1943" spans="1:157" ht="28.5" customHeight="1">
      <c r="A1943" s="126">
        <v>1114601253</v>
      </c>
      <c r="B1943" s="100" t="s">
        <v>9913</v>
      </c>
      <c r="C1943" s="102" t="s">
        <v>10233</v>
      </c>
      <c r="D1943" s="102" t="s">
        <v>96</v>
      </c>
      <c r="E1943" s="102" t="s">
        <v>10234</v>
      </c>
      <c r="F1943" s="133" t="s">
        <v>10235</v>
      </c>
      <c r="G1943" s="134" t="s">
        <v>10236</v>
      </c>
      <c r="H1943" s="134" t="s">
        <v>10237</v>
      </c>
      <c r="I1943" s="135" t="s">
        <v>391</v>
      </c>
      <c r="J1943" s="136" t="s">
        <v>392</v>
      </c>
      <c r="K1943" s="136" t="s">
        <v>393</v>
      </c>
      <c r="L1943" s="136" t="s">
        <v>394</v>
      </c>
      <c r="M1943" s="136" t="s">
        <v>395</v>
      </c>
      <c r="N1943" s="137" t="s">
        <v>396</v>
      </c>
      <c r="O1943" s="132" t="s">
        <v>2177</v>
      </c>
      <c r="P1943" s="99"/>
      <c r="Q1943" s="131"/>
      <c r="R1943" s="132">
        <v>2</v>
      </c>
      <c r="S1943" s="99"/>
      <c r="T1943" s="99"/>
      <c r="U1943" s="99"/>
      <c r="V1943" s="131"/>
      <c r="W1943" s="132"/>
      <c r="X1943" s="131"/>
      <c r="Y1943" s="132"/>
      <c r="Z1943" s="99"/>
      <c r="AA1943" s="99"/>
      <c r="AB1943" s="99"/>
      <c r="AC1943" s="99"/>
      <c r="AD1943" s="112">
        <v>45717</v>
      </c>
      <c r="AE1943" s="102" t="s">
        <v>8206</v>
      </c>
    </row>
    <row r="1944" spans="1:157" s="297" customFormat="1" ht="27" customHeight="1">
      <c r="A1944" s="223">
        <v>1114601261</v>
      </c>
      <c r="B1944" s="124" t="s">
        <v>10082</v>
      </c>
      <c r="C1944" s="124" t="s">
        <v>10083</v>
      </c>
      <c r="D1944" s="102" t="s">
        <v>96</v>
      </c>
      <c r="E1944" s="124" t="s">
        <v>6484</v>
      </c>
      <c r="F1944" s="125" t="s">
        <v>6485</v>
      </c>
      <c r="G1944" s="126" t="s">
        <v>6486</v>
      </c>
      <c r="H1944" s="126" t="s">
        <v>6487</v>
      </c>
      <c r="I1944" s="135" t="s">
        <v>391</v>
      </c>
      <c r="J1944" s="136" t="s">
        <v>392</v>
      </c>
      <c r="K1944" s="136" t="s">
        <v>393</v>
      </c>
      <c r="L1944" s="136" t="s">
        <v>394</v>
      </c>
      <c r="M1944" s="136" t="s">
        <v>395</v>
      </c>
      <c r="N1944" s="171" t="s">
        <v>396</v>
      </c>
      <c r="O1944" s="171"/>
      <c r="P1944" s="126"/>
      <c r="Q1944" s="485"/>
      <c r="R1944" s="243">
        <v>2</v>
      </c>
      <c r="S1944" s="126"/>
      <c r="T1944" s="126"/>
      <c r="U1944" s="126"/>
      <c r="V1944" s="146"/>
      <c r="W1944" s="243"/>
      <c r="X1944" s="146"/>
      <c r="Y1944" s="130"/>
      <c r="Z1944" s="126"/>
      <c r="AA1944" s="126"/>
      <c r="AB1944" s="126"/>
      <c r="AC1944" s="126"/>
      <c r="AD1944" s="234">
        <v>45748</v>
      </c>
      <c r="AE1944" s="268" t="s">
        <v>10084</v>
      </c>
    </row>
    <row r="1945" spans="1:157" s="297" customFormat="1" ht="27" customHeight="1">
      <c r="A1945" s="99">
        <v>1114601329</v>
      </c>
      <c r="B1945" s="124" t="s">
        <v>8875</v>
      </c>
      <c r="C1945" s="102" t="s">
        <v>11456</v>
      </c>
      <c r="D1945" s="102" t="s">
        <v>96</v>
      </c>
      <c r="E1945" s="102" t="s">
        <v>11457</v>
      </c>
      <c r="F1945" s="125" t="s">
        <v>11458</v>
      </c>
      <c r="G1945" s="126" t="s">
        <v>11459</v>
      </c>
      <c r="H1945" s="126" t="s">
        <v>11460</v>
      </c>
      <c r="I1945" s="127" t="s">
        <v>391</v>
      </c>
      <c r="J1945" s="128" t="s">
        <v>392</v>
      </c>
      <c r="K1945" s="128" t="s">
        <v>393</v>
      </c>
      <c r="L1945" s="128" t="s">
        <v>394</v>
      </c>
      <c r="M1945" s="128" t="s">
        <v>395</v>
      </c>
      <c r="N1945" s="129" t="s">
        <v>396</v>
      </c>
      <c r="O1945" s="130" t="s">
        <v>2177</v>
      </c>
      <c r="P1945" s="99"/>
      <c r="Q1945" s="131"/>
      <c r="R1945" s="132">
        <v>1</v>
      </c>
      <c r="S1945" s="99"/>
      <c r="T1945" s="99"/>
      <c r="U1945" s="99"/>
      <c r="V1945" s="131"/>
      <c r="W1945" s="132"/>
      <c r="X1945" s="131"/>
      <c r="Y1945" s="132"/>
      <c r="Z1945" s="99"/>
      <c r="AA1945" s="99"/>
      <c r="AB1945" s="99"/>
      <c r="AC1945" s="99"/>
      <c r="AD1945" s="149">
        <v>46143</v>
      </c>
      <c r="AE1945" s="102" t="s">
        <v>11461</v>
      </c>
    </row>
    <row r="1946" spans="1:157" s="297" customFormat="1" ht="27" customHeight="1">
      <c r="A1946" s="99">
        <v>1114860164</v>
      </c>
      <c r="B1946" s="275" t="s">
        <v>6489</v>
      </c>
      <c r="C1946" s="324" t="s">
        <v>6490</v>
      </c>
      <c r="D1946" s="102" t="s">
        <v>6491</v>
      </c>
      <c r="E1946" s="102" t="s">
        <v>6492</v>
      </c>
      <c r="F1946" s="144" t="s">
        <v>6493</v>
      </c>
      <c r="G1946" s="126" t="s">
        <v>6494</v>
      </c>
      <c r="H1946" s="126" t="s">
        <v>6495</v>
      </c>
      <c r="I1946" s="135"/>
      <c r="J1946" s="136"/>
      <c r="K1946" s="136" t="s">
        <v>456</v>
      </c>
      <c r="L1946" s="136" t="s">
        <v>477</v>
      </c>
      <c r="M1946" s="136" t="s">
        <v>395</v>
      </c>
      <c r="N1946" s="137" t="s">
        <v>396</v>
      </c>
      <c r="O1946" s="132" t="s">
        <v>2177</v>
      </c>
      <c r="P1946" s="126"/>
      <c r="Q1946" s="146" t="s">
        <v>765</v>
      </c>
      <c r="R1946" s="243"/>
      <c r="S1946" s="126"/>
      <c r="T1946" s="126"/>
      <c r="U1946" s="126"/>
      <c r="V1946" s="146"/>
      <c r="W1946" s="243"/>
      <c r="X1946" s="146"/>
      <c r="Y1946" s="130"/>
      <c r="Z1946" s="126"/>
      <c r="AA1946" s="126"/>
      <c r="AB1946" s="126"/>
      <c r="AC1946" s="126"/>
      <c r="AD1946" s="482">
        <v>42248</v>
      </c>
      <c r="AE1946" s="268" t="s">
        <v>6496</v>
      </c>
    </row>
    <row r="1947" spans="1:157" s="297" customFormat="1" ht="27" customHeight="1">
      <c r="A1947" s="82">
        <v>1114860222</v>
      </c>
      <c r="B1947" s="291" t="s">
        <v>11998</v>
      </c>
      <c r="C1947" s="291" t="s">
        <v>9603</v>
      </c>
      <c r="D1947" s="84" t="s">
        <v>9604</v>
      </c>
      <c r="E1947" s="292" t="s">
        <v>9605</v>
      </c>
      <c r="F1947" s="77" t="s">
        <v>9606</v>
      </c>
      <c r="G1947" s="293" t="s">
        <v>9607</v>
      </c>
      <c r="H1947" s="293" t="s">
        <v>9608</v>
      </c>
      <c r="I1947" s="135" t="s">
        <v>391</v>
      </c>
      <c r="J1947" s="136" t="s">
        <v>392</v>
      </c>
      <c r="K1947" s="136" t="s">
        <v>393</v>
      </c>
      <c r="L1947" s="136" t="s">
        <v>394</v>
      </c>
      <c r="M1947" s="136" t="s">
        <v>395</v>
      </c>
      <c r="N1947" s="171" t="s">
        <v>396</v>
      </c>
      <c r="O1947" s="171" t="s">
        <v>2177</v>
      </c>
      <c r="P1947" s="82"/>
      <c r="Q1947" s="215"/>
      <c r="R1947" s="87">
        <v>1</v>
      </c>
      <c r="S1947" s="82"/>
      <c r="T1947" s="82"/>
      <c r="U1947" s="82"/>
      <c r="V1947" s="215"/>
      <c r="W1947" s="87"/>
      <c r="X1947" s="215"/>
      <c r="Y1947" s="87"/>
      <c r="Z1947" s="82"/>
      <c r="AA1947" s="82"/>
      <c r="AB1947" s="82"/>
      <c r="AC1947" s="82"/>
      <c r="AD1947" s="296">
        <v>45597</v>
      </c>
      <c r="AE1947" s="84" t="s">
        <v>9609</v>
      </c>
    </row>
    <row r="1948" spans="1:157" s="297" customFormat="1" ht="27" customHeight="1">
      <c r="A1948" s="223">
        <v>1114900119</v>
      </c>
      <c r="B1948" s="124" t="s">
        <v>2589</v>
      </c>
      <c r="C1948" s="124" t="s">
        <v>2590</v>
      </c>
      <c r="D1948" s="102" t="s">
        <v>97</v>
      </c>
      <c r="E1948" s="124" t="s">
        <v>2591</v>
      </c>
      <c r="F1948" s="125">
        <v>3680062</v>
      </c>
      <c r="G1948" s="126" t="s">
        <v>2592</v>
      </c>
      <c r="H1948" s="126" t="s">
        <v>2593</v>
      </c>
      <c r="I1948" s="127"/>
      <c r="J1948" s="128"/>
      <c r="K1948" s="128"/>
      <c r="L1948" s="128" t="s">
        <v>477</v>
      </c>
      <c r="M1948" s="128" t="s">
        <v>395</v>
      </c>
      <c r="N1948" s="129" t="s">
        <v>396</v>
      </c>
      <c r="O1948" s="130" t="s">
        <v>2177</v>
      </c>
      <c r="P1948" s="126"/>
      <c r="Q1948" s="267" t="s">
        <v>765</v>
      </c>
      <c r="R1948" s="243"/>
      <c r="S1948" s="126"/>
      <c r="T1948" s="126"/>
      <c r="U1948" s="126"/>
      <c r="V1948" s="146"/>
      <c r="W1948" s="243"/>
      <c r="X1948" s="146"/>
      <c r="Y1948" s="130"/>
      <c r="Z1948" s="126"/>
      <c r="AA1948" s="126"/>
      <c r="AB1948" s="126"/>
      <c r="AC1948" s="126"/>
      <c r="AD1948" s="234">
        <v>39173</v>
      </c>
      <c r="AE1948" s="268" t="s">
        <v>2803</v>
      </c>
    </row>
    <row r="1949" spans="1:157" ht="27" customHeight="1">
      <c r="A1949" s="223">
        <v>1114900283</v>
      </c>
      <c r="B1949" s="124" t="s">
        <v>493</v>
      </c>
      <c r="C1949" s="124" t="s">
        <v>3352</v>
      </c>
      <c r="D1949" s="102" t="s">
        <v>97</v>
      </c>
      <c r="E1949" s="124" t="s">
        <v>204</v>
      </c>
      <c r="F1949" s="125">
        <v>3680004</v>
      </c>
      <c r="G1949" s="126" t="s">
        <v>3353</v>
      </c>
      <c r="H1949" s="126" t="s">
        <v>3354</v>
      </c>
      <c r="I1949" s="127"/>
      <c r="J1949" s="128"/>
      <c r="K1949" s="148"/>
      <c r="L1949" s="148"/>
      <c r="M1949" s="148" t="s">
        <v>395</v>
      </c>
      <c r="N1949" s="137"/>
      <c r="O1949" s="132"/>
      <c r="P1949" s="126"/>
      <c r="Q1949" s="267" t="s">
        <v>3355</v>
      </c>
      <c r="R1949" s="243"/>
      <c r="S1949" s="126"/>
      <c r="T1949" s="126"/>
      <c r="U1949" s="126"/>
      <c r="V1949" s="146"/>
      <c r="W1949" s="243"/>
      <c r="X1949" s="146"/>
      <c r="Y1949" s="130"/>
      <c r="Z1949" s="126"/>
      <c r="AA1949" s="126"/>
      <c r="AB1949" s="126"/>
      <c r="AC1949" s="126"/>
      <c r="AD1949" s="234">
        <v>42461</v>
      </c>
      <c r="AE1949" s="268" t="s">
        <v>3356</v>
      </c>
    </row>
    <row r="1950" spans="1:157" s="66" customFormat="1" ht="27" customHeight="1">
      <c r="A1950" s="223">
        <v>1114900317</v>
      </c>
      <c r="B1950" s="124" t="s">
        <v>493</v>
      </c>
      <c r="C1950" s="124" t="s">
        <v>5648</v>
      </c>
      <c r="D1950" s="102" t="s">
        <v>97</v>
      </c>
      <c r="E1950" s="124" t="s">
        <v>5649</v>
      </c>
      <c r="F1950" s="125" t="s">
        <v>5650</v>
      </c>
      <c r="G1950" s="126" t="s">
        <v>5651</v>
      </c>
      <c r="H1950" s="126" t="s">
        <v>5651</v>
      </c>
      <c r="I1950" s="127"/>
      <c r="J1950" s="128"/>
      <c r="K1950" s="148"/>
      <c r="L1950" s="148"/>
      <c r="M1950" s="148" t="s">
        <v>395</v>
      </c>
      <c r="N1950" s="137"/>
      <c r="O1950" s="132"/>
      <c r="P1950" s="126"/>
      <c r="Q1950" s="267" t="s">
        <v>49</v>
      </c>
      <c r="R1950" s="243"/>
      <c r="S1950" s="126"/>
      <c r="T1950" s="126"/>
      <c r="U1950" s="126"/>
      <c r="V1950" s="146"/>
      <c r="W1950" s="243"/>
      <c r="X1950" s="146"/>
      <c r="Y1950" s="130"/>
      <c r="Z1950" s="126"/>
      <c r="AA1950" s="126"/>
      <c r="AB1950" s="126"/>
      <c r="AC1950" s="126"/>
      <c r="AD1950" s="234">
        <v>43800</v>
      </c>
      <c r="AE1950" s="268" t="s">
        <v>5652</v>
      </c>
    </row>
    <row r="1951" spans="1:157" ht="27" customHeight="1">
      <c r="A1951" s="223">
        <v>1115100644</v>
      </c>
      <c r="B1951" s="124" t="s">
        <v>3474</v>
      </c>
      <c r="C1951" s="124" t="s">
        <v>3475</v>
      </c>
      <c r="D1951" s="102" t="s">
        <v>98</v>
      </c>
      <c r="E1951" s="124" t="s">
        <v>3478</v>
      </c>
      <c r="F1951" s="125">
        <v>3520015</v>
      </c>
      <c r="G1951" s="126" t="s">
        <v>3476</v>
      </c>
      <c r="H1951" s="126" t="s">
        <v>3477</v>
      </c>
      <c r="I1951" s="127"/>
      <c r="J1951" s="128"/>
      <c r="K1951" s="148"/>
      <c r="L1951" s="148"/>
      <c r="M1951" s="148" t="s">
        <v>395</v>
      </c>
      <c r="N1951" s="137" t="s">
        <v>396</v>
      </c>
      <c r="O1951" s="132"/>
      <c r="P1951" s="126"/>
      <c r="Q1951" s="267"/>
      <c r="R1951" s="243">
        <v>2</v>
      </c>
      <c r="S1951" s="126"/>
      <c r="T1951" s="126"/>
      <c r="U1951" s="126"/>
      <c r="V1951" s="146"/>
      <c r="W1951" s="243"/>
      <c r="X1951" s="146"/>
      <c r="Y1951" s="130"/>
      <c r="Z1951" s="126"/>
      <c r="AA1951" s="126"/>
      <c r="AB1951" s="126"/>
      <c r="AC1951" s="126"/>
      <c r="AD1951" s="234">
        <v>42583</v>
      </c>
      <c r="AE1951" s="268" t="s">
        <v>3479</v>
      </c>
    </row>
    <row r="1952" spans="1:157" ht="27" customHeight="1">
      <c r="A1952" s="223">
        <v>1115100685</v>
      </c>
      <c r="B1952" s="124" t="s">
        <v>3905</v>
      </c>
      <c r="C1952" s="124" t="s">
        <v>3906</v>
      </c>
      <c r="D1952" s="102" t="s">
        <v>98</v>
      </c>
      <c r="E1952" s="124" t="s">
        <v>3907</v>
      </c>
      <c r="F1952" s="125">
        <v>3520023</v>
      </c>
      <c r="G1952" s="126" t="s">
        <v>3908</v>
      </c>
      <c r="H1952" s="126" t="s">
        <v>3909</v>
      </c>
      <c r="I1952" s="127"/>
      <c r="J1952" s="128"/>
      <c r="K1952" s="148"/>
      <c r="L1952" s="148"/>
      <c r="M1952" s="148" t="s">
        <v>395</v>
      </c>
      <c r="N1952" s="137"/>
      <c r="O1952" s="132"/>
      <c r="P1952" s="126"/>
      <c r="Q1952" s="267"/>
      <c r="R1952" s="132">
        <v>2</v>
      </c>
      <c r="S1952" s="126"/>
      <c r="T1952" s="126"/>
      <c r="U1952" s="126"/>
      <c r="V1952" s="146"/>
      <c r="W1952" s="243"/>
      <c r="X1952" s="146"/>
      <c r="Y1952" s="130"/>
      <c r="Z1952" s="126"/>
      <c r="AA1952" s="126"/>
      <c r="AB1952" s="126"/>
      <c r="AC1952" s="126"/>
      <c r="AD1952" s="234">
        <v>42887</v>
      </c>
      <c r="AE1952" s="268" t="s">
        <v>3910</v>
      </c>
    </row>
    <row r="1953" spans="1:31" s="297" customFormat="1" ht="27" customHeight="1">
      <c r="A1953" s="99">
        <v>1115100784</v>
      </c>
      <c r="B1953" s="124" t="s">
        <v>5606</v>
      </c>
      <c r="C1953" s="124" t="s">
        <v>5605</v>
      </c>
      <c r="D1953" s="102" t="s">
        <v>98</v>
      </c>
      <c r="E1953" s="505" t="s">
        <v>5607</v>
      </c>
      <c r="F1953" s="197" t="s">
        <v>5608</v>
      </c>
      <c r="G1953" s="199" t="s">
        <v>5609</v>
      </c>
      <c r="H1953" s="169" t="s">
        <v>5610</v>
      </c>
      <c r="I1953" s="135" t="s">
        <v>391</v>
      </c>
      <c r="J1953" s="136" t="s">
        <v>392</v>
      </c>
      <c r="K1953" s="136" t="s">
        <v>393</v>
      </c>
      <c r="L1953" s="136" t="s">
        <v>394</v>
      </c>
      <c r="M1953" s="136" t="s">
        <v>395</v>
      </c>
      <c r="N1953" s="171" t="s">
        <v>396</v>
      </c>
      <c r="O1953" s="171" t="s">
        <v>2177</v>
      </c>
      <c r="P1953" s="169"/>
      <c r="Q1953" s="203"/>
      <c r="R1953" s="204">
        <v>2</v>
      </c>
      <c r="S1953" s="169"/>
      <c r="T1953" s="169"/>
      <c r="U1953" s="169"/>
      <c r="V1953" s="203"/>
      <c r="W1953" s="204"/>
      <c r="X1953" s="203"/>
      <c r="Y1953" s="204"/>
      <c r="Z1953" s="169"/>
      <c r="AA1953" s="169"/>
      <c r="AB1953" s="169"/>
      <c r="AC1953" s="169"/>
      <c r="AD1953" s="205">
        <v>43800</v>
      </c>
      <c r="AE1953" s="156" t="s">
        <v>7890</v>
      </c>
    </row>
    <row r="1954" spans="1:31" ht="27" customHeight="1">
      <c r="A1954" s="220">
        <v>1115100859</v>
      </c>
      <c r="B1954" s="286" t="s">
        <v>6871</v>
      </c>
      <c r="C1954" s="359" t="s">
        <v>6872</v>
      </c>
      <c r="D1954" s="209" t="s">
        <v>98</v>
      </c>
      <c r="E1954" s="102" t="s">
        <v>6873</v>
      </c>
      <c r="F1954" s="150">
        <v>3520006</v>
      </c>
      <c r="G1954" s="153" t="s">
        <v>6874</v>
      </c>
      <c r="H1954" s="134" t="s">
        <v>6875</v>
      </c>
      <c r="I1954" s="175"/>
      <c r="J1954" s="148"/>
      <c r="K1954" s="148"/>
      <c r="L1954" s="148"/>
      <c r="M1954" s="148" t="s">
        <v>395</v>
      </c>
      <c r="N1954" s="137" t="s">
        <v>396</v>
      </c>
      <c r="O1954" s="132"/>
      <c r="P1954" s="99"/>
      <c r="Q1954" s="131" t="s">
        <v>49</v>
      </c>
      <c r="R1954" s="132"/>
      <c r="S1954" s="99"/>
      <c r="T1954" s="99"/>
      <c r="U1954" s="99"/>
      <c r="V1954" s="131"/>
      <c r="W1954" s="132"/>
      <c r="X1954" s="131"/>
      <c r="Y1954" s="132"/>
      <c r="Z1954" s="99"/>
      <c r="AA1954" s="99"/>
      <c r="AB1954" s="99"/>
      <c r="AC1954" s="99"/>
      <c r="AD1954" s="112">
        <v>44378</v>
      </c>
      <c r="AE1954" s="102" t="s">
        <v>6876</v>
      </c>
    </row>
    <row r="1955" spans="1:31" ht="27" customHeight="1">
      <c r="A1955" s="126">
        <v>1115100917</v>
      </c>
      <c r="B1955" s="124" t="s">
        <v>8492</v>
      </c>
      <c r="C1955" s="102" t="s">
        <v>8493</v>
      </c>
      <c r="D1955" s="102" t="s">
        <v>98</v>
      </c>
      <c r="E1955" s="102" t="s">
        <v>8494</v>
      </c>
      <c r="F1955" s="259" t="s">
        <v>8495</v>
      </c>
      <c r="G1955" s="131" t="s">
        <v>8496</v>
      </c>
      <c r="H1955" s="131" t="s">
        <v>8497</v>
      </c>
      <c r="I1955" s="135"/>
      <c r="J1955" s="136"/>
      <c r="K1955" s="136"/>
      <c r="L1955" s="136"/>
      <c r="M1955" s="136" t="s">
        <v>395</v>
      </c>
      <c r="N1955" s="137" t="s">
        <v>396</v>
      </c>
      <c r="O1955" s="132"/>
      <c r="P1955" s="99"/>
      <c r="Q1955" s="131" t="s">
        <v>765</v>
      </c>
      <c r="R1955" s="132"/>
      <c r="S1955" s="99"/>
      <c r="T1955" s="99"/>
      <c r="U1955" s="99"/>
      <c r="V1955" s="131"/>
      <c r="W1955" s="132"/>
      <c r="X1955" s="131"/>
      <c r="Y1955" s="132"/>
      <c r="Z1955" s="99"/>
      <c r="AA1955" s="99"/>
      <c r="AB1955" s="99"/>
      <c r="AC1955" s="99"/>
      <c r="AD1955" s="149">
        <v>45139</v>
      </c>
      <c r="AE1955" s="102" t="s">
        <v>8498</v>
      </c>
    </row>
    <row r="1956" spans="1:31" ht="27" customHeight="1">
      <c r="A1956" s="99">
        <v>1115100966</v>
      </c>
      <c r="B1956" s="275" t="s">
        <v>9793</v>
      </c>
      <c r="C1956" s="124" t="s">
        <v>9794</v>
      </c>
      <c r="D1956" s="102" t="s">
        <v>98</v>
      </c>
      <c r="E1956" s="276" t="s">
        <v>9795</v>
      </c>
      <c r="F1956" s="126" t="s">
        <v>5600</v>
      </c>
      <c r="G1956" s="133" t="s">
        <v>9796</v>
      </c>
      <c r="H1956" s="133" t="s">
        <v>9797</v>
      </c>
      <c r="I1956" s="135" t="s">
        <v>391</v>
      </c>
      <c r="J1956" s="136" t="s">
        <v>392</v>
      </c>
      <c r="K1956" s="136" t="s">
        <v>393</v>
      </c>
      <c r="L1956" s="136" t="s">
        <v>394</v>
      </c>
      <c r="M1956" s="136" t="s">
        <v>395</v>
      </c>
      <c r="N1956" s="136" t="s">
        <v>396</v>
      </c>
      <c r="O1956" s="136" t="s">
        <v>2177</v>
      </c>
      <c r="P1956" s="99"/>
      <c r="Q1956" s="131"/>
      <c r="R1956" s="132">
        <v>2</v>
      </c>
      <c r="S1956" s="99"/>
      <c r="T1956" s="99"/>
      <c r="U1956" s="99"/>
      <c r="V1956" s="131"/>
      <c r="W1956" s="132"/>
      <c r="X1956" s="131"/>
      <c r="Y1956" s="132"/>
      <c r="Z1956" s="99"/>
      <c r="AA1956" s="99"/>
      <c r="AB1956" s="99"/>
      <c r="AC1956" s="99"/>
      <c r="AD1956" s="149">
        <v>45413</v>
      </c>
      <c r="AE1956" s="102" t="s">
        <v>9792</v>
      </c>
    </row>
    <row r="1957" spans="1:31" s="66" customFormat="1" ht="27" customHeight="1">
      <c r="A1957" s="99">
        <v>1115100974</v>
      </c>
      <c r="B1957" s="275" t="s">
        <v>5638</v>
      </c>
      <c r="C1957" s="124" t="s">
        <v>9653</v>
      </c>
      <c r="D1957" s="102" t="s">
        <v>98</v>
      </c>
      <c r="E1957" s="276" t="s">
        <v>5599</v>
      </c>
      <c r="F1957" s="126" t="s">
        <v>5600</v>
      </c>
      <c r="G1957" s="133" t="s">
        <v>5601</v>
      </c>
      <c r="H1957" s="99" t="s">
        <v>5602</v>
      </c>
      <c r="I1957" s="135" t="s">
        <v>391</v>
      </c>
      <c r="J1957" s="136" t="s">
        <v>392</v>
      </c>
      <c r="K1957" s="136" t="s">
        <v>393</v>
      </c>
      <c r="L1957" s="136" t="s">
        <v>394</v>
      </c>
      <c r="M1957" s="136" t="s">
        <v>395</v>
      </c>
      <c r="N1957" s="136" t="s">
        <v>396</v>
      </c>
      <c r="O1957" s="136"/>
      <c r="P1957" s="99"/>
      <c r="Q1957" s="131"/>
      <c r="R1957" s="132">
        <v>1</v>
      </c>
      <c r="S1957" s="99"/>
      <c r="T1957" s="99"/>
      <c r="U1957" s="99"/>
      <c r="V1957" s="131"/>
      <c r="W1957" s="132"/>
      <c r="X1957" s="131"/>
      <c r="Y1957" s="132"/>
      <c r="Z1957" s="99"/>
      <c r="AA1957" s="99"/>
      <c r="AB1957" s="99"/>
      <c r="AC1957" s="99"/>
      <c r="AD1957" s="149" t="s">
        <v>5603</v>
      </c>
      <c r="AE1957" s="102" t="s">
        <v>5604</v>
      </c>
    </row>
    <row r="1958" spans="1:31" ht="28.5" customHeight="1">
      <c r="A1958" s="99">
        <v>1115100982</v>
      </c>
      <c r="B1958" s="275" t="s">
        <v>5638</v>
      </c>
      <c r="C1958" s="124" t="s">
        <v>9654</v>
      </c>
      <c r="D1958" s="102" t="s">
        <v>98</v>
      </c>
      <c r="E1958" s="276" t="s">
        <v>7328</v>
      </c>
      <c r="F1958" s="126" t="s">
        <v>7047</v>
      </c>
      <c r="G1958" s="133" t="s">
        <v>7329</v>
      </c>
      <c r="H1958" s="133" t="s">
        <v>7330</v>
      </c>
      <c r="I1958" s="135" t="s">
        <v>391</v>
      </c>
      <c r="J1958" s="136" t="s">
        <v>392</v>
      </c>
      <c r="K1958" s="136" t="s">
        <v>393</v>
      </c>
      <c r="L1958" s="136" t="s">
        <v>394</v>
      </c>
      <c r="M1958" s="136" t="s">
        <v>395</v>
      </c>
      <c r="N1958" s="136" t="s">
        <v>396</v>
      </c>
      <c r="O1958" s="136"/>
      <c r="P1958" s="99"/>
      <c r="Q1958" s="131"/>
      <c r="R1958" s="132">
        <v>1</v>
      </c>
      <c r="S1958" s="99"/>
      <c r="T1958" s="99"/>
      <c r="U1958" s="99"/>
      <c r="V1958" s="131"/>
      <c r="W1958" s="132"/>
      <c r="X1958" s="131"/>
      <c r="Y1958" s="132"/>
      <c r="Z1958" s="99"/>
      <c r="AA1958" s="99"/>
      <c r="AB1958" s="99"/>
      <c r="AC1958" s="99"/>
      <c r="AD1958" s="149">
        <v>44652</v>
      </c>
      <c r="AE1958" s="102" t="s">
        <v>7331</v>
      </c>
    </row>
    <row r="1959" spans="1:31" s="297" customFormat="1" ht="27" customHeight="1">
      <c r="A1959" s="99">
        <v>1115100990</v>
      </c>
      <c r="B1959" s="100" t="s">
        <v>9913</v>
      </c>
      <c r="C1959" s="151" t="s">
        <v>9948</v>
      </c>
      <c r="D1959" s="102" t="s">
        <v>98</v>
      </c>
      <c r="E1959" s="102" t="s">
        <v>8296</v>
      </c>
      <c r="F1959" s="259" t="s">
        <v>1976</v>
      </c>
      <c r="G1959" s="151" t="s">
        <v>8297</v>
      </c>
      <c r="H1959" s="151" t="s">
        <v>8298</v>
      </c>
      <c r="I1959" s="154" t="s">
        <v>391</v>
      </c>
      <c r="J1959" s="136" t="s">
        <v>392</v>
      </c>
      <c r="K1959" s="136" t="s">
        <v>393</v>
      </c>
      <c r="L1959" s="136" t="s">
        <v>394</v>
      </c>
      <c r="M1959" s="136" t="s">
        <v>395</v>
      </c>
      <c r="N1959" s="137" t="s">
        <v>396</v>
      </c>
      <c r="O1959" s="132" t="s">
        <v>2177</v>
      </c>
      <c r="P1959" s="99"/>
      <c r="Q1959" s="131"/>
      <c r="R1959" s="132">
        <v>1</v>
      </c>
      <c r="S1959" s="99"/>
      <c r="T1959" s="99"/>
      <c r="U1959" s="99"/>
      <c r="V1959" s="110"/>
      <c r="W1959" s="111"/>
      <c r="X1959" s="110"/>
      <c r="Y1959" s="132"/>
      <c r="Z1959" s="99"/>
      <c r="AA1959" s="126"/>
      <c r="AB1959" s="126"/>
      <c r="AC1959" s="197"/>
      <c r="AD1959" s="222">
        <v>45717</v>
      </c>
      <c r="AE1959" s="365"/>
    </row>
    <row r="1960" spans="1:31" s="297" customFormat="1" ht="27" customHeight="1">
      <c r="A1960" s="99">
        <v>1115200378</v>
      </c>
      <c r="B1960" s="124" t="s">
        <v>8621</v>
      </c>
      <c r="C1960" s="102" t="s">
        <v>8622</v>
      </c>
      <c r="D1960" s="102" t="s">
        <v>99</v>
      </c>
      <c r="E1960" s="102" t="s">
        <v>8623</v>
      </c>
      <c r="F1960" s="125" t="s">
        <v>8624</v>
      </c>
      <c r="G1960" s="126" t="s">
        <v>8625</v>
      </c>
      <c r="H1960" s="126" t="s">
        <v>8626</v>
      </c>
      <c r="I1960" s="135" t="s">
        <v>391</v>
      </c>
      <c r="J1960" s="136" t="s">
        <v>392</v>
      </c>
      <c r="K1960" s="136" t="s">
        <v>393</v>
      </c>
      <c r="L1960" s="136" t="s">
        <v>394</v>
      </c>
      <c r="M1960" s="136" t="s">
        <v>395</v>
      </c>
      <c r="N1960" s="171"/>
      <c r="O1960" s="130" t="s">
        <v>2177</v>
      </c>
      <c r="P1960" s="99"/>
      <c r="Q1960" s="131"/>
      <c r="R1960" s="132">
        <v>4</v>
      </c>
      <c r="S1960" s="99"/>
      <c r="T1960" s="99"/>
      <c r="U1960" s="99"/>
      <c r="V1960" s="131"/>
      <c r="W1960" s="132"/>
      <c r="X1960" s="146"/>
      <c r="Y1960" s="132"/>
      <c r="Z1960" s="99"/>
      <c r="AA1960" s="99"/>
      <c r="AB1960" s="99"/>
      <c r="AC1960" s="99"/>
      <c r="AD1960" s="112">
        <v>45017</v>
      </c>
      <c r="AE1960" s="102"/>
    </row>
    <row r="1961" spans="1:31" ht="27" customHeight="1">
      <c r="A1961" s="99">
        <v>1115200402</v>
      </c>
      <c r="B1961" s="124" t="s">
        <v>11650</v>
      </c>
      <c r="C1961" s="124" t="s">
        <v>9589</v>
      </c>
      <c r="D1961" s="102" t="s">
        <v>99</v>
      </c>
      <c r="E1961" s="276" t="s">
        <v>9590</v>
      </c>
      <c r="F1961" s="126" t="s">
        <v>9591</v>
      </c>
      <c r="G1961" s="133" t="s">
        <v>9592</v>
      </c>
      <c r="H1961" s="133" t="s">
        <v>9593</v>
      </c>
      <c r="I1961" s="135" t="s">
        <v>391</v>
      </c>
      <c r="J1961" s="136" t="s">
        <v>392</v>
      </c>
      <c r="K1961" s="136" t="s">
        <v>393</v>
      </c>
      <c r="L1961" s="136" t="s">
        <v>394</v>
      </c>
      <c r="M1961" s="136" t="s">
        <v>395</v>
      </c>
      <c r="N1961" s="136" t="s">
        <v>396</v>
      </c>
      <c r="O1961" s="136"/>
      <c r="P1961" s="99"/>
      <c r="Q1961" s="131"/>
      <c r="R1961" s="132">
        <v>1</v>
      </c>
      <c r="S1961" s="99"/>
      <c r="T1961" s="99"/>
      <c r="U1961" s="99"/>
      <c r="V1961" s="131"/>
      <c r="W1961" s="132"/>
      <c r="X1961" s="131"/>
      <c r="Y1961" s="132"/>
      <c r="Z1961" s="99"/>
      <c r="AA1961" s="99"/>
      <c r="AB1961" s="99"/>
      <c r="AC1961" s="99"/>
      <c r="AD1961" s="138">
        <v>45597</v>
      </c>
      <c r="AE1961" s="102" t="s">
        <v>9594</v>
      </c>
    </row>
    <row r="1962" spans="1:31" ht="27" customHeight="1">
      <c r="A1962" s="99">
        <v>1115200410</v>
      </c>
      <c r="B1962" s="124" t="s">
        <v>9909</v>
      </c>
      <c r="C1962" s="124" t="s">
        <v>9920</v>
      </c>
      <c r="D1962" s="102" t="s">
        <v>99</v>
      </c>
      <c r="E1962" s="276" t="s">
        <v>7103</v>
      </c>
      <c r="F1962" s="126" t="s">
        <v>7104</v>
      </c>
      <c r="G1962" s="133" t="s">
        <v>7105</v>
      </c>
      <c r="H1962" s="133" t="s">
        <v>7106</v>
      </c>
      <c r="I1962" s="135" t="s">
        <v>391</v>
      </c>
      <c r="J1962" s="136" t="s">
        <v>392</v>
      </c>
      <c r="K1962" s="136" t="s">
        <v>456</v>
      </c>
      <c r="L1962" s="136" t="s">
        <v>477</v>
      </c>
      <c r="M1962" s="136" t="s">
        <v>395</v>
      </c>
      <c r="N1962" s="136" t="s">
        <v>396</v>
      </c>
      <c r="O1962" s="136" t="s">
        <v>2177</v>
      </c>
      <c r="P1962" s="99"/>
      <c r="Q1962" s="131"/>
      <c r="R1962" s="132">
        <v>2</v>
      </c>
      <c r="S1962" s="99"/>
      <c r="T1962" s="99"/>
      <c r="U1962" s="99"/>
      <c r="V1962" s="131"/>
      <c r="W1962" s="132"/>
      <c r="X1962" s="131"/>
      <c r="Y1962" s="132"/>
      <c r="Z1962" s="99"/>
      <c r="AA1962" s="99"/>
      <c r="AB1962" s="99"/>
      <c r="AC1962" s="99"/>
      <c r="AD1962" s="149">
        <v>45717</v>
      </c>
      <c r="AE1962" s="102" t="s">
        <v>7132</v>
      </c>
    </row>
    <row r="1963" spans="1:31" s="66" customFormat="1" ht="27" customHeight="1">
      <c r="A1963" s="494">
        <v>1116000355</v>
      </c>
      <c r="B1963" s="495" t="s">
        <v>3335</v>
      </c>
      <c r="C1963" s="495" t="s">
        <v>3336</v>
      </c>
      <c r="D1963" s="496" t="s">
        <v>101</v>
      </c>
      <c r="E1963" s="495" t="s">
        <v>3337</v>
      </c>
      <c r="F1963" s="497" t="s">
        <v>3338</v>
      </c>
      <c r="G1963" s="498" t="s">
        <v>3339</v>
      </c>
      <c r="H1963" s="498" t="s">
        <v>3340</v>
      </c>
      <c r="I1963" s="127"/>
      <c r="J1963" s="148"/>
      <c r="K1963" s="148"/>
      <c r="L1963" s="148"/>
      <c r="M1963" s="148" t="s">
        <v>395</v>
      </c>
      <c r="N1963" s="137"/>
      <c r="O1963" s="132"/>
      <c r="P1963" s="498"/>
      <c r="Q1963" s="499"/>
      <c r="R1963" s="500">
        <v>1</v>
      </c>
      <c r="S1963" s="498"/>
      <c r="T1963" s="498"/>
      <c r="U1963" s="498"/>
      <c r="V1963" s="499"/>
      <c r="W1963" s="500"/>
      <c r="X1963" s="499"/>
      <c r="Y1963" s="501"/>
      <c r="Z1963" s="498"/>
      <c r="AA1963" s="498"/>
      <c r="AB1963" s="498"/>
      <c r="AC1963" s="498"/>
      <c r="AD1963" s="502">
        <v>42461</v>
      </c>
      <c r="AE1963" s="503" t="s">
        <v>3346</v>
      </c>
    </row>
    <row r="1964" spans="1:31" ht="27" customHeight="1">
      <c r="A1964" s="489">
        <v>1116000439</v>
      </c>
      <c r="B1964" s="198" t="s">
        <v>5957</v>
      </c>
      <c r="C1964" s="198" t="s">
        <v>5958</v>
      </c>
      <c r="D1964" s="156" t="s">
        <v>101</v>
      </c>
      <c r="E1964" s="198" t="s">
        <v>5959</v>
      </c>
      <c r="F1964" s="263" t="s">
        <v>3338</v>
      </c>
      <c r="G1964" s="197" t="s">
        <v>5960</v>
      </c>
      <c r="H1964" s="197" t="s">
        <v>5960</v>
      </c>
      <c r="I1964" s="127" t="s">
        <v>391</v>
      </c>
      <c r="J1964" s="148" t="s">
        <v>392</v>
      </c>
      <c r="K1964" s="148" t="s">
        <v>393</v>
      </c>
      <c r="L1964" s="148" t="s">
        <v>394</v>
      </c>
      <c r="M1964" s="148" t="s">
        <v>395</v>
      </c>
      <c r="N1964" s="137" t="s">
        <v>396</v>
      </c>
      <c r="O1964" s="137"/>
      <c r="P1964" s="197"/>
      <c r="Q1964" s="358" t="s">
        <v>765</v>
      </c>
      <c r="R1964" s="490"/>
      <c r="S1964" s="197"/>
      <c r="T1964" s="197"/>
      <c r="U1964" s="197"/>
      <c r="V1964" s="358"/>
      <c r="W1964" s="490"/>
      <c r="X1964" s="358"/>
      <c r="Y1964" s="355"/>
      <c r="Z1964" s="197"/>
      <c r="AA1964" s="197"/>
      <c r="AB1964" s="197"/>
      <c r="AC1964" s="197"/>
      <c r="AD1964" s="491">
        <v>43556</v>
      </c>
      <c r="AE1964" s="492" t="s">
        <v>5961</v>
      </c>
    </row>
    <row r="1965" spans="1:31" s="297" customFormat="1" ht="27" customHeight="1">
      <c r="A1965" s="126">
        <v>1116000603</v>
      </c>
      <c r="B1965" s="124" t="s">
        <v>8404</v>
      </c>
      <c r="C1965" s="102" t="s">
        <v>8405</v>
      </c>
      <c r="D1965" s="102" t="s">
        <v>23</v>
      </c>
      <c r="E1965" s="102" t="s">
        <v>8406</v>
      </c>
      <c r="F1965" s="259" t="s">
        <v>8407</v>
      </c>
      <c r="G1965" s="131" t="s">
        <v>8408</v>
      </c>
      <c r="H1965" s="131"/>
      <c r="I1965" s="135"/>
      <c r="J1965" s="136"/>
      <c r="K1965" s="136"/>
      <c r="L1965" s="136"/>
      <c r="M1965" s="136" t="s">
        <v>395</v>
      </c>
      <c r="N1965" s="137" t="s">
        <v>396</v>
      </c>
      <c r="O1965" s="132"/>
      <c r="P1965" s="99"/>
      <c r="Q1965" s="131" t="s">
        <v>765</v>
      </c>
      <c r="R1965" s="132"/>
      <c r="S1965" s="99"/>
      <c r="T1965" s="99"/>
      <c r="U1965" s="99"/>
      <c r="V1965" s="131"/>
      <c r="W1965" s="132"/>
      <c r="X1965" s="131"/>
      <c r="Y1965" s="132"/>
      <c r="Z1965" s="99"/>
      <c r="AA1965" s="99"/>
      <c r="AB1965" s="99"/>
      <c r="AC1965" s="99"/>
      <c r="AD1965" s="149">
        <v>44986</v>
      </c>
      <c r="AE1965" s="102" t="s">
        <v>10665</v>
      </c>
    </row>
    <row r="1966" spans="1:31" ht="27" customHeight="1">
      <c r="A1966" s="126">
        <v>1116000645</v>
      </c>
      <c r="B1966" s="124" t="s">
        <v>9396</v>
      </c>
      <c r="C1966" s="102" t="s">
        <v>9397</v>
      </c>
      <c r="D1966" s="262" t="s">
        <v>101</v>
      </c>
      <c r="E1966" s="102" t="s">
        <v>9398</v>
      </c>
      <c r="F1966" s="259" t="s">
        <v>9620</v>
      </c>
      <c r="G1966" s="131" t="s">
        <v>9399</v>
      </c>
      <c r="H1966" s="131" t="s">
        <v>9621</v>
      </c>
      <c r="I1966" s="135"/>
      <c r="J1966" s="136"/>
      <c r="K1966" s="136"/>
      <c r="L1966" s="136"/>
      <c r="M1966" s="136" t="s">
        <v>395</v>
      </c>
      <c r="N1966" s="137" t="s">
        <v>396</v>
      </c>
      <c r="O1966" s="132"/>
      <c r="P1966" s="99"/>
      <c r="Q1966" s="131" t="s">
        <v>765</v>
      </c>
      <c r="R1966" s="132"/>
      <c r="S1966" s="99"/>
      <c r="T1966" s="99"/>
      <c r="U1966" s="99"/>
      <c r="V1966" s="131"/>
      <c r="W1966" s="132"/>
      <c r="X1966" s="131"/>
      <c r="Y1966" s="132"/>
      <c r="Z1966" s="99"/>
      <c r="AA1966" s="99"/>
      <c r="AB1966" s="99"/>
      <c r="AC1966" s="99"/>
      <c r="AD1966" s="149">
        <v>45505</v>
      </c>
      <c r="AE1966" s="102" t="s">
        <v>9400</v>
      </c>
    </row>
    <row r="1967" spans="1:31" ht="27" customHeight="1">
      <c r="A1967" s="99">
        <v>1116000660</v>
      </c>
      <c r="B1967" s="275" t="s">
        <v>5638</v>
      </c>
      <c r="C1967" s="124" t="s">
        <v>9655</v>
      </c>
      <c r="D1967" s="102" t="s">
        <v>101</v>
      </c>
      <c r="E1967" s="276" t="s">
        <v>5929</v>
      </c>
      <c r="F1967" s="126" t="s">
        <v>5930</v>
      </c>
      <c r="G1967" s="133" t="s">
        <v>5931</v>
      </c>
      <c r="H1967" s="133" t="s">
        <v>5932</v>
      </c>
      <c r="I1967" s="135" t="s">
        <v>391</v>
      </c>
      <c r="J1967" s="136" t="s">
        <v>392</v>
      </c>
      <c r="K1967" s="136" t="s">
        <v>393</v>
      </c>
      <c r="L1967" s="136" t="s">
        <v>394</v>
      </c>
      <c r="M1967" s="136" t="s">
        <v>395</v>
      </c>
      <c r="N1967" s="136" t="s">
        <v>396</v>
      </c>
      <c r="O1967" s="136"/>
      <c r="P1967" s="99"/>
      <c r="Q1967" s="131"/>
      <c r="R1967" s="132">
        <v>2</v>
      </c>
      <c r="S1967" s="99"/>
      <c r="T1967" s="99"/>
      <c r="U1967" s="99"/>
      <c r="V1967" s="131"/>
      <c r="W1967" s="132"/>
      <c r="X1967" s="131"/>
      <c r="Y1967" s="132"/>
      <c r="Z1967" s="99"/>
      <c r="AA1967" s="99"/>
      <c r="AB1967" s="99"/>
      <c r="AC1967" s="99"/>
      <c r="AD1967" s="149">
        <v>43983</v>
      </c>
      <c r="AE1967" s="102" t="s">
        <v>5933</v>
      </c>
    </row>
    <row r="1968" spans="1:31" ht="27" customHeight="1">
      <c r="A1968" s="99">
        <v>1116100320</v>
      </c>
      <c r="B1968" s="275" t="s">
        <v>5638</v>
      </c>
      <c r="C1968" s="124" t="s">
        <v>7841</v>
      </c>
      <c r="D1968" s="102" t="s">
        <v>102</v>
      </c>
      <c r="E1968" s="276" t="s">
        <v>7842</v>
      </c>
      <c r="F1968" s="126" t="s">
        <v>7843</v>
      </c>
      <c r="G1968" s="133" t="s">
        <v>7844</v>
      </c>
      <c r="H1968" s="133" t="s">
        <v>7845</v>
      </c>
      <c r="I1968" s="135" t="s">
        <v>391</v>
      </c>
      <c r="J1968" s="136" t="s">
        <v>392</v>
      </c>
      <c r="K1968" s="136" t="s">
        <v>393</v>
      </c>
      <c r="L1968" s="136" t="s">
        <v>394</v>
      </c>
      <c r="M1968" s="136" t="s">
        <v>395</v>
      </c>
      <c r="N1968" s="136" t="s">
        <v>396</v>
      </c>
      <c r="O1968" s="136"/>
      <c r="P1968" s="99"/>
      <c r="Q1968" s="131"/>
      <c r="R1968" s="132">
        <v>1</v>
      </c>
      <c r="S1968" s="99"/>
      <c r="T1968" s="99"/>
      <c r="U1968" s="99"/>
      <c r="V1968" s="131"/>
      <c r="W1968" s="132"/>
      <c r="X1968" s="131"/>
      <c r="Y1968" s="132"/>
      <c r="Z1968" s="99"/>
      <c r="AA1968" s="99"/>
      <c r="AB1968" s="99"/>
      <c r="AC1968" s="99"/>
      <c r="AD1968" s="149">
        <v>44835</v>
      </c>
      <c r="AE1968" s="102" t="s">
        <v>7846</v>
      </c>
    </row>
    <row r="1969" spans="1:31" ht="27" customHeight="1">
      <c r="A1969" s="223">
        <v>1116100346</v>
      </c>
      <c r="B1969" s="124" t="s">
        <v>10075</v>
      </c>
      <c r="C1969" s="124" t="s">
        <v>10076</v>
      </c>
      <c r="D1969" s="102" t="s">
        <v>10077</v>
      </c>
      <c r="E1969" s="124" t="s">
        <v>10078</v>
      </c>
      <c r="F1969" s="125" t="s">
        <v>5458</v>
      </c>
      <c r="G1969" s="126" t="s">
        <v>10079</v>
      </c>
      <c r="H1969" s="126" t="s">
        <v>10080</v>
      </c>
      <c r="I1969" s="127"/>
      <c r="J1969" s="128"/>
      <c r="K1969" s="148"/>
      <c r="L1969" s="136"/>
      <c r="M1969" s="136" t="s">
        <v>395</v>
      </c>
      <c r="N1969" s="137" t="s">
        <v>396</v>
      </c>
      <c r="O1969" s="132"/>
      <c r="P1969" s="126"/>
      <c r="Q1969" s="267"/>
      <c r="R1969" s="243">
        <v>2</v>
      </c>
      <c r="S1969" s="126"/>
      <c r="T1969" s="126"/>
      <c r="U1969" s="126"/>
      <c r="V1969" s="146"/>
      <c r="W1969" s="243"/>
      <c r="X1969" s="146"/>
      <c r="Y1969" s="130"/>
      <c r="Z1969" s="126"/>
      <c r="AA1969" s="126"/>
      <c r="AB1969" s="126"/>
      <c r="AC1969" s="126"/>
      <c r="AD1969" s="139">
        <v>45748</v>
      </c>
      <c r="AE1969" s="268" t="s">
        <v>10081</v>
      </c>
    </row>
    <row r="1970" spans="1:31" s="297" customFormat="1" ht="27" customHeight="1">
      <c r="A1970" s="223">
        <v>1116200302</v>
      </c>
      <c r="B1970" s="124" t="s">
        <v>2798</v>
      </c>
      <c r="C1970" s="124" t="s">
        <v>2799</v>
      </c>
      <c r="D1970" s="102" t="s">
        <v>472</v>
      </c>
      <c r="E1970" s="124" t="s">
        <v>2800</v>
      </c>
      <c r="F1970" s="125" t="s">
        <v>2801</v>
      </c>
      <c r="G1970" s="126" t="s">
        <v>2861</v>
      </c>
      <c r="H1970" s="126" t="s">
        <v>2862</v>
      </c>
      <c r="I1970" s="110"/>
      <c r="J1970" s="148"/>
      <c r="K1970" s="148" t="s">
        <v>456</v>
      </c>
      <c r="L1970" s="148" t="s">
        <v>1184</v>
      </c>
      <c r="M1970" s="148"/>
      <c r="N1970" s="137"/>
      <c r="O1970" s="132"/>
      <c r="P1970" s="126"/>
      <c r="Q1970" s="267" t="s">
        <v>2802</v>
      </c>
      <c r="R1970" s="243"/>
      <c r="S1970" s="126"/>
      <c r="T1970" s="126"/>
      <c r="U1970" s="126"/>
      <c r="V1970" s="146"/>
      <c r="W1970" s="243"/>
      <c r="X1970" s="146"/>
      <c r="Y1970" s="130"/>
      <c r="Z1970" s="126"/>
      <c r="AA1970" s="126"/>
      <c r="AB1970" s="126"/>
      <c r="AC1970" s="126"/>
      <c r="AD1970" s="234">
        <v>42095</v>
      </c>
      <c r="AE1970" s="268" t="s">
        <v>6142</v>
      </c>
    </row>
    <row r="1971" spans="1:31" s="297" customFormat="1" ht="27" customHeight="1">
      <c r="A1971" s="126">
        <v>1116200393</v>
      </c>
      <c r="B1971" s="275" t="s">
        <v>5349</v>
      </c>
      <c r="C1971" s="324" t="s">
        <v>5350</v>
      </c>
      <c r="D1971" s="102" t="s">
        <v>472</v>
      </c>
      <c r="E1971" s="102" t="s">
        <v>5351</v>
      </c>
      <c r="F1971" s="144" t="s">
        <v>5352</v>
      </c>
      <c r="G1971" s="126" t="s">
        <v>5353</v>
      </c>
      <c r="H1971" s="126" t="s">
        <v>5354</v>
      </c>
      <c r="I1971" s="127" t="s">
        <v>391</v>
      </c>
      <c r="J1971" s="128" t="s">
        <v>392</v>
      </c>
      <c r="K1971" s="128" t="s">
        <v>393</v>
      </c>
      <c r="L1971" s="128" t="s">
        <v>394</v>
      </c>
      <c r="M1971" s="128" t="s">
        <v>395</v>
      </c>
      <c r="N1971" s="129" t="s">
        <v>396</v>
      </c>
      <c r="O1971" s="130" t="s">
        <v>2177</v>
      </c>
      <c r="P1971" s="126"/>
      <c r="Q1971" s="131" t="s">
        <v>5341</v>
      </c>
      <c r="R1971" s="243"/>
      <c r="S1971" s="126"/>
      <c r="T1971" s="126"/>
      <c r="U1971" s="126"/>
      <c r="V1971" s="146"/>
      <c r="W1971" s="243"/>
      <c r="X1971" s="146"/>
      <c r="Y1971" s="130"/>
      <c r="Z1971" s="126"/>
      <c r="AA1971" s="126"/>
      <c r="AB1971" s="126"/>
      <c r="AC1971" s="126"/>
      <c r="AD1971" s="112">
        <v>43739</v>
      </c>
      <c r="AE1971" s="268" t="s">
        <v>6126</v>
      </c>
    </row>
    <row r="1972" spans="1:31" s="66" customFormat="1" ht="27" customHeight="1">
      <c r="A1972" s="99">
        <v>1116200500</v>
      </c>
      <c r="B1972" s="124" t="s">
        <v>12000</v>
      </c>
      <c r="C1972" s="124" t="s">
        <v>8611</v>
      </c>
      <c r="D1972" s="102" t="s">
        <v>8612</v>
      </c>
      <c r="E1972" s="276" t="s">
        <v>8613</v>
      </c>
      <c r="F1972" s="126" t="s">
        <v>5352</v>
      </c>
      <c r="G1972" s="133" t="s">
        <v>8614</v>
      </c>
      <c r="H1972" s="133" t="s">
        <v>8615</v>
      </c>
      <c r="I1972" s="135" t="s">
        <v>391</v>
      </c>
      <c r="J1972" s="136" t="s">
        <v>392</v>
      </c>
      <c r="K1972" s="136" t="s">
        <v>393</v>
      </c>
      <c r="L1972" s="136" t="s">
        <v>394</v>
      </c>
      <c r="M1972" s="136"/>
      <c r="N1972" s="136"/>
      <c r="O1972" s="136" t="s">
        <v>2177</v>
      </c>
      <c r="P1972" s="99"/>
      <c r="Q1972" s="131"/>
      <c r="R1972" s="132">
        <v>6</v>
      </c>
      <c r="S1972" s="99"/>
      <c r="T1972" s="99"/>
      <c r="U1972" s="99"/>
      <c r="V1972" s="131"/>
      <c r="W1972" s="132"/>
      <c r="X1972" s="131"/>
      <c r="Y1972" s="132"/>
      <c r="Z1972" s="99"/>
      <c r="AA1972" s="99"/>
      <c r="AB1972" s="99"/>
      <c r="AC1972" s="99"/>
      <c r="AD1972" s="149">
        <v>45170</v>
      </c>
      <c r="AE1972" s="102" t="s">
        <v>8910</v>
      </c>
    </row>
    <row r="1973" spans="1:31" s="297" customFormat="1" ht="27" customHeight="1">
      <c r="A1973" s="99">
        <v>1116200526</v>
      </c>
      <c r="B1973" s="124" t="s">
        <v>10289</v>
      </c>
      <c r="C1973" s="151" t="s">
        <v>10238</v>
      </c>
      <c r="D1973" s="102" t="s">
        <v>472</v>
      </c>
      <c r="E1973" s="102" t="s">
        <v>10239</v>
      </c>
      <c r="F1973" s="259" t="s">
        <v>10240</v>
      </c>
      <c r="G1973" s="151" t="s">
        <v>10241</v>
      </c>
      <c r="H1973" s="151" t="s">
        <v>10242</v>
      </c>
      <c r="I1973" s="154" t="s">
        <v>391</v>
      </c>
      <c r="J1973" s="136" t="s">
        <v>392</v>
      </c>
      <c r="K1973" s="136" t="s">
        <v>393</v>
      </c>
      <c r="L1973" s="136" t="s">
        <v>394</v>
      </c>
      <c r="M1973" s="136" t="s">
        <v>395</v>
      </c>
      <c r="N1973" s="137" t="s">
        <v>396</v>
      </c>
      <c r="O1973" s="132" t="s">
        <v>2177</v>
      </c>
      <c r="P1973" s="99"/>
      <c r="Q1973" s="131" t="s">
        <v>49</v>
      </c>
      <c r="R1973" s="132"/>
      <c r="S1973" s="99"/>
      <c r="T1973" s="99"/>
      <c r="U1973" s="99"/>
      <c r="V1973" s="110"/>
      <c r="W1973" s="111"/>
      <c r="X1973" s="110"/>
      <c r="Y1973" s="132"/>
      <c r="Z1973" s="99"/>
      <c r="AA1973" s="126"/>
      <c r="AB1973" s="126"/>
      <c r="AC1973" s="126"/>
      <c r="AD1973" s="139">
        <v>45413</v>
      </c>
      <c r="AE1973" s="365" t="s">
        <v>10243</v>
      </c>
    </row>
    <row r="1974" spans="1:31" s="213" customFormat="1" ht="24" customHeight="1">
      <c r="A1974" s="99">
        <v>1116200542</v>
      </c>
      <c r="B1974" s="124" t="s">
        <v>9909</v>
      </c>
      <c r="C1974" s="151" t="s">
        <v>9919</v>
      </c>
      <c r="D1974" s="102" t="s">
        <v>472</v>
      </c>
      <c r="E1974" s="102" t="s">
        <v>8038</v>
      </c>
      <c r="F1974" s="259" t="s">
        <v>3523</v>
      </c>
      <c r="G1974" s="151" t="s">
        <v>8039</v>
      </c>
      <c r="H1974" s="151" t="s">
        <v>8040</v>
      </c>
      <c r="I1974" s="154" t="s">
        <v>391</v>
      </c>
      <c r="J1974" s="136" t="s">
        <v>392</v>
      </c>
      <c r="K1974" s="136" t="s">
        <v>393</v>
      </c>
      <c r="L1974" s="136" t="s">
        <v>394</v>
      </c>
      <c r="M1974" s="136" t="s">
        <v>395</v>
      </c>
      <c r="N1974" s="137" t="s">
        <v>396</v>
      </c>
      <c r="O1974" s="132" t="s">
        <v>2177</v>
      </c>
      <c r="P1974" s="99"/>
      <c r="Q1974" s="131"/>
      <c r="R1974" s="132">
        <v>1</v>
      </c>
      <c r="S1974" s="99"/>
      <c r="T1974" s="99"/>
      <c r="U1974" s="99"/>
      <c r="V1974" s="110"/>
      <c r="W1974" s="111"/>
      <c r="X1974" s="110"/>
      <c r="Y1974" s="132"/>
      <c r="Z1974" s="99"/>
      <c r="AA1974" s="126"/>
      <c r="AB1974" s="126"/>
      <c r="AC1974" s="126"/>
      <c r="AD1974" s="149">
        <v>45717</v>
      </c>
      <c r="AE1974" s="365" t="s">
        <v>8041</v>
      </c>
    </row>
    <row r="1975" spans="1:31" ht="27" customHeight="1">
      <c r="A1975" s="126">
        <v>1116200567</v>
      </c>
      <c r="B1975" s="124" t="s">
        <v>11886</v>
      </c>
      <c r="C1975" s="102" t="s">
        <v>10976</v>
      </c>
      <c r="D1975" s="102" t="s">
        <v>472</v>
      </c>
      <c r="E1975" s="102" t="s">
        <v>10977</v>
      </c>
      <c r="F1975" s="259">
        <v>3502206</v>
      </c>
      <c r="G1975" s="131" t="s">
        <v>10978</v>
      </c>
      <c r="H1975" s="131" t="s">
        <v>9613</v>
      </c>
      <c r="I1975" s="135" t="s">
        <v>391</v>
      </c>
      <c r="J1975" s="136" t="s">
        <v>392</v>
      </c>
      <c r="K1975" s="136" t="s">
        <v>393</v>
      </c>
      <c r="L1975" s="136" t="s">
        <v>394</v>
      </c>
      <c r="M1975" s="136" t="s">
        <v>395</v>
      </c>
      <c r="N1975" s="171" t="s">
        <v>396</v>
      </c>
      <c r="O1975" s="89" t="s">
        <v>2177</v>
      </c>
      <c r="P1975" s="99"/>
      <c r="Q1975" s="131"/>
      <c r="R1975" s="132">
        <v>2</v>
      </c>
      <c r="S1975" s="99"/>
      <c r="T1975" s="99"/>
      <c r="U1975" s="99"/>
      <c r="V1975" s="131"/>
      <c r="W1975" s="132"/>
      <c r="X1975" s="131"/>
      <c r="Y1975" s="132"/>
      <c r="Z1975" s="99"/>
      <c r="AA1975" s="99"/>
      <c r="AB1975" s="99"/>
      <c r="AC1975" s="99"/>
      <c r="AD1975" s="112">
        <v>46023</v>
      </c>
      <c r="AE1975" s="102" t="s">
        <v>10979</v>
      </c>
    </row>
    <row r="1976" spans="1:31" s="297" customFormat="1" ht="27" customHeight="1">
      <c r="A1976" s="223">
        <v>1116300326</v>
      </c>
      <c r="B1976" s="124" t="s">
        <v>5096</v>
      </c>
      <c r="C1976" s="124" t="s">
        <v>5097</v>
      </c>
      <c r="D1976" s="102" t="s">
        <v>103</v>
      </c>
      <c r="E1976" s="124" t="s">
        <v>5098</v>
      </c>
      <c r="F1976" s="125" t="s">
        <v>5099</v>
      </c>
      <c r="G1976" s="126" t="s">
        <v>3872</v>
      </c>
      <c r="H1976" s="126" t="s">
        <v>3873</v>
      </c>
      <c r="I1976" s="110"/>
      <c r="J1976" s="148"/>
      <c r="K1976" s="148" t="s">
        <v>456</v>
      </c>
      <c r="L1976" s="148"/>
      <c r="M1976" s="148" t="s">
        <v>395</v>
      </c>
      <c r="N1976" s="137"/>
      <c r="O1976" s="132"/>
      <c r="P1976" s="126"/>
      <c r="Q1976" s="485"/>
      <c r="R1976" s="243">
        <v>6</v>
      </c>
      <c r="S1976" s="126"/>
      <c r="T1976" s="126"/>
      <c r="U1976" s="126"/>
      <c r="V1976" s="146"/>
      <c r="W1976" s="243"/>
      <c r="X1976" s="146"/>
      <c r="Y1976" s="130"/>
      <c r="Z1976" s="126"/>
      <c r="AA1976" s="126"/>
      <c r="AB1976" s="126"/>
      <c r="AC1976" s="126"/>
      <c r="AD1976" s="234" t="s">
        <v>5100</v>
      </c>
      <c r="AE1976" s="268" t="s">
        <v>5101</v>
      </c>
    </row>
    <row r="1977" spans="1:31" s="297" customFormat="1" ht="27" customHeight="1">
      <c r="A1977" s="197">
        <v>1116400308</v>
      </c>
      <c r="B1977" s="198" t="s">
        <v>6946</v>
      </c>
      <c r="C1977" s="156" t="s">
        <v>8018</v>
      </c>
      <c r="D1977" s="156" t="s">
        <v>104</v>
      </c>
      <c r="E1977" s="156" t="s">
        <v>8019</v>
      </c>
      <c r="F1977" s="199" t="s">
        <v>8020</v>
      </c>
      <c r="G1977" s="200" t="s">
        <v>8021</v>
      </c>
      <c r="H1977" s="200" t="s">
        <v>8022</v>
      </c>
      <c r="I1977" s="135" t="s">
        <v>391</v>
      </c>
      <c r="J1977" s="136" t="s">
        <v>392</v>
      </c>
      <c r="K1977" s="136" t="s">
        <v>393</v>
      </c>
      <c r="L1977" s="136" t="s">
        <v>394</v>
      </c>
      <c r="M1977" s="136" t="s">
        <v>395</v>
      </c>
      <c r="N1977" s="137" t="s">
        <v>396</v>
      </c>
      <c r="O1977" s="132" t="s">
        <v>2177</v>
      </c>
      <c r="P1977" s="99"/>
      <c r="Q1977" s="131"/>
      <c r="R1977" s="132">
        <v>2</v>
      </c>
      <c r="S1977" s="99"/>
      <c r="T1977" s="99"/>
      <c r="U1977" s="99"/>
      <c r="V1977" s="131"/>
      <c r="W1977" s="132"/>
      <c r="X1977" s="131"/>
      <c r="Y1977" s="132"/>
      <c r="Z1977" s="99"/>
      <c r="AA1977" s="99"/>
      <c r="AB1977" s="99"/>
      <c r="AC1977" s="99"/>
      <c r="AD1977" s="149">
        <v>44927</v>
      </c>
      <c r="AE1977" s="102" t="s">
        <v>8023</v>
      </c>
    </row>
    <row r="1978" spans="1:31" s="297" customFormat="1" ht="27" customHeight="1">
      <c r="A1978" s="126">
        <v>1116400373</v>
      </c>
      <c r="B1978" s="124" t="s">
        <v>9901</v>
      </c>
      <c r="C1978" s="102" t="s">
        <v>9906</v>
      </c>
      <c r="D1978" s="102" t="s">
        <v>104</v>
      </c>
      <c r="E1978" s="102" t="s">
        <v>8933</v>
      </c>
      <c r="F1978" s="259" t="s">
        <v>8020</v>
      </c>
      <c r="G1978" s="131" t="s">
        <v>9907</v>
      </c>
      <c r="H1978" s="131" t="s">
        <v>9908</v>
      </c>
      <c r="I1978" s="135" t="s">
        <v>391</v>
      </c>
      <c r="J1978" s="136" t="s">
        <v>392</v>
      </c>
      <c r="K1978" s="136" t="s">
        <v>393</v>
      </c>
      <c r="L1978" s="136" t="s">
        <v>394</v>
      </c>
      <c r="M1978" s="136" t="s">
        <v>395</v>
      </c>
      <c r="N1978" s="137" t="s">
        <v>396</v>
      </c>
      <c r="O1978" s="132"/>
      <c r="P1978" s="99"/>
      <c r="Q1978" s="131"/>
      <c r="R1978" s="132">
        <v>2</v>
      </c>
      <c r="S1978" s="99"/>
      <c r="T1978" s="99"/>
      <c r="U1978" s="99"/>
      <c r="V1978" s="131"/>
      <c r="W1978" s="132"/>
      <c r="X1978" s="131"/>
      <c r="Y1978" s="132"/>
      <c r="Z1978" s="99"/>
      <c r="AA1978" s="99"/>
      <c r="AB1978" s="99"/>
      <c r="AC1978" s="169"/>
      <c r="AD1978" s="222">
        <v>45323</v>
      </c>
      <c r="AE1978" s="102" t="s">
        <v>8934</v>
      </c>
    </row>
    <row r="1979" spans="1:31" s="297" customFormat="1" ht="27" customHeight="1">
      <c r="A1979" s="144">
        <v>1116501519</v>
      </c>
      <c r="B1979" s="124" t="s">
        <v>2659</v>
      </c>
      <c r="C1979" s="324" t="s">
        <v>2621</v>
      </c>
      <c r="D1979" s="102" t="s">
        <v>105</v>
      </c>
      <c r="E1979" s="102" t="s">
        <v>2640</v>
      </c>
      <c r="F1979" s="144" t="s">
        <v>2647</v>
      </c>
      <c r="G1979" s="144" t="s">
        <v>2619</v>
      </c>
      <c r="H1979" s="144" t="s">
        <v>2620</v>
      </c>
      <c r="I1979" s="127"/>
      <c r="J1979" s="128"/>
      <c r="K1979" s="128" t="s">
        <v>456</v>
      </c>
      <c r="L1979" s="128"/>
      <c r="M1979" s="128"/>
      <c r="N1979" s="129"/>
      <c r="O1979" s="130"/>
      <c r="P1979" s="126"/>
      <c r="Q1979" s="146" t="s">
        <v>49</v>
      </c>
      <c r="R1979" s="243">
        <v>8</v>
      </c>
      <c r="S1979" s="126"/>
      <c r="T1979" s="126"/>
      <c r="U1979" s="126"/>
      <c r="V1979" s="146"/>
      <c r="W1979" s="243"/>
      <c r="X1979" s="146"/>
      <c r="Y1979" s="130"/>
      <c r="Z1979" s="126"/>
      <c r="AA1979" s="126"/>
      <c r="AB1979" s="126"/>
      <c r="AC1979" s="126"/>
      <c r="AD1979" s="482">
        <v>38991</v>
      </c>
      <c r="AE1979" s="268" t="s">
        <v>2687</v>
      </c>
    </row>
    <row r="1980" spans="1:31" s="297" customFormat="1" ht="27" customHeight="1">
      <c r="A1980" s="144">
        <v>1116505098</v>
      </c>
      <c r="B1980" s="124" t="s">
        <v>2664</v>
      </c>
      <c r="C1980" s="324" t="s">
        <v>2622</v>
      </c>
      <c r="D1980" s="102" t="s">
        <v>105</v>
      </c>
      <c r="E1980" s="102" t="s">
        <v>2641</v>
      </c>
      <c r="F1980" s="144" t="s">
        <v>2648</v>
      </c>
      <c r="G1980" s="144" t="s">
        <v>2629</v>
      </c>
      <c r="H1980" s="144" t="s">
        <v>2629</v>
      </c>
      <c r="I1980" s="127"/>
      <c r="J1980" s="128"/>
      <c r="K1980" s="128"/>
      <c r="L1980" s="128"/>
      <c r="M1980" s="128" t="s">
        <v>395</v>
      </c>
      <c r="N1980" s="129"/>
      <c r="O1980" s="130"/>
      <c r="P1980" s="126"/>
      <c r="Q1980" s="146"/>
      <c r="R1980" s="243">
        <v>3</v>
      </c>
      <c r="S1980" s="126"/>
      <c r="T1980" s="126"/>
      <c r="U1980" s="126"/>
      <c r="V1980" s="146"/>
      <c r="W1980" s="243"/>
      <c r="X1980" s="146"/>
      <c r="Y1980" s="130"/>
      <c r="Z1980" s="126"/>
      <c r="AA1980" s="126"/>
      <c r="AB1980" s="126"/>
      <c r="AC1980" s="126"/>
      <c r="AD1980" s="482">
        <v>41334</v>
      </c>
      <c r="AE1980" s="268" t="s">
        <v>2688</v>
      </c>
    </row>
    <row r="1981" spans="1:31" s="297" customFormat="1" ht="27" customHeight="1">
      <c r="A1981" s="144">
        <v>1116505148</v>
      </c>
      <c r="B1981" s="124" t="s">
        <v>2660</v>
      </c>
      <c r="C1981" s="324" t="s">
        <v>2623</v>
      </c>
      <c r="D1981" s="102" t="s">
        <v>105</v>
      </c>
      <c r="E1981" s="102" t="s">
        <v>2642</v>
      </c>
      <c r="F1981" s="144" t="s">
        <v>2649</v>
      </c>
      <c r="G1981" s="144" t="s">
        <v>2630</v>
      </c>
      <c r="H1981" s="144" t="s">
        <v>2630</v>
      </c>
      <c r="I1981" s="127"/>
      <c r="J1981" s="128"/>
      <c r="K1981" s="128" t="s">
        <v>456</v>
      </c>
      <c r="L1981" s="128" t="s">
        <v>477</v>
      </c>
      <c r="M1981" s="128" t="s">
        <v>395</v>
      </c>
      <c r="N1981" s="129" t="s">
        <v>396</v>
      </c>
      <c r="O1981" s="130"/>
      <c r="P1981" s="126"/>
      <c r="Q1981" s="146"/>
      <c r="R1981" s="130">
        <v>3</v>
      </c>
      <c r="S1981" s="126"/>
      <c r="T1981" s="126"/>
      <c r="U1981" s="126"/>
      <c r="V1981" s="146"/>
      <c r="W1981" s="243"/>
      <c r="X1981" s="146"/>
      <c r="Y1981" s="130"/>
      <c r="Z1981" s="126"/>
      <c r="AA1981" s="126"/>
      <c r="AB1981" s="126"/>
      <c r="AC1981" s="126"/>
      <c r="AD1981" s="482">
        <v>41365</v>
      </c>
      <c r="AE1981" s="268" t="s">
        <v>2689</v>
      </c>
    </row>
    <row r="1982" spans="1:31" s="297" customFormat="1" ht="27" customHeight="1">
      <c r="A1982" s="144">
        <v>1116505221</v>
      </c>
      <c r="B1982" s="124" t="s">
        <v>2665</v>
      </c>
      <c r="C1982" s="324" t="s">
        <v>2624</v>
      </c>
      <c r="D1982" s="102" t="s">
        <v>105</v>
      </c>
      <c r="E1982" s="102" t="s">
        <v>4061</v>
      </c>
      <c r="F1982" s="144" t="s">
        <v>2650</v>
      </c>
      <c r="G1982" s="144" t="s">
        <v>2631</v>
      </c>
      <c r="H1982" s="144" t="s">
        <v>2632</v>
      </c>
      <c r="I1982" s="127"/>
      <c r="J1982" s="128"/>
      <c r="K1982" s="128" t="s">
        <v>456</v>
      </c>
      <c r="L1982" s="128"/>
      <c r="M1982" s="128" t="s">
        <v>2666</v>
      </c>
      <c r="N1982" s="129"/>
      <c r="O1982" s="130"/>
      <c r="P1982" s="126"/>
      <c r="Q1982" s="146"/>
      <c r="R1982" s="243">
        <v>2</v>
      </c>
      <c r="S1982" s="126"/>
      <c r="T1982" s="126"/>
      <c r="U1982" s="126"/>
      <c r="V1982" s="146"/>
      <c r="W1982" s="243"/>
      <c r="X1982" s="146"/>
      <c r="Y1982" s="130"/>
      <c r="Z1982" s="126"/>
      <c r="AA1982" s="126"/>
      <c r="AB1982" s="126"/>
      <c r="AC1982" s="126"/>
      <c r="AD1982" s="506" t="s">
        <v>2768</v>
      </c>
      <c r="AE1982" s="268" t="s">
        <v>11570</v>
      </c>
    </row>
    <row r="1983" spans="1:31" ht="27" customHeight="1">
      <c r="A1983" s="144">
        <v>1116505239</v>
      </c>
      <c r="B1983" s="124" t="s">
        <v>2661</v>
      </c>
      <c r="C1983" s="324" t="s">
        <v>2625</v>
      </c>
      <c r="D1983" s="102" t="s">
        <v>105</v>
      </c>
      <c r="E1983" s="102" t="s">
        <v>2643</v>
      </c>
      <c r="F1983" s="144" t="s">
        <v>2651</v>
      </c>
      <c r="G1983" s="144" t="s">
        <v>380</v>
      </c>
      <c r="H1983" s="144" t="s">
        <v>2633</v>
      </c>
      <c r="I1983" s="127"/>
      <c r="J1983" s="128"/>
      <c r="K1983" s="128" t="s">
        <v>456</v>
      </c>
      <c r="L1983" s="128"/>
      <c r="M1983" s="128" t="s">
        <v>395</v>
      </c>
      <c r="N1983" s="129" t="s">
        <v>396</v>
      </c>
      <c r="O1983" s="130"/>
      <c r="P1983" s="126"/>
      <c r="Q1983" s="146"/>
      <c r="R1983" s="243">
        <v>4</v>
      </c>
      <c r="S1983" s="126"/>
      <c r="T1983" s="126"/>
      <c r="U1983" s="126"/>
      <c r="V1983" s="146"/>
      <c r="W1983" s="243"/>
      <c r="X1983" s="146"/>
      <c r="Y1983" s="130"/>
      <c r="Z1983" s="126"/>
      <c r="AA1983" s="126"/>
      <c r="AB1983" s="126"/>
      <c r="AC1983" s="126"/>
      <c r="AD1983" s="482">
        <v>41395</v>
      </c>
      <c r="AE1983" s="268" t="s">
        <v>3044</v>
      </c>
    </row>
    <row r="1984" spans="1:31" ht="27" customHeight="1">
      <c r="A1984" s="144">
        <v>1116505288</v>
      </c>
      <c r="B1984" s="124" t="s">
        <v>2662</v>
      </c>
      <c r="C1984" s="324" t="s">
        <v>2626</v>
      </c>
      <c r="D1984" s="102" t="s">
        <v>105</v>
      </c>
      <c r="E1984" s="102" t="s">
        <v>2644</v>
      </c>
      <c r="F1984" s="144" t="s">
        <v>2652</v>
      </c>
      <c r="G1984" s="144" t="s">
        <v>2634</v>
      </c>
      <c r="H1984" s="144" t="s">
        <v>2635</v>
      </c>
      <c r="I1984" s="127"/>
      <c r="J1984" s="128"/>
      <c r="K1984" s="128"/>
      <c r="L1984" s="128"/>
      <c r="M1984" s="128" t="s">
        <v>2666</v>
      </c>
      <c r="N1984" s="129"/>
      <c r="O1984" s="130"/>
      <c r="P1984" s="126"/>
      <c r="Q1984" s="146"/>
      <c r="R1984" s="243">
        <v>3</v>
      </c>
      <c r="S1984" s="126"/>
      <c r="T1984" s="126"/>
      <c r="U1984" s="126"/>
      <c r="V1984" s="146"/>
      <c r="W1984" s="243"/>
      <c r="X1984" s="146"/>
      <c r="Y1984" s="130"/>
      <c r="Z1984" s="126"/>
      <c r="AA1984" s="126"/>
      <c r="AB1984" s="126"/>
      <c r="AC1984" s="126"/>
      <c r="AD1984" s="482">
        <v>41426</v>
      </c>
      <c r="AE1984" s="268" t="s">
        <v>2690</v>
      </c>
    </row>
    <row r="1985" spans="1:31" ht="27" customHeight="1">
      <c r="A1985" s="144">
        <v>1116505585</v>
      </c>
      <c r="B1985" s="124" t="s">
        <v>2663</v>
      </c>
      <c r="C1985" s="324" t="s">
        <v>2627</v>
      </c>
      <c r="D1985" s="102" t="s">
        <v>105</v>
      </c>
      <c r="E1985" s="102" t="s">
        <v>2645</v>
      </c>
      <c r="F1985" s="144" t="s">
        <v>2653</v>
      </c>
      <c r="G1985" s="144" t="s">
        <v>2636</v>
      </c>
      <c r="H1985" s="144" t="s">
        <v>2637</v>
      </c>
      <c r="I1985" s="127"/>
      <c r="J1985" s="128"/>
      <c r="K1985" s="128" t="s">
        <v>456</v>
      </c>
      <c r="L1985" s="128" t="s">
        <v>477</v>
      </c>
      <c r="M1985" s="128" t="s">
        <v>395</v>
      </c>
      <c r="N1985" s="129"/>
      <c r="O1985" s="130"/>
      <c r="P1985" s="126"/>
      <c r="Q1985" s="146" t="s">
        <v>2691</v>
      </c>
      <c r="R1985" s="243"/>
      <c r="S1985" s="126"/>
      <c r="T1985" s="126"/>
      <c r="U1985" s="126"/>
      <c r="V1985" s="146"/>
      <c r="W1985" s="243"/>
      <c r="X1985" s="146"/>
      <c r="Y1985" s="130"/>
      <c r="Z1985" s="126"/>
      <c r="AA1985" s="126"/>
      <c r="AB1985" s="126"/>
      <c r="AC1985" s="126"/>
      <c r="AD1985" s="482">
        <v>41640</v>
      </c>
      <c r="AE1985" s="268" t="s">
        <v>6143</v>
      </c>
    </row>
    <row r="1986" spans="1:31" ht="27" customHeight="1">
      <c r="A1986" s="144">
        <v>1116505593</v>
      </c>
      <c r="B1986" s="124" t="s">
        <v>2791</v>
      </c>
      <c r="C1986" s="324" t="s">
        <v>2628</v>
      </c>
      <c r="D1986" s="102" t="s">
        <v>105</v>
      </c>
      <c r="E1986" s="102" t="s">
        <v>2646</v>
      </c>
      <c r="F1986" s="144" t="s">
        <v>2654</v>
      </c>
      <c r="G1986" s="144" t="s">
        <v>2638</v>
      </c>
      <c r="H1986" s="144" t="s">
        <v>2639</v>
      </c>
      <c r="I1986" s="127"/>
      <c r="J1986" s="128"/>
      <c r="K1986" s="128" t="s">
        <v>456</v>
      </c>
      <c r="L1986" s="128" t="s">
        <v>477</v>
      </c>
      <c r="M1986" s="128" t="s">
        <v>395</v>
      </c>
      <c r="N1986" s="129"/>
      <c r="O1986" s="130"/>
      <c r="P1986" s="126"/>
      <c r="Q1986" s="146" t="s">
        <v>49</v>
      </c>
      <c r="R1986" s="243">
        <v>10</v>
      </c>
      <c r="S1986" s="126"/>
      <c r="T1986" s="126"/>
      <c r="U1986" s="126"/>
      <c r="V1986" s="146"/>
      <c r="W1986" s="243"/>
      <c r="X1986" s="146"/>
      <c r="Y1986" s="130"/>
      <c r="Z1986" s="126"/>
      <c r="AA1986" s="126"/>
      <c r="AB1986" s="126"/>
      <c r="AC1986" s="126"/>
      <c r="AD1986" s="482">
        <v>41640</v>
      </c>
      <c r="AE1986" s="268" t="s">
        <v>6144</v>
      </c>
    </row>
    <row r="1987" spans="1:31" ht="27" customHeight="1">
      <c r="A1987" s="99">
        <v>1116506500</v>
      </c>
      <c r="B1987" s="100" t="s">
        <v>6018</v>
      </c>
      <c r="C1987" s="101" t="s">
        <v>6019</v>
      </c>
      <c r="D1987" s="102" t="s">
        <v>48</v>
      </c>
      <c r="E1987" s="102" t="s">
        <v>6020</v>
      </c>
      <c r="F1987" s="99" t="s">
        <v>3054</v>
      </c>
      <c r="G1987" s="126" t="s">
        <v>6021</v>
      </c>
      <c r="H1987" s="126" t="s">
        <v>3055</v>
      </c>
      <c r="I1987" s="135"/>
      <c r="J1987" s="136"/>
      <c r="K1987" s="136"/>
      <c r="L1987" s="136"/>
      <c r="M1987" s="136"/>
      <c r="N1987" s="137"/>
      <c r="O1987" s="132"/>
      <c r="P1987" s="99"/>
      <c r="Q1987" s="131" t="s">
        <v>456</v>
      </c>
      <c r="R1987" s="132"/>
      <c r="S1987" s="99"/>
      <c r="T1987" s="99"/>
      <c r="U1987" s="99"/>
      <c r="V1987" s="131"/>
      <c r="W1987" s="132"/>
      <c r="X1987" s="131"/>
      <c r="Y1987" s="132"/>
      <c r="Z1987" s="99"/>
      <c r="AA1987" s="99"/>
      <c r="AB1987" s="99"/>
      <c r="AC1987" s="99"/>
      <c r="AD1987" s="138">
        <v>42064</v>
      </c>
      <c r="AE1987" s="102" t="s">
        <v>6022</v>
      </c>
    </row>
    <row r="1988" spans="1:31" ht="27" customHeight="1">
      <c r="A1988" s="126">
        <v>1116506732</v>
      </c>
      <c r="B1988" s="275" t="s">
        <v>4393</v>
      </c>
      <c r="C1988" s="324" t="s">
        <v>3057</v>
      </c>
      <c r="D1988" s="102" t="s">
        <v>105</v>
      </c>
      <c r="E1988" s="102" t="s">
        <v>3056</v>
      </c>
      <c r="F1988" s="144" t="s">
        <v>3058</v>
      </c>
      <c r="G1988" s="126" t="s">
        <v>3059</v>
      </c>
      <c r="H1988" s="126" t="s">
        <v>3060</v>
      </c>
      <c r="I1988" s="127"/>
      <c r="J1988" s="128"/>
      <c r="K1988" s="128"/>
      <c r="L1988" s="128" t="s">
        <v>477</v>
      </c>
      <c r="M1988" s="128" t="s">
        <v>395</v>
      </c>
      <c r="N1988" s="129"/>
      <c r="O1988" s="130"/>
      <c r="P1988" s="126"/>
      <c r="Q1988" s="146"/>
      <c r="R1988" s="243">
        <v>2</v>
      </c>
      <c r="S1988" s="126"/>
      <c r="T1988" s="126"/>
      <c r="U1988" s="126"/>
      <c r="V1988" s="146"/>
      <c r="W1988" s="243"/>
      <c r="X1988" s="146"/>
      <c r="Y1988" s="130"/>
      <c r="Z1988" s="126"/>
      <c r="AA1988" s="126"/>
      <c r="AB1988" s="126"/>
      <c r="AC1988" s="126"/>
      <c r="AD1988" s="482">
        <v>42095</v>
      </c>
      <c r="AE1988" s="268" t="s">
        <v>3544</v>
      </c>
    </row>
    <row r="1989" spans="1:31" ht="27" customHeight="1">
      <c r="A1989" s="126">
        <v>1116507656</v>
      </c>
      <c r="B1989" s="275" t="s">
        <v>3540</v>
      </c>
      <c r="C1989" s="324" t="s">
        <v>3539</v>
      </c>
      <c r="D1989" s="102" t="s">
        <v>105</v>
      </c>
      <c r="E1989" s="102" t="s">
        <v>3541</v>
      </c>
      <c r="F1989" s="144" t="s">
        <v>3545</v>
      </c>
      <c r="G1989" s="126" t="s">
        <v>3542</v>
      </c>
      <c r="H1989" s="126" t="s">
        <v>3543</v>
      </c>
      <c r="I1989" s="127"/>
      <c r="J1989" s="128"/>
      <c r="K1989" s="128" t="s">
        <v>456</v>
      </c>
      <c r="L1989" s="128"/>
      <c r="M1989" s="128"/>
      <c r="N1989" s="129"/>
      <c r="O1989" s="130"/>
      <c r="P1989" s="126"/>
      <c r="Q1989" s="146" t="s">
        <v>49</v>
      </c>
      <c r="R1989" s="243"/>
      <c r="S1989" s="126"/>
      <c r="T1989" s="126"/>
      <c r="U1989" s="126"/>
      <c r="V1989" s="146"/>
      <c r="W1989" s="243"/>
      <c r="X1989" s="146"/>
      <c r="Y1989" s="130"/>
      <c r="Z1989" s="126"/>
      <c r="AA1989" s="126"/>
      <c r="AB1989" s="126"/>
      <c r="AC1989" s="126"/>
      <c r="AD1989" s="482">
        <v>42614</v>
      </c>
      <c r="AE1989" s="268" t="s">
        <v>6145</v>
      </c>
    </row>
    <row r="1990" spans="1:31" ht="27" customHeight="1">
      <c r="A1990" s="144">
        <v>1116507995</v>
      </c>
      <c r="B1990" s="124" t="s">
        <v>3727</v>
      </c>
      <c r="C1990" s="101" t="s">
        <v>5175</v>
      </c>
      <c r="D1990" s="102" t="s">
        <v>105</v>
      </c>
      <c r="E1990" s="102" t="s">
        <v>5174</v>
      </c>
      <c r="F1990" s="126" t="s">
        <v>4444</v>
      </c>
      <c r="G1990" s="144" t="s">
        <v>3728</v>
      </c>
      <c r="H1990" s="144" t="s">
        <v>3729</v>
      </c>
      <c r="I1990" s="127"/>
      <c r="J1990" s="128"/>
      <c r="K1990" s="128" t="s">
        <v>456</v>
      </c>
      <c r="L1990" s="128" t="s">
        <v>1184</v>
      </c>
      <c r="M1990" s="128" t="s">
        <v>2666</v>
      </c>
      <c r="N1990" s="129"/>
      <c r="O1990" s="130"/>
      <c r="P1990" s="126"/>
      <c r="Q1990" s="146"/>
      <c r="R1990" s="243">
        <v>6</v>
      </c>
      <c r="S1990" s="126"/>
      <c r="T1990" s="126"/>
      <c r="U1990" s="126"/>
      <c r="V1990" s="146"/>
      <c r="W1990" s="243"/>
      <c r="X1990" s="146"/>
      <c r="Y1990" s="130"/>
      <c r="Z1990" s="126"/>
      <c r="AA1990" s="126"/>
      <c r="AB1990" s="126"/>
      <c r="AC1990" s="126"/>
      <c r="AD1990" s="482">
        <v>42795</v>
      </c>
      <c r="AE1990" s="268" t="s">
        <v>3731</v>
      </c>
    </row>
    <row r="1991" spans="1:31" ht="27" customHeight="1">
      <c r="A1991" s="144">
        <v>1116508837</v>
      </c>
      <c r="B1991" s="124" t="s">
        <v>4508</v>
      </c>
      <c r="C1991" s="324" t="s">
        <v>4509</v>
      </c>
      <c r="D1991" s="102" t="s">
        <v>105</v>
      </c>
      <c r="E1991" s="102" t="s">
        <v>9776</v>
      </c>
      <c r="F1991" s="144" t="s">
        <v>4511</v>
      </c>
      <c r="G1991" s="144" t="s">
        <v>4510</v>
      </c>
      <c r="H1991" s="144" t="s">
        <v>4510</v>
      </c>
      <c r="I1991" s="127"/>
      <c r="J1991" s="128"/>
      <c r="K1991" s="128" t="s">
        <v>456</v>
      </c>
      <c r="L1991" s="128"/>
      <c r="M1991" s="128" t="s">
        <v>395</v>
      </c>
      <c r="N1991" s="129" t="s">
        <v>396</v>
      </c>
      <c r="O1991" s="130"/>
      <c r="P1991" s="126"/>
      <c r="Q1991" s="146" t="s">
        <v>49</v>
      </c>
      <c r="R1991" s="243"/>
      <c r="S1991" s="126"/>
      <c r="T1991" s="126"/>
      <c r="U1991" s="126"/>
      <c r="V1991" s="146"/>
      <c r="W1991" s="243"/>
      <c r="X1991" s="146"/>
      <c r="Y1991" s="130"/>
      <c r="Z1991" s="126"/>
      <c r="AA1991" s="126"/>
      <c r="AB1991" s="126"/>
      <c r="AC1991" s="126"/>
      <c r="AD1991" s="482">
        <v>43252</v>
      </c>
      <c r="AE1991" s="268" t="s">
        <v>4513</v>
      </c>
    </row>
    <row r="1992" spans="1:31" ht="27" customHeight="1">
      <c r="A1992" s="144">
        <v>1116508373</v>
      </c>
      <c r="B1992" s="124" t="s">
        <v>4059</v>
      </c>
      <c r="C1992" s="324" t="s">
        <v>4060</v>
      </c>
      <c r="D1992" s="102" t="s">
        <v>48</v>
      </c>
      <c r="E1992" s="102" t="s">
        <v>4062</v>
      </c>
      <c r="F1992" s="144" t="s">
        <v>2649</v>
      </c>
      <c r="G1992" s="144" t="s">
        <v>4063</v>
      </c>
      <c r="H1992" s="144" t="s">
        <v>4064</v>
      </c>
      <c r="I1992" s="127" t="s">
        <v>391</v>
      </c>
      <c r="J1992" s="128" t="s">
        <v>392</v>
      </c>
      <c r="K1992" s="128" t="s">
        <v>393</v>
      </c>
      <c r="L1992" s="128" t="s">
        <v>1184</v>
      </c>
      <c r="M1992" s="128" t="s">
        <v>395</v>
      </c>
      <c r="N1992" s="129" t="s">
        <v>396</v>
      </c>
      <c r="O1992" s="130" t="s">
        <v>2177</v>
      </c>
      <c r="P1992" s="126"/>
      <c r="Q1992" s="146" t="s">
        <v>49</v>
      </c>
      <c r="R1992" s="243"/>
      <c r="S1992" s="126"/>
      <c r="T1992" s="126"/>
      <c r="U1992" s="126"/>
      <c r="V1992" s="146"/>
      <c r="W1992" s="243"/>
      <c r="X1992" s="146"/>
      <c r="Y1992" s="130"/>
      <c r="Z1992" s="126"/>
      <c r="AA1992" s="126"/>
      <c r="AB1992" s="126"/>
      <c r="AC1992" s="126"/>
      <c r="AD1992" s="482">
        <v>43040</v>
      </c>
      <c r="AE1992" s="268" t="s">
        <v>4065</v>
      </c>
    </row>
    <row r="1993" spans="1:31" ht="27" customHeight="1">
      <c r="A1993" s="99">
        <v>1116508621</v>
      </c>
      <c r="B1993" s="100" t="s">
        <v>6023</v>
      </c>
      <c r="C1993" s="101" t="s">
        <v>6024</v>
      </c>
      <c r="D1993" s="102" t="s">
        <v>48</v>
      </c>
      <c r="E1993" s="102" t="s">
        <v>9780</v>
      </c>
      <c r="F1993" s="133" t="s">
        <v>5552</v>
      </c>
      <c r="G1993" s="133" t="s">
        <v>5553</v>
      </c>
      <c r="H1993" s="133" t="s">
        <v>5554</v>
      </c>
      <c r="I1993" s="135" t="s">
        <v>391</v>
      </c>
      <c r="J1993" s="136" t="s">
        <v>392</v>
      </c>
      <c r="K1993" s="136" t="s">
        <v>393</v>
      </c>
      <c r="L1993" s="136" t="s">
        <v>1184</v>
      </c>
      <c r="M1993" s="136" t="s">
        <v>395</v>
      </c>
      <c r="N1993" s="137"/>
      <c r="O1993" s="132" t="s">
        <v>2177</v>
      </c>
      <c r="P1993" s="99"/>
      <c r="Q1993" s="131" t="s">
        <v>49</v>
      </c>
      <c r="R1993" s="132">
        <v>4</v>
      </c>
      <c r="S1993" s="99"/>
      <c r="T1993" s="99"/>
      <c r="U1993" s="99"/>
      <c r="V1993" s="131"/>
      <c r="W1993" s="132"/>
      <c r="X1993" s="131"/>
      <c r="Y1993" s="132"/>
      <c r="Z1993" s="99"/>
      <c r="AA1993" s="99"/>
      <c r="AB1993" s="99"/>
      <c r="AC1993" s="99"/>
      <c r="AD1993" s="138">
        <v>43191</v>
      </c>
      <c r="AE1993" s="102" t="s">
        <v>6025</v>
      </c>
    </row>
    <row r="1994" spans="1:31" ht="27" customHeight="1">
      <c r="A1994" s="144">
        <v>1116508688</v>
      </c>
      <c r="B1994" s="124" t="s">
        <v>4394</v>
      </c>
      <c r="C1994" s="324" t="s">
        <v>4381</v>
      </c>
      <c r="D1994" s="102" t="s">
        <v>105</v>
      </c>
      <c r="E1994" s="102" t="s">
        <v>9777</v>
      </c>
      <c r="F1994" s="144" t="s">
        <v>4382</v>
      </c>
      <c r="G1994" s="144" t="s">
        <v>4383</v>
      </c>
      <c r="H1994" s="144" t="s">
        <v>4383</v>
      </c>
      <c r="I1994" s="127"/>
      <c r="J1994" s="128"/>
      <c r="K1994" s="128"/>
      <c r="L1994" s="128"/>
      <c r="M1994" s="128" t="s">
        <v>395</v>
      </c>
      <c r="N1994" s="129" t="s">
        <v>396</v>
      </c>
      <c r="O1994" s="130"/>
      <c r="P1994" s="126"/>
      <c r="Q1994" s="146"/>
      <c r="R1994" s="243">
        <v>2</v>
      </c>
      <c r="S1994" s="126"/>
      <c r="T1994" s="126"/>
      <c r="U1994" s="126"/>
      <c r="V1994" s="146"/>
      <c r="W1994" s="243"/>
      <c r="X1994" s="146"/>
      <c r="Y1994" s="130"/>
      <c r="Z1994" s="126"/>
      <c r="AA1994" s="126"/>
      <c r="AB1994" s="126"/>
      <c r="AC1994" s="126"/>
      <c r="AD1994" s="482">
        <v>43191</v>
      </c>
      <c r="AE1994" s="268" t="s">
        <v>4395</v>
      </c>
    </row>
    <row r="1995" spans="1:31" ht="27" customHeight="1">
      <c r="A1995" s="99">
        <v>1116508696</v>
      </c>
      <c r="B1995" s="100" t="s">
        <v>6026</v>
      </c>
      <c r="C1995" s="101" t="s">
        <v>4384</v>
      </c>
      <c r="D1995" s="102" t="s">
        <v>48</v>
      </c>
      <c r="E1995" s="102" t="s">
        <v>6027</v>
      </c>
      <c r="F1995" s="133" t="s">
        <v>6028</v>
      </c>
      <c r="G1995" s="133" t="s">
        <v>4385</v>
      </c>
      <c r="H1995" s="133" t="s">
        <v>4385</v>
      </c>
      <c r="I1995" s="135" t="s">
        <v>765</v>
      </c>
      <c r="J1995" s="136" t="s">
        <v>765</v>
      </c>
      <c r="K1995" s="136" t="s">
        <v>765</v>
      </c>
      <c r="L1995" s="136" t="s">
        <v>765</v>
      </c>
      <c r="M1995" s="136" t="s">
        <v>765</v>
      </c>
      <c r="N1995" s="137" t="s">
        <v>765</v>
      </c>
      <c r="O1995" s="132" t="s">
        <v>765</v>
      </c>
      <c r="P1995" s="99"/>
      <c r="Q1995" s="131"/>
      <c r="R1995" s="132">
        <v>3</v>
      </c>
      <c r="S1995" s="99"/>
      <c r="T1995" s="99"/>
      <c r="U1995" s="99"/>
      <c r="V1995" s="131"/>
      <c r="W1995" s="132"/>
      <c r="X1995" s="131"/>
      <c r="Y1995" s="132"/>
      <c r="Z1995" s="99"/>
      <c r="AA1995" s="99"/>
      <c r="AB1995" s="99"/>
      <c r="AC1995" s="99"/>
      <c r="AD1995" s="138">
        <v>43191</v>
      </c>
      <c r="AE1995" s="102" t="s">
        <v>6029</v>
      </c>
    </row>
    <row r="1996" spans="1:31" ht="27" customHeight="1">
      <c r="A1996" s="99">
        <v>1116508738</v>
      </c>
      <c r="B1996" s="100" t="s">
        <v>5122</v>
      </c>
      <c r="C1996" s="101" t="s">
        <v>4442</v>
      </c>
      <c r="D1996" s="102" t="s">
        <v>105</v>
      </c>
      <c r="E1996" s="102" t="s">
        <v>4443</v>
      </c>
      <c r="F1996" s="133" t="s">
        <v>4444</v>
      </c>
      <c r="G1996" s="133" t="s">
        <v>4445</v>
      </c>
      <c r="H1996" s="134" t="s">
        <v>4446</v>
      </c>
      <c r="I1996" s="135" t="s">
        <v>765</v>
      </c>
      <c r="J1996" s="136" t="s">
        <v>765</v>
      </c>
      <c r="K1996" s="136" t="s">
        <v>765</v>
      </c>
      <c r="L1996" s="136" t="s">
        <v>765</v>
      </c>
      <c r="M1996" s="136" t="s">
        <v>765</v>
      </c>
      <c r="N1996" s="137"/>
      <c r="O1996" s="132"/>
      <c r="P1996" s="99"/>
      <c r="Q1996" s="131" t="s">
        <v>765</v>
      </c>
      <c r="R1996" s="132"/>
      <c r="S1996" s="99"/>
      <c r="T1996" s="99"/>
      <c r="U1996" s="99"/>
      <c r="V1996" s="131"/>
      <c r="W1996" s="132"/>
      <c r="X1996" s="131"/>
      <c r="Y1996" s="132"/>
      <c r="Z1996" s="99"/>
      <c r="AA1996" s="99"/>
      <c r="AB1996" s="126"/>
      <c r="AC1996" s="126"/>
      <c r="AD1996" s="138">
        <v>43221</v>
      </c>
      <c r="AE1996" s="102" t="s">
        <v>4447</v>
      </c>
    </row>
    <row r="1997" spans="1:31" ht="27" customHeight="1">
      <c r="A1997" s="99">
        <v>1116509595</v>
      </c>
      <c r="B1997" s="124" t="s">
        <v>5120</v>
      </c>
      <c r="C1997" s="275" t="s">
        <v>5115</v>
      </c>
      <c r="D1997" s="102" t="s">
        <v>105</v>
      </c>
      <c r="E1997" s="102" t="s">
        <v>9779</v>
      </c>
      <c r="F1997" s="133" t="s">
        <v>5116</v>
      </c>
      <c r="G1997" s="99" t="s">
        <v>5117</v>
      </c>
      <c r="H1997" s="99" t="s">
        <v>43</v>
      </c>
      <c r="I1997" s="135" t="s">
        <v>765</v>
      </c>
      <c r="J1997" s="136" t="s">
        <v>765</v>
      </c>
      <c r="K1997" s="136" t="s">
        <v>765</v>
      </c>
      <c r="L1997" s="136" t="s">
        <v>765</v>
      </c>
      <c r="M1997" s="136" t="s">
        <v>765</v>
      </c>
      <c r="N1997" s="136" t="s">
        <v>765</v>
      </c>
      <c r="O1997" s="136" t="s">
        <v>765</v>
      </c>
      <c r="P1997" s="99"/>
      <c r="Q1997" s="131" t="s">
        <v>765</v>
      </c>
      <c r="R1997" s="132">
        <v>18</v>
      </c>
      <c r="S1997" s="99"/>
      <c r="T1997" s="99"/>
      <c r="U1997" s="99"/>
      <c r="V1997" s="131"/>
      <c r="W1997" s="132"/>
      <c r="X1997" s="131"/>
      <c r="Y1997" s="132"/>
      <c r="Z1997" s="99"/>
      <c r="AA1997" s="99"/>
      <c r="AB1997" s="99"/>
      <c r="AC1997" s="99"/>
      <c r="AD1997" s="138">
        <v>43556</v>
      </c>
      <c r="AE1997" s="102" t="s">
        <v>5121</v>
      </c>
    </row>
    <row r="1998" spans="1:31" ht="27" customHeight="1">
      <c r="A1998" s="99">
        <v>1116509975</v>
      </c>
      <c r="B1998" s="100" t="s">
        <v>5325</v>
      </c>
      <c r="C1998" s="101" t="s">
        <v>5319</v>
      </c>
      <c r="D1998" s="102" t="s">
        <v>105</v>
      </c>
      <c r="E1998" s="102" t="s">
        <v>6017</v>
      </c>
      <c r="F1998" s="133" t="s">
        <v>5320</v>
      </c>
      <c r="G1998" s="133" t="s">
        <v>5321</v>
      </c>
      <c r="H1998" s="133" t="s">
        <v>5322</v>
      </c>
      <c r="I1998" s="135" t="s">
        <v>765</v>
      </c>
      <c r="J1998" s="136" t="s">
        <v>765</v>
      </c>
      <c r="K1998" s="136" t="s">
        <v>765</v>
      </c>
      <c r="L1998" s="136" t="s">
        <v>765</v>
      </c>
      <c r="M1998" s="136" t="s">
        <v>765</v>
      </c>
      <c r="N1998" s="137"/>
      <c r="O1998" s="132"/>
      <c r="P1998" s="99"/>
      <c r="Q1998" s="131" t="s">
        <v>765</v>
      </c>
      <c r="R1998" s="132">
        <v>10</v>
      </c>
      <c r="S1998" s="99"/>
      <c r="T1998" s="99"/>
      <c r="U1998" s="99"/>
      <c r="V1998" s="131"/>
      <c r="W1998" s="132"/>
      <c r="X1998" s="131"/>
      <c r="Y1998" s="132"/>
      <c r="Z1998" s="99"/>
      <c r="AA1998" s="99"/>
      <c r="AB1998" s="99"/>
      <c r="AC1998" s="99"/>
      <c r="AD1998" s="138">
        <v>43739</v>
      </c>
      <c r="AE1998" s="102" t="s">
        <v>9542</v>
      </c>
    </row>
    <row r="1999" spans="1:31" ht="27" customHeight="1">
      <c r="A1999" s="99">
        <v>1116510734</v>
      </c>
      <c r="B1999" s="100" t="s">
        <v>12001</v>
      </c>
      <c r="C1999" s="101" t="s">
        <v>5830</v>
      </c>
      <c r="D1999" s="102" t="s">
        <v>105</v>
      </c>
      <c r="E1999" s="102" t="s">
        <v>5831</v>
      </c>
      <c r="F1999" s="133" t="s">
        <v>5832</v>
      </c>
      <c r="G1999" s="133" t="s">
        <v>380</v>
      </c>
      <c r="H1999" s="133" t="s">
        <v>2633</v>
      </c>
      <c r="I1999" s="135"/>
      <c r="J1999" s="136"/>
      <c r="K1999" s="136"/>
      <c r="L1999" s="136"/>
      <c r="M1999" s="136" t="s">
        <v>765</v>
      </c>
      <c r="N1999" s="136" t="s">
        <v>765</v>
      </c>
      <c r="O1999" s="170" t="s">
        <v>765</v>
      </c>
      <c r="P1999" s="99"/>
      <c r="Q1999" s="131"/>
      <c r="R1999" s="132">
        <v>3</v>
      </c>
      <c r="S1999" s="99"/>
      <c r="T1999" s="99"/>
      <c r="U1999" s="99"/>
      <c r="V1999" s="131"/>
      <c r="W1999" s="132"/>
      <c r="X1999" s="131"/>
      <c r="Y1999" s="132"/>
      <c r="Z1999" s="99"/>
      <c r="AA1999" s="99"/>
      <c r="AB1999" s="99"/>
      <c r="AC1999" s="99"/>
      <c r="AD1999" s="149">
        <v>43922</v>
      </c>
      <c r="AE1999" s="102" t="s">
        <v>5833</v>
      </c>
    </row>
    <row r="2000" spans="1:31" ht="27" customHeight="1">
      <c r="A2000" s="99">
        <v>1116510767</v>
      </c>
      <c r="B2000" s="100" t="s">
        <v>6030</v>
      </c>
      <c r="C2000" s="101" t="s">
        <v>6031</v>
      </c>
      <c r="D2000" s="102" t="s">
        <v>48</v>
      </c>
      <c r="E2000" s="102" t="s">
        <v>6032</v>
      </c>
      <c r="F2000" s="133" t="s">
        <v>6033</v>
      </c>
      <c r="G2000" s="133" t="s">
        <v>6034</v>
      </c>
      <c r="H2000" s="133" t="s">
        <v>6035</v>
      </c>
      <c r="I2000" s="135" t="s">
        <v>765</v>
      </c>
      <c r="J2000" s="136" t="s">
        <v>765</v>
      </c>
      <c r="K2000" s="136" t="s">
        <v>765</v>
      </c>
      <c r="L2000" s="136" t="s">
        <v>765</v>
      </c>
      <c r="M2000" s="136" t="s">
        <v>765</v>
      </c>
      <c r="N2000" s="137" t="s">
        <v>765</v>
      </c>
      <c r="O2000" s="132" t="s">
        <v>765</v>
      </c>
      <c r="P2000" s="99"/>
      <c r="Q2000" s="131"/>
      <c r="R2000" s="132">
        <v>6</v>
      </c>
      <c r="S2000" s="99"/>
      <c r="T2000" s="99"/>
      <c r="U2000" s="99"/>
      <c r="V2000" s="131"/>
      <c r="W2000" s="132"/>
      <c r="X2000" s="131"/>
      <c r="Y2000" s="132"/>
      <c r="Z2000" s="99"/>
      <c r="AA2000" s="99"/>
      <c r="AB2000" s="99"/>
      <c r="AC2000" s="99"/>
      <c r="AD2000" s="138">
        <v>43922</v>
      </c>
      <c r="AE2000" s="102" t="s">
        <v>6036</v>
      </c>
    </row>
    <row r="2001" spans="1:31" ht="27" customHeight="1">
      <c r="A2001" s="99">
        <v>1116510825</v>
      </c>
      <c r="B2001" s="100" t="s">
        <v>6037</v>
      </c>
      <c r="C2001" s="101" t="s">
        <v>6038</v>
      </c>
      <c r="D2001" s="102" t="s">
        <v>48</v>
      </c>
      <c r="E2001" s="102" t="s">
        <v>6039</v>
      </c>
      <c r="F2001" s="133" t="s">
        <v>5794</v>
      </c>
      <c r="G2001" s="133" t="s">
        <v>6040</v>
      </c>
      <c r="H2001" s="133" t="s">
        <v>6041</v>
      </c>
      <c r="I2001" s="135" t="s">
        <v>765</v>
      </c>
      <c r="J2001" s="136" t="s">
        <v>765</v>
      </c>
      <c r="K2001" s="136" t="s">
        <v>765</v>
      </c>
      <c r="L2001" s="136" t="s">
        <v>765</v>
      </c>
      <c r="M2001" s="136" t="s">
        <v>765</v>
      </c>
      <c r="N2001" s="137" t="s">
        <v>765</v>
      </c>
      <c r="O2001" s="132" t="s">
        <v>765</v>
      </c>
      <c r="P2001" s="99"/>
      <c r="Q2001" s="131"/>
      <c r="R2001" s="132">
        <v>6</v>
      </c>
      <c r="S2001" s="99"/>
      <c r="T2001" s="99"/>
      <c r="U2001" s="99"/>
      <c r="V2001" s="131"/>
      <c r="W2001" s="132"/>
      <c r="X2001" s="131"/>
      <c r="Y2001" s="132"/>
      <c r="Z2001" s="99"/>
      <c r="AA2001" s="99"/>
      <c r="AB2001" s="99"/>
      <c r="AC2001" s="99"/>
      <c r="AD2001" s="138">
        <v>43922</v>
      </c>
      <c r="AE2001" s="102" t="s">
        <v>6042</v>
      </c>
    </row>
    <row r="2002" spans="1:31" ht="27" customHeight="1">
      <c r="A2002" s="126">
        <v>1116511062</v>
      </c>
      <c r="B2002" s="124" t="s">
        <v>6800</v>
      </c>
      <c r="C2002" s="124" t="s">
        <v>7429</v>
      </c>
      <c r="D2002" s="102" t="s">
        <v>105</v>
      </c>
      <c r="E2002" s="124" t="s">
        <v>6720</v>
      </c>
      <c r="F2002" s="99" t="s">
        <v>6207</v>
      </c>
      <c r="G2002" s="126" t="s">
        <v>6208</v>
      </c>
      <c r="H2002" s="99" t="s">
        <v>6209</v>
      </c>
      <c r="I2002" s="135"/>
      <c r="J2002" s="136"/>
      <c r="K2002" s="136"/>
      <c r="L2002" s="136"/>
      <c r="M2002" s="136" t="s">
        <v>49</v>
      </c>
      <c r="N2002" s="136" t="s">
        <v>49</v>
      </c>
      <c r="O2002" s="170"/>
      <c r="P2002" s="99"/>
      <c r="Q2002" s="131"/>
      <c r="R2002" s="132">
        <v>1</v>
      </c>
      <c r="S2002" s="99"/>
      <c r="T2002" s="99"/>
      <c r="U2002" s="99"/>
      <c r="V2002" s="135"/>
      <c r="W2002" s="132"/>
      <c r="X2002" s="135"/>
      <c r="Y2002" s="132"/>
      <c r="Z2002" s="99"/>
      <c r="AA2002" s="99"/>
      <c r="AB2002" s="126"/>
      <c r="AC2002" s="126"/>
      <c r="AD2002" s="149">
        <v>44044</v>
      </c>
      <c r="AE2002" s="102" t="s">
        <v>6210</v>
      </c>
    </row>
    <row r="2003" spans="1:31" ht="27" customHeight="1">
      <c r="A2003" s="126">
        <v>1116511054</v>
      </c>
      <c r="B2003" s="124" t="s">
        <v>6800</v>
      </c>
      <c r="C2003" s="124" t="s">
        <v>6211</v>
      </c>
      <c r="D2003" s="102" t="s">
        <v>105</v>
      </c>
      <c r="E2003" s="102" t="s">
        <v>6212</v>
      </c>
      <c r="F2003" s="126" t="s">
        <v>3922</v>
      </c>
      <c r="G2003" s="387" t="s">
        <v>6208</v>
      </c>
      <c r="H2003" s="133" t="s">
        <v>6209</v>
      </c>
      <c r="I2003" s="135"/>
      <c r="J2003" s="136"/>
      <c r="K2003" s="136"/>
      <c r="L2003" s="136"/>
      <c r="M2003" s="136" t="s">
        <v>49</v>
      </c>
      <c r="N2003" s="136" t="s">
        <v>49</v>
      </c>
      <c r="O2003" s="170"/>
      <c r="P2003" s="99"/>
      <c r="Q2003" s="131"/>
      <c r="R2003" s="132">
        <v>1</v>
      </c>
      <c r="S2003" s="99"/>
      <c r="T2003" s="99"/>
      <c r="U2003" s="135"/>
      <c r="V2003" s="131"/>
      <c r="W2003" s="132"/>
      <c r="X2003" s="135"/>
      <c r="Y2003" s="132"/>
      <c r="Z2003" s="99"/>
      <c r="AA2003" s="99"/>
      <c r="AB2003" s="99"/>
      <c r="AC2003" s="99"/>
      <c r="AD2003" s="149">
        <v>44044</v>
      </c>
      <c r="AE2003" s="102" t="s">
        <v>6213</v>
      </c>
    </row>
    <row r="2004" spans="1:31" ht="27" customHeight="1">
      <c r="A2004" s="99">
        <v>1116511070</v>
      </c>
      <c r="B2004" s="124" t="s">
        <v>6800</v>
      </c>
      <c r="C2004" s="124" t="s">
        <v>7430</v>
      </c>
      <c r="D2004" s="102" t="s">
        <v>105</v>
      </c>
      <c r="E2004" s="124" t="s">
        <v>6720</v>
      </c>
      <c r="F2004" s="126" t="s">
        <v>6207</v>
      </c>
      <c r="G2004" s="133" t="s">
        <v>6208</v>
      </c>
      <c r="H2004" s="99" t="s">
        <v>6209</v>
      </c>
      <c r="I2004" s="135"/>
      <c r="J2004" s="136"/>
      <c r="K2004" s="136"/>
      <c r="L2004" s="136"/>
      <c r="M2004" s="136" t="s">
        <v>49</v>
      </c>
      <c r="N2004" s="136" t="s">
        <v>49</v>
      </c>
      <c r="O2004" s="170"/>
      <c r="P2004" s="99"/>
      <c r="Q2004" s="131"/>
      <c r="R2004" s="132">
        <v>1</v>
      </c>
      <c r="S2004" s="99"/>
      <c r="T2004" s="99"/>
      <c r="U2004" s="99"/>
      <c r="V2004" s="131"/>
      <c r="W2004" s="132"/>
      <c r="X2004" s="131"/>
      <c r="Y2004" s="132"/>
      <c r="Z2004" s="99"/>
      <c r="AA2004" s="99"/>
      <c r="AB2004" s="99"/>
      <c r="AC2004" s="99"/>
      <c r="AD2004" s="149">
        <v>44044</v>
      </c>
      <c r="AE2004" s="102" t="s">
        <v>6210</v>
      </c>
    </row>
    <row r="2005" spans="1:31" ht="27" customHeight="1">
      <c r="A2005" s="126">
        <v>1116512540</v>
      </c>
      <c r="B2005" s="124" t="s">
        <v>7153</v>
      </c>
      <c r="C2005" s="124" t="s">
        <v>7147</v>
      </c>
      <c r="D2005" s="102" t="s">
        <v>105</v>
      </c>
      <c r="E2005" s="102" t="s">
        <v>7148</v>
      </c>
      <c r="F2005" s="126" t="s">
        <v>7149</v>
      </c>
      <c r="G2005" s="387" t="s">
        <v>7150</v>
      </c>
      <c r="H2005" s="133" t="s">
        <v>7151</v>
      </c>
      <c r="I2005" s="135" t="s">
        <v>765</v>
      </c>
      <c r="J2005" s="154" t="s">
        <v>765</v>
      </c>
      <c r="K2005" s="154" t="s">
        <v>765</v>
      </c>
      <c r="L2005" s="154" t="s">
        <v>765</v>
      </c>
      <c r="M2005" s="154" t="s">
        <v>765</v>
      </c>
      <c r="N2005" s="507" t="s">
        <v>765</v>
      </c>
      <c r="O2005" s="132"/>
      <c r="P2005" s="99"/>
      <c r="Q2005" s="131"/>
      <c r="R2005" s="132">
        <v>2</v>
      </c>
      <c r="S2005" s="99"/>
      <c r="T2005" s="99"/>
      <c r="U2005" s="153"/>
      <c r="V2005" s="131"/>
      <c r="W2005" s="132"/>
      <c r="X2005" s="153"/>
      <c r="Y2005" s="132"/>
      <c r="Z2005" s="99"/>
      <c r="AA2005" s="99"/>
      <c r="AB2005" s="99"/>
      <c r="AC2005" s="99"/>
      <c r="AD2005" s="149">
        <v>44562</v>
      </c>
      <c r="AE2005" s="102" t="s">
        <v>7152</v>
      </c>
    </row>
    <row r="2006" spans="1:31" ht="27" customHeight="1">
      <c r="A2006" s="126">
        <v>1116512631</v>
      </c>
      <c r="B2006" s="124" t="s">
        <v>7212</v>
      </c>
      <c r="C2006" s="124" t="s">
        <v>7206</v>
      </c>
      <c r="D2006" s="102" t="s">
        <v>105</v>
      </c>
      <c r="E2006" s="102" t="s">
        <v>7207</v>
      </c>
      <c r="F2006" s="126" t="s">
        <v>7208</v>
      </c>
      <c r="G2006" s="387" t="s">
        <v>7209</v>
      </c>
      <c r="H2006" s="133" t="s">
        <v>7210</v>
      </c>
      <c r="I2006" s="135" t="s">
        <v>765</v>
      </c>
      <c r="J2006" s="154" t="s">
        <v>765</v>
      </c>
      <c r="K2006" s="154" t="s">
        <v>765</v>
      </c>
      <c r="L2006" s="154" t="s">
        <v>765</v>
      </c>
      <c r="M2006" s="154" t="s">
        <v>765</v>
      </c>
      <c r="N2006" s="507" t="s">
        <v>765</v>
      </c>
      <c r="O2006" s="132" t="s">
        <v>765</v>
      </c>
      <c r="P2006" s="99"/>
      <c r="Q2006" s="131"/>
      <c r="R2006" s="132">
        <v>1</v>
      </c>
      <c r="S2006" s="99"/>
      <c r="T2006" s="99"/>
      <c r="U2006" s="153"/>
      <c r="V2006" s="131"/>
      <c r="W2006" s="132"/>
      <c r="X2006" s="153"/>
      <c r="Y2006" s="132"/>
      <c r="Z2006" s="99"/>
      <c r="AA2006" s="99"/>
      <c r="AB2006" s="99"/>
      <c r="AC2006" s="99"/>
      <c r="AD2006" s="149">
        <v>44593</v>
      </c>
      <c r="AE2006" s="102" t="s">
        <v>7211</v>
      </c>
    </row>
    <row r="2007" spans="1:31" ht="27" customHeight="1">
      <c r="A2007" s="126">
        <v>1116513100</v>
      </c>
      <c r="B2007" s="124" t="s">
        <v>7212</v>
      </c>
      <c r="C2007" s="124" t="s">
        <v>7558</v>
      </c>
      <c r="D2007" s="102" t="s">
        <v>3859</v>
      </c>
      <c r="E2007" s="102" t="s">
        <v>7559</v>
      </c>
      <c r="F2007" s="126" t="s">
        <v>7208</v>
      </c>
      <c r="G2007" s="387" t="s">
        <v>7209</v>
      </c>
      <c r="H2007" s="133" t="s">
        <v>7210</v>
      </c>
      <c r="I2007" s="135"/>
      <c r="J2007" s="154"/>
      <c r="K2007" s="154"/>
      <c r="L2007" s="154"/>
      <c r="M2007" s="154" t="s">
        <v>765</v>
      </c>
      <c r="N2007" s="507" t="s">
        <v>765</v>
      </c>
      <c r="O2007" s="132" t="s">
        <v>765</v>
      </c>
      <c r="P2007" s="99"/>
      <c r="Q2007" s="131"/>
      <c r="R2007" s="132">
        <v>1</v>
      </c>
      <c r="S2007" s="99"/>
      <c r="T2007" s="99"/>
      <c r="U2007" s="153"/>
      <c r="V2007" s="131"/>
      <c r="W2007" s="132"/>
      <c r="X2007" s="153"/>
      <c r="Y2007" s="132"/>
      <c r="Z2007" s="99"/>
      <c r="AA2007" s="99"/>
      <c r="AB2007" s="99"/>
      <c r="AC2007" s="99"/>
      <c r="AD2007" s="149">
        <v>44713</v>
      </c>
      <c r="AE2007" s="102" t="s">
        <v>7560</v>
      </c>
    </row>
    <row r="2008" spans="1:31" ht="27" customHeight="1">
      <c r="A2008" s="126">
        <v>1116513159</v>
      </c>
      <c r="B2008" s="124" t="s">
        <v>7632</v>
      </c>
      <c r="C2008" s="124" t="s">
        <v>7630</v>
      </c>
      <c r="D2008" s="102" t="s">
        <v>105</v>
      </c>
      <c r="E2008" s="102" t="s">
        <v>7634</v>
      </c>
      <c r="F2008" s="126" t="s">
        <v>4588</v>
      </c>
      <c r="G2008" s="387" t="s">
        <v>7635</v>
      </c>
      <c r="H2008" s="133" t="s">
        <v>7636</v>
      </c>
      <c r="I2008" s="135" t="s">
        <v>765</v>
      </c>
      <c r="J2008" s="154" t="s">
        <v>765</v>
      </c>
      <c r="K2008" s="154" t="s">
        <v>765</v>
      </c>
      <c r="L2008" s="154" t="s">
        <v>765</v>
      </c>
      <c r="M2008" s="154" t="s">
        <v>765</v>
      </c>
      <c r="N2008" s="507"/>
      <c r="O2008" s="132" t="s">
        <v>765</v>
      </c>
      <c r="P2008" s="99"/>
      <c r="Q2008" s="131"/>
      <c r="R2008" s="132">
        <v>4</v>
      </c>
      <c r="S2008" s="99"/>
      <c r="T2008" s="99"/>
      <c r="U2008" s="153"/>
      <c r="V2008" s="131"/>
      <c r="W2008" s="132"/>
      <c r="X2008" s="153"/>
      <c r="Y2008" s="132"/>
      <c r="Z2008" s="99"/>
      <c r="AA2008" s="99"/>
      <c r="AB2008" s="99"/>
      <c r="AC2008" s="99"/>
      <c r="AD2008" s="149">
        <v>44743</v>
      </c>
      <c r="AE2008" s="102" t="s">
        <v>7637</v>
      </c>
    </row>
    <row r="2009" spans="1:31" ht="27" customHeight="1">
      <c r="A2009" s="126">
        <v>1116513308</v>
      </c>
      <c r="B2009" s="124" t="s">
        <v>7701</v>
      </c>
      <c r="C2009" s="124" t="s">
        <v>7697</v>
      </c>
      <c r="D2009" s="102" t="s">
        <v>105</v>
      </c>
      <c r="E2009" s="102" t="s">
        <v>7698</v>
      </c>
      <c r="F2009" s="126" t="s">
        <v>6803</v>
      </c>
      <c r="G2009" s="387" t="s">
        <v>7699</v>
      </c>
      <c r="H2009" s="133" t="s">
        <v>7699</v>
      </c>
      <c r="I2009" s="135"/>
      <c r="J2009" s="154"/>
      <c r="K2009" s="154"/>
      <c r="L2009" s="154"/>
      <c r="M2009" s="154" t="s">
        <v>765</v>
      </c>
      <c r="N2009" s="507" t="s">
        <v>765</v>
      </c>
      <c r="O2009" s="132"/>
      <c r="P2009" s="99"/>
      <c r="Q2009" s="131" t="s">
        <v>765</v>
      </c>
      <c r="R2009" s="132">
        <v>2</v>
      </c>
      <c r="S2009" s="99"/>
      <c r="T2009" s="99"/>
      <c r="U2009" s="153"/>
      <c r="V2009" s="131"/>
      <c r="W2009" s="132"/>
      <c r="X2009" s="153"/>
      <c r="Y2009" s="132"/>
      <c r="Z2009" s="99"/>
      <c r="AA2009" s="99"/>
      <c r="AB2009" s="99"/>
      <c r="AC2009" s="99"/>
      <c r="AD2009" s="149">
        <v>44774</v>
      </c>
      <c r="AE2009" s="102" t="s">
        <v>7700</v>
      </c>
    </row>
    <row r="2010" spans="1:31" ht="27" customHeight="1">
      <c r="A2010" s="126">
        <v>1116513431</v>
      </c>
      <c r="B2010" s="124" t="s">
        <v>7720</v>
      </c>
      <c r="C2010" s="124" t="s">
        <v>7714</v>
      </c>
      <c r="D2010" s="102" t="s">
        <v>105</v>
      </c>
      <c r="E2010" s="102" t="s">
        <v>7715</v>
      </c>
      <c r="F2010" s="126" t="s">
        <v>7716</v>
      </c>
      <c r="G2010" s="387" t="s">
        <v>7717</v>
      </c>
      <c r="H2010" s="133" t="s">
        <v>7718</v>
      </c>
      <c r="I2010" s="135"/>
      <c r="J2010" s="154"/>
      <c r="K2010" s="154"/>
      <c r="L2010" s="154"/>
      <c r="M2010" s="154" t="s">
        <v>765</v>
      </c>
      <c r="N2010" s="507"/>
      <c r="O2010" s="132"/>
      <c r="P2010" s="99"/>
      <c r="Q2010" s="131"/>
      <c r="R2010" s="132">
        <v>18</v>
      </c>
      <c r="S2010" s="99"/>
      <c r="T2010" s="99"/>
      <c r="U2010" s="153"/>
      <c r="V2010" s="131"/>
      <c r="W2010" s="132"/>
      <c r="X2010" s="153"/>
      <c r="Y2010" s="132"/>
      <c r="Z2010" s="99"/>
      <c r="AA2010" s="99"/>
      <c r="AB2010" s="99"/>
      <c r="AC2010" s="99"/>
      <c r="AD2010" s="149">
        <v>44774</v>
      </c>
      <c r="AE2010" s="102" t="s">
        <v>7719</v>
      </c>
    </row>
    <row r="2011" spans="1:31" s="297" customFormat="1" ht="27" customHeight="1">
      <c r="A2011" s="126">
        <v>1116513613</v>
      </c>
      <c r="B2011" s="124" t="s">
        <v>7769</v>
      </c>
      <c r="C2011" s="124" t="s">
        <v>7763</v>
      </c>
      <c r="D2011" s="102" t="s">
        <v>3859</v>
      </c>
      <c r="E2011" s="102" t="s">
        <v>7764</v>
      </c>
      <c r="F2011" s="126" t="s">
        <v>7765</v>
      </c>
      <c r="G2011" s="387" t="s">
        <v>7766</v>
      </c>
      <c r="H2011" s="133" t="s">
        <v>7767</v>
      </c>
      <c r="I2011" s="135" t="s">
        <v>765</v>
      </c>
      <c r="J2011" s="154" t="s">
        <v>765</v>
      </c>
      <c r="K2011" s="154" t="s">
        <v>765</v>
      </c>
      <c r="L2011" s="154" t="s">
        <v>765</v>
      </c>
      <c r="M2011" s="154" t="s">
        <v>765</v>
      </c>
      <c r="N2011" s="507" t="s">
        <v>765</v>
      </c>
      <c r="O2011" s="132" t="s">
        <v>765</v>
      </c>
      <c r="P2011" s="99"/>
      <c r="Q2011" s="131"/>
      <c r="R2011" s="132">
        <v>1</v>
      </c>
      <c r="S2011" s="99"/>
      <c r="T2011" s="99"/>
      <c r="U2011" s="153"/>
      <c r="V2011" s="131"/>
      <c r="W2011" s="132"/>
      <c r="X2011" s="153"/>
      <c r="Y2011" s="132"/>
      <c r="Z2011" s="99"/>
      <c r="AA2011" s="99"/>
      <c r="AB2011" s="99"/>
      <c r="AC2011" s="99"/>
      <c r="AD2011" s="149">
        <v>44805</v>
      </c>
      <c r="AE2011" s="102" t="s">
        <v>7770</v>
      </c>
    </row>
    <row r="2012" spans="1:31" ht="27" customHeight="1">
      <c r="A2012" s="375">
        <v>1116513589</v>
      </c>
      <c r="B2012" s="376" t="s">
        <v>8140</v>
      </c>
      <c r="C2012" s="377" t="s">
        <v>8141</v>
      </c>
      <c r="D2012" s="378" t="s">
        <v>8137</v>
      </c>
      <c r="E2012" s="377" t="s">
        <v>8142</v>
      </c>
      <c r="F2012" s="379" t="s">
        <v>7768</v>
      </c>
      <c r="G2012" s="379" t="s">
        <v>8143</v>
      </c>
      <c r="H2012" s="379" t="s">
        <v>8143</v>
      </c>
      <c r="I2012" s="380" t="s">
        <v>765</v>
      </c>
      <c r="J2012" s="381" t="s">
        <v>765</v>
      </c>
      <c r="K2012" s="381" t="s">
        <v>765</v>
      </c>
      <c r="L2012" s="381" t="s">
        <v>765</v>
      </c>
      <c r="M2012" s="381" t="s">
        <v>765</v>
      </c>
      <c r="N2012" s="382" t="s">
        <v>765</v>
      </c>
      <c r="O2012" s="383"/>
      <c r="P2012" s="375"/>
      <c r="Q2012" s="384"/>
      <c r="R2012" s="383">
        <v>2</v>
      </c>
      <c r="S2012" s="375"/>
      <c r="T2012" s="375"/>
      <c r="U2012" s="375"/>
      <c r="V2012" s="384"/>
      <c r="W2012" s="383"/>
      <c r="X2012" s="384"/>
      <c r="Y2012" s="383"/>
      <c r="Z2012" s="379"/>
      <c r="AA2012" s="379"/>
      <c r="AB2012" s="379"/>
      <c r="AC2012" s="379"/>
      <c r="AD2012" s="399">
        <v>44805</v>
      </c>
      <c r="AE2012" s="377" t="s">
        <v>8144</v>
      </c>
    </row>
    <row r="2013" spans="1:31" ht="27" customHeight="1">
      <c r="A2013" s="126">
        <v>1116513779</v>
      </c>
      <c r="B2013" s="124" t="s">
        <v>11887</v>
      </c>
      <c r="C2013" s="124" t="s">
        <v>7953</v>
      </c>
      <c r="D2013" s="102" t="s">
        <v>3859</v>
      </c>
      <c r="E2013" s="102" t="s">
        <v>7954</v>
      </c>
      <c r="F2013" s="126" t="s">
        <v>5828</v>
      </c>
      <c r="G2013" s="387" t="s">
        <v>7955</v>
      </c>
      <c r="H2013" s="133" t="s">
        <v>7956</v>
      </c>
      <c r="I2013" s="135"/>
      <c r="J2013" s="154"/>
      <c r="K2013" s="154"/>
      <c r="L2013" s="154"/>
      <c r="M2013" s="154" t="s">
        <v>765</v>
      </c>
      <c r="N2013" s="507" t="s">
        <v>765</v>
      </c>
      <c r="O2013" s="132"/>
      <c r="P2013" s="99"/>
      <c r="Q2013" s="131"/>
      <c r="R2013" s="132">
        <v>2</v>
      </c>
      <c r="S2013" s="99"/>
      <c r="T2013" s="99"/>
      <c r="U2013" s="153"/>
      <c r="V2013" s="131"/>
      <c r="W2013" s="132"/>
      <c r="X2013" s="153"/>
      <c r="Y2013" s="132"/>
      <c r="Z2013" s="99"/>
      <c r="AA2013" s="99"/>
      <c r="AB2013" s="99"/>
      <c r="AC2013" s="99"/>
      <c r="AD2013" s="149">
        <v>44896</v>
      </c>
      <c r="AE2013" s="102" t="s">
        <v>7957</v>
      </c>
    </row>
    <row r="2014" spans="1:31" ht="27" customHeight="1">
      <c r="A2014" s="126">
        <v>1116514025</v>
      </c>
      <c r="B2014" s="124" t="s">
        <v>7713</v>
      </c>
      <c r="C2014" s="124" t="s">
        <v>8069</v>
      </c>
      <c r="D2014" s="102" t="s">
        <v>105</v>
      </c>
      <c r="E2014" s="102" t="s">
        <v>8070</v>
      </c>
      <c r="F2014" s="126" t="s">
        <v>5832</v>
      </c>
      <c r="G2014" s="387" t="s">
        <v>2458</v>
      </c>
      <c r="H2014" s="133" t="s">
        <v>2459</v>
      </c>
      <c r="I2014" s="135" t="s">
        <v>765</v>
      </c>
      <c r="J2014" s="154" t="s">
        <v>765</v>
      </c>
      <c r="K2014" s="154" t="s">
        <v>765</v>
      </c>
      <c r="L2014" s="154" t="s">
        <v>765</v>
      </c>
      <c r="M2014" s="154" t="s">
        <v>765</v>
      </c>
      <c r="N2014" s="507" t="s">
        <v>765</v>
      </c>
      <c r="O2014" s="132" t="s">
        <v>765</v>
      </c>
      <c r="P2014" s="99"/>
      <c r="Q2014" s="131"/>
      <c r="R2014" s="132">
        <v>2</v>
      </c>
      <c r="S2014" s="99"/>
      <c r="T2014" s="99"/>
      <c r="U2014" s="153"/>
      <c r="V2014" s="131"/>
      <c r="W2014" s="132"/>
      <c r="X2014" s="153"/>
      <c r="Y2014" s="132"/>
      <c r="Z2014" s="99"/>
      <c r="AA2014" s="99"/>
      <c r="AB2014" s="99"/>
      <c r="AC2014" s="99"/>
      <c r="AD2014" s="149">
        <v>44958</v>
      </c>
      <c r="AE2014" s="102" t="s">
        <v>8071</v>
      </c>
    </row>
    <row r="2015" spans="1:31" ht="27" customHeight="1">
      <c r="A2015" s="508">
        <v>1116514579</v>
      </c>
      <c r="B2015" s="396" t="s">
        <v>11888</v>
      </c>
      <c r="C2015" s="396" t="s">
        <v>8417</v>
      </c>
      <c r="D2015" s="324" t="s">
        <v>8110</v>
      </c>
      <c r="E2015" s="102" t="s">
        <v>8418</v>
      </c>
      <c r="F2015" s="99" t="s">
        <v>8419</v>
      </c>
      <c r="G2015" s="99" t="s">
        <v>8420</v>
      </c>
      <c r="H2015" s="99" t="s">
        <v>8421</v>
      </c>
      <c r="I2015" s="135" t="s">
        <v>765</v>
      </c>
      <c r="J2015" s="136" t="s">
        <v>765</v>
      </c>
      <c r="K2015" s="136" t="s">
        <v>765</v>
      </c>
      <c r="L2015" s="136" t="s">
        <v>765</v>
      </c>
      <c r="M2015" s="136" t="s">
        <v>765</v>
      </c>
      <c r="N2015" s="136" t="s">
        <v>765</v>
      </c>
      <c r="O2015" s="136" t="s">
        <v>765</v>
      </c>
      <c r="P2015" s="99"/>
      <c r="Q2015" s="131"/>
      <c r="R2015" s="132">
        <v>1</v>
      </c>
      <c r="S2015" s="99"/>
      <c r="T2015" s="99"/>
      <c r="U2015" s="135"/>
      <c r="V2015" s="131"/>
      <c r="W2015" s="132"/>
      <c r="X2015" s="135"/>
      <c r="Y2015" s="132"/>
      <c r="Z2015" s="99"/>
      <c r="AA2015" s="99"/>
      <c r="AB2015" s="99"/>
      <c r="AC2015" s="99"/>
      <c r="AD2015" s="149">
        <v>45108</v>
      </c>
      <c r="AE2015" s="102" t="s">
        <v>8422</v>
      </c>
    </row>
    <row r="2016" spans="1:31" ht="27" customHeight="1">
      <c r="A2016" s="420">
        <v>1116514660</v>
      </c>
      <c r="B2016" s="418" t="s">
        <v>11889</v>
      </c>
      <c r="C2016" s="448" t="s">
        <v>8423</v>
      </c>
      <c r="D2016" s="386" t="s">
        <v>8137</v>
      </c>
      <c r="E2016" s="401" t="s">
        <v>9778</v>
      </c>
      <c r="F2016" s="386" t="s">
        <v>8424</v>
      </c>
      <c r="G2016" s="401" t="s">
        <v>8425</v>
      </c>
      <c r="H2016" s="401" t="s">
        <v>8426</v>
      </c>
      <c r="I2016" s="422" t="s">
        <v>765</v>
      </c>
      <c r="J2016" s="423" t="s">
        <v>765</v>
      </c>
      <c r="K2016" s="423" t="s">
        <v>765</v>
      </c>
      <c r="L2016" s="423" t="s">
        <v>765</v>
      </c>
      <c r="M2016" s="423" t="s">
        <v>765</v>
      </c>
      <c r="N2016" s="450" t="s">
        <v>765</v>
      </c>
      <c r="O2016" s="424" t="s">
        <v>765</v>
      </c>
      <c r="P2016" s="420"/>
      <c r="Q2016" s="425"/>
      <c r="R2016" s="424">
        <v>2</v>
      </c>
      <c r="S2016" s="420"/>
      <c r="T2016" s="420"/>
      <c r="U2016" s="420"/>
      <c r="V2016" s="425"/>
      <c r="W2016" s="424"/>
      <c r="X2016" s="425"/>
      <c r="Y2016" s="424"/>
      <c r="Z2016" s="386"/>
      <c r="AA2016" s="386"/>
      <c r="AB2016" s="386"/>
      <c r="AC2016" s="386"/>
      <c r="AD2016" s="149">
        <v>45108</v>
      </c>
      <c r="AE2016" s="102" t="s">
        <v>8427</v>
      </c>
    </row>
    <row r="2017" spans="1:31" ht="27" customHeight="1">
      <c r="A2017" s="420">
        <v>1116515626</v>
      </c>
      <c r="B2017" s="401" t="s">
        <v>11889</v>
      </c>
      <c r="C2017" s="401" t="s">
        <v>9149</v>
      </c>
      <c r="D2017" s="429" t="s">
        <v>8110</v>
      </c>
      <c r="E2017" s="160" t="s">
        <v>9150</v>
      </c>
      <c r="F2017" s="76" t="s">
        <v>9151</v>
      </c>
      <c r="G2017" s="76" t="s">
        <v>9152</v>
      </c>
      <c r="H2017" s="76" t="s">
        <v>9153</v>
      </c>
      <c r="I2017" s="172" t="s">
        <v>765</v>
      </c>
      <c r="J2017" s="164" t="s">
        <v>765</v>
      </c>
      <c r="K2017" s="164" t="s">
        <v>765</v>
      </c>
      <c r="L2017" s="164" t="s">
        <v>765</v>
      </c>
      <c r="M2017" s="164" t="s">
        <v>765</v>
      </c>
      <c r="N2017" s="164" t="s">
        <v>765</v>
      </c>
      <c r="O2017" s="164" t="s">
        <v>765</v>
      </c>
      <c r="P2017" s="76"/>
      <c r="Q2017" s="70"/>
      <c r="R2017" s="89">
        <v>2</v>
      </c>
      <c r="S2017" s="76"/>
      <c r="T2017" s="76"/>
      <c r="U2017" s="76"/>
      <c r="V2017" s="70"/>
      <c r="W2017" s="89"/>
      <c r="X2017" s="70"/>
      <c r="Y2017" s="89"/>
      <c r="Z2017" s="76"/>
      <c r="AA2017" s="76"/>
      <c r="AB2017" s="420"/>
      <c r="AC2017" s="420"/>
      <c r="AD2017" s="140">
        <v>45413</v>
      </c>
      <c r="AE2017" s="160" t="s">
        <v>9154</v>
      </c>
    </row>
    <row r="2018" spans="1:31" ht="27" customHeight="1">
      <c r="A2018" s="420">
        <v>1116516178</v>
      </c>
      <c r="B2018" s="401" t="s">
        <v>11890</v>
      </c>
      <c r="C2018" s="401" t="s">
        <v>9373</v>
      </c>
      <c r="D2018" s="429" t="s">
        <v>105</v>
      </c>
      <c r="E2018" s="160" t="s">
        <v>9374</v>
      </c>
      <c r="F2018" s="76" t="s">
        <v>9375</v>
      </c>
      <c r="G2018" s="76" t="s">
        <v>9376</v>
      </c>
      <c r="H2018" s="76" t="s">
        <v>9377</v>
      </c>
      <c r="I2018" s="172" t="s">
        <v>765</v>
      </c>
      <c r="J2018" s="164" t="s">
        <v>765</v>
      </c>
      <c r="K2018" s="164" t="s">
        <v>765</v>
      </c>
      <c r="L2018" s="164" t="s">
        <v>765</v>
      </c>
      <c r="M2018" s="164" t="s">
        <v>765</v>
      </c>
      <c r="N2018" s="509" t="s">
        <v>765</v>
      </c>
      <c r="O2018" s="509" t="s">
        <v>765</v>
      </c>
      <c r="P2018" s="76"/>
      <c r="Q2018" s="70"/>
      <c r="R2018" s="89">
        <v>1</v>
      </c>
      <c r="S2018" s="76"/>
      <c r="T2018" s="76"/>
      <c r="U2018" s="76"/>
      <c r="V2018" s="70"/>
      <c r="W2018" s="89"/>
      <c r="X2018" s="70"/>
      <c r="Y2018" s="89"/>
      <c r="Z2018" s="76"/>
      <c r="AA2018" s="76"/>
      <c r="AB2018" s="420"/>
      <c r="AC2018" s="420"/>
      <c r="AD2018" s="140">
        <v>45505</v>
      </c>
      <c r="AE2018" s="160" t="s">
        <v>9378</v>
      </c>
    </row>
    <row r="2019" spans="1:31" ht="27" customHeight="1">
      <c r="A2019" s="72">
        <v>1116516269</v>
      </c>
      <c r="B2019" s="160" t="s">
        <v>11940</v>
      </c>
      <c r="C2019" s="160" t="s">
        <v>9427</v>
      </c>
      <c r="D2019" s="429" t="s">
        <v>8110</v>
      </c>
      <c r="E2019" s="160" t="s">
        <v>9428</v>
      </c>
      <c r="F2019" s="420" t="s">
        <v>6033</v>
      </c>
      <c r="G2019" s="420" t="s">
        <v>9429</v>
      </c>
      <c r="H2019" s="420" t="s">
        <v>9429</v>
      </c>
      <c r="I2019" s="172"/>
      <c r="J2019" s="164"/>
      <c r="K2019" s="164"/>
      <c r="L2019" s="164"/>
      <c r="M2019" s="164" t="s">
        <v>765</v>
      </c>
      <c r="N2019" s="164" t="s">
        <v>765</v>
      </c>
      <c r="O2019" s="164"/>
      <c r="P2019" s="76"/>
      <c r="Q2019" s="70" t="s">
        <v>765</v>
      </c>
      <c r="R2019" s="89"/>
      <c r="S2019" s="76"/>
      <c r="T2019" s="76"/>
      <c r="U2019" s="172"/>
      <c r="V2019" s="70"/>
      <c r="W2019" s="89"/>
      <c r="X2019" s="172"/>
      <c r="Y2019" s="89"/>
      <c r="Z2019" s="76"/>
      <c r="AA2019" s="76"/>
      <c r="AB2019" s="76"/>
      <c r="AC2019" s="76"/>
      <c r="AD2019" s="140">
        <v>45536</v>
      </c>
      <c r="AE2019" s="160" t="s">
        <v>9430</v>
      </c>
    </row>
    <row r="2020" spans="1:31" ht="27" customHeight="1">
      <c r="A2020" s="420">
        <v>1116516327</v>
      </c>
      <c r="B2020" s="453" t="s">
        <v>11891</v>
      </c>
      <c r="C2020" s="453" t="s">
        <v>9431</v>
      </c>
      <c r="D2020" s="429" t="s">
        <v>8110</v>
      </c>
      <c r="E2020" s="418" t="s">
        <v>9803</v>
      </c>
      <c r="F2020" s="420" t="s">
        <v>9432</v>
      </c>
      <c r="G2020" s="420" t="s">
        <v>9433</v>
      </c>
      <c r="H2020" s="420" t="s">
        <v>9433</v>
      </c>
      <c r="I2020" s="172"/>
      <c r="J2020" s="164"/>
      <c r="K2020" s="164"/>
      <c r="L2020" s="164"/>
      <c r="M2020" s="164" t="s">
        <v>765</v>
      </c>
      <c r="N2020" s="164" t="s">
        <v>765</v>
      </c>
      <c r="O2020" s="164"/>
      <c r="P2020" s="76"/>
      <c r="Q2020" s="70" t="s">
        <v>765</v>
      </c>
      <c r="R2020" s="89"/>
      <c r="S2020" s="420"/>
      <c r="T2020" s="76"/>
      <c r="U2020" s="420"/>
      <c r="V2020" s="70"/>
      <c r="W2020" s="89"/>
      <c r="X2020" s="70"/>
      <c r="Y2020" s="89"/>
      <c r="Z2020" s="420"/>
      <c r="AA2020" s="420"/>
      <c r="AB2020" s="76"/>
      <c r="AC2020" s="76"/>
      <c r="AD2020" s="140">
        <v>45536</v>
      </c>
      <c r="AE2020" s="160" t="s">
        <v>9434</v>
      </c>
    </row>
    <row r="2021" spans="1:31" ht="27" customHeight="1">
      <c r="A2021" s="420">
        <v>1116516525</v>
      </c>
      <c r="B2021" s="453" t="s">
        <v>11892</v>
      </c>
      <c r="C2021" s="453" t="s">
        <v>9552</v>
      </c>
      <c r="D2021" s="429" t="s">
        <v>8052</v>
      </c>
      <c r="E2021" s="160" t="s">
        <v>9553</v>
      </c>
      <c r="F2021" s="420" t="s">
        <v>4450</v>
      </c>
      <c r="G2021" s="420" t="s">
        <v>9554</v>
      </c>
      <c r="H2021" s="420" t="s">
        <v>9555</v>
      </c>
      <c r="I2021" s="172"/>
      <c r="J2021" s="164"/>
      <c r="K2021" s="164"/>
      <c r="L2021" s="164"/>
      <c r="M2021" s="164" t="s">
        <v>765</v>
      </c>
      <c r="N2021" s="509" t="s">
        <v>765</v>
      </c>
      <c r="O2021" s="509" t="s">
        <v>765</v>
      </c>
      <c r="P2021" s="76"/>
      <c r="Q2021" s="70"/>
      <c r="R2021" s="89">
        <v>3</v>
      </c>
      <c r="S2021" s="420"/>
      <c r="T2021" s="76"/>
      <c r="U2021" s="420"/>
      <c r="V2021" s="70"/>
      <c r="W2021" s="89"/>
      <c r="X2021" s="70"/>
      <c r="Y2021" s="89"/>
      <c r="Z2021" s="420"/>
      <c r="AA2021" s="420"/>
      <c r="AB2021" s="76"/>
      <c r="AC2021" s="76"/>
      <c r="AD2021" s="140">
        <v>45597</v>
      </c>
      <c r="AE2021" s="160" t="s">
        <v>9556</v>
      </c>
    </row>
    <row r="2022" spans="1:31" ht="27" customHeight="1">
      <c r="A2022" s="420">
        <v>1116516582</v>
      </c>
      <c r="B2022" s="160" t="s">
        <v>11893</v>
      </c>
      <c r="C2022" s="160" t="s">
        <v>9703</v>
      </c>
      <c r="D2022" s="429" t="s">
        <v>8052</v>
      </c>
      <c r="E2022" s="159" t="s">
        <v>9692</v>
      </c>
      <c r="F2022" s="420" t="s">
        <v>4456</v>
      </c>
      <c r="G2022" s="420" t="s">
        <v>9539</v>
      </c>
      <c r="H2022" s="420" t="s">
        <v>9540</v>
      </c>
      <c r="I2022" s="172" t="s">
        <v>8111</v>
      </c>
      <c r="J2022" s="164" t="s">
        <v>8111</v>
      </c>
      <c r="K2022" s="164" t="s">
        <v>8111</v>
      </c>
      <c r="L2022" s="164" t="s">
        <v>8111</v>
      </c>
      <c r="M2022" s="164" t="s">
        <v>8111</v>
      </c>
      <c r="N2022" s="164" t="s">
        <v>8111</v>
      </c>
      <c r="O2022" s="164"/>
      <c r="P2022" s="76"/>
      <c r="Q2022" s="70"/>
      <c r="R2022" s="89">
        <v>2</v>
      </c>
      <c r="S2022" s="76"/>
      <c r="T2022" s="76"/>
      <c r="U2022" s="76"/>
      <c r="V2022" s="70"/>
      <c r="W2022" s="89"/>
      <c r="X2022" s="70"/>
      <c r="Y2022" s="89"/>
      <c r="Z2022" s="76"/>
      <c r="AA2022" s="76"/>
      <c r="AB2022" s="76"/>
      <c r="AC2022" s="76"/>
      <c r="AD2022" s="140">
        <v>45627</v>
      </c>
      <c r="AE2022" s="160" t="s">
        <v>9541</v>
      </c>
    </row>
    <row r="2023" spans="1:31" ht="27" customHeight="1">
      <c r="A2023" s="420">
        <v>1116516673</v>
      </c>
      <c r="B2023" s="160" t="s">
        <v>11893</v>
      </c>
      <c r="C2023" s="160" t="s">
        <v>9710</v>
      </c>
      <c r="D2023" s="429" t="s">
        <v>8052</v>
      </c>
      <c r="E2023" s="159" t="s">
        <v>9768</v>
      </c>
      <c r="F2023" s="420" t="s">
        <v>6803</v>
      </c>
      <c r="G2023" s="420" t="s">
        <v>5437</v>
      </c>
      <c r="H2023" s="420" t="s">
        <v>5438</v>
      </c>
      <c r="I2023" s="172" t="s">
        <v>8111</v>
      </c>
      <c r="J2023" s="164" t="s">
        <v>8111</v>
      </c>
      <c r="K2023" s="164" t="s">
        <v>8111</v>
      </c>
      <c r="L2023" s="164" t="s">
        <v>8111</v>
      </c>
      <c r="M2023" s="164" t="s">
        <v>8111</v>
      </c>
      <c r="N2023" s="164" t="s">
        <v>8111</v>
      </c>
      <c r="O2023" s="164"/>
      <c r="P2023" s="76"/>
      <c r="Q2023" s="70"/>
      <c r="R2023" s="89">
        <v>1</v>
      </c>
      <c r="S2023" s="76"/>
      <c r="T2023" s="76"/>
      <c r="U2023" s="76"/>
      <c r="V2023" s="70"/>
      <c r="W2023" s="89"/>
      <c r="X2023" s="70"/>
      <c r="Y2023" s="89"/>
      <c r="Z2023" s="76"/>
      <c r="AA2023" s="76"/>
      <c r="AB2023" s="76"/>
      <c r="AC2023" s="76"/>
      <c r="AD2023" s="140">
        <v>45627</v>
      </c>
      <c r="AE2023" s="160" t="s">
        <v>9709</v>
      </c>
    </row>
    <row r="2024" spans="1:31" ht="27" customHeight="1">
      <c r="A2024" s="420">
        <v>1116516707</v>
      </c>
      <c r="B2024" s="160" t="s">
        <v>11893</v>
      </c>
      <c r="C2024" s="160" t="s">
        <v>9706</v>
      </c>
      <c r="D2024" s="429" t="s">
        <v>8052</v>
      </c>
      <c r="E2024" s="159" t="s">
        <v>9707</v>
      </c>
      <c r="F2024" s="420" t="s">
        <v>5828</v>
      </c>
      <c r="G2024" s="420" t="s">
        <v>6308</v>
      </c>
      <c r="H2024" s="420" t="s">
        <v>6309</v>
      </c>
      <c r="I2024" s="172" t="s">
        <v>8111</v>
      </c>
      <c r="J2024" s="164" t="s">
        <v>8111</v>
      </c>
      <c r="K2024" s="164" t="s">
        <v>8111</v>
      </c>
      <c r="L2024" s="164" t="s">
        <v>8111</v>
      </c>
      <c r="M2024" s="164" t="s">
        <v>8111</v>
      </c>
      <c r="N2024" s="164" t="s">
        <v>8111</v>
      </c>
      <c r="O2024" s="164"/>
      <c r="P2024" s="76"/>
      <c r="Q2024" s="70"/>
      <c r="R2024" s="89">
        <v>2</v>
      </c>
      <c r="S2024" s="76"/>
      <c r="T2024" s="76"/>
      <c r="U2024" s="76"/>
      <c r="V2024" s="70"/>
      <c r="W2024" s="89"/>
      <c r="X2024" s="70"/>
      <c r="Y2024" s="89"/>
      <c r="Z2024" s="76"/>
      <c r="AA2024" s="76"/>
      <c r="AB2024" s="76"/>
      <c r="AC2024" s="76"/>
      <c r="AD2024" s="140">
        <v>45627</v>
      </c>
      <c r="AE2024" s="160" t="s">
        <v>9708</v>
      </c>
    </row>
    <row r="2025" spans="1:31" ht="27" customHeight="1">
      <c r="A2025" s="420">
        <v>1116516798</v>
      </c>
      <c r="B2025" s="160" t="s">
        <v>11894</v>
      </c>
      <c r="C2025" s="160" t="s">
        <v>9875</v>
      </c>
      <c r="D2025" s="429" t="s">
        <v>8052</v>
      </c>
      <c r="E2025" s="159" t="s">
        <v>9300</v>
      </c>
      <c r="F2025" s="420" t="s">
        <v>6803</v>
      </c>
      <c r="G2025" s="420" t="s">
        <v>9301</v>
      </c>
      <c r="H2025" s="420" t="s">
        <v>9301</v>
      </c>
      <c r="I2025" s="172" t="s">
        <v>765</v>
      </c>
      <c r="J2025" s="164" t="s">
        <v>765</v>
      </c>
      <c r="K2025" s="164" t="s">
        <v>765</v>
      </c>
      <c r="L2025" s="164" t="s">
        <v>765</v>
      </c>
      <c r="M2025" s="164" t="s">
        <v>765</v>
      </c>
      <c r="N2025" s="509" t="s">
        <v>765</v>
      </c>
      <c r="O2025" s="509" t="s">
        <v>765</v>
      </c>
      <c r="P2025" s="76"/>
      <c r="Q2025" s="70"/>
      <c r="R2025" s="89">
        <v>3</v>
      </c>
      <c r="S2025" s="76"/>
      <c r="T2025" s="76"/>
      <c r="U2025" s="76"/>
      <c r="V2025" s="70"/>
      <c r="W2025" s="89"/>
      <c r="X2025" s="70"/>
      <c r="Y2025" s="89"/>
      <c r="Z2025" s="76"/>
      <c r="AA2025" s="76"/>
      <c r="AB2025" s="76"/>
      <c r="AC2025" s="76"/>
      <c r="AD2025" s="140">
        <v>45658</v>
      </c>
      <c r="AE2025" s="160" t="s">
        <v>9802</v>
      </c>
    </row>
    <row r="2026" spans="1:31" ht="26.25" customHeight="1">
      <c r="A2026" s="420">
        <v>1116516970</v>
      </c>
      <c r="B2026" s="160" t="s">
        <v>11895</v>
      </c>
      <c r="C2026" s="160" t="s">
        <v>9876</v>
      </c>
      <c r="D2026" s="429" t="s">
        <v>8052</v>
      </c>
      <c r="E2026" s="159" t="s">
        <v>9877</v>
      </c>
      <c r="F2026" s="420" t="s">
        <v>4549</v>
      </c>
      <c r="G2026" s="420" t="s">
        <v>6783</v>
      </c>
      <c r="H2026" s="420" t="s">
        <v>6784</v>
      </c>
      <c r="I2026" s="172" t="s">
        <v>765</v>
      </c>
      <c r="J2026" s="164" t="s">
        <v>765</v>
      </c>
      <c r="K2026" s="164" t="s">
        <v>765</v>
      </c>
      <c r="L2026" s="164" t="s">
        <v>765</v>
      </c>
      <c r="M2026" s="164" t="s">
        <v>765</v>
      </c>
      <c r="N2026" s="509" t="s">
        <v>765</v>
      </c>
      <c r="O2026" s="509" t="s">
        <v>765</v>
      </c>
      <c r="P2026" s="76"/>
      <c r="Q2026" s="70"/>
      <c r="R2026" s="89">
        <v>1</v>
      </c>
      <c r="S2026" s="76"/>
      <c r="T2026" s="76"/>
      <c r="U2026" s="76"/>
      <c r="V2026" s="70"/>
      <c r="W2026" s="89"/>
      <c r="X2026" s="70"/>
      <c r="Y2026" s="89"/>
      <c r="Z2026" s="76"/>
      <c r="AA2026" s="76"/>
      <c r="AB2026" s="76"/>
      <c r="AC2026" s="76"/>
      <c r="AD2026" s="140">
        <v>45717</v>
      </c>
      <c r="AE2026" s="160" t="s">
        <v>9878</v>
      </c>
    </row>
    <row r="2027" spans="1:31" ht="26.25" customHeight="1">
      <c r="A2027" s="420">
        <v>1116516996</v>
      </c>
      <c r="B2027" s="157" t="s">
        <v>11896</v>
      </c>
      <c r="C2027" s="158" t="s">
        <v>10011</v>
      </c>
      <c r="D2027" s="429" t="s">
        <v>8052</v>
      </c>
      <c r="E2027" s="159" t="s">
        <v>8465</v>
      </c>
      <c r="F2027" s="420" t="s">
        <v>7421</v>
      </c>
      <c r="G2027" s="420" t="s">
        <v>8466</v>
      </c>
      <c r="H2027" s="420" t="s">
        <v>8467</v>
      </c>
      <c r="I2027" s="172" t="s">
        <v>765</v>
      </c>
      <c r="J2027" s="164" t="s">
        <v>765</v>
      </c>
      <c r="K2027" s="164" t="s">
        <v>765</v>
      </c>
      <c r="L2027" s="164" t="s">
        <v>765</v>
      </c>
      <c r="M2027" s="164" t="s">
        <v>765</v>
      </c>
      <c r="N2027" s="509" t="s">
        <v>765</v>
      </c>
      <c r="O2027" s="509"/>
      <c r="P2027" s="76"/>
      <c r="Q2027" s="70"/>
      <c r="R2027" s="89">
        <v>2</v>
      </c>
      <c r="S2027" s="76"/>
      <c r="T2027" s="76"/>
      <c r="U2027" s="76"/>
      <c r="V2027" s="70"/>
      <c r="W2027" s="89"/>
      <c r="X2027" s="70"/>
      <c r="Y2027" s="89"/>
      <c r="Z2027" s="76"/>
      <c r="AA2027" s="76"/>
      <c r="AB2027" s="76"/>
      <c r="AC2027" s="76"/>
      <c r="AD2027" s="140">
        <v>45717</v>
      </c>
      <c r="AE2027" s="160" t="s">
        <v>9879</v>
      </c>
    </row>
    <row r="2028" spans="1:31" s="297" customFormat="1" ht="27" customHeight="1">
      <c r="A2028" s="420">
        <v>1116517010</v>
      </c>
      <c r="B2028" s="160" t="s">
        <v>11897</v>
      </c>
      <c r="C2028" s="160" t="s">
        <v>9880</v>
      </c>
      <c r="D2028" s="429" t="s">
        <v>105</v>
      </c>
      <c r="E2028" s="159" t="s">
        <v>9881</v>
      </c>
      <c r="F2028" s="420" t="s">
        <v>6900</v>
      </c>
      <c r="G2028" s="420" t="s">
        <v>6901</v>
      </c>
      <c r="H2028" s="420" t="s">
        <v>6902</v>
      </c>
      <c r="I2028" s="172" t="s">
        <v>765</v>
      </c>
      <c r="J2028" s="164" t="s">
        <v>765</v>
      </c>
      <c r="K2028" s="164" t="s">
        <v>765</v>
      </c>
      <c r="L2028" s="164" t="s">
        <v>765</v>
      </c>
      <c r="M2028" s="164" t="s">
        <v>765</v>
      </c>
      <c r="N2028" s="509" t="s">
        <v>765</v>
      </c>
      <c r="O2028" s="509" t="s">
        <v>765</v>
      </c>
      <c r="P2028" s="76"/>
      <c r="Q2028" s="70"/>
      <c r="R2028" s="89">
        <v>2</v>
      </c>
      <c r="S2028" s="76"/>
      <c r="T2028" s="76"/>
      <c r="U2028" s="76"/>
      <c r="V2028" s="70"/>
      <c r="W2028" s="89"/>
      <c r="X2028" s="70"/>
      <c r="Y2028" s="89"/>
      <c r="Z2028" s="76"/>
      <c r="AA2028" s="76"/>
      <c r="AB2028" s="76"/>
      <c r="AC2028" s="76"/>
      <c r="AD2028" s="140">
        <v>45717</v>
      </c>
      <c r="AE2028" s="160" t="s">
        <v>9882</v>
      </c>
    </row>
    <row r="2029" spans="1:31" ht="27" customHeight="1">
      <c r="A2029" s="420">
        <v>1116517671</v>
      </c>
      <c r="B2029" s="401" t="s">
        <v>12002</v>
      </c>
      <c r="C2029" s="401" t="s">
        <v>10472</v>
      </c>
      <c r="D2029" s="429" t="s">
        <v>8052</v>
      </c>
      <c r="E2029" s="159" t="s">
        <v>10483</v>
      </c>
      <c r="F2029" s="76" t="s">
        <v>10473</v>
      </c>
      <c r="G2029" s="76" t="s">
        <v>380</v>
      </c>
      <c r="H2029" s="76" t="s">
        <v>2633</v>
      </c>
      <c r="I2029" s="172" t="s">
        <v>765</v>
      </c>
      <c r="J2029" s="164" t="s">
        <v>765</v>
      </c>
      <c r="K2029" s="164" t="s">
        <v>765</v>
      </c>
      <c r="L2029" s="164" t="s">
        <v>765</v>
      </c>
      <c r="M2029" s="164" t="s">
        <v>765</v>
      </c>
      <c r="N2029" s="164" t="s">
        <v>765</v>
      </c>
      <c r="O2029" s="164" t="s">
        <v>765</v>
      </c>
      <c r="P2029" s="76"/>
      <c r="Q2029" s="70"/>
      <c r="R2029" s="89">
        <v>3</v>
      </c>
      <c r="S2029" s="76"/>
      <c r="T2029" s="76"/>
      <c r="U2029" s="76"/>
      <c r="V2029" s="70"/>
      <c r="W2029" s="89"/>
      <c r="X2029" s="70"/>
      <c r="Y2029" s="89"/>
      <c r="Z2029" s="76"/>
      <c r="AA2029" s="76"/>
      <c r="AB2029" s="76"/>
      <c r="AC2029" s="76"/>
      <c r="AD2029" s="140">
        <v>45870</v>
      </c>
      <c r="AE2029" s="401" t="s">
        <v>10474</v>
      </c>
    </row>
    <row r="2030" spans="1:31" s="213" customFormat="1" ht="27" customHeight="1">
      <c r="A2030" s="76">
        <v>1116517945</v>
      </c>
      <c r="B2030" s="157" t="s">
        <v>11898</v>
      </c>
      <c r="C2030" s="158" t="s">
        <v>10631</v>
      </c>
      <c r="D2030" s="160" t="s">
        <v>8331</v>
      </c>
      <c r="E2030" s="160" t="s">
        <v>10632</v>
      </c>
      <c r="F2030" s="161" t="s">
        <v>10633</v>
      </c>
      <c r="G2030" s="161" t="s">
        <v>10634</v>
      </c>
      <c r="H2030" s="161" t="s">
        <v>10634</v>
      </c>
      <c r="I2030" s="172"/>
      <c r="J2030" s="164"/>
      <c r="K2030" s="164"/>
      <c r="L2030" s="164" t="s">
        <v>765</v>
      </c>
      <c r="M2030" s="164" t="s">
        <v>765</v>
      </c>
      <c r="N2030" s="164" t="s">
        <v>765</v>
      </c>
      <c r="O2030" s="164" t="s">
        <v>765</v>
      </c>
      <c r="P2030" s="76"/>
      <c r="Q2030" s="70"/>
      <c r="R2030" s="89">
        <v>2</v>
      </c>
      <c r="S2030" s="76"/>
      <c r="T2030" s="76"/>
      <c r="U2030" s="76"/>
      <c r="V2030" s="70"/>
      <c r="W2030" s="89"/>
      <c r="X2030" s="70"/>
      <c r="Y2030" s="89"/>
      <c r="Z2030" s="76"/>
      <c r="AA2030" s="76"/>
      <c r="AB2030" s="76"/>
      <c r="AC2030" s="76"/>
      <c r="AD2030" s="140">
        <v>45901</v>
      </c>
      <c r="AE2030" s="160"/>
    </row>
    <row r="2031" spans="1:31" s="213" customFormat="1" ht="27" customHeight="1">
      <c r="A2031" s="76">
        <v>1116518489</v>
      </c>
      <c r="B2031" s="401" t="s">
        <v>11960</v>
      </c>
      <c r="C2031" s="429" t="s">
        <v>10894</v>
      </c>
      <c r="D2031" s="429" t="s">
        <v>8052</v>
      </c>
      <c r="E2031" s="401" t="s">
        <v>10895</v>
      </c>
      <c r="F2031" s="162" t="s">
        <v>5790</v>
      </c>
      <c r="G2031" s="76" t="s">
        <v>10896</v>
      </c>
      <c r="H2031" s="76"/>
      <c r="I2031" s="172"/>
      <c r="J2031" s="164"/>
      <c r="K2031" s="164"/>
      <c r="L2031" s="164"/>
      <c r="M2031" s="164" t="s">
        <v>765</v>
      </c>
      <c r="N2031" s="164" t="s">
        <v>765</v>
      </c>
      <c r="O2031" s="164"/>
      <c r="P2031" s="76"/>
      <c r="Q2031" s="70" t="s">
        <v>765</v>
      </c>
      <c r="R2031" s="89"/>
      <c r="S2031" s="76"/>
      <c r="T2031" s="76"/>
      <c r="U2031" s="76"/>
      <c r="V2031" s="70"/>
      <c r="W2031" s="89"/>
      <c r="X2031" s="70"/>
      <c r="Y2031" s="89"/>
      <c r="Z2031" s="76"/>
      <c r="AA2031" s="76"/>
      <c r="AB2031" s="76"/>
      <c r="AC2031" s="76"/>
      <c r="AD2031" s="140">
        <v>45992</v>
      </c>
      <c r="AE2031" s="160" t="s">
        <v>10897</v>
      </c>
    </row>
    <row r="2032" spans="1:31" s="213" customFormat="1" ht="27" customHeight="1">
      <c r="A2032" s="76">
        <v>1116518711</v>
      </c>
      <c r="B2032" s="401" t="s">
        <v>11899</v>
      </c>
      <c r="C2032" s="510" t="s">
        <v>11054</v>
      </c>
      <c r="D2032" s="429" t="s">
        <v>8052</v>
      </c>
      <c r="E2032" s="401" t="s">
        <v>9298</v>
      </c>
      <c r="F2032" s="162" t="s">
        <v>5828</v>
      </c>
      <c r="G2032" s="76" t="s">
        <v>9299</v>
      </c>
      <c r="H2032" s="76" t="s">
        <v>9299</v>
      </c>
      <c r="I2032" s="172" t="s">
        <v>10950</v>
      </c>
      <c r="J2032" s="164" t="s">
        <v>10950</v>
      </c>
      <c r="K2032" s="164" t="s">
        <v>10950</v>
      </c>
      <c r="L2032" s="164" t="s">
        <v>10950</v>
      </c>
      <c r="M2032" s="164" t="s">
        <v>10950</v>
      </c>
      <c r="N2032" s="509" t="s">
        <v>10950</v>
      </c>
      <c r="O2032" s="509"/>
      <c r="P2032" s="76"/>
      <c r="Q2032" s="70"/>
      <c r="R2032" s="89">
        <v>2</v>
      </c>
      <c r="S2032" s="76"/>
      <c r="T2032" s="76"/>
      <c r="U2032" s="76"/>
      <c r="V2032" s="70"/>
      <c r="W2032" s="89"/>
      <c r="X2032" s="70"/>
      <c r="Y2032" s="89"/>
      <c r="Z2032" s="76"/>
      <c r="AA2032" s="76"/>
      <c r="AB2032" s="76"/>
      <c r="AC2032" s="76"/>
      <c r="AD2032" s="140">
        <v>46054</v>
      </c>
      <c r="AE2032" s="160" t="s">
        <v>11055</v>
      </c>
    </row>
    <row r="2033" spans="1:31" s="213" customFormat="1" ht="27" customHeight="1">
      <c r="A2033" s="76">
        <v>1116518802</v>
      </c>
      <c r="B2033" s="401" t="s">
        <v>11887</v>
      </c>
      <c r="C2033" s="429" t="s">
        <v>11110</v>
      </c>
      <c r="D2033" s="429" t="s">
        <v>8052</v>
      </c>
      <c r="E2033" s="401" t="s">
        <v>11111</v>
      </c>
      <c r="F2033" s="162" t="s">
        <v>7421</v>
      </c>
      <c r="G2033" s="76" t="s">
        <v>11112</v>
      </c>
      <c r="H2033" s="76" t="s">
        <v>11113</v>
      </c>
      <c r="I2033" s="172"/>
      <c r="J2033" s="164"/>
      <c r="K2033" s="164"/>
      <c r="L2033" s="164"/>
      <c r="M2033" s="164" t="s">
        <v>10950</v>
      </c>
      <c r="N2033" s="164" t="s">
        <v>10950</v>
      </c>
      <c r="O2033" s="164"/>
      <c r="P2033" s="76"/>
      <c r="Q2033" s="70" t="s">
        <v>765</v>
      </c>
      <c r="R2033" s="89">
        <v>1</v>
      </c>
      <c r="S2033" s="76"/>
      <c r="T2033" s="76"/>
      <c r="U2033" s="76"/>
      <c r="V2033" s="70"/>
      <c r="W2033" s="89"/>
      <c r="X2033" s="70"/>
      <c r="Y2033" s="89"/>
      <c r="Z2033" s="76"/>
      <c r="AA2033" s="76"/>
      <c r="AB2033" s="76"/>
      <c r="AC2033" s="76"/>
      <c r="AD2033" s="140">
        <v>46082</v>
      </c>
      <c r="AE2033" s="160"/>
    </row>
    <row r="2034" spans="1:31" s="213" customFormat="1" ht="27" customHeight="1">
      <c r="A2034" s="76">
        <v>1116518927</v>
      </c>
      <c r="B2034" s="401" t="s">
        <v>11857</v>
      </c>
      <c r="C2034" s="429" t="s">
        <v>11126</v>
      </c>
      <c r="D2034" s="429" t="s">
        <v>8052</v>
      </c>
      <c r="E2034" s="401" t="s">
        <v>11127</v>
      </c>
      <c r="F2034" s="162" t="s">
        <v>7239</v>
      </c>
      <c r="G2034" s="76" t="s">
        <v>11128</v>
      </c>
      <c r="H2034" s="76" t="s">
        <v>11129</v>
      </c>
      <c r="I2034" s="172" t="s">
        <v>10950</v>
      </c>
      <c r="J2034" s="164" t="s">
        <v>10950</v>
      </c>
      <c r="K2034" s="164" t="s">
        <v>10950</v>
      </c>
      <c r="L2034" s="164" t="s">
        <v>10950</v>
      </c>
      <c r="M2034" s="164" t="s">
        <v>10950</v>
      </c>
      <c r="N2034" s="164" t="s">
        <v>10950</v>
      </c>
      <c r="O2034" s="164" t="s">
        <v>10950</v>
      </c>
      <c r="P2034" s="76"/>
      <c r="Q2034" s="70"/>
      <c r="R2034" s="89">
        <v>1</v>
      </c>
      <c r="S2034" s="76"/>
      <c r="T2034" s="76"/>
      <c r="U2034" s="76"/>
      <c r="V2034" s="70"/>
      <c r="W2034" s="89"/>
      <c r="X2034" s="70"/>
      <c r="Y2034" s="89"/>
      <c r="Z2034" s="76"/>
      <c r="AA2034" s="76"/>
      <c r="AB2034" s="76"/>
      <c r="AC2034" s="76"/>
      <c r="AD2034" s="140">
        <v>46082</v>
      </c>
      <c r="AE2034" s="160" t="s">
        <v>11130</v>
      </c>
    </row>
    <row r="2035" spans="1:31" s="213" customFormat="1" ht="27" customHeight="1">
      <c r="A2035" s="76">
        <v>1116518943</v>
      </c>
      <c r="B2035" s="401" t="s">
        <v>11858</v>
      </c>
      <c r="C2035" s="429" t="s">
        <v>11133</v>
      </c>
      <c r="D2035" s="429" t="s">
        <v>8052</v>
      </c>
      <c r="E2035" s="401" t="s">
        <v>11131</v>
      </c>
      <c r="F2035" s="162" t="s">
        <v>11134</v>
      </c>
      <c r="G2035" s="76" t="s">
        <v>4380</v>
      </c>
      <c r="H2035" s="76" t="s">
        <v>4380</v>
      </c>
      <c r="I2035" s="172"/>
      <c r="J2035" s="164"/>
      <c r="K2035" s="164"/>
      <c r="L2035" s="164"/>
      <c r="M2035" s="164" t="s">
        <v>10950</v>
      </c>
      <c r="N2035" s="164"/>
      <c r="O2035" s="164"/>
      <c r="P2035" s="76"/>
      <c r="Q2035" s="70"/>
      <c r="R2035" s="89">
        <v>2</v>
      </c>
      <c r="S2035" s="76"/>
      <c r="T2035" s="76"/>
      <c r="U2035" s="76"/>
      <c r="V2035" s="70"/>
      <c r="W2035" s="89"/>
      <c r="X2035" s="70"/>
      <c r="Y2035" s="89"/>
      <c r="Z2035" s="76"/>
      <c r="AA2035" s="76"/>
      <c r="AB2035" s="76"/>
      <c r="AC2035" s="76"/>
      <c r="AD2035" s="140">
        <v>46082</v>
      </c>
      <c r="AE2035" s="160" t="s">
        <v>11132</v>
      </c>
    </row>
    <row r="2036" spans="1:31" s="213" customFormat="1" ht="27" customHeight="1">
      <c r="A2036" s="76">
        <v>1116519271</v>
      </c>
      <c r="B2036" s="401" t="s">
        <v>11960</v>
      </c>
      <c r="C2036" s="429" t="s">
        <v>11514</v>
      </c>
      <c r="D2036" s="429" t="s">
        <v>105</v>
      </c>
      <c r="E2036" s="401" t="s">
        <v>11515</v>
      </c>
      <c r="F2036" s="162" t="s">
        <v>11511</v>
      </c>
      <c r="G2036" s="76" t="s">
        <v>10896</v>
      </c>
      <c r="H2036" s="76"/>
      <c r="I2036" s="172"/>
      <c r="J2036" s="164"/>
      <c r="K2036" s="164"/>
      <c r="L2036" s="164"/>
      <c r="M2036" s="164" t="s">
        <v>10950</v>
      </c>
      <c r="N2036" s="164" t="s">
        <v>10950</v>
      </c>
      <c r="O2036" s="164" t="s">
        <v>10950</v>
      </c>
      <c r="P2036" s="76"/>
      <c r="Q2036" s="70" t="s">
        <v>11512</v>
      </c>
      <c r="R2036" s="89"/>
      <c r="S2036" s="76"/>
      <c r="T2036" s="76"/>
      <c r="U2036" s="76"/>
      <c r="V2036" s="70"/>
      <c r="W2036" s="89"/>
      <c r="X2036" s="70"/>
      <c r="Y2036" s="89"/>
      <c r="Z2036" s="76"/>
      <c r="AA2036" s="76"/>
      <c r="AB2036" s="76"/>
      <c r="AC2036" s="76"/>
      <c r="AD2036" s="140">
        <v>46143</v>
      </c>
      <c r="AE2036" s="160" t="s">
        <v>11513</v>
      </c>
    </row>
    <row r="2037" spans="1:31" s="213" customFormat="1" ht="27" customHeight="1">
      <c r="A2037" s="76">
        <v>1116519289</v>
      </c>
      <c r="B2037" s="401" t="s">
        <v>11864</v>
      </c>
      <c r="C2037" s="429" t="s">
        <v>11519</v>
      </c>
      <c r="D2037" s="429" t="s">
        <v>105</v>
      </c>
      <c r="E2037" s="401" t="s">
        <v>11520</v>
      </c>
      <c r="F2037" s="162" t="s">
        <v>11516</v>
      </c>
      <c r="G2037" s="76" t="s">
        <v>11517</v>
      </c>
      <c r="H2037" s="76" t="s">
        <v>11518</v>
      </c>
      <c r="I2037" s="172"/>
      <c r="J2037" s="164"/>
      <c r="K2037" s="164"/>
      <c r="L2037" s="164"/>
      <c r="M2037" s="164" t="s">
        <v>10950</v>
      </c>
      <c r="N2037" s="164"/>
      <c r="O2037" s="164"/>
      <c r="P2037" s="76"/>
      <c r="Q2037" s="70" t="s">
        <v>11512</v>
      </c>
      <c r="R2037" s="89">
        <v>1</v>
      </c>
      <c r="S2037" s="76"/>
      <c r="T2037" s="76"/>
      <c r="U2037" s="76"/>
      <c r="V2037" s="70"/>
      <c r="W2037" s="89"/>
      <c r="X2037" s="70"/>
      <c r="Y2037" s="89"/>
      <c r="Z2037" s="76"/>
      <c r="AA2037" s="76"/>
      <c r="AB2037" s="76"/>
      <c r="AC2037" s="76"/>
      <c r="AD2037" s="140">
        <v>46143</v>
      </c>
      <c r="AE2037" s="517" t="s">
        <v>12151</v>
      </c>
    </row>
    <row r="2038" spans="1:31" s="213" customFormat="1" ht="27" customHeight="1">
      <c r="A2038" s="76">
        <v>1116519446</v>
      </c>
      <c r="B2038" s="401" t="s">
        <v>11714</v>
      </c>
      <c r="C2038" s="429" t="s">
        <v>11552</v>
      </c>
      <c r="D2038" s="429" t="s">
        <v>8052</v>
      </c>
      <c r="E2038" s="401" t="s">
        <v>11529</v>
      </c>
      <c r="F2038" s="162" t="s">
        <v>5828</v>
      </c>
      <c r="G2038" s="76" t="s">
        <v>11530</v>
      </c>
      <c r="H2038" s="76" t="s">
        <v>11531</v>
      </c>
      <c r="I2038" s="172"/>
      <c r="J2038" s="164"/>
      <c r="K2038" s="164"/>
      <c r="L2038" s="164"/>
      <c r="M2038" s="164" t="s">
        <v>10950</v>
      </c>
      <c r="N2038" s="164" t="s">
        <v>10950</v>
      </c>
      <c r="O2038" s="164"/>
      <c r="P2038" s="76"/>
      <c r="Q2038" s="70" t="s">
        <v>10950</v>
      </c>
      <c r="R2038" s="89"/>
      <c r="S2038" s="76"/>
      <c r="T2038" s="76"/>
      <c r="U2038" s="76"/>
      <c r="V2038" s="70"/>
      <c r="W2038" s="89"/>
      <c r="X2038" s="70"/>
      <c r="Y2038" s="89"/>
      <c r="Z2038" s="76"/>
      <c r="AA2038" s="76"/>
      <c r="AB2038" s="76"/>
      <c r="AC2038" s="76"/>
      <c r="AD2038" s="140">
        <v>46143</v>
      </c>
      <c r="AE2038" s="160" t="s">
        <v>11532</v>
      </c>
    </row>
    <row r="2039" spans="1:31" ht="27" customHeight="1">
      <c r="A2039" s="76">
        <v>1116519487</v>
      </c>
      <c r="B2039" s="401" t="s">
        <v>11995</v>
      </c>
      <c r="C2039" s="429" t="s">
        <v>11553</v>
      </c>
      <c r="D2039" s="429" t="s">
        <v>8052</v>
      </c>
      <c r="E2039" s="401" t="s">
        <v>11554</v>
      </c>
      <c r="F2039" s="162" t="s">
        <v>11535</v>
      </c>
      <c r="G2039" s="76" t="s">
        <v>11536</v>
      </c>
      <c r="H2039" s="76" t="s">
        <v>11536</v>
      </c>
      <c r="I2039" s="172"/>
      <c r="J2039" s="164"/>
      <c r="K2039" s="164"/>
      <c r="L2039" s="164"/>
      <c r="M2039" s="164" t="s">
        <v>10950</v>
      </c>
      <c r="N2039" s="164" t="s">
        <v>10950</v>
      </c>
      <c r="O2039" s="164"/>
      <c r="P2039" s="76"/>
      <c r="Q2039" s="70"/>
      <c r="R2039" s="89">
        <v>2</v>
      </c>
      <c r="S2039" s="76"/>
      <c r="T2039" s="76"/>
      <c r="U2039" s="76"/>
      <c r="V2039" s="70"/>
      <c r="W2039" s="89"/>
      <c r="X2039" s="70"/>
      <c r="Y2039" s="89"/>
      <c r="Z2039" s="76"/>
      <c r="AA2039" s="76"/>
      <c r="AB2039" s="76"/>
      <c r="AC2039" s="76"/>
      <c r="AD2039" s="140">
        <v>46143</v>
      </c>
      <c r="AE2039" s="160" t="s">
        <v>11537</v>
      </c>
    </row>
    <row r="2040" spans="1:31" ht="26.25" customHeight="1">
      <c r="A2040" s="99">
        <v>1116600097</v>
      </c>
      <c r="B2040" s="124" t="s">
        <v>8988</v>
      </c>
      <c r="C2040" s="124" t="s">
        <v>8572</v>
      </c>
      <c r="D2040" s="102" t="s">
        <v>6279</v>
      </c>
      <c r="E2040" s="276" t="s">
        <v>8989</v>
      </c>
      <c r="F2040" s="126" t="s">
        <v>8573</v>
      </c>
      <c r="G2040" s="133" t="s">
        <v>8990</v>
      </c>
      <c r="H2040" s="133" t="s">
        <v>8991</v>
      </c>
      <c r="I2040" s="135" t="s">
        <v>391</v>
      </c>
      <c r="J2040" s="136" t="s">
        <v>392</v>
      </c>
      <c r="K2040" s="136" t="s">
        <v>393</v>
      </c>
      <c r="L2040" s="136" t="s">
        <v>394</v>
      </c>
      <c r="M2040" s="136" t="s">
        <v>395</v>
      </c>
      <c r="N2040" s="171" t="s">
        <v>396</v>
      </c>
      <c r="O2040" s="171"/>
      <c r="P2040" s="99"/>
      <c r="Q2040" s="131" t="s">
        <v>765</v>
      </c>
      <c r="R2040" s="132"/>
      <c r="S2040" s="99"/>
      <c r="T2040" s="99"/>
      <c r="U2040" s="99"/>
      <c r="V2040" s="131"/>
      <c r="W2040" s="132"/>
      <c r="X2040" s="131"/>
      <c r="Y2040" s="132"/>
      <c r="Z2040" s="99"/>
      <c r="AA2040" s="99"/>
      <c r="AB2040" s="99"/>
      <c r="AC2040" s="99"/>
      <c r="AD2040" s="149">
        <v>44105</v>
      </c>
      <c r="AE2040" s="102" t="s">
        <v>8992</v>
      </c>
    </row>
    <row r="2041" spans="1:31" ht="14.25" customHeight="1">
      <c r="A2041" s="126">
        <v>1116600147</v>
      </c>
      <c r="B2041" s="124" t="s">
        <v>9909</v>
      </c>
      <c r="C2041" s="102" t="s">
        <v>9911</v>
      </c>
      <c r="D2041" s="102" t="s">
        <v>6279</v>
      </c>
      <c r="E2041" s="102" t="s">
        <v>8368</v>
      </c>
      <c r="F2041" s="259" t="s">
        <v>2067</v>
      </c>
      <c r="G2041" s="131" t="s">
        <v>8369</v>
      </c>
      <c r="H2041" s="131" t="s">
        <v>8370</v>
      </c>
      <c r="I2041" s="135" t="s">
        <v>391</v>
      </c>
      <c r="J2041" s="136" t="s">
        <v>392</v>
      </c>
      <c r="K2041" s="136" t="s">
        <v>393</v>
      </c>
      <c r="L2041" s="136" t="s">
        <v>394</v>
      </c>
      <c r="M2041" s="136" t="s">
        <v>395</v>
      </c>
      <c r="N2041" s="137" t="s">
        <v>396</v>
      </c>
      <c r="O2041" s="132" t="s">
        <v>2177</v>
      </c>
      <c r="P2041" s="99"/>
      <c r="Q2041" s="131"/>
      <c r="R2041" s="132">
        <v>1</v>
      </c>
      <c r="S2041" s="99"/>
      <c r="T2041" s="99"/>
      <c r="U2041" s="99"/>
      <c r="V2041" s="131"/>
      <c r="W2041" s="132"/>
      <c r="X2041" s="131"/>
      <c r="Y2041" s="132"/>
      <c r="Z2041" s="99"/>
      <c r="AA2041" s="99"/>
      <c r="AB2041" s="99"/>
      <c r="AC2041" s="99"/>
      <c r="AD2041" s="112">
        <v>45717</v>
      </c>
      <c r="AE2041" s="102" t="s">
        <v>9912</v>
      </c>
    </row>
    <row r="2042" spans="1:31" ht="30.6" customHeight="1">
      <c r="A2042" s="658" t="s">
        <v>12425</v>
      </c>
      <c r="B2042" s="658"/>
      <c r="C2042" s="658"/>
      <c r="D2042" s="658"/>
      <c r="E2042" s="658"/>
      <c r="F2042" s="658"/>
      <c r="G2042" s="658"/>
      <c r="H2042" s="658"/>
      <c r="I2042" s="261"/>
      <c r="J2042" s="261"/>
      <c r="K2042" s="261"/>
      <c r="L2042" s="261"/>
      <c r="M2042" s="261"/>
      <c r="N2042" s="261"/>
      <c r="O2042" s="261"/>
      <c r="P2042" s="261"/>
      <c r="Q2042" s="261"/>
      <c r="R2042" s="261"/>
      <c r="S2042" s="261"/>
      <c r="T2042" s="261"/>
      <c r="U2042" s="261"/>
      <c r="V2042" s="261"/>
      <c r="W2042" s="261"/>
      <c r="X2042" s="261"/>
      <c r="Y2042" s="261"/>
      <c r="Z2042" s="261"/>
      <c r="AA2042" s="261"/>
      <c r="AB2042" s="261"/>
      <c r="AC2042" s="261"/>
      <c r="AD2042" s="261"/>
      <c r="AE2042" s="192"/>
    </row>
    <row r="2043" spans="1:31" ht="0" hidden="1" customHeight="1">
      <c r="A2043" s="67"/>
      <c r="D2043" s="67"/>
      <c r="E2043" s="69"/>
      <c r="L2043" s="511"/>
      <c r="M2043" s="511"/>
      <c r="N2043" s="511"/>
      <c r="O2043" s="511"/>
      <c r="P2043" s="511"/>
      <c r="Q2043" s="511"/>
      <c r="R2043" s="511"/>
      <c r="S2043" s="511"/>
      <c r="T2043" s="511"/>
      <c r="U2043" s="511"/>
      <c r="V2043" s="511"/>
      <c r="W2043" s="511"/>
      <c r="X2043" s="511"/>
      <c r="Y2043" s="511"/>
      <c r="Z2043" s="511"/>
      <c r="AD2043" s="512"/>
    </row>
    <row r="2044" spans="1:31" ht="0" hidden="1" customHeight="1">
      <c r="A2044" s="67"/>
      <c r="D2044" s="67"/>
      <c r="E2044" s="69"/>
      <c r="L2044" s="511"/>
      <c r="M2044" s="511"/>
      <c r="N2044" s="511"/>
      <c r="O2044" s="511"/>
      <c r="P2044" s="511"/>
      <c r="Q2044" s="511"/>
      <c r="R2044" s="511"/>
      <c r="S2044" s="511"/>
      <c r="T2044" s="511"/>
      <c r="U2044" s="511"/>
      <c r="V2044" s="511"/>
      <c r="W2044" s="511"/>
      <c r="X2044" s="511"/>
      <c r="Y2044" s="511"/>
      <c r="Z2044" s="511"/>
      <c r="AD2044" s="512"/>
    </row>
    <row r="2045" spans="1:31" ht="0" hidden="1" customHeight="1">
      <c r="A2045" s="67"/>
      <c r="D2045" s="67"/>
      <c r="E2045" s="69"/>
      <c r="L2045" s="511"/>
      <c r="M2045" s="511"/>
      <c r="N2045" s="511"/>
      <c r="O2045" s="511"/>
      <c r="P2045" s="511"/>
      <c r="Q2045" s="511"/>
      <c r="R2045" s="511"/>
      <c r="S2045" s="511"/>
      <c r="T2045" s="511"/>
      <c r="U2045" s="511"/>
      <c r="V2045" s="511"/>
      <c r="W2045" s="511"/>
      <c r="X2045" s="511"/>
      <c r="Y2045" s="511"/>
      <c r="Z2045" s="511"/>
      <c r="AD2045" s="512"/>
    </row>
    <row r="2046" spans="1:31" ht="0" hidden="1" customHeight="1">
      <c r="A2046" s="67"/>
      <c r="D2046" s="67"/>
      <c r="E2046" s="69"/>
      <c r="L2046" s="511"/>
      <c r="M2046" s="511"/>
      <c r="N2046" s="511"/>
      <c r="O2046" s="511"/>
      <c r="P2046" s="511"/>
      <c r="Q2046" s="511"/>
      <c r="R2046" s="511"/>
      <c r="S2046" s="511"/>
      <c r="T2046" s="511"/>
      <c r="U2046" s="511"/>
      <c r="V2046" s="511"/>
      <c r="W2046" s="511"/>
      <c r="X2046" s="67"/>
      <c r="Y2046" s="67"/>
      <c r="Z2046" s="511"/>
      <c r="AA2046" s="67"/>
      <c r="AB2046" s="67"/>
      <c r="AC2046" s="67"/>
      <c r="AD2046" s="67"/>
    </row>
    <row r="2047" spans="1:31" ht="0" hidden="1" customHeight="1">
      <c r="A2047" s="67"/>
      <c r="D2047" s="67"/>
    </row>
    <row r="2048" spans="1:31" ht="0" hidden="1" customHeight="1">
      <c r="A2048" s="67"/>
      <c r="D2048" s="67"/>
    </row>
    <row r="2049" spans="1:30" ht="0" hidden="1" customHeight="1">
      <c r="A2049" s="67"/>
      <c r="D2049" s="67"/>
    </row>
    <row r="2050" spans="1:30" ht="0" hidden="1" customHeight="1">
      <c r="A2050" s="67"/>
      <c r="D2050" s="67"/>
    </row>
    <row r="2051" spans="1:30" ht="0" hidden="1" customHeight="1">
      <c r="A2051" s="67"/>
      <c r="D2051" s="67"/>
    </row>
    <row r="2052" spans="1:30" ht="0" hidden="1" customHeight="1">
      <c r="A2052" s="67"/>
      <c r="D2052" s="67"/>
    </row>
    <row r="2053" spans="1:30" ht="0" hidden="1" customHeight="1">
      <c r="A2053" s="67"/>
      <c r="D2053" s="67"/>
    </row>
    <row r="2054" spans="1:30" ht="0" hidden="1" customHeight="1">
      <c r="A2054" s="67"/>
      <c r="D2054" s="67"/>
    </row>
    <row r="2055" spans="1:30" ht="0" hidden="1" customHeight="1">
      <c r="A2055" s="67"/>
      <c r="D2055" s="67"/>
    </row>
    <row r="2056" spans="1:30" ht="0" hidden="1" customHeight="1">
      <c r="A2056" s="67"/>
      <c r="D2056" s="67"/>
    </row>
    <row r="2057" spans="1:30" ht="0" hidden="1" customHeight="1">
      <c r="A2057" s="67"/>
      <c r="D2057" s="67"/>
      <c r="F2057" s="67"/>
      <c r="I2057" s="67"/>
      <c r="J2057" s="67"/>
      <c r="K2057" s="67"/>
      <c r="L2057" s="67"/>
      <c r="M2057" s="67"/>
      <c r="N2057" s="67"/>
      <c r="O2057" s="67"/>
      <c r="P2057" s="67"/>
      <c r="Q2057" s="67"/>
      <c r="R2057" s="67"/>
      <c r="S2057" s="67"/>
      <c r="T2057" s="67"/>
      <c r="U2057" s="67"/>
      <c r="V2057" s="67"/>
      <c r="W2057" s="67"/>
      <c r="X2057" s="67"/>
      <c r="Y2057" s="67"/>
      <c r="Z2057" s="67"/>
      <c r="AA2057" s="67"/>
      <c r="AB2057" s="67"/>
      <c r="AC2057" s="67"/>
      <c r="AD2057" s="67"/>
    </row>
    <row r="2058" spans="1:30" ht="0" hidden="1" customHeight="1">
      <c r="A2058" s="67"/>
      <c r="D2058" s="67"/>
      <c r="F2058" s="67"/>
      <c r="I2058" s="67"/>
      <c r="J2058" s="67"/>
      <c r="K2058" s="67"/>
      <c r="L2058" s="67"/>
      <c r="M2058" s="67"/>
      <c r="N2058" s="67"/>
      <c r="O2058" s="67"/>
      <c r="P2058" s="67"/>
      <c r="Q2058" s="67"/>
      <c r="R2058" s="67"/>
      <c r="S2058" s="67"/>
      <c r="T2058" s="67"/>
      <c r="U2058" s="67"/>
      <c r="V2058" s="67"/>
      <c r="W2058" s="67"/>
      <c r="X2058" s="67"/>
      <c r="Y2058" s="67"/>
      <c r="Z2058" s="67"/>
      <c r="AA2058" s="67"/>
      <c r="AB2058" s="67"/>
      <c r="AC2058" s="67"/>
      <c r="AD2058" s="67"/>
    </row>
    <row r="2059" spans="1:30" ht="0" hidden="1" customHeight="1">
      <c r="A2059" s="67"/>
      <c r="D2059" s="67"/>
      <c r="F2059" s="67"/>
      <c r="I2059" s="67"/>
      <c r="J2059" s="67"/>
      <c r="K2059" s="67"/>
      <c r="L2059" s="67"/>
      <c r="M2059" s="67"/>
      <c r="N2059" s="67"/>
      <c r="O2059" s="67"/>
      <c r="P2059" s="67"/>
      <c r="Q2059" s="67"/>
      <c r="R2059" s="67"/>
      <c r="S2059" s="67"/>
      <c r="T2059" s="67"/>
      <c r="U2059" s="67"/>
      <c r="V2059" s="67"/>
      <c r="W2059" s="67"/>
      <c r="X2059" s="67"/>
      <c r="Y2059" s="67"/>
      <c r="Z2059" s="67"/>
      <c r="AA2059" s="67"/>
      <c r="AB2059" s="67"/>
      <c r="AC2059" s="67"/>
      <c r="AD2059" s="67"/>
    </row>
    <row r="2060" spans="1:30" ht="0" hidden="1" customHeight="1">
      <c r="A2060" s="67"/>
      <c r="D2060" s="67"/>
      <c r="F2060" s="67"/>
      <c r="I2060" s="67"/>
      <c r="J2060" s="67"/>
      <c r="K2060" s="67"/>
      <c r="L2060" s="67"/>
      <c r="M2060" s="67"/>
      <c r="N2060" s="67"/>
      <c r="O2060" s="67"/>
      <c r="P2060" s="67"/>
      <c r="Q2060" s="67"/>
      <c r="R2060" s="67"/>
      <c r="S2060" s="67"/>
      <c r="T2060" s="67"/>
      <c r="U2060" s="67"/>
      <c r="V2060" s="67"/>
      <c r="W2060" s="67"/>
      <c r="X2060" s="67"/>
      <c r="Y2060" s="67"/>
      <c r="Z2060" s="67"/>
      <c r="AA2060" s="67"/>
      <c r="AB2060" s="67"/>
      <c r="AC2060" s="67"/>
      <c r="AD2060" s="67"/>
    </row>
  </sheetData>
  <autoFilter ref="A3:AE2042" xr:uid="{00000000-0009-0000-0000-000000000000}"/>
  <mergeCells count="11">
    <mergeCell ref="AD1:AD2"/>
    <mergeCell ref="X1:Y1"/>
    <mergeCell ref="AB1:AB2"/>
    <mergeCell ref="AC1:AC2"/>
    <mergeCell ref="Q1:R1"/>
    <mergeCell ref="I1:N1"/>
    <mergeCell ref="Z1:AA1"/>
    <mergeCell ref="S1:S2"/>
    <mergeCell ref="T1:T2"/>
    <mergeCell ref="U1:W1"/>
    <mergeCell ref="P1:P2"/>
  </mergeCells>
  <phoneticPr fontId="2"/>
  <dataValidations count="5">
    <dataValidation imeMode="on" allowBlank="1" showInputMessage="1" showErrorMessage="1" sqref="B1485:C1485 B1475:C1477 A1638 HA1636 QW1636 AAS1636 AKO1636 AUK1636 BEG1636 BOC1636 BXY1636 CHU1636 CRQ1636 DBM1636 DLI1636 DVE1636 EFA1636 EOW1636 EYS1636 FIO1636 FSK1636 GCG1636 GMC1636 GVY1636 HFU1636 HPQ1636 HZM1636 IJI1636 ITE1636 JDA1636 JMW1636 JWS1636 KGO1636 KQK1636 LAG1636 LKC1636 LTY1636 MDU1636 MNQ1636 MXM1636 NHI1636 NRE1636 OBA1636 OKW1636 OUS1636 PEO1636 POK1636 PYG1636 QIC1636 QRY1636 RBU1636 RLQ1636 RVM1636 SFI1636 SPE1636 SZA1636 TIW1636 TSS1636 UCO1636 UMK1636 UWG1636 VGC1636 VPY1636 VZU1636 WJQ1636 WTM1636 A1636 HA1634 QW1634 AAS1634 AKO1634 AUK1634 BEG1634 BOC1634 BXY1634 CHU1634 CRQ1634 DBM1634 DLI1634 DVE1634 EFA1634 EOW1634 EYS1634 FIO1634 FSK1634 GCG1634 GMC1634 GVY1634 HFU1634 HPQ1634 HZM1634 IJI1634 ITE1634 JDA1634 JMW1634 JWS1634 KGO1634 KQK1634 LAG1634 LKC1634 LTY1634 MDU1634 MNQ1634 MXM1634 NHI1634 NRE1634 OBA1634 OKW1634 OUS1634 PEO1634 POK1634 PYG1634 QIC1634 QRY1634 RBU1634 RLQ1634 RVM1634 SFI1634 SPE1634 SZA1634 TIW1634 TSS1634 UCO1634 UMK1634 UWG1634 VGC1634 VPY1634 VZU1634 WJQ1634 WTM1634 E1638 HE1636 RA1636 AAW1636 AKS1636 AUO1636 BEK1636 BOG1636 BYC1636 CHY1636 CRU1636 DBQ1636 DLM1636 DVI1636 EFE1636 EPA1636 EYW1636 FIS1636 FSO1636 GCK1636 GMG1636 GWC1636 HFY1636 HPU1636 HZQ1636 IJM1636 ITI1636 JDE1636 JNA1636 JWW1636 KGS1636 KQO1636 LAK1636 LKG1636 LUC1636 MDY1636 MNU1636 MXQ1636 NHM1636 NRI1636 OBE1636 OLA1636 OUW1636 PES1636 POO1636 PYK1636 QIG1636 QSC1636 RBY1636 RLU1636 RVQ1636 SFM1636 SPI1636 SZE1636 TJA1636 TSW1636 UCS1636 UMO1636 UWK1636 VGG1636 VQC1636 VZY1636 WJU1636 WTQ1636 E1636 HE1634 RA1634 AAW1634 AKS1634 AUO1634 BEK1634 BOG1634 BYC1634 CHY1634 CRU1634 DBQ1634 DLM1634 DVI1634 EFE1634 EPA1634 EYW1634 FIS1634 FSO1634 GCK1634 GMG1634 GWC1634 HFY1634 HPU1634 HZQ1634 IJM1634 ITI1634 JDE1634 JNA1634 JWW1634 KGS1634 KQO1634 LAK1634 LKG1634 LUC1634 MDY1634 MNU1634 MXQ1634 NHM1634 NRI1634 OBE1634 OLA1634 OUW1634 PES1634 POO1634 PYK1634 QIG1634 QSC1634 RBY1634 RLU1634 RVQ1634 SFM1634 SPI1634 SZE1634 TJA1634 TSW1634 UCS1634 UMO1634 UWK1634 VGG1634 VQC1634 VZY1634 WJU1634 WTQ1634 AE1640 ID1638 RZ1638 ABV1638 ALR1638 AVN1638 BFJ1638 BPF1638 BZB1638 CIX1638 CST1638 DCP1638 DML1638 DWH1638 EGD1638 EPZ1638 EZV1638 FJR1638 FTN1638 GDJ1638 GNF1638 GXB1638 HGX1638 HQT1638 IAP1638 IKL1638 IUH1638 JED1638 JNZ1638 JXV1638 KHR1638 KRN1638 LBJ1638 LLF1638 LVB1638 MEX1638 MOT1638 MYP1638 NIL1638 NSH1638 OCD1638 OLZ1638 OVV1638 PFR1638 PPN1638 PZJ1638 QJF1638 QTB1638 RCX1638 RMT1638 RWP1638 SGL1638 SQH1638 TAD1638 TJZ1638 TTV1638 UDR1638 UNN1638 UXJ1638 VHF1638 VRB1638 WAX1638 WKT1638 WUP1638 B1636:C1638 HB1634:HC1636 QX1634:QY1636 AAT1634:AAU1636 AKP1634:AKQ1636 AUL1634:AUM1636 BEH1634:BEI1636 BOD1634:BOE1636 BXZ1634:BYA1636 CHV1634:CHW1636 CRR1634:CRS1636 DBN1634:DBO1636 DLJ1634:DLK1636 DVF1634:DVG1636 EFB1634:EFC1636 EOX1634:EOY1636 EYT1634:EYU1636 FIP1634:FIQ1636 FSL1634:FSM1636 GCH1634:GCI1636 GMD1634:GME1636 GVZ1634:GWA1636 HFV1634:HFW1636 HPR1634:HPS1636 HZN1634:HZO1636 IJJ1634:IJK1636 ITF1634:ITG1636 JDB1634:JDC1636 JMX1634:JMY1636 JWT1634:JWU1636 KGP1634:KGQ1636 KQL1634:KQM1636 LAH1634:LAI1636 LKD1634:LKE1636 LTZ1634:LUA1636 MDV1634:MDW1636 MNR1634:MNS1636 MXN1634:MXO1636 NHJ1634:NHK1636 NRF1634:NRG1636 OBB1634:OBC1636 OKX1634:OKY1636 OUT1634:OUU1636 PEP1634:PEQ1636 POL1634:POM1636 PYH1634:PYI1636 QID1634:QIE1636 QRZ1634:QSA1636 RBV1634:RBW1636 RLR1634:RLS1636 RVN1634:RVO1636 SFJ1634:SFK1636 SPF1634:SPG1636 SZB1634:SZC1636 TIX1634:TIY1636 TST1634:TSU1636 UCP1634:UCQ1636 UML1634:UMM1636 UWH1634:UWI1636 VGD1634:VGE1636 VPZ1634:VQA1636 VZV1634:VZW1636 WJR1634:WJS1636 WTN1634:WTO1636 B1640:C1640 HB1638:HC1638 QX1638:QY1638 AAT1638:AAU1638 AKP1638:AKQ1638 AUL1638:AUM1638 BEH1638:BEI1638 BOD1638:BOE1638 BXZ1638:BYA1638 CHV1638:CHW1638 CRR1638:CRS1638 DBN1638:DBO1638 DLJ1638:DLK1638 DVF1638:DVG1638 EFB1638:EFC1638 EOX1638:EOY1638 EYT1638:EYU1638 FIP1638:FIQ1638 FSL1638:FSM1638 GCH1638:GCI1638 GMD1638:GME1638 GVZ1638:GWA1638 HFV1638:HFW1638 HPR1638:HPS1638 HZN1638:HZO1638 IJJ1638:IJK1638 ITF1638:ITG1638 JDB1638:JDC1638 JMX1638:JMY1638 JWT1638:JWU1638 KGP1638:KGQ1638 KQL1638:KQM1638 LAH1638:LAI1638 LKD1638:LKE1638 LTZ1638:LUA1638 MDV1638:MDW1638 MNR1638:MNS1638 MXN1638:MXO1638 NHJ1638:NHK1638 NRF1638:NRG1638 OBB1638:OBC1638 OKX1638:OKY1638 OUT1638:OUU1638 PEP1638:PEQ1638 POL1638:POM1638 PYH1638:PYI1638 QID1638:QIE1638 QRZ1638:QSA1638 RBV1638:RBW1638 RLR1638:RLS1638 RVN1638:RVO1638 SFJ1638:SFK1638 SPF1638:SPG1638 SZB1638:SZC1638 TIX1638:TIY1638 TST1638:TSU1638 UCP1638:UCQ1638 UML1638:UMM1638 UWH1638:UWI1638 VGD1638:VGE1638 VPZ1638:VQA1638 VZV1638:VZW1638 WJR1638:WJS1638 WTN1638:WTO1638 E1645:E1646 A1643 E1643 A1645:C1646 HB1645 QX1645 AAT1645 AKP1645 AUL1645 BEH1645 BOD1645 BXZ1645 CHV1645 CRR1645 DBN1645 DLJ1645 DVF1645 EFB1645 EOX1645 EYT1645 FIP1645 FSL1645 GCH1645 GMD1645 GVZ1645 HFV1645 HPR1645 HZN1645 IJJ1645 ITF1645 JDB1645 JMX1645 JWT1645 KGP1645 KQL1645 LAH1645 LKD1645 LTZ1645 MDV1645 MNR1645 MXN1645 NHJ1645 NRF1645 OBB1645 OKX1645 OUT1645 PEP1645 POL1645 PYH1645 QID1645 QRZ1645 RBV1645 RLR1645 RVN1645 SFJ1645 SPF1645 SZB1645 TIX1645 TST1645 UCP1645 UML1645 UWH1645 VGD1645 VPZ1645 VZV1645 WJR1645 WTN1645 B1647 ID1646 RZ1646 ABV1646 ALR1646 AVN1646 BFJ1646 BPF1646 BZB1646 CIX1646 CST1646 DCP1646 DML1646 DWH1646 EGD1646 EPZ1646 EZV1646 FJR1646 FTN1646 GDJ1646 GNF1646 GXB1646 HGX1646 HQT1646 IAP1646 IKL1646 IUH1646 JED1646 JNZ1646 JXV1646 KHR1646 KRN1646 LBJ1646 LLF1646 LVB1646 MEX1646 MOT1646 MYP1646 NIL1646 NSH1646 OCD1646 OLZ1646 OVV1646 PFR1646 PPN1646 PZJ1646 QJF1646 QTB1646 RCX1646 RMT1646 RWP1646 SGL1646 SQH1646 TAD1646 TJZ1646 TTV1646 UDR1646 UNN1646 UXJ1646 VHF1646 VRB1646 WAX1646 WKT1646 WUP1646 AE1648 HA1647 QW1647 AAS1647 AKO1647 AUK1647 BEG1647 BOC1647 BXY1647 CHU1647 CRQ1647 DBM1647 DLI1647 DVE1647 EFA1647 EOW1647 EYS1647 FIO1647 FSK1647 GCG1647 GMC1647 GVY1647 HFU1647 HPQ1647 HZM1647 IJI1647 ITE1647 JDA1647 JMW1647 JWS1647 KGO1647 KQK1647 LAG1647 LKC1647 LTY1647 MDU1647 MNQ1647 MXM1647 NHI1647 NRE1647 OBA1647 OKW1647 OUS1647 PEO1647 POK1647 PYG1647 QIC1647 QRY1647 RBU1647 RLQ1647 RVM1647 SFI1647 SPE1647 SZA1647 TIW1647 TSS1647 UCO1647 UMK1647 UWG1647 VGC1647 VPY1647 VZU1647 WJQ1647 WTM1647 E1649:E1650 HE1647:HE1648 RA1647:RA1648 AAW1647:AAW1648 AKS1647:AKS1648 AUO1647:AUO1648 BEK1647:BEK1648 BOG1647:BOG1648 BYC1647:BYC1648 CHY1647:CHY1648 CRU1647:CRU1648 DBQ1647:DBQ1648 DLM1647:DLM1648 DVI1647:DVI1648 EFE1647:EFE1648 EPA1647:EPA1648 EYW1647:EYW1648 FIS1647:FIS1648 FSO1647:FSO1648 GCK1647:GCK1648 GMG1647:GMG1648 GWC1647:GWC1648 HFY1647:HFY1648 HPU1647:HPU1648 HZQ1647:HZQ1648 IJM1647:IJM1648 ITI1647:ITI1648 JDE1647:JDE1648 JNA1647:JNA1648 JWW1647:JWW1648 KGS1647:KGS1648 KQO1647:KQO1648 LAK1647:LAK1648 LKG1647:LKG1648 LUC1647:LUC1648 MDY1647:MDY1648 MNU1647:MNU1648 MXQ1647:MXQ1648 NHM1647:NHM1648 NRI1647:NRI1648 OBE1647:OBE1648 OLA1647:OLA1648 OUW1647:OUW1648 PES1647:PES1648 POO1647:POO1648 PYK1647:PYK1648 QIG1647:QIG1648 QSC1647:QSC1648 RBY1647:RBY1648 RLU1647:RLU1648 RVQ1647:RVQ1648 SFM1647:SFM1648 SPI1647:SPI1648 SZE1647:SZE1648 TJA1647:TJA1648 TSW1647:TSW1648 UCS1647:UCS1648 UMO1647:UMO1648 UWK1647:UWK1648 VGG1647:VGG1648 VQC1647:VQC1648 VZY1647:VZY1648 WJU1647:WJU1648 WTQ1647:WTQ1648 A1649 A1650:C1650 HA1648:HC1648 QW1648:QY1648 AAS1648:AAU1648 AKO1648:AKQ1648 AUK1648:AUM1648 BEG1648:BEI1648 BOC1648:BOE1648 BXY1648:BYA1648 CHU1648:CHW1648 CRQ1648:CRS1648 DBM1648:DBO1648 DLI1648:DLK1648 DVE1648:DVG1648 EFA1648:EFC1648 EOW1648:EOY1648 EYS1648:EYU1648 FIO1648:FIQ1648 FSK1648:FSM1648 GCG1648:GCI1648 GMC1648:GME1648 GVY1648:GWA1648 HFU1648:HFW1648 HPQ1648:HPS1648 HZM1648:HZO1648 IJI1648:IJK1648 ITE1648:ITG1648 JDA1648:JDC1648 JMW1648:JMY1648 JWS1648:JWU1648 KGO1648:KGQ1648 KQK1648:KQM1648 LAG1648:LAI1648 LKC1648:LKE1648 LTY1648:LUA1648 MDU1648:MDW1648 MNQ1648:MNS1648 MXM1648:MXO1648 NHI1648:NHK1648 NRE1648:NRG1648 OBA1648:OBC1648 OKW1648:OKY1648 OUS1648:OUU1648 PEO1648:PEQ1648 POK1648:POM1648 PYG1648:PYI1648 QIC1648:QIE1648 QRY1648:QSA1648 RBU1648:RBW1648 RLQ1648:RLS1648 RVM1648:RVO1648 SFI1648:SFK1648 SPE1648:SPG1648 SZA1648:SZC1648 TIW1648:TIY1648 TSS1648:TSU1648 UCO1648:UCQ1648 UMK1648:UMM1648 UWG1648:UWI1648 VGC1648:VGE1648 VPY1648:VQA1648 VZU1648:VZW1648 WJQ1648:WJS1648 WTM1648:WTO1648" xr:uid="{00000000-0002-0000-0000-000000000000}"/>
    <dataValidation allowBlank="1" showInputMessage="1" showErrorMessage="1" sqref="B1489 F1486:H1486 WTN1872:WTO1874 B1997:C1997 B1450:C1450 B1531:C1532 B1512 E1510:H1510 B855:C855 WJT1613:WJU1613 B1510 E1512:H1512 F1511 C1506 C1510:C1513 B1437:C1437 A1547:A1548 B1426:C1426 B1463:C1463 C1473 A1473 E1473:H1474 A1474:C1474 E1506:H1506 F1513 A1510:A1513 B1521:C1521 B1519:C1519 F2002:F2003 C2002:C2003 C1410 G2002:H2002 E2004 B2002 WJS1590 A1410 F1410 C1387 A1387 F1387 B2004:C2004 WTO1891:WTO1892 G1530:H1530 WTN1943:WTO1944 A1506 B1907 E1530 B1530 E2002 B1535:C1535 G1534:H1534 E1534 B1910:C1910 C1840 C1547:C1548 F1548 C1588:C1590 E1591:F1591 B1817:C1817 C1439 C1967:C1968 A2002:A2003 E1526:H1527 A1526:C1527 WTO1590 F1582:H1582 A1582 C1582 B1583:C1584 C1585 F1585 A1585 F1586:H1586 F1588:H1590 A1588:A1590 H1591 A1534:C1534 F2013:F2014 F1556:H1556 WTR2027 WTN1561:WTO1561 B1588 AAW1602:AAW1603 WTN1837:WTO1837 B1523:C1524 F1525:H1525 HF1523:HH1523 RB1523:RD1523 AAX1523:AAZ1523 AKT1523:AKV1523 AUP1523:AUR1523 BEL1523:BEN1523 BOH1523:BOJ1523 BYD1523:BYF1523 CHZ1523:CIB1523 CRV1523:CRX1523 DBR1523:DBT1523 DLN1523:DLP1523 DVJ1523:DVL1523 EFF1523:EFH1523 EPB1523:EPD1523 EYX1523:EYZ1523 FIT1523:FIV1523 FSP1523:FSR1523 GCL1523:GCN1523 GMH1523:GMJ1523 GWD1523:GWF1523 HFZ1523:HGB1523 HPV1523:HPX1523 HZR1523:HZT1523 IJN1523:IJP1523 ITJ1523:ITL1523 JDF1523:JDH1523 JNB1523:JND1523 JWX1523:JWZ1523 KGT1523:KGV1523 KQP1523:KQR1523 LAL1523:LAN1523 LKH1523:LKJ1523 LUD1523:LUF1523 MDZ1523:MEB1523 MNV1523:MNX1523 MXR1523:MXT1523 NHN1523:NHP1523 NRJ1523:NRL1523 OBF1523:OBH1523 OLB1523:OLD1523 OUX1523:OUZ1523 PET1523:PEV1523 POP1523:POR1523 PYL1523:PYN1523 QIH1523:QIJ1523 QSD1523:QSF1523 RBZ1523:RCB1523 RLV1523:RLX1523 RVR1523:RVT1523 SFN1523:SFP1523 SPJ1523:SPL1523 SZF1523:SZH1523 TJB1523:TJD1523 TSX1523:TSZ1523 UCT1523:UCV1523 UMP1523:UMR1523 UWL1523:UWN1523 VGH1523:VGJ1523 VQD1523:VQF1523 VZZ1523:WAB1523 WJV1523:WJX1523 WTR1523:WTT1523 A1525 HA1523 QW1523 AAS1523 AKO1523 AUK1523 BEG1523 BOC1523 BXY1523 CHU1523 CRQ1523 DBM1523 DLI1523 DVE1523 EFA1523 EOW1523 EYS1523 FIO1523 FSK1523 GCG1523 GMC1523 GVY1523 HFU1523 HPQ1523 HZM1523 IJI1523 ITE1523 JDA1523 JMW1523 JWS1523 KGO1523 KQK1523 LAG1523 LKC1523 LTY1523 MDU1523 MNQ1523 MXM1523 NHI1523 NRE1523 OBA1523 OKW1523 OUS1523 PEO1523 POK1523 PYG1523 QIC1523 QRY1523 RBU1523 RLQ1523 RVM1523 SFI1523 SPE1523 SZA1523 TIW1523 TSS1523 UCO1523 UMK1523 UWG1523 VGC1523 VPY1523 VZU1523 WJQ1523 WTM1523 C1525 HC1523 QY1523 AAU1523 AKQ1523 AUM1523 BEI1523 BOE1523 BYA1523 CHW1523 CRS1523 DBO1523 DLK1523 DVG1523 EFC1523 EOY1523 EYU1523 FIQ1523 FSM1523 GCI1523 GME1523 GWA1523 HFW1523 HPS1523 HZO1523 IJK1523 ITG1523 JDC1523 JMY1523 JWU1523 KGQ1523 KQM1523 LAI1523 LKE1523 LUA1523 MDW1523 MNS1523 MXO1523 NHK1523 NRG1523 OBC1523 OKY1523 OUU1523 PEQ1523 POM1523 PYI1523 QIE1523 QSA1523 RBW1523 RLS1523 RVO1523 SFK1523 SPG1523 SZC1523 TIY1523 TSU1523 UCQ1523 UMM1523 UWI1523 VGE1523 VQA1523 VZW1523 WJS1523 WTO1523 F1547:H1547 HF1545:HH1545 RB1545:RD1545 AAX1545:AAZ1545 AKT1545:AKV1545 AUP1545:AUR1545 BEL1545:BEN1545 BOH1545:BOJ1545 BYD1545:BYF1545 CHZ1545:CIB1545 CRV1545:CRX1545 DBR1545:DBT1545 DLN1545:DLP1545 DVJ1545:DVL1545 EFF1545:EFH1545 EPB1545:EPD1545 EYX1545:EYZ1545 FIT1545:FIV1545 FSP1545:FSR1545 GCL1545:GCN1545 GMH1545:GMJ1545 GWD1545:GWF1545 HFZ1545:HGB1545 HPV1545:HPX1545 HZR1545:HZT1545 IJN1545:IJP1545 ITJ1545:ITL1545 JDF1545:JDH1545 JNB1545:JND1545 JWX1545:JWZ1545 KGT1545:KGV1545 KQP1545:KQR1545 LAL1545:LAN1545 LKH1545:LKJ1545 LUD1545:LUF1545 MDZ1545:MEB1545 MNV1545:MNX1545 MXR1545:MXT1545 NHN1545:NHP1545 NRJ1545:NRL1545 OBF1545:OBH1545 OLB1545:OLD1545 OUX1545:OUZ1545 PET1545:PEV1545 POP1545:POR1545 PYL1545:PYN1545 QIH1545:QIJ1545 QSD1545:QSF1545 RBZ1545:RCB1545 RLV1545:RLX1545 RVR1545:RVT1545 SFN1545:SFP1545 SPJ1545:SPL1545 SZF1545:SZH1545 TJB1545:TJD1545 TSX1545:TSZ1545 UCT1545:UCV1545 UMP1545:UMR1545 UWL1545:UWN1545 VGH1545:VGJ1545 VQD1545:VQF1545 VZZ1545:WAB1545 WJV1545:WJX1545 WTR1545:WTT1545 HA1545 QW1545 AAS1545 AKO1545 AUK1545 BEG1545 BOC1545 BXY1545 CHU1545 CRQ1545 DBM1545 DLI1545 DVE1545 EFA1545 EOW1545 EYS1545 FIO1545 FSK1545 GCG1545 GMC1545 GVY1545 HFU1545 HPQ1545 HZM1545 IJI1545 ITE1545 JDA1545 JMW1545 JWS1545 KGO1545 KQK1545 LAG1545 LKC1545 LTY1545 MDU1545 MNQ1545 MXM1545 NHI1545 NRE1545 OBA1545 OKW1545 OUS1545 PEO1545 POK1545 PYG1545 QIC1545 QRY1545 RBU1545 RLQ1545 RVM1545 SFI1545 SPE1545 SZA1545 TIW1545 TSS1545 UCO1545 UMK1545 UWG1545 VGC1545 VPY1545 VZU1545 WJQ1545 WTM1545 HC1545 QY1545 AAU1545 AKQ1545 AUM1545 BEI1545 BOE1545 BYA1545 CHW1545 CRS1545 DBO1545 DLK1545 DVG1545 EFC1545 EOY1545 EYU1545 FIQ1545 FSM1545 GCI1545 GME1545 GWA1545 HFW1545 HPS1545 HZO1545 IJK1545 ITG1545 JDC1545 JMY1545 JWU1545 KGQ1545 KQM1545 LAI1545 LKE1545 LUA1545 MDW1545 MNS1545 MXO1545 NHK1545 NRG1545 OBC1545 OKY1545 OUU1545 PEQ1545 POM1545 PYI1545 QIE1545 QSA1545 RBW1545 RLS1545 RVO1545 SFK1545 SPG1545 SZC1545 TIY1545 TSU1545 UCQ1545 UMM1545 UWI1545 VGE1545 VQA1545 VZW1545 WJS1545 WTO1545 E1563:F1563 HE1561:HF1561 RA1561:RB1561 AAW1561:AAX1561 AKS1561:AKT1561 AUO1561:AUP1561 BEK1561:BEL1561 BOG1561:BOH1561 BYC1561:BYD1561 CHY1561:CHZ1561 CRU1561:CRV1561 DBQ1561:DBR1561 DLM1561:DLN1561 DVI1561:DVJ1561 EFE1561:EFF1561 EPA1561:EPB1561 EYW1561:EYX1561 FIS1561:FIT1561 FSO1561:FSP1561 GCK1561:GCL1561 GMG1561:GMH1561 GWC1561:GWD1561 HFY1561:HFZ1561 HPU1561:HPV1561 HZQ1561:HZR1561 IJM1561:IJN1561 ITI1561:ITJ1561 JDE1561:JDF1561 JNA1561:JNB1561 JWW1561:JWX1561 KGS1561:KGT1561 KQO1561:KQP1561 LAK1561:LAL1561 LKG1561:LKH1561 LUC1561:LUD1561 MDY1561:MDZ1561 MNU1561:MNV1561 MXQ1561:MXR1561 NHM1561:NHN1561 NRI1561:NRJ1561 OBE1561:OBF1561 OLA1561:OLB1561 OUW1561:OUX1561 PES1561:PET1561 POO1561:POP1561 PYK1561:PYL1561 QIG1561:QIH1561 QSC1561:QSD1561 RBY1561:RBZ1561 RLU1561:RLV1561 RVQ1561:RVR1561 SFM1561:SFN1561 SPI1561:SPJ1561 SZE1561:SZF1561 TJA1561:TJB1561 TSW1561:TSX1561 UCS1561:UCT1561 UMO1561:UMP1561 UWK1561:UWL1561 VGG1561:VGH1561 VQC1561:VQD1561 VZY1561:VZZ1561 WJU1561:WJV1561 WTQ1561:WTR1561 H1563 HH1561 RD1561 AAZ1561 AKV1561 AUR1561 BEN1561 BOJ1561 BYF1561 CIB1561 CRX1561 DBT1561 DLP1561 DVL1561 EFH1561 EPD1561 EYZ1561 FIV1561 FSR1561 GCN1561 GMJ1561 GWF1561 HGB1561 HPX1561 HZT1561 IJP1561 ITL1561 JDH1561 JND1561 JWZ1561 KGV1561 KQR1561 LAN1561 LKJ1561 LUF1561 MEB1561 MNX1561 MXT1561 NHP1561 NRL1561 OBH1561 OLD1561 OUZ1561 PEV1561 POR1561 PYN1561 QIJ1561 QSF1561 RCB1561 RLX1561 RVT1561 SFP1561 SPL1561 SZH1561 TJD1561 TSZ1561 UCV1561 UMR1561 UWN1561 VGJ1561 VQF1561 WAB1561 WJX1561 WTT1561 B1563:C1563 HB1561:HC1561 QX1561:QY1561 AAT1561:AAU1561 AKP1561:AKQ1561 AUL1561:AUM1561 BEH1561:BEI1561 BOD1561:BOE1561 BXZ1561:BYA1561 CHV1561:CHW1561 CRR1561:CRS1561 DBN1561:DBO1561 DLJ1561:DLK1561 DVF1561:DVG1561 EFB1561:EFC1561 EOX1561:EOY1561 EYT1561:EYU1561 FIP1561:FIQ1561 FSL1561:FSM1561 GCH1561:GCI1561 GMD1561:GME1561 GVZ1561:GWA1561 HFV1561:HFW1561 HPR1561:HPS1561 HZN1561:HZO1561 IJJ1561:IJK1561 ITF1561:ITG1561 JDB1561:JDC1561 JMX1561:JMY1561 JWT1561:JWU1561 KGP1561:KGQ1561 KQL1561:KQM1561 LAH1561:LAI1561 LKD1561:LKE1561 LTZ1561:LUA1561 MDV1561:MDW1561 MNR1561:MNS1561 MXN1561:MXO1561 NHJ1561:NHK1561 NRF1561:NRG1561 OBB1561:OBC1561 OKX1561:OKY1561 OUT1561:OUU1561 PEP1561:PEQ1561 POL1561:POM1561 PYH1561:PYI1561 QID1561:QIE1561 QRZ1561:QSA1561 RBV1561:RBW1561 RLR1561:RLS1561 RVN1561:RVO1561 SFJ1561:SFK1561 SPF1561:SPG1561 SZB1561:SZC1561 TIX1561:TIY1561 TST1561:TSU1561 UCP1561:UCQ1561 UML1561:UMM1561 UWH1561:UWI1561 VGD1561:VGE1561 VPZ1561:VQA1561 VZV1561:VZW1561 WJR1561:WJS1561 HF1590:HH1591 RB1590:RD1591 AAX1590:AAZ1591 AKT1590:AKV1591 AUP1590:AUR1591 BEL1590:BEN1591 BOH1590:BOJ1591 BYD1590:BYF1591 CHZ1590:CIB1591 CRV1590:CRX1591 DBR1590:DBT1591 DLN1590:DLP1591 DVJ1590:DVL1591 EFF1590:EFH1591 EPB1590:EPD1591 EYX1590:EYZ1591 FIT1590:FIV1591 FSP1590:FSR1591 GCL1590:GCN1591 GMH1590:GMJ1591 GWD1590:GWF1591 HFZ1590:HGB1591 HPV1590:HPX1591 HZR1590:HZT1591 IJN1590:IJP1591 ITJ1590:ITL1591 JDF1590:JDH1591 JNB1590:JND1591 JWX1590:JWZ1591 KGT1590:KGV1591 KQP1590:KQR1591 LAL1590:LAN1591 LKH1590:LKJ1591 LUD1590:LUF1591 MDZ1590:MEB1591 MNV1590:MNX1591 MXR1590:MXT1591 NHN1590:NHP1591 NRJ1590:NRL1591 OBF1590:OBH1591 OLB1590:OLD1591 OUX1590:OUZ1591 PET1590:PEV1591 POP1590:POR1591 PYL1590:PYN1591 QIH1590:QIJ1591 QSD1590:QSF1591 RBZ1590:RCB1591 RLV1590:RLX1591 RVR1590:RVT1591 SFN1590:SFP1591 SPJ1590:SPL1591 SZF1590:SZH1591 TJB1590:TJD1591 TSX1590:TSZ1591 UCT1590:UCV1591 UMP1590:UMR1591 UWL1590:UWN1591 VGH1590:VGJ1591 VQD1590:VQF1591 VZZ1590:WAB1591 WJV1590:WJX1591 WTR1590:WTT1591 E1593 HA1590 QW1590 AAS1590 AKO1590 AUK1590 BEG1590 BOC1590 BXY1590 CHU1590 CRQ1590 DBM1590 DLI1590 DVE1590 EFA1590 EOW1590 EYS1590 FIO1590 FSK1590 GCG1590 GMC1590 GVY1590 HFU1590 HPQ1590 HZM1590 IJI1590 ITE1590 JDA1590 JMW1590 JWS1590 KGO1590 KQK1590 LAG1590 LKC1590 LTY1590 MDU1590 MNQ1590 MXM1590 NHI1590 NRE1590 OBA1590 OKW1590 OUS1590 PEO1590 POK1590 PYG1590 QIC1590 QRY1590 RBU1590 RLQ1590 RVM1590 SFI1590 SPE1590 SZA1590 TIW1590 TSS1590 UCO1590 UMK1590 UWG1590 VGC1590 VPY1590 VZU1590 WJQ1590 WTM1590 QY1593:QY1594 AAU1593:AAU1594 AKQ1593:AKQ1594 AUM1593:AUM1594 BEI1593:BEI1594 BOE1593:BOE1594 BYA1593:BYA1594 CHW1593:CHW1594 CRS1593:CRS1594 DBO1593:DBO1594 DLK1593:DLK1594 DVG1593:DVG1594 EFC1593:EFC1594 EOY1593:EOY1594 EYU1593:EYU1594 FIQ1593:FIQ1594 FSM1593:FSM1594 GCI1593:GCI1594 GME1593:GME1594 GWA1593:GWA1594 HFW1593:HFW1594 HPS1593:HPS1594 HZO1593:HZO1594 IJK1593:IJK1594 ITG1593:ITG1594 JDC1593:JDC1594 JMY1593:JMY1594 JWU1593:JWU1594 KGQ1593:KGQ1594 KQM1593:KQM1594 LAI1593:LAI1594 LKE1593:LKE1594 LUA1593:LUA1594 MDW1593:MDW1594 MNS1593:MNS1594 MXO1593:MXO1594 NHK1593:NHK1594 NRG1593:NRG1594 OBC1593:OBC1594 OKY1593:OKY1594 OUU1593:OUU1594 PEQ1593:PEQ1594 POM1593:POM1594 PYI1593:PYI1594 QIE1593:QIE1594 QSA1593:QSA1594 RBW1593:RBW1594 RLS1593:RLS1594 RVO1593:RVO1594 SFK1593:SFK1594 SPG1593:SPG1594 SZC1593:SZC1594 TIY1593:TIY1594 TSU1593:TSU1594 UCQ1593:UCQ1594 UMM1593:UMM1594 UWI1593:UWI1594 VGE1593:VGE1594 VQA1593:VQA1594 VZW1593:VZW1594 WJS1593:WJS1594 WTO1593:WTO1594 A1595:A1596 F1595 HF1593 RB1593 AAX1593 AKT1593 AUP1593 BEL1593 BOH1593 BYD1593 CHZ1593 CRV1593 DBR1593 DLN1593 DVJ1593 EFF1593 EPB1593 EYX1593 FIT1593 FSP1593 GCL1593 GMH1593 GWD1593 HFZ1593 HPV1593 HZR1593 IJN1593 ITJ1593 JDF1593 JNB1593 JWX1593 KGT1593 KQP1593 LAL1593 LKH1593 LUD1593 MDZ1593 MNV1593 MXR1593 NHN1593 NRJ1593 OBF1593 OLB1593 OUX1593 PET1593 POP1593 PYL1593 QIH1593 QSD1593 RBZ1593 RLV1593 RVR1593 SFN1593 SPJ1593 SZF1593 TJB1593 TSX1593 UCT1593 UMP1593 UWL1593 VGH1593 VQD1593 VZZ1593 WJV1593 WTR1593 HA1593:HA1594 QW1593:QW1594 AAS1593:AAS1594 AKO1593:AKO1594 AUK1593:AUK1594 BEG1593:BEG1594 BOC1593:BOC1594 BXY1593:BXY1594 CHU1593:CHU1594 CRQ1593:CRQ1594 DBM1593:DBM1594 DLI1593:DLI1594 DVE1593:DVE1594 EFA1593:EFA1594 EOW1593:EOW1594 EYS1593:EYS1594 FIO1593:FIO1594 FSK1593:FSK1594 GCG1593:GCG1594 GMC1593:GMC1594 GVY1593:GVY1594 HFU1593:HFU1594 HPQ1593:HPQ1594 HZM1593:HZM1594 IJI1593:IJI1594 ITE1593:ITE1594 JDA1593:JDA1594 JMW1593:JMW1594 JWS1593:JWS1594 KGO1593:KGO1594 KQK1593:KQK1594 LAG1593:LAG1594 LKC1593:LKC1594 LTY1593:LTY1594 MDU1593:MDU1594 MNQ1593:MNQ1594 MXM1593:MXM1594 NHI1593:NHI1594 NRE1593:NRE1594 OBA1593:OBA1594 OKW1593:OKW1594 OUS1593:OUS1594 PEO1593:PEO1594 POK1593:POK1594 PYG1593:PYG1594 QIC1593:QIC1594 QRY1593:QRY1594 RBU1593:RBU1594 RLQ1593:RLQ1594 RVM1593:RVM1594 SFI1593:SFI1594 SPE1593:SPE1594 SZA1593:SZA1594 TIW1593:TIW1594 TSS1593:TSS1594 UCO1593:UCO1594 UMK1593:UMK1594 UWG1593:UWG1594 VGC1593:VGC1594 VPY1593:VPY1594 VZU1593:VZU1594 WJQ1593:WJQ1594 WTM1593:WTM1594 C1595:C1596 A1528:A1530 HE1591 RA1591 AAW1591 AKS1591 AUO1591 BEK1591 BOG1591 BYC1591 CHY1591 CRU1591 DBQ1591 DLM1591 DVI1591 EFE1591 EPA1591 EYW1591 FIS1591 FSO1591 GCK1591 GMG1591 GWC1591 HFY1591 HPU1591 HZQ1591 IJM1591 ITI1591 JDE1591 JNA1591 JWW1591 KGS1591 KQO1591 LAK1591 LKG1591 LUC1591 MDY1591 MNU1591 MXQ1591 NHM1591 NRI1591 OBE1591 OLA1591 OUW1591 PES1591 POO1591 PYK1591 QIG1591 QSC1591 RBY1591 RLU1591 RVQ1591 SFM1591 SPI1591 SZE1591 TJA1591 TSW1591 UCS1591 UMO1591 UWK1591 VGG1591 VQC1591 VZY1591 WJU1591 WTQ1591 B1593:C1593 HB1591:HC1591 QX1591:QY1591 AAT1591:AAU1591 AKP1591:AKQ1591 AUL1591:AUM1591 BEH1591:BEI1591 BOD1591:BOE1591 BXZ1591:BYA1591 CHV1591:CHW1591 CRR1591:CRS1591 DBN1591:DBO1591 DLJ1591:DLK1591 DVF1591:DVG1591 EFB1591:EFC1591 EOX1591:EOY1591 EYT1591:EYU1591 FIP1591:FIQ1591 FSL1591:FSM1591 GCH1591:GCI1591 GMD1591:GME1591 GVZ1591:GWA1591 HFV1591:HFW1591 HPR1591:HPS1591 HZN1591:HZO1591 IJJ1591:IJK1591 ITF1591:ITG1591 JDB1591:JDC1591 JMX1591:JMY1591 JWT1591:JWU1591 KGP1591:KGQ1591 KQL1591:KQM1591 LAH1591:LAI1591 LKD1591:LKE1591 LTZ1591:LUA1591 MDV1591:MDW1591 MNR1591:MNS1591 MXN1591:MXO1591 NHJ1591:NHK1591 NRF1591:NRG1591 OBB1591:OBC1591 OKX1591:OKY1591 OUT1591:OUU1591 PEP1591:PEQ1591 POL1591:POM1591 PYH1591:PYI1591 QID1591:QIE1591 QRZ1591:QSA1591 RBV1591:RBW1591 RLR1591:RLS1591 RVN1591:RVO1591 SFJ1591:SFK1591 SPF1591:SPG1591 SZB1591:SZC1591 TIX1591:TIY1591 TST1591:TSU1591 UCP1591:UCQ1591 UML1591:UMM1591 UWH1591:UWI1591 VGD1591:VGE1591 VPZ1591:VQA1591 VZV1591:VZW1591 WJR1591:WJS1591 WTN1591:WTO1591 WTN1595:WTO1596 HC1590 QY1590 AAU1590 AKQ1590 AUM1590 BEI1590 BOE1590 BYA1590 CHW1590 CRS1590 DBO1590 DLK1590 DVG1590 EFC1590 EOY1590 EYU1590 FIQ1590 FSM1590 GCI1590 GME1590 GWA1590 HFW1590 HPS1590 HZO1590 IJK1590 ITG1590 JDC1590 JMY1590 JWU1590 KGQ1590 KQM1590 LAI1590 LKE1590 LUA1590 MDW1590 MNS1590 MXO1590 NHK1590 NRG1590 OBC1590 OKY1590 OUU1590 PEQ1590 POM1590 PYI1590 QIE1590 QSA1590 RBW1590 RLS1590 RVO1590 SFK1590 SPG1590 SZC1590 TIY1590 TSU1590 UCQ1590 UMM1590 UWI1590 VGE1590 VQA1590 VZW1590 B1828:C1829 C1528:C1530 F1528:F1529 HC1593:HC1594 E1601 C1598 F1598 A1598 HE1595:HE1596 RA1595:RA1596 AAW1595:AAW1596 AKS1595:AKS1596 AUO1595:AUO1596 BEK1595:BEK1596 BOG1595:BOG1596 BYC1595:BYC1596 CHY1595:CHY1596 CRU1595:CRU1596 DBQ1595:DBQ1596 DLM1595:DLM1596 DVI1595:DVI1596 EFE1595:EFE1596 EPA1595:EPA1596 EYW1595:EYW1596 FIS1595:FIS1596 FSO1595:FSO1596 GCK1595:GCK1596 GMG1595:GMG1596 GWC1595:GWC1596 HFY1595:HFY1596 HPU1595:HPU1596 HZQ1595:HZQ1596 IJM1595:IJM1596 ITI1595:ITI1596 JDE1595:JDE1596 JNA1595:JNA1596 JWW1595:JWW1596 KGS1595:KGS1596 KQO1595:KQO1596 LAK1595:LAK1596 LKG1595:LKG1596 LUC1595:LUC1596 MDY1595:MDY1596 MNU1595:MNU1596 MXQ1595:MXQ1596 NHM1595:NHM1596 NRI1595:NRI1596 OBE1595:OBE1596 OLA1595:OLA1596 OUW1595:OUW1596 PES1595:PES1596 POO1595:POO1596 PYK1595:PYK1596 QIG1595:QIG1596 QSC1595:QSC1596 RBY1595:RBY1596 RLU1595:RLU1596 RVQ1595:RVQ1596 SFM1595:SFM1596 SPI1595:SPI1596 SZE1595:SZE1596 TJA1595:TJA1596 TSW1595:TSW1596 UCS1595:UCS1596 UMO1595:UMO1596 UWK1595:UWK1596 VGG1595:VGG1596 VQC1595:VQC1596 VZY1595:VZY1596 WJU1595:WJU1596 WTQ1595:WTQ1596 HB1595:HC1596 QX1595:QY1596 AAT1595:AAU1596 AKP1595:AKQ1596 AUL1595:AUM1596 BEH1595:BEI1596 BOD1595:BOE1596 BXZ1595:BYA1596 CHV1595:CHW1596 CRR1595:CRS1596 DBN1595:DBO1596 DLJ1595:DLK1596 DVF1595:DVG1596 EFB1595:EFC1596 EOX1595:EOY1596 EYT1595:EYU1596 FIP1595:FIQ1596 FSL1595:FSM1596 GCH1595:GCI1596 GMD1595:GME1596 GVZ1595:GWA1596 HFV1595:HFW1596 HPR1595:HPS1596 HZN1595:HZO1596 IJJ1595:IJK1596 ITF1595:ITG1596 JDB1595:JDC1596 JMX1595:JMY1596 JWT1595:JWU1596 KGP1595:KGQ1596 KQL1595:KQM1596 LAH1595:LAI1596 LKD1595:LKE1596 LTZ1595:LUA1596 MDV1595:MDW1596 MNR1595:MNS1596 MXN1595:MXO1596 NHJ1595:NHK1596 NRF1595:NRG1596 OBB1595:OBC1596 OKX1595:OKY1596 OUT1595:OUU1596 PEP1595:PEQ1596 POL1595:POM1596 PYH1595:PYI1596 QID1595:QIE1596 QRZ1595:QSA1596 RBV1595:RBW1596 RLR1595:RLS1596 RVN1595:RVO1596 SFJ1595:SFK1596 SPF1595:SPG1596 SZB1595:SZC1596 TIX1595:TIY1596 TST1595:TSU1596 UCP1595:UCQ1596 UML1595:UMM1596 UWH1595:UWI1596 VGD1595:VGE1596 VPZ1595:VQA1596 VZV1595:VZW1596 WJR1595:WJS1596 A1600 HA1598 QW1598 AAS1598 AKO1598 AUK1598 BEG1598 BOC1598 BXY1598 CHU1598 CRQ1598 DBM1598 DLI1598 DVE1598 EFA1598 EOW1598 EYS1598 FIO1598 FSK1598 GCG1598 GMC1598 GVY1598 HFU1598 HPQ1598 HZM1598 IJI1598 ITE1598 JDA1598 JMW1598 JWS1598 KGO1598 KQK1598 LAG1598 LKC1598 LTY1598 MDU1598 MNQ1598 MXM1598 NHI1598 NRE1598 OBA1598 OKW1598 OUS1598 PEO1598 POK1598 PYG1598 QIC1598 QRY1598 RBU1598 RLQ1598 RVM1598 SFI1598 SPE1598 SZA1598 TIW1598 TSS1598 UCO1598 UMK1598 UWG1598 VGC1598 VPY1598 VZU1598 WJQ1598 WTM1598 C1600 HC1598 QY1598 AAU1598 AKQ1598 AUM1598 BEI1598 BOE1598 BYA1598 CHW1598 CRS1598 DBO1598 DLK1598 DVG1598 EFC1598 EOY1598 EYU1598 FIQ1598 FSM1598 GCI1598 GME1598 GWA1598 HFW1598 HPS1598 HZO1598 IJK1598 ITG1598 JDC1598 JMY1598 JWU1598 KGQ1598 KQM1598 LAI1598 LKE1598 LUA1598 MDW1598 MNS1598 MXO1598 NHK1598 NRG1598 OBC1598 OKY1598 OUU1598 PEQ1598 POM1598 PYI1598 QIE1598 QSA1598 RBW1598 RLS1598 RVO1598 SFK1598 SPG1598 SZC1598 TIY1598 TSU1598 UCQ1598 UMM1598 UWI1598 VGE1598 VQA1598 VZW1598 WJS1598 WTO1598 AKS1602:AKS1603 B1601:C1601 AUO1602:AUO1603 BEK1602:BEK1603 BOG1602:BOG1603 BYC1602:BYC1603 CHY1602:CHY1603 CRU1602:CRU1603 DBQ1602:DBQ1603 DLM1602:DLM1603 DVI1602:DVI1603 EFE1602:EFE1603 EPA1602:EPA1603 EYW1602:EYW1603 FIS1602:FIS1603 FSO1602:FSO1603 GCK1602:GCK1603 GMG1602:GMG1603 GWC1602:GWC1603 HFY1602:HFY1603 HPU1602:HPU1603 HZQ1602:HZQ1603 IJM1602:IJM1603 ITI1602:ITI1603 JDE1602:JDE1603 JNA1602:JNA1603 JWW1602:JWW1603 KGS1602:KGS1603 KQO1602:KQO1603 LAK1602:LAK1603 LKG1602:LKG1603 LUC1602:LUC1603 MDY1602:MDY1603 MNU1602:MNU1603 MXQ1602:MXQ1603 NHM1602:NHM1603 NRI1602:NRI1603 OBE1602:OBE1603 OLA1602:OLA1603 OUW1602:OUW1603 PES1602:PES1603 POO1602:POO1603 PYK1602:PYK1603 QIG1602:QIG1603 QSC1602:QSC1603 RBY1602:RBY1603 RLU1602:RLU1603 RVQ1602:RVQ1603 SFM1602:SFM1603 SPI1602:SPI1603 SZE1602:SZE1603 TJA1602:TJA1603 TSW1602:TSW1603 UCS1602:UCS1603 UMO1602:UMO1603 UWK1602:UWK1603 VGG1602:VGG1603 VQC1602:VQC1603 VZY1602:VZY1603 WJU1602:WJU1603 WTQ1602:WTQ1603 HB1602:HC1603 QX1602:QY1603 AAT1602:AAU1603 AKP1602:AKQ1603 HB1837:HC1837 AUL1602:AUM1603 BEH1602:BEI1603 BOD1602:BOE1603 BXZ1602:BYA1603 CHV1602:CHW1603 CRR1602:CRS1603 DBN1602:DBO1603 DLJ1602:DLK1603 DVF1602:DVG1603 EFB1602:EFC1603 EOX1602:EOY1603 EYT1602:EYU1603 FIP1602:FIQ1603 FSL1602:FSM1603 GCH1602:GCI1603 GMD1602:GME1603 GVZ1602:GWA1603 HFV1602:HFW1603 HPR1602:HPS1603 HZN1602:HZO1603 IJJ1602:IJK1603 ITF1602:ITG1603 JDB1602:JDC1603 JMX1602:JMY1603 JWT1602:JWU1603 KGP1602:KGQ1603 KQL1602:KQM1603 LAH1602:LAI1603 LKD1602:LKE1603 LTZ1602:LUA1603 MDV1602:MDW1603 MNR1602:MNS1603 MXN1602:MXO1603 NHJ1602:NHK1603 NRF1602:NRG1603 OBB1602:OBC1603 OKX1602:OKY1603 OUT1602:OUU1603 PEP1602:PEQ1603 POL1602:POM1603 PYH1602:PYI1603 QID1602:QIE1603 QRZ1602:QSA1603 RBV1602:RBW1603 RLR1602:RLS1603 RVN1602:RVO1603 SFJ1602:SFK1603 SPF1602:SPG1603 SZB1602:SZC1603 TIX1602:TIY1603 TST1602:TSU1603 UCP1602:UCQ1603 UML1602:UMM1603 UWH1602:UWI1603 VGD1602:VGE1603 VPZ1602:VQA1603 VZV1602:VZW1603 WJR1602:WJS1603 E1604:E1605 B1604:C1605 WTN1602:WTO1603 B1777:C1778 WJR1599:WJS1600 VZV1599:VZW1600 VPZ1599:VQA1600 VGD1599:VGE1600 UWH1599:UWI1600 UML1599:UMM1600 UCP1599:UCQ1600 TST1599:TSU1600 TIX1599:TIY1600 SZB1599:SZC1600 SPF1599:SPG1600 SFJ1599:SFK1600 RVN1599:RVO1600 RLR1599:RLS1600 RBV1599:RBW1600 QRZ1599:QSA1600 QID1599:QIE1600 PYH1599:PYI1600 POL1599:POM1600 PEP1599:PEQ1600 OUT1599:OUU1600 OKX1599:OKY1600 OBB1599:OBC1600 NRF1599:NRG1600 NHJ1599:NHK1600 MXN1599:MXO1600 MNR1599:MNS1600 MDV1599:MDW1600 LTZ1599:LUA1600 LKD1599:LKE1600 LAH1599:LAI1600 KQL1599:KQM1600 KGP1599:KGQ1600 JWT1599:JWU1600 JMX1599:JMY1600 JDB1599:JDC1600 ITF1599:ITG1600 IJJ1599:IJK1600 HZN1599:HZO1600 HPR1599:HPS1600 HFV1599:HFW1600 GVZ1599:GWA1600 GMD1599:GME1600 GCH1599:GCI1600 FSL1599:FSM1600 FIP1599:FIQ1600 EYT1599:EYU1600 EOX1599:EOY1600 EFB1599:EFC1600 DVF1599:DVG1600 DLJ1599:DLK1600 DBN1599:DBO1600 CRR1599:CRS1600 CHV1599:CHW1600 BXZ1599:BYA1600 BOD1599:BOE1600 BEH1599:BEI1600 AUL1599:AUM1600 AKP1599:AKQ1600 AAT1599:AAU1600 QX1599:QY1600 HB1599:HC1600 WTQ1599:WTQ1600 WJU1599:WJU1600 VZY1599:VZY1600 VQC1599:VQC1600 VGG1599:VGG1600 UWK1599:UWK1600 UMO1599:UMO1600 UCS1599:UCS1600 TSW1599:TSW1600 TJA1599:TJA1600 SZE1599:SZE1600 SPI1599:SPI1600 SFM1599:SFM1600 RVQ1599:RVQ1600 RLU1599:RLU1600 RBY1599:RBY1600 QSC1599:QSC1600 QIG1599:QIG1600 PYK1599:PYK1600 POO1599:POO1600 PES1599:PES1600 OUW1599:OUW1600 OLA1599:OLA1600 OBE1599:OBE1600 NRI1599:NRI1600 NHM1599:NHM1600 MXQ1599:MXQ1600 MNU1599:MNU1600 MDY1599:MDY1600 LUC1599:LUC1600 LKG1599:LKG1600 LAK1599:LAK1600 KQO1599:KQO1600 KGS1599:KGS1600 JWW1599:JWW1600 JNA1599:JNA1600 JDE1599:JDE1600 ITI1599:ITI1600 IJM1599:IJM1600 HZQ1599:HZQ1600 HPU1599:HPU1600 HFY1599:HFY1600 GWC1599:GWC1600 GMG1599:GMG1600 GCK1599:GCK1600 FSO1599:FSO1600 FIS1599:FIS1600 EYW1599:EYW1600 EPA1599:EPA1600 EFE1599:EFE1600 DVI1599:DVI1600 DLM1599:DLM1600 DBQ1599:DBQ1600 CRU1599:CRU1600 CHY1599:CHY1600 BYC1599:BYC1600 BOG1599:BOG1600 BEK1599:BEK1600 AUO1599:AUO1600 AKS1599:AKS1600 AAW1599:AAW1600 RA1599:RA1600 HE1599:HE1600 WTN1599:WTO1600 WTO1601 HA1601 QW1601 AAS1601 AKO1601 AUK1601 BEG1601 BOC1601 BXY1601 CHU1601 CRQ1601 DBM1601 DLI1601 DVE1601 EFA1601 EOW1601 EYS1601 FIO1601 FSK1601 GCG1601 GMC1601 GVY1601 HFU1601 HPQ1601 HZM1601 IJI1601 ITE1601 JDA1601 JMW1601 JWS1601 KGO1601 KQK1601 LAG1601 LKC1601 LTY1601 MDU1601 MNQ1601 MXM1601 NHI1601 NRE1601 OBA1601 OKW1601 OUS1601 PEO1601 POK1601 PYG1601 QIC1601 QRY1601 RBU1601 RLQ1601 RVM1601 SFI1601 SPE1601 SZA1601 TIW1601 TSS1601 UCO1601 UMK1601 UWG1601 VGC1601 VPY1601 VZU1601 WJQ1601 WTM1601 HC1601 QY1601 AAU1601 AKQ1601 AUM1601 BEI1601 BOE1601 BYA1601 CHW1601 CRS1601 DBO1601 DLK1601 DVG1601 EFC1601 EOY1601 EYU1601 FIQ1601 FSM1601 GCI1601 GME1601 GWA1601 HFW1601 HPS1601 HZO1601 IJK1601 ITG1601 JDC1601 JMY1601 JWU1601 KGQ1601 KQM1601 LAI1601 LKE1601 LUA1601 MDW1601 MNS1601 MXO1601 NHK1601 NRG1601 OBC1601 OKY1601 OUU1601 PEQ1601 POM1601 PYI1601 QIE1601 QSA1601 RBW1601 RLS1601 RVO1601 SFK1601 SPG1601 SZC1601 TIY1601 TSU1601 UCQ1601 UMM1601 UWI1601 VGE1601 VQA1601 VZW1601 WJS1601 RA1602:RA1603 HF1594:HH1601 A1602:A1603 C1602:C1603 B1773:B1775 F2015:H2015 C2013:C2015 A2013:A2015 HE1602:HH1603 A1606 HA1604 QW1604 AAS1604 AKO1604 AUK1604 BEG1604 BOC1604 BXY1604 CHU1604 CRQ1604 DBM1604 DLI1604 DVE1604 EFA1604 EOW1604 EYS1604 FIO1604 FSK1604 GCG1604 GMC1604 GVY1604 HFU1604 HPQ1604 HZM1604 IJI1604 ITE1604 JDA1604 JMW1604 JWS1604 KGO1604 KQK1604 LAG1604 LKC1604 LTY1604 MDU1604 MNQ1604 MXM1604 NHI1604 NRE1604 OBA1604 OKW1604 OUS1604 PEO1604 POK1604 PYG1604 QIC1604 QRY1604 RBU1604 RLQ1604 RVM1604 SFI1604 SPE1604 SZA1604 TIW1604 TSS1604 UCO1604 UMK1604 UWG1604 VGC1604 VPY1604 VZU1604 WJQ1604 WTM1604 C1606 HC1604 QY1604 AAU1604 AKQ1604 AUM1604 BEI1604 BOE1604 BYA1604 CHW1604 CRS1604 DBO1604 DLK1604 DVG1604 EFC1604 EOY1604 EYU1604 FIQ1604 FSM1604 GCI1604 GME1604 GWA1604 HFW1604 HPS1604 HZO1604 IJK1604 ITG1604 JDC1604 JMY1604 JWU1604 KGQ1604 KQM1604 LAI1604 LKE1604 LUA1604 MDW1604 MNS1604 MXO1604 NHK1604 NRG1604 OBC1604 OKY1604 OUU1604 PEQ1604 POM1604 PYI1604 QIE1604 QSA1604 RBW1604 RLS1604 RVO1604 SFK1604 SPG1604 SZC1604 TIY1604 TSU1604 UCQ1604 UMM1604 UWI1604 VGE1604 VQA1604 VZW1604 WJS1604 WTO1604 E1607:E1610 HE1605:HE1608 RA1605:RA1608 AAW1605:AAW1608 AKS1605:AKS1608 AUO1605:AUO1608 BEK1605:BEK1608 BOG1605:BOG1608 BYC1605:BYC1608 CHY1605:CHY1608 CRU1605:CRU1608 DBQ1605:DBQ1608 DLM1605:DLM1608 DVI1605:DVI1608 EFE1605:EFE1608 EPA1605:EPA1608 EYW1605:EYW1608 FIS1605:FIS1608 FSO1605:FSO1608 GCK1605:GCK1608 GMG1605:GMG1608 GWC1605:GWC1608 HFY1605:HFY1608 HPU1605:HPU1608 HZQ1605:HZQ1608 IJM1605:IJM1608 ITI1605:ITI1608 JDE1605:JDE1608 JNA1605:JNA1608 JWW1605:JWW1608 KGS1605:KGS1608 KQO1605:KQO1608 LAK1605:LAK1608 LKG1605:LKG1608 LUC1605:LUC1608 MDY1605:MDY1608 MNU1605:MNU1608 MXQ1605:MXQ1608 NHM1605:NHM1608 NRI1605:NRI1608 OBE1605:OBE1608 OLA1605:OLA1608 OUW1605:OUW1608 PES1605:PES1608 POO1605:POO1608 PYK1605:PYK1608 QIG1605:QIG1608 QSC1605:QSC1608 RBY1605:RBY1608 RLU1605:RLU1608 RVQ1605:RVQ1608 SFM1605:SFM1608 SPI1605:SPI1608 SZE1605:SZE1608 TJA1605:TJA1608 TSW1605:TSW1608 UCS1605:UCS1608 UMO1605:UMO1608 UWK1605:UWK1608 VGG1605:VGG1608 VQC1605:VQC1608 VZY1605:VZY1608 WJU1605:WJU1608 WTQ1605:WTQ1608 B1901:C1901 A1592 C1556 B1591 B1486:C1486 C1592 F1592:H1593 F1406:G1406 WTN1904:WTO1904 HB1898:HC1898 QX1898:QY1898 AAT1898:AAU1898 AKP1898:AKQ1898 AUL1898:AUM1898 BEH1898:BEI1898 BOD1898:BOE1898 BXZ1898:BYA1898 CHV1898:CHW1898 CRR1898:CRS1898 DBN1898:DBO1898 DLJ1898:DLK1898 DVF1898:DVG1898 EFB1898:EFC1898 EOX1898:EOY1898 EYT1898:EYU1898 FIP1898:FIQ1898 FSL1898:FSM1898 GCH1898:GCI1898 GMD1898:GME1898 GVZ1898:GWA1898 HFV1898:HFW1898 HPR1898:HPS1898 HZN1898:HZO1898 IJJ1898:IJK1898 ITF1898:ITG1898 JDB1898:JDC1898 JMX1898:JMY1898 JWT1898:JWU1898 KGP1898:KGQ1898 KQL1898:KQM1898 LAH1898:LAI1898 LKD1898:LKE1898 LTZ1898:LUA1898 MDV1898:MDW1898 MNR1898:MNS1898 MXN1898:MXO1898 NHJ1898:NHK1898 NRF1898:NRG1898 OBB1898:OBC1898 OKX1898:OKY1898 OUT1898:OUU1898 PEP1898:PEQ1898 POL1898:POM1898 PYH1898:PYI1898 QID1898:QIE1898 QRZ1898:QSA1898 RBV1898:RBW1898 RLR1898:RLS1898 RVN1898:RVO1898 SFJ1898:SFK1898 SPF1898:SPG1898 SZB1898:SZC1898 TIX1898:TIY1898 TST1898:TSU1898 UCP1898:UCQ1898 UML1898:UMM1898 UWH1898:UWI1898 VGD1898:VGE1898 VPZ1898:VQA1898 VZV1898:VZW1898 WJR1898:WJS1898 WTN1898:WTO1898 WTN1605:WTO1609 WJR1605:WJS1609 VZV1605:VZW1609 VPZ1605:VQA1609 VGD1605:VGE1609 UWH1605:UWI1609 UML1605:UMM1609 UCP1605:UCQ1609 TST1605:TSU1609 TIX1605:TIY1609 SZB1605:SZC1609 SPF1605:SPG1609 SFJ1605:SFK1609 RVN1605:RVO1609 RLR1605:RLS1609 RBV1605:RBW1609 QRZ1605:QSA1609 QID1605:QIE1609 PYH1605:PYI1609 POL1605:POM1609 PEP1605:PEQ1609 OUT1605:OUU1609 OKX1605:OKY1609 OBB1605:OBC1609 NRF1605:NRG1609 NHJ1605:NHK1609 MXN1605:MXO1609 MNR1605:MNS1609 MDV1605:MDW1609 LTZ1605:LUA1609 LKD1605:LKE1609 LAH1605:LAI1609 KQL1605:KQM1609 KGP1605:KGQ1609 JWT1605:JWU1609 JMX1605:JMY1609 JDB1605:JDC1609 ITF1605:ITG1609 IJJ1605:IJK1609 HZN1605:HZO1609 HPR1605:HPS1609 HFV1605:HFW1609 GVZ1605:GWA1609 GMD1605:GME1609 GCH1605:GCI1609 FSL1605:FSM1609 FIP1605:FIQ1609 EYT1605:EYU1609 EOX1605:EOY1609 EFB1605:EFC1609 DVF1605:DVG1609 DLJ1605:DLK1609 DBN1605:DBO1609 CRR1605:CRS1609 CHV1605:CHW1609 BXZ1605:BYA1609 BOD1605:BOE1609 BEH1605:BEI1609 AUL1605:AUM1609 AKP1605:AKQ1609 AAT1605:AAU1609 QX1605:QY1609 HB1605:HC1609 B1607:C1611 WTO1610 B1613:E1613 HB1611:HE1611 QX1611:RA1611 AAT1611:AAW1611 AKP1611:AKS1611 AUL1611:AUO1611 BEH1611:BEK1611 BOD1611:BOG1611 BXZ1611:BYC1611 CHV1611:CHY1611 CRR1611:CRU1611 DBN1611:DBQ1611 DLJ1611:DLM1611 DVF1611:DVI1611 EFB1611:EFE1611 EOX1611:EPA1611 EYT1611:EYW1611 FIP1611:FIS1611 FSL1611:FSO1611 GCH1611:GCK1611 GMD1611:GMG1611 GVZ1611:GWC1611 HFV1611:HFY1611 HPR1611:HPU1611 HZN1611:HZQ1611 IJJ1611:IJM1611 ITF1611:ITI1611 JDB1611:JDE1611 JMX1611:JNA1611 JWT1611:JWW1611 KGP1611:KGS1611 KQL1611:KQO1611 LAH1611:LAK1611 LKD1611:LKG1611 LTZ1611:LUC1611 MDV1611:MDY1611 MNR1611:MNU1611 MXN1611:MXQ1611 NHJ1611:NHM1611 NRF1611:NRI1611 OBB1611:OBE1611 OKX1611:OLA1611 OUT1611:OUW1611 PEP1611:PES1611 POL1611:POO1611 PYH1611:PYK1611 QID1611:QIG1611 QRZ1611:QSC1611 RBV1611:RBY1611 RLR1611:RLU1611 RVN1611:RVQ1611 SFJ1611:SFM1611 SPF1611:SPI1611 SZB1611:SZE1611 TIX1611:TJA1611 TST1611:TSW1611 UCP1611:UCS1611 UML1611:UMO1611 UWH1611:UWK1611 VGD1611:VGG1611 VPZ1611:VQC1611 VZV1611:VZY1611 WJR1611:WJU1611 WTN1611:WTQ1611 A1612 HA1610 QW1610 AAS1610 AKO1610 AUK1610 BEG1610 BOC1610 BXY1610 CHU1610 CRQ1610 DBM1610 DLI1610 DVE1610 EFA1610 EOW1610 EYS1610 FIO1610 FSK1610 GCG1610 GMC1610 GVY1610 HFU1610 HPQ1610 HZM1610 IJI1610 ITE1610 JDA1610 JMW1610 JWS1610 KGO1610 KQK1610 LAG1610 LKC1610 LTY1610 MDU1610 MNQ1610 MXM1610 NHI1610 NRE1610 OBA1610 OKW1610 OUS1610 PEO1610 POK1610 PYG1610 QIC1610 QRY1610 RBU1610 RLQ1610 RVM1610 SFI1610 SPE1610 SZA1610 TIW1610 TSS1610 UCO1610 UMK1610 UWG1610 VGC1610 VPY1610 VZU1610 WJQ1610 WTM1610 C1612 HC1610 QY1610 AAU1610 AKQ1610 AUM1610 BEI1610 BOE1610 BYA1610 CHW1610 CRS1610 DBO1610 DLK1610 DVG1610 EFC1610 EOY1610 EYU1610 FIQ1610 FSM1610 GCI1610 GME1610 GWA1610 HFW1610 HPS1610 HZO1610 IJK1610 ITG1610 JDC1610 JMY1610 JWU1610 KGQ1610 KQM1610 LAI1610 LKE1610 LUA1610 MDW1610 MNS1610 MXO1610 NHK1610 NRG1610 OBC1610 OKY1610 OUU1610 PEQ1610 POM1610 PYI1610 QIE1610 QSA1610 RBW1610 RLS1610 RVO1610 SFK1610 SPG1610 SZC1610 TIY1610 TSU1610 UCQ1610 UMM1610 UWI1610 VGE1610 VQA1610 VZW1610 WJS1610 B676:C676 WTP1613:WTQ1613 D1615:E1615 HD1613:HE1613 QZ1613:RA1613 AAV1613:AAW1613 AKR1613:AKS1613 AUN1613:AUO1613 BEJ1613:BEK1613 BOF1613:BOG1613 BYB1613:BYC1613 CHX1613:CHY1613 CRT1613:CRU1613 DBP1613:DBQ1613 DLL1613:DLM1613 DVH1613:DVI1613 EFD1613:EFE1613 EOZ1613:EPA1613 EYV1613:EYW1613 FIR1613:FIS1613 FSN1613:FSO1613 GCJ1613:GCK1613 GMF1613:GMG1613 GWB1613:GWC1613 HFX1613:HFY1613 HPT1613:HPU1613 HZP1613:HZQ1613 IJL1613:IJM1613 ITH1613:ITI1613 JDD1613:JDE1613 JMZ1613:JNA1613 JWV1613:JWW1613 KGR1613:KGS1613 KQN1613:KQO1613 LAJ1613:LAK1613 LKF1613:LKG1613 LUB1613:LUC1613 MDX1613:MDY1613 MNT1613:MNU1613 MXP1613:MXQ1613 NHL1613:NHM1613 NRH1613:NRI1613 OBD1613:OBE1613 OKZ1613:OLA1613 OUV1613:OUW1613 PER1613:PES1613 PON1613:POO1613 PYJ1613:PYK1613 QIF1613:QIG1613 QSB1613:QSC1613 RBX1613:RBY1613 RLT1613:RLU1613 RVP1613:RVQ1613 SFL1613:SFM1613 SPH1613:SPI1613 SZD1613:SZE1613 TIZ1613:TJA1613 TSV1613:TSW1613 UCR1613:UCS1613 UMN1613:UMO1613 UWJ1613:UWK1613 VGF1613:VGG1613 VQB1613:VQC1613 VZX1613:VZY1613 H1520 F1482 A1520 QX1803:QY1803 AAT1803:AAU1803 AKP1803:AKQ1803 AUL1803:AUM1803 BEH1803:BEI1803 BOD1803:BOE1803 BXZ1803:BYA1803 CHV1803:CHW1803 CRR1803:CRS1803 DBN1803:DBO1803 DLJ1803:DLK1803 DVF1803:DVG1803 EFB1803:EFC1803 EOX1803:EOY1803 EYT1803:EYU1803 FIP1803:FIQ1803 FSL1803:FSM1803 GCH1803:GCI1803 GMD1803:GME1803 GVZ1803:GWA1803 HFV1803:HFW1803 HPR1803:HPS1803 HZN1803:HZO1803 IJJ1803:IJK1803 ITF1803:ITG1803 JDB1803:JDC1803 JMX1803:JMY1803 JWT1803:JWU1803 KGP1803:KGQ1803 KQL1803:KQM1803 LAH1803:LAI1803 LKD1803:LKE1803 LTZ1803:LUA1803 MDV1803:MDW1803 MNR1803:MNS1803 MXN1803:MXO1803 NHJ1803:NHK1803 NRF1803:NRG1803 OBB1803:OBC1803 OKX1803:OKY1803 OUT1803:OUU1803 PEP1803:PEQ1803 POL1803:POM1803 PYH1803:PYI1803 QID1803:QIE1803 QRZ1803:QSA1803 RBV1803:RBW1803 RLR1803:RLS1803 RVN1803:RVO1803 SFJ1803:SFK1803 SPF1803:SPG1803 SZB1803:SZC1803 TIX1803:TIY1803 TST1803:TSU1803 UCP1803:UCQ1803 UML1803:UMM1803 UWH1803:UWI1803 VGD1803:VGE1803 VPZ1803:VQA1803 VZV1803:VZW1803 WJR1803:WJS1803 WTN1803:WTO1803 C1804:C1805 QX1837:QY1837 AAT1837:AAU1837 AKP1837:AKQ1837 AUL1837:AUM1837 BEH1837:BEI1837 BOD1837:BOE1837 BXZ1837:BYA1837 CHV1837:CHW1837 CRR1837:CRS1837 DBN1837:DBO1837 DLJ1837:DLK1837 DVF1837:DVG1837 EFB1837:EFC1837 EOX1837:EOY1837 EYT1837:EYU1837 FIP1837:FIQ1837 FSL1837:FSM1837 GCH1837:GCI1837 GMD1837:GME1837 GVZ1837:GWA1837 HFV1837:HFW1837 HPR1837:HPS1837 HZN1837:HZO1837 IJJ1837:IJK1837 ITF1837:ITG1837 JDB1837:JDC1837 JMX1837:JMY1837 JWT1837:JWU1837 KGP1837:KGQ1837 KQL1837:KQM1837 LAH1837:LAI1837 LKD1837:LKE1837 LTZ1837:LUA1837 MDV1837:MDW1837 MNR1837:MNS1837 MXN1837:MXO1837 NHJ1837:NHK1837 NRF1837:NRG1837 OBB1837:OBC1837 OKX1837:OKY1837 OUT1837:OUU1837 PEP1837:PEQ1837 POL1837:POM1837 PYH1837:PYI1837 QID1837:QIE1837 QRZ1837:QSA1837 RBV1837:RBW1837 RLR1837:RLS1837 RVN1837:RVO1837 SFJ1837:SFK1837 SPF1837:SPG1837 SZB1837:SZC1837 TIX1837:TIY1837 TST1837:TSU1837 UCP1837:UCQ1837 UML1837:UMM1837 UWH1837:UWI1837 VGD1837:VGE1837 VPZ1837:VQA1837 VZV1837:VZW1837 WJR1837:WJS1837 B1508:C1508 E1622 HE1620 RA1620 AAW1620 AKS1620 AUO1620 BEK1620 BOG1620 BYC1620 CHY1620 CRU1620 DBQ1620 DLM1620 DVI1620 EFE1620 EPA1620 EYW1620 FIS1620 FSO1620 GCK1620 GMG1620 GWC1620 HFY1620 HPU1620 HZQ1620 IJM1620 ITI1620 JDE1620 JNA1620 JWW1620 KGS1620 KQO1620 LAK1620 LKG1620 LUC1620 MDY1620 MNU1620 MXQ1620 NHM1620 NRI1620 OBE1620 OLA1620 OUW1620 PES1620 POO1620 PYK1620 QIG1620 QSC1620 RBY1620 RLU1620 RVQ1620 SFM1620 SPI1620 SZE1620 TJA1620 TSW1620 UCS1620 UMO1620 UWK1620 VGG1620 VQC1620 VZY1620 WJU1620 WTQ1620 AAX1594:AAZ1620 AKT1594:AKV1620 AUP1594:AUR1620 BEL1594:BEN1620 BOH1594:BOJ1620 BYD1594:BYF1620 CHZ1594:CIB1620 CRV1594:CRX1620 DBR1594:DBT1620 DLN1594:DLP1620 DVJ1594:DVL1620 EFF1594:EFH1620 EPB1594:EPD1620 EYX1594:EYZ1620 FIT1594:FIV1620 FSP1594:FSR1620 GCL1594:GCN1620 GMH1594:GMJ1620 GWD1594:GWF1620 HFZ1594:HGB1620 HPV1594:HPX1620 HZR1594:HZT1620 IJN1594:IJP1620 ITJ1594:ITL1620 JDF1594:JDH1620 JNB1594:JND1620 JWX1594:JWZ1620 KGT1594:KGV1620 KQP1594:KQR1620 LAL1594:LAN1620 LKH1594:LKJ1620 LUD1594:LUF1620 MDZ1594:MEB1620 MNV1594:MNX1620 MXR1594:MXT1620 NHN1594:NHP1620 NRJ1594:NRL1620 OBF1594:OBH1620 OLB1594:OLD1620 OUX1594:OUZ1620 PET1594:PEV1620 POP1594:POR1620 PYL1594:PYN1620 QIH1594:QIJ1620 QSD1594:QSF1620 RBZ1594:RCB1620 RLV1594:RLX1620 RVR1594:RVT1620 SFN1594:SFP1620 SPJ1594:SPL1620 SZF1594:SZH1620 TJB1594:TJD1620 TSX1594:TSZ1620 UCT1594:UCV1620 UMP1594:UMR1620 UWL1594:UWN1620 VGH1594:VGJ1620 VQD1594:VQF1620 VZZ1594:WAB1620 WJV1594:WJX1620 WTR1594:WTT1620 F1599:H1622 HF1604:HH1620 RB1594:RD1620 C1854:C1855 C1894:C1897 HB1904:HC1904 QX1904:QY1904 AAT1904:AAU1904 AKP1904:AKQ1904 AUL1904:AUM1904 BEH1904:BEI1904 BOD1904:BOE1904 BXZ1904:BYA1904 CHV1904:CHW1904 CRR1904:CRS1904 DBN1904:DBO1904 DLJ1904:DLK1904 DVF1904:DVG1904 EFB1904:EFC1904 EOX1904:EOY1904 EYT1904:EYU1904 FIP1904:FIQ1904 FSL1904:FSM1904 GCH1904:GCI1904 GMD1904:GME1904 GVZ1904:GWA1904 HFV1904:HFW1904 HPR1904:HPS1904 HZN1904:HZO1904 IJJ1904:IJK1904 ITF1904:ITG1904 JDB1904:JDC1904 JMX1904:JMY1904 JWT1904:JWU1904 KGP1904:KGQ1904 KQL1904:KQM1904 LAH1904:LAI1904 LKD1904:LKE1904 LTZ1904:LUA1904 MDV1904:MDW1904 MNR1904:MNS1904 MXN1904:MXO1904 NHJ1904:NHK1904 NRF1904:NRG1904 OBB1904:OBC1904 OKX1904:OKY1904 OUT1904:OUU1904 PEP1904:PEQ1904 POL1904:POM1904 PYH1904:PYI1904 QID1904:QIE1904 QRZ1904:QSA1904 RBV1904:RBW1904 RLR1904:RLS1904 RVN1904:RVO1904 SFJ1904:SFK1904 SPF1904:SPG1904 SZB1904:SZC1904 TIX1904:TIY1904 TST1904:TSU1904 UCP1904:UCQ1904 UML1904:UMM1904 UWH1904:UWI1904 VGD1904:VGE1904 VPZ1904:VQA1904 VZV1904:VZW1904 WJR1904:WJS1904 WTN1893:WTO1894 WJR1893:WJS1894 VZV1893:VZW1894 VPZ1893:VQA1894 VGD1893:VGE1894 UWH1893:UWI1894 UML1893:UMM1894 UCP1893:UCQ1894 TST1893:TSU1894 TIX1893:TIY1894 SZB1893:SZC1894 SPF1893:SPG1894 SFJ1893:SFK1894 RVN1893:RVO1894 RLR1893:RLS1894 RBV1893:RBW1894 QRZ1893:QSA1894 QID1893:QIE1894 PYH1893:PYI1894 POL1893:POM1894 PEP1893:PEQ1894 OUT1893:OUU1894 OKX1893:OKY1894 OBB1893:OBC1894 NRF1893:NRG1894 NHJ1893:NHK1894 MXN1893:MXO1894 MNR1893:MNS1894 MDV1893:MDW1894 LTZ1893:LUA1894 LKD1893:LKE1894 LAH1893:LAI1894 KQL1893:KQM1894 KGP1893:KGQ1894 JWT1893:JWU1894 JMX1893:JMY1894 JDB1893:JDC1894 ITF1893:ITG1894 IJJ1893:IJK1894 HZN1893:HZO1894 HPR1893:HPS1894 HFV1893:HFW1894 GVZ1893:GWA1894 GMD1893:GME1894 GCH1893:GCI1894 FSL1893:FSM1894 FIP1893:FIQ1894 EYT1893:EYU1894 EOX1893:EOY1894 EFB1893:EFC1894 DVF1893:DVG1894 DLJ1893:DLK1894 DBN1893:DBO1894 CRR1893:CRS1894 CHV1893:CHW1894 BXZ1893:BYA1894 BOD1893:BOE1894 BEH1893:BEI1894 AUL1893:AUM1894 AKP1893:AKQ1894 AAT1893:AAU1894 QX1893:QY1894 HB1893:HC1894 C1887 B1947:C1947 HB1943:HC1944 QX1943:QY1944 AAT1943:AAU1944 AKP1943:AKQ1944 AUL1943:AUM1944 BEH1943:BEI1944 BOD1943:BOE1944 BXZ1943:BYA1944 CHV1943:CHW1944 CRR1943:CRS1944 DBN1943:DBO1944 DLJ1943:DLK1944 DVF1943:DVG1944 EFB1943:EFC1944 EOX1943:EOY1944 EYT1943:EYU1944 FIP1943:FIQ1944 FSL1943:FSM1944 GCH1943:GCI1944 GMD1943:GME1944 GVZ1943:GWA1944 HFV1943:HFW1944 HPR1943:HPS1944 HZN1943:HZO1944 IJJ1943:IJK1944 ITF1943:ITG1944 JDB1943:JDC1944 JMX1943:JMY1944 JWT1943:JWU1944 KGP1943:KGQ1944 KQL1943:KQM1944 LAH1943:LAI1944 LKD1943:LKE1944 LTZ1943:LUA1944 MDV1943:MDW1944 MNR1943:MNS1944 MXN1943:MXO1944 NHJ1943:NHK1944 NRF1943:NRG1944 OBB1943:OBC1944 OKX1943:OKY1944 OUT1943:OUU1944 PEP1943:PEQ1944 POL1943:POM1944 PYH1943:PYI1944 QID1943:QIE1944 QRZ1943:QSA1944 RBV1943:RBW1944 RLR1943:RLS1944 RVN1943:RVO1944 SFJ1943:SFK1944 SPF1943:SPG1944 SZB1943:SZC1944 TIX1943:TIY1944 TST1943:TSU1944 UCP1943:UCQ1944 UML1943:UMM1944 UWH1943:UWI1944 VGD1943:VGE1944 VPZ1943:VQA1944 VZV1943:VZW1944 WJR1943:WJS1944 C1871:C1872 HB1872:HC1874 QX1872:QY1874 AAT1872:AAU1874 AKP1872:AKQ1874 AUL1872:AUM1874 BEH1872:BEI1874 BOD1872:BOE1874 BXZ1872:BYA1874 CHV1872:CHW1874 CRR1872:CRS1874 DBN1872:DBO1874 DLJ1872:DLK1874 DVF1872:DVG1874 EFB1872:EFC1874 EOX1872:EOY1874 EYT1872:EYU1874 FIP1872:FIQ1874 FSL1872:FSM1874 GCH1872:GCI1874 GMD1872:GME1874 GVZ1872:GWA1874 HFV1872:HFW1874 HPR1872:HPS1874 HZN1872:HZO1874 IJJ1872:IJK1874 ITF1872:ITG1874 JDB1872:JDC1874 JMX1872:JMY1874 JWT1872:JWU1874 KGP1872:KGQ1874 KQL1872:KQM1874 LAH1872:LAI1874 LKD1872:LKE1874 LTZ1872:LUA1874 MDV1872:MDW1874 MNR1872:MNS1874 MXN1872:MXO1874 NHJ1872:NHK1874 NRF1872:NRG1874 OBB1872:OBC1874 OKX1872:OKY1874 OUT1872:OUU1874 PEP1872:PEQ1874 POL1872:POM1874 PYH1872:PYI1874 QID1872:QIE1874 QRZ1872:QSA1874 RBV1872:RBW1874 RLR1872:RLS1874 RVN1872:RVO1874 SFJ1872:SFK1874 SPF1872:SPG1874 SZB1872:SZC1874 TIX1872:TIY1874 TST1872:TSU1874 UCP1872:UCQ1874 UML1872:UMM1874 UWH1872:UWI1874 VGD1872:VGE1874 VPZ1872:VQA1874 VZV1872:VZW1874 WJR1872:WJS1874 C1773:C1776 C1543 C1811:C1812 HC1891:HC1892 QY1891:QY1892 AAU1891:AAU1892 AKQ1891:AKQ1892 AUM1891:AUM1892 BEI1891:BEI1892 BOE1891:BOE1892 BYA1891:BYA1892 CHW1891:CHW1892 CRS1891:CRS1892 DBO1891:DBO1892 DLK1891:DLK1892 DVG1891:DVG1892 EFC1891:EFC1892 EOY1891:EOY1892 EYU1891:EYU1892 FIQ1891:FIQ1892 FSM1891:FSM1892 GCI1891:GCI1892 GME1891:GME1892 GWA1891:GWA1892 HFW1891:HFW1892 HPS1891:HPS1892 HZO1891:HZO1892 IJK1891:IJK1892 ITG1891:ITG1892 JDC1891:JDC1892 JMY1891:JMY1892 JWU1891:JWU1892 KGQ1891:KGQ1892 KQM1891:KQM1892 LAI1891:LAI1892 LKE1891:LKE1892 LUA1891:LUA1892 MDW1891:MDW1892 MNS1891:MNS1892 MXO1891:MXO1892 NHK1891:NHK1892 NRG1891:NRG1892 OBC1891:OBC1892 OKY1891:OKY1892 OUU1891:OUU1892 PEQ1891:PEQ1892 POM1891:POM1892 PYI1891:PYI1892 QIE1891:QIE1892 QSA1891:QSA1892 RBW1891:RBW1892 RLS1891:RLS1892 RVO1891:RVO1892 SFK1891:SFK1892 SPG1891:SPG1892 SZC1891:SZC1892 TIY1891:TIY1892 TSU1891:TSU1892 UCQ1891:UCQ1892 UMM1891:UMM1892 UWI1891:UWI1892 VGE1891:VGE1892 VQA1891:VQA1892 VZW1891:VZW1892 WJS1891:WJS1892 AAX2027 F1630:H1630 HF1628:HH1628 RB1628:RD1628 AAX1628:AAZ1628 AKT1628:AKV1628 AUP1628:AUR1628 BEL1628:BEN1628 BOH1628:BOJ1628 BYD1628:BYF1628 CHZ1628:CIB1628 CRV1628:CRX1628 DBR1628:DBT1628 DLN1628:DLP1628 DVJ1628:DVL1628 EFF1628:EFH1628 EPB1628:EPD1628 EYX1628:EYZ1628 FIT1628:FIV1628 FSP1628:FSR1628 GCL1628:GCN1628 GMH1628:GMJ1628 GWD1628:GWF1628 HFZ1628:HGB1628 HPV1628:HPX1628 HZR1628:HZT1628 IJN1628:IJP1628 ITJ1628:ITL1628 JDF1628:JDH1628 JNB1628:JND1628 JWX1628:JWZ1628 KGT1628:KGV1628 KQP1628:KQR1628 LAL1628:LAN1628 LKH1628:LKJ1628 LUD1628:LUF1628 MDZ1628:MEB1628 MNV1628:MNX1628 MXR1628:MXT1628 NHN1628:NHP1628 NRJ1628:NRL1628 OBF1628:OBH1628 OLB1628:OLD1628 OUX1628:OUZ1628 PET1628:PEV1628 POP1628:POR1628 PYL1628:PYN1628 QIH1628:QIJ1628 QSD1628:QSF1628 RBZ1628:RCB1628 RLV1628:RLX1628 RVR1628:RVT1628 SFN1628:SFP1628 SPJ1628:SPL1628 SZF1628:SZH1628 TJB1628:TJD1628 TSX1628:TSZ1628 UCT1628:UCV1628 UMP1628:UMR1628 UWL1628:UWN1628 VGH1628:VGJ1628 VQD1628:VQF1628 VZZ1628:WAB1628 WJV1628:WJX1628 WTR1628:WTT1628 G1631:H1631 HG1629:HH1629 RC1629:RD1629 AAY1629:AAZ1629 AKU1629:AKV1629 AUQ1629:AUR1629 BEM1629:BEN1629 BOI1629:BOJ1629 BYE1629:BYF1629 CIA1629:CIB1629 CRW1629:CRX1629 DBS1629:DBT1629 DLO1629:DLP1629 DVK1629:DVL1629 EFG1629:EFH1629 EPC1629:EPD1629 EYY1629:EYZ1629 FIU1629:FIV1629 FSQ1629:FSR1629 GCM1629:GCN1629 GMI1629:GMJ1629 GWE1629:GWF1629 HGA1629:HGB1629 HPW1629:HPX1629 HZS1629:HZT1629 IJO1629:IJP1629 ITK1629:ITL1629 JDG1629:JDH1629 JNC1629:JND1629 JWY1629:JWZ1629 KGU1629:KGV1629 KQQ1629:KQR1629 LAM1629:LAN1629 LKI1629:LKJ1629 LUE1629:LUF1629 MEA1629:MEB1629 MNW1629:MNX1629 MXS1629:MXT1629 NHO1629:NHP1629 NRK1629:NRL1629 OBG1629:OBH1629 OLC1629:OLD1629 OUY1629:OUZ1629 PEU1629:PEV1629 POQ1629:POR1629 PYM1629:PYN1629 QII1629:QIJ1629 QSE1629:QSF1629 RCA1629:RCB1629 RLW1629:RLX1629 RVS1629:RVT1629 SFO1629:SFP1629 SPK1629:SPL1629 SZG1629:SZH1629 TJC1629:TJD1629 TSY1629:TSZ1629 UCU1629:UCV1629 UMQ1629:UMR1629 UWM1629:UWN1629 VGI1629:VGJ1629 VQE1629:VQF1629 WAA1629:WAB1629 WJW1629:WJX1629 WTS1629:WTT1629 HF1630:HH1633 RB1630:RD1633 AAX1630:AAZ1633 AKT1630:AKV1633 AUP1630:AUR1633 BEL1630:BEN1633 BOH1630:BOJ1633 BYD1630:BYF1633 CHZ1630:CIB1633 CRV1630:CRX1633 DBR1630:DBT1633 DLN1630:DLP1633 DVJ1630:DVL1633 EFF1630:EFH1633 EPB1630:EPD1633 EYX1630:EYZ1633 FIT1630:FIV1633 FSP1630:FSR1633 GCL1630:GCN1633 GMH1630:GMJ1633 GWD1630:GWF1633 HFZ1630:HGB1633 HPV1630:HPX1633 HZR1630:HZT1633 IJN1630:IJP1633 ITJ1630:ITL1633 JDF1630:JDH1633 JNB1630:JND1633 JWX1630:JWZ1633 KGT1630:KGV1633 KQP1630:KQR1633 LAL1630:LAN1633 LKH1630:LKJ1633 LUD1630:LUF1633 MDZ1630:MEB1633 MNV1630:MNX1633 MXR1630:MXT1633 NHN1630:NHP1633 NRJ1630:NRL1633 OBF1630:OBH1633 OLB1630:OLD1633 OUX1630:OUZ1633 PET1630:PEV1633 POP1630:POR1633 PYL1630:PYN1633 QIH1630:QIJ1633 QSD1630:QSF1633 RBZ1630:RCB1633 RLV1630:RLX1633 RVR1630:RVT1633 SFN1630:SFP1633 SPJ1630:SPL1633 SZF1630:SZH1633 TJB1630:TJD1633 TSX1630:TSZ1633 UCT1630:UCV1633 UMP1630:UMR1633 UWL1630:UWN1633 VGH1630:VGJ1633 VQD1630:VQF1633 VZZ1630:WAB1633 WJV1630:WJX1633 WTR1630:WTT1633 E1631:E1635 C1630 HC1628 QY1628 AAU1628 AKQ1628 AUM1628 BEI1628 BOE1628 BYA1628 CHW1628 CRS1628 DBO1628 DLK1628 DVG1628 EFC1628 EOY1628 EYU1628 FIQ1628 FSM1628 GCI1628 GME1628 GWA1628 HFW1628 HPS1628 HZO1628 IJK1628 ITG1628 JDC1628 JMY1628 JWU1628 KGQ1628 KQM1628 LAI1628 LKE1628 LUA1628 MDW1628 MNS1628 MXO1628 NHK1628 NRG1628 OBC1628 OKY1628 OUU1628 PEQ1628 POM1628 PYI1628 QIE1628 QSA1628 RBW1628 RLS1628 RVO1628 SFK1628 SPG1628 SZC1628 TIY1628 TSU1628 UCQ1628 UMM1628 UWI1628 VGE1628 VQA1628 VZW1628 WJS1628 WTO1628 HE1629:HE1633 RA1629:RA1633 AAW1629:AAW1633 AKS1629:AKS1633 AUO1629:AUO1633 BEK1629:BEK1633 BOG1629:BOG1633 BYC1629:BYC1633 CHY1629:CHY1633 CRU1629:CRU1633 DBQ1629:DBQ1633 DLM1629:DLM1633 DVI1629:DVI1633 EFE1629:EFE1633 EPA1629:EPA1633 EYW1629:EYW1633 FIS1629:FIS1633 FSO1629:FSO1633 GCK1629:GCK1633 GMG1629:GMG1633 GWC1629:GWC1633 HFY1629:HFY1633 HPU1629:HPU1633 HZQ1629:HZQ1633 IJM1629:IJM1633 ITI1629:ITI1633 JDE1629:JDE1633 JNA1629:JNA1633 JWW1629:JWW1633 KGS1629:KGS1633 KQO1629:KQO1633 LAK1629:LAK1633 LKG1629:LKG1633 LUC1629:LUC1633 MDY1629:MDY1633 MNU1629:MNU1633 MXQ1629:MXQ1633 NHM1629:NHM1633 NRI1629:NRI1633 OBE1629:OBE1633 OLA1629:OLA1633 OUW1629:OUW1633 PES1629:PES1633 POO1629:POO1633 PYK1629:PYK1633 QIG1629:QIG1633 QSC1629:QSC1633 RBY1629:RBY1633 RLU1629:RLU1633 RVQ1629:RVQ1633 SFM1629:SFM1633 SPI1629:SPI1633 SZE1629:SZE1633 TJA1629:TJA1633 TSW1629:TSW1633 UCS1629:UCS1633 UMO1629:UMO1633 UWK1629:UWK1633 VGG1629:VGG1633 VQC1629:VQC1633 VZY1629:VZY1633 WJU1629:WJU1633 WTQ1629:WTQ1633 WTN1629:WTO1633 WJR1629:WJS1633 VZV1629:VZW1633 VPZ1629:VQA1633 VGD1629:VGE1633 UWH1629:UWI1633 UML1629:UMM1633 UCP1629:UCQ1633 TST1629:TSU1633 TIX1629:TIY1633 SZB1629:SZC1633 SPF1629:SPG1633 SFJ1629:SFK1633 RVN1629:RVO1633 RLR1629:RLS1633 RBV1629:RBW1633 QRZ1629:QSA1633 QID1629:QIE1633 PYH1629:PYI1633 POL1629:POM1633 PEP1629:PEQ1633 OUT1629:OUU1633 OKX1629:OKY1633 OBB1629:OBC1633 NRF1629:NRG1633 NHJ1629:NHK1633 MXN1629:MXO1633 MNR1629:MNS1633 MDV1629:MDW1633 LTZ1629:LUA1633 LKD1629:LKE1633 LAH1629:LAI1633 KQL1629:KQM1633 KGP1629:KGQ1633 JWT1629:JWU1633 JMX1629:JMY1633 JDB1629:JDC1633 ITF1629:ITG1633 IJJ1629:IJK1633 HZN1629:HZO1633 HPR1629:HPS1633 HFV1629:HFW1633 GVZ1629:GWA1633 GMD1629:GME1633 GCH1629:GCI1633 FSL1629:FSM1633 FIP1629:FIQ1633 EYT1629:EYU1633 EOX1629:EOY1633 EFB1629:EFC1633 DVF1629:DVG1633 DLJ1629:DLK1633 DBN1629:DBO1633 CRR1629:CRS1633 CHV1629:CHW1633 BXZ1629:BYA1633 BOD1629:BOE1633 BEH1629:BEI1633 AUL1629:AUM1633 AKP1629:AKQ1633 AAT1629:AAU1633 QX1629:QY1633 HB1629:HC1633 B1631:C1635 QX2021:QY2026 AAT2021:AAU2026 AKP2021:AKQ2026 AUL2021:AUM2026 BEH2021:BEI2026 BOD2021:BOE2026 BXZ2021:BYA2026 CHV2021:CHW2026 CRR2021:CRS2026 DBN2021:DBO2026 DLJ2021:DLK2026 DVF2021:DVG2026 EFB2021:EFC2026 EOX2021:EOY2026 EYT2021:EYU2026 FIP2021:FIQ2026 FSL2021:FSM2026 GCH2021:GCI2026 GMD2021:GME2026 GVZ2021:GWA2026 HFV2021:HFW2026 HPR2021:HPS2026 HZN2021:HZO2026 IJJ2021:IJK2026 ITF2021:ITG2026 JDB2021:JDC2026 JMX2021:JMY2026 JWT2021:JWU2026 KGP2021:KGQ2026 KQL2021:KQM2026 LAH2021:LAI2026 LKD2021:LKE2026 LTZ2021:LUA2026 MDV2021:MDW2026 MNR2021:MNS2026 MXN2021:MXO2026 NHJ2021:NHK2026 NRF2021:NRG2026 OBB2021:OBC2026 OKX2021:OKY2026 OUT2021:OUU2026 PEP2021:PEQ2026 POL2021:POM2026 PYH2021:PYI2026 QID2021:QIE2026 QRZ2021:QSA2026 RBV2021:RBW2026 RLR2021:RLS2026 RVN2021:RVO2026 SFJ2021:SFK2026 SPF2021:SPG2026 SZB2021:SZC2026 TIX2021:TIY2026 TST2021:TSU2026 UCP2021:UCQ2026 UML2021:UMM2026 UWH2021:UWI2026 VGD2021:VGE2026 VPZ2021:VQA2026 VZV2021:VZW2026 WJR2021:WJS2026 WTN2021:WTO2026 RA2021:RD2026 F1632:H1635 HE2021:HH2026 E2024:H2029 WTQ2021:WTT2026 WJU2021:WJX2026 VZY2021:WAB2026 VQC2021:VQF2026 VGG2021:VGJ2026 UWK2021:UWN2026 UMO2021:UMR2026 UCS2021:UCV2026 TSW2021:TSZ2026 TJA2021:TJD2026 SZE2021:SZH2026 SPI2021:SPL2026 SFM2021:SFP2026 RVQ2021:RVT2026 RLU2021:RLX2026 RBY2021:RCB2026 QSC2021:QSF2026 QIG2021:QIJ2026 PYK2021:PYN2026 POO2021:POR2026 PES2021:PEV2026 OUW2021:OUZ2026 OLA2021:OLD2026 OBE2021:OBH2026 NRI2021:NRL2026 NHM2021:NHP2026 MXQ2021:MXT2026 MNU2021:MNX2026 MDY2021:MEB2026 LUC2021:LUF2026 LKG2021:LKJ2026 LAK2021:LAN2026 KQO2021:KQR2026 KGS2021:KGV2026 JWW2021:JWZ2026 JNA2021:JND2026 JDE2021:JDH2026 ITI2021:ITL2026 IJM2021:IJP2026 HZQ2021:HZT2026 HPU2021:HPX2026 HFY2021:HGB2026 GWC2021:GWF2026 GMG2021:GMJ2026 GCK2021:GCN2026 FSO2021:FSR2026 FIS2021:FIV2026 EYW2021:EYZ2026 EPA2021:EPD2026 EFE2021:EFH2026 DVI2021:DVL2026 DLM2021:DLP2026 DBQ2021:DBT2026 CRU2021:CRX2026 CHY2021:CIB2026 BYC2021:BYF2026 BOG2021:BOJ2026 BEK2021:BEN2026 AUO2021:AUR2026 AKS2021:AKV2026 AAW2021:AAZ2026 C1422 C1484 B1799:C1801 B1891:C1892 HB1803:HC1803 WTO1959 C1688 WTO1940 C1923:C1924 B1920:C1920 B1953:C1953 AAW2017:AAZ2019 AKS2017:AKV2019 AUO2017:AUR2019 BEK2017:BEN2019 BOG2017:BOJ2019 BYC2017:BYF2019 CHY2017:CIB2019 CRU2017:CRX2019 DBQ2017:DBT2019 DLM2017:DLP2019 DVI2017:DVL2019 EFE2017:EFH2019 EPA2017:EPD2019 EYW2017:EYZ2019 FIS2017:FIV2019 FSO2017:FSR2019 GCK2017:GCN2019 GMG2017:GMJ2019 GWC2017:GWF2019 HFY2017:HGB2019 HPU2017:HPX2019 HZQ2017:HZT2019 IJM2017:IJP2019 ITI2017:ITL2019 JDE2017:JDH2019 JNA2017:JND2019 JWW2017:JWZ2019 KGS2017:KGV2019 KQO2017:KQR2019 LAK2017:LAN2019 LKG2017:LKJ2019 LUC2017:LUF2019 MDY2017:MEB2019 MNU2017:MNX2019 MXQ2017:MXT2019 NHM2017:NHP2019 NRI2017:NRL2019 OBE2017:OBH2019 OLA2017:OLD2019 OUW2017:OUZ2019 PES2017:PEV2019 POO2017:POR2019 PYK2017:PYN2019 QIG2017:QIJ2019 QSC2017:QSF2019 RBY2017:RCB2019 RLU2017:RLX2019 RVQ2017:RVT2019 SFM2017:SFP2019 SPI2017:SPL2019 SZE2017:SZH2019 TJA2017:TJD2019 TSW2017:TSZ2019 UCS2017:UCV2019 UMO2017:UMR2019 UWK2017:UWN2019 VGG2017:VGJ2019 VQC2017:VQF2019 VZY2017:WAB2019 WJU2017:WJX2019 WTQ2017:WTT2019 HE2017:HH2019 RA2017:RD2019 AKT2027 AUP2027 BEL2027 BOH2027 BYD2027 CHZ2027 CRV2027 DBR2027 DLN2027 DVJ2027 EFF2027 EPB2027 EYX2027 FIT2027 FSP2027 GCL2027 GMH2027 GWD2027 HFZ2027 HPV2027 HZR2027 IJN2027 ITJ2027 JDF2027 JNB2027 JWX2027 KGT2027 KQP2027 LAL2027 LKH2027 LUD2027 MDZ2027 MNV2027 MXR2027 NHN2027 NRJ2027 OBF2027 OLB2027 OUX2027 PET2027 POP2027 PYL2027 QIH2027 QSD2027 RBZ2027 RLV2027 RVR2027 SFN2027 SPJ2027 SZF2027 TJB2027 TSX2027 UCT2027 UMP2027 UWL2027 VGH2027 VQD2027 VZZ2027 WJV2027 B248:C248 B1597:C1597 E1597 F1596:H1597 E2021:E2022 HC1809 QY1809 AAU1809 AKQ1809 AUM1809 BEI1809 BOE1809 BYA1809 CHW1809 CRS1809 DBO1809 DLK1809 DVG1809 EFC1809 EOY1809 EYU1809 FIQ1809 FSM1809 GCI1809 GME1809 GWA1809 HFW1809 HPS1809 HZO1809 IJK1809 ITG1809 JDC1809 JMY1809 JWU1809 KGQ1809 KQM1809 LAI1809 LKE1809 LUA1809 MDW1809 MNS1809 MXO1809 NHK1809 NRG1809 OBC1809 OKY1809 OUU1809 PEQ1809 POM1809 PYI1809 QIE1809 QSA1809 RBW1809 RLS1809 RVO1809 SFK1809 SPG1809 SZC1809 TIY1809 TSU1809 UCQ1809 UMM1809 UWI1809 VGE1809 VQA1809 VZW1809 WJS1809 WTO1809 B2017:C2022 C1882 HC1953 QY1953 AAU1953 AKQ1953 AUM1953 BEI1953 BOE1953 BYA1953 CHW1953 CRS1953 DBO1953 DLK1953 DVG1953 EFC1953 EOY1953 EYU1953 FIQ1953 FSM1953 GCI1953 GME1953 GWA1953 HFW1953 HPS1953 HZO1953 IJK1953 ITG1953 JDC1953 JMY1953 JWU1953 KGQ1953 KQM1953 LAI1953 LKE1953 LUA1953 MDW1953 MNS1953 MXO1953 NHK1953 NRG1953 OBC1953 OKY1953 OUU1953 PEQ1953 POM1953 PYI1953 QIE1953 QSA1953 RBW1953 RLS1953 RVO1953 SFK1953 SPG1953 SZC1953 TIY1953 TSU1953 UCQ1953 UMM1953 UWI1953 VGE1953 VQA1953 VZW1953 WJS1953 WTO1953 C1943 HC1851 HC1959 QY1959 AAU1959 AKQ1959 AUM1959 BEI1959 BOE1959 BYA1959 CHW1959 CRS1959 DBO1959 DLK1959 DVG1959 EFC1959 EOY1959 EYU1959 FIQ1959 FSM1959 GCI1959 GME1959 GWA1959 HFW1959 HPS1959 HZO1959 IJK1959 ITG1959 JDC1959 JMY1959 JWU1959 KGQ1959 KQM1959 LAI1959 LKE1959 LUA1959 MDW1959 MNS1959 MXO1959 NHK1959 NRG1959 OBC1959 OKY1959 OUU1959 PEQ1959 POM1959 PYI1959 QIE1959 QSA1959 RBW1959 RLS1959 RVO1959 SFK1959 SPG1959 SZC1959 TIY1959 TSU1959 UCQ1959 UMM1959 UWI1959 VGE1959 VQA1959 VZW1959 WJS1959 HC1879 QY1879 AAU1879 AKQ1879 AUM1879 BEI1879 BOE1879 BYA1879 CHW1879 CRS1879 DBO1879 DLK1879 DVG1879 EFC1879 EOY1879 EYU1879 FIQ1879 FSM1879 GCI1879 GME1879 GWA1879 HFW1879 HPS1879 HZO1879 IJK1879 ITG1879 JDC1879 JMY1879 JWU1879 KGQ1879 KQM1879 LAI1879 LKE1879 LUA1879 MDW1879 MNS1879 MXO1879 NHK1879 NRG1879 OBC1879 OKY1879 OUU1879 PEQ1879 POM1879 PYI1879 QIE1879 QSA1879 RBW1879 RLS1879 RVO1879 SFK1879 SPG1879 SZC1879 TIY1879 TSU1879 UCQ1879 UMM1879 UWI1879 VGE1879 VQA1879 VZW1879 WJS1879 C1833:C1834 C1956:C1958 E1661:H1661 B1880:C1881 B2024:C2026 AAU1940 AKQ1940 AUM1940 BEI1940 BOE1940 BYA1940 CHW1940 CRS1940 DBO1940 DLK1940 DVG1940 EFC1940 EOY1940 EYU1940 FIQ1940 FSM1940 GCI1940 GME1940 GWA1940 HFW1940 HPS1940 HZO1940 IJK1940 ITG1940 JDC1940 JMY1940 JWU1940 KGQ1940 KQM1940 LAI1940 LKE1940 LUA1940 MDW1940 MNS1940 MXO1940 NHK1940 NRG1940 OBC1940 OKY1940 OUU1940 PEQ1940 POM1940 PYI1940 QIE1940 QSA1940 RBW1940 RLS1940 RVO1940 SFK1940 SPG1940 SZC1940 TIY1940 TSU1940 UCQ1940 UMM1940 UWI1940 VGE1940 VQA1940 VZW1940 WJS1940 C1907:C1908 B1972:C1972 WTO1879 B1866:C1866 A2005:A2011 C2005:C2011 F2005:F2011 HC1940 QY1940 WTN1889:WTO1889 HB1889:HC1889 QX1889:QY1889 AAT1889:AAU1889 AKP1889:AKQ1889 AUL1889:AUM1889 BEH1889:BEI1889 BOD1889:BOE1889 BXZ1889:BYA1889 CHV1889:CHW1889 CRR1889:CRS1889 DBN1889:DBO1889 DLJ1889:DLK1889 DVF1889:DVG1889 EFB1889:EFC1889 EOX1889:EOY1889 EYT1889:EYU1889 FIP1889:FIQ1889 FSL1889:FSM1889 GCH1889:GCI1889 GMD1889:GME1889 GVZ1889:GWA1889 HFV1889:HFW1889 HPR1889:HPS1889 HZN1889:HZO1889 IJJ1889:IJK1889 ITF1889:ITG1889 JDB1889:JDC1889 JMX1889:JMY1889 JWT1889:JWU1889 KGP1889:KGQ1889 KQL1889:KQM1889 LAH1889:LAI1889 LKD1889:LKE1889 LTZ1889:LUA1889 MDV1889:MDW1889 MNR1889:MNS1889 MXN1889:MXO1889 NHJ1889:NHK1889 NRF1889:NRG1889 OBB1889:OBC1889 OKX1889:OKY1889 OUT1889:OUU1889 PEP1889:PEQ1889 POL1889:POM1889 PYH1889:PYI1889 QID1889:QIE1889 QRZ1889:QSA1889 RBV1889:RBW1889 RLR1889:RLS1889 RVN1889:RVO1889 SFJ1889:SFK1889 SPF1889:SPG1889 SZB1889:SZC1889 TIX1889:TIY1889 TST1889:TSU1889 UCP1889:UCQ1889 UML1889:UMM1889 UWH1889:UWI1889 VGD1889:VGE1889 VPZ1889:VQA1889 VZV1889:VZW1889 WJR1889:WJS1889 E1657:F1657 HE1655:HF1655 RA1655:RB1655 AAW1655:AAX1655 AKS1655:AKT1655 AUO1655:AUP1655 BEK1655:BEL1655 BOG1655:BOH1655 BYC1655:BYD1655 CHY1655:CHZ1655 CRU1655:CRV1655 DBQ1655:DBR1655 DLM1655:DLN1655 DVI1655:DVJ1655 EFE1655:EFF1655 EPA1655:EPB1655 EYW1655:EYX1655 FIS1655:FIT1655 FSO1655:FSP1655 GCK1655:GCL1655 GMG1655:GMH1655 GWC1655:GWD1655 HFY1655:HFZ1655 HPU1655:HPV1655 HZQ1655:HZR1655 IJM1655:IJN1655 ITI1655:ITJ1655 JDE1655:JDF1655 JNA1655:JNB1655 JWW1655:JWX1655 KGS1655:KGT1655 KQO1655:KQP1655 LAK1655:LAL1655 LKG1655:LKH1655 LUC1655:LUD1655 MDY1655:MDZ1655 MNU1655:MNV1655 MXQ1655:MXR1655 NHM1655:NHN1655 NRI1655:NRJ1655 OBE1655:OBF1655 OLA1655:OLB1655 OUW1655:OUX1655 PES1655:PET1655 POO1655:POP1655 PYK1655:PYL1655 QIG1655:QIH1655 QSC1655:QSD1655 RBY1655:RBZ1655 RLU1655:RLV1655 RVQ1655:RVR1655 SFM1655:SFN1655 SPI1655:SPJ1655 SZE1655:SZF1655 TJA1655:TJB1655 TSW1655:TSX1655 UCS1655:UCT1655 UMO1655:UMP1655 UWK1655:UWL1655 VGG1655:VGH1655 VQC1655:VQD1655 VZY1655:VZZ1655 WJU1655:WJV1655 WTQ1655:WTR1655 F1659:H1659 HF1657:HH1657 RB1657:RD1657 AAX1657:AAZ1657 AKT1657:AKV1657 AUP1657:AUR1657 BEL1657:BEN1657 BOH1657:BOJ1657 BYD1657:BYF1657 CHZ1657:CIB1657 CRV1657:CRX1657 DBR1657:DBT1657 DLN1657:DLP1657 DVJ1657:DVL1657 EFF1657:EFH1657 EPB1657:EPD1657 EYX1657:EYZ1657 FIT1657:FIV1657 FSP1657:FSR1657 GCL1657:GCN1657 GMH1657:GMJ1657 GWD1657:GWF1657 HFZ1657:HGB1657 HPV1657:HPX1657 HZR1657:HZT1657 IJN1657:IJP1657 ITJ1657:ITL1657 JDF1657:JDH1657 JNB1657:JND1657 JWX1657:JWZ1657 KGT1657:KGV1657 KQP1657:KQR1657 LAL1657:LAN1657 LKH1657:LKJ1657 LUD1657:LUF1657 MDZ1657:MEB1657 MNV1657:MNX1657 MXR1657:MXT1657 NHN1657:NHP1657 NRJ1657:NRL1657 OBF1657:OBH1657 OLB1657:OLD1657 OUX1657:OUZ1657 PET1657:PEV1657 POP1657:POR1657 PYL1657:PYN1657 QIH1657:QIJ1657 QSD1657:QSF1657 RBZ1657:RCB1657 RLV1657:RLX1657 RVR1657:RVT1657 SFN1657:SFP1657 SPJ1657:SPL1657 SZF1657:SZH1657 TJB1657:TJD1657 TSX1657:TSZ1657 UCT1657:UCV1657 UMP1657:UMR1657 UWL1657:UWN1657 VGH1657:VGJ1657 VQD1657:VQF1657 VZZ1657:WAB1657 WJV1657:WJX1657 WTR1657:WTT1657 A1657 HA1655 QW1655 AAS1655 AKO1655 AUK1655 BEG1655 BOC1655 BXY1655 CHU1655 CRQ1655 DBM1655 DLI1655 DVE1655 EFA1655 EOW1655 EYS1655 FIO1655 FSK1655 GCG1655 GMC1655 GVY1655 HFU1655 HPQ1655 HZM1655 IJI1655 ITE1655 JDA1655 JMW1655 JWS1655 KGO1655 KQK1655 LAG1655 LKC1655 LTY1655 MDU1655 MNQ1655 MXM1655 NHI1655 NRE1655 OBA1655 OKW1655 OUS1655 PEO1655 POK1655 PYG1655 QIC1655 QRY1655 RBU1655 RLQ1655 RVM1655 SFI1655 SPE1655 SZA1655 TIW1655 TSS1655 UCO1655 UMK1655 UWG1655 VGC1655 VPY1655 VZU1655 WJQ1655 WTM1655 HE1657:HE1658 RA1657:RA1658 AAW1657:AAW1658 AKS1657:AKS1658 AUO1657:AUO1658 BEK1657:BEK1658 BOG1657:BOG1658 BYC1657:BYC1658 CHY1657:CHY1658 CRU1657:CRU1658 DBQ1657:DBQ1658 DLM1657:DLM1658 DVI1657:DVI1658 EFE1657:EFE1658 EPA1657:EPA1658 EYW1657:EYW1658 FIS1657:FIS1658 FSO1657:FSO1658 GCK1657:GCK1658 GMG1657:GMG1658 GWC1657:GWC1658 HFY1657:HFY1658 HPU1657:HPU1658 HZQ1657:HZQ1658 IJM1657:IJM1658 ITI1657:ITI1658 JDE1657:JDE1658 JNA1657:JNA1658 JWW1657:JWW1658 KGS1657:KGS1658 KQO1657:KQO1658 LAK1657:LAK1658 LKG1657:LKG1658 LUC1657:LUC1658 MDY1657:MDY1658 MNU1657:MNU1658 MXQ1657:MXQ1658 NHM1657:NHM1658 NRI1657:NRI1658 OBE1657:OBE1658 OLA1657:OLA1658 OUW1657:OUW1658 PES1657:PES1658 POO1657:POO1658 PYK1657:PYK1658 QIG1657:QIG1658 QSC1657:QSC1658 RBY1657:RBY1658 RLU1657:RLU1658 RVQ1657:RVQ1658 SFM1657:SFM1658 SPI1657:SPI1658 SZE1657:SZE1658 TJA1657:TJA1658 TSW1657:TSW1658 UCS1657:UCS1658 UMO1657:UMO1658 UWK1657:UWK1658 VGG1657:VGG1658 VQC1657:VQC1658 VZY1657:VZY1658 WJU1657:WJU1658 WTQ1657:WTQ1658 A1659:C1660 B1658 HB1656 QX1656 AAT1656 AKP1656 AUL1656 BEH1656 BOD1656 BXZ1656 CHV1656 CRR1656 DBN1656 DLJ1656 DVF1656 EFB1656 EOX1656 EYT1656 FIP1656 FSL1656 GCH1656 GMD1656 GVZ1656 HFV1656 HPR1656 HZN1656 IJJ1656 ITF1656 JDB1656 JMX1656 JWT1656 KGP1656 KQL1656 LAH1656 LKD1656 LTZ1656 MDV1656 MNR1656 MXN1656 NHJ1656 NRF1656 OBB1656 OKX1656 OUT1656 PEP1656 POL1656 PYH1656 QID1656 QRZ1656 RBV1656 RLR1656 RVN1656 SFJ1656 SPF1656 SZB1656 TIX1656 TST1656 UCP1656 UML1656 UWH1656 VGD1656 VPZ1656 VZV1656 WJR1656 WTN1656 HA1657:HC1658 QW1657:QY1658 AAS1657:AAU1658 AKO1657:AKQ1658 AUK1657:AUM1658 BEG1657:BEI1658 BOC1657:BOE1658 BXY1657:BYA1658 CHU1657:CHW1658 CRQ1657:CRS1658 DBM1657:DBO1658 DLI1657:DLK1658 DVE1657:DVG1658 EFA1657:EFC1658 EOW1657:EOY1658 EYS1657:EYU1658 FIO1657:FIQ1658 FSK1657:FSM1658 GCG1657:GCI1658 GMC1657:GME1658 GVY1657:GWA1658 HFU1657:HFW1658 HPQ1657:HPS1658 HZM1657:HZO1658 IJI1657:IJK1658 ITE1657:ITG1658 JDA1657:JDC1658 JMW1657:JMY1658 JWS1657:JWU1658 KGO1657:KGQ1658 KQK1657:KQM1658 LAG1657:LAI1658 LKC1657:LKE1658 LTY1657:LUA1658 MDU1657:MDW1658 MNQ1657:MNS1658 MXM1657:MXO1658 NHI1657:NHK1658 NRE1657:NRG1658 OBA1657:OBC1658 OKW1657:OKY1658 OUS1657:OUU1658 PEO1657:PEQ1658 POK1657:POM1658 PYG1657:PYI1658 QIC1657:QIE1658 QRY1657:QSA1658 RBU1657:RBW1658 RLQ1657:RLS1658 RVM1657:RVO1658 SFI1657:SFK1658 SPE1657:SPG1658 SZA1657:SZC1658 TIW1657:TIY1658 TSS1657:TSU1658 UCO1657:UCQ1658 UMK1657:UMM1658 UWG1657:UWI1658 VGC1657:VGE1658 VPY1657:VQA1658 VZU1657:VZW1658 WJQ1657:WJS1658 WTM1657:WTO1658 E1659:E1660 HE1659:HH1659 RA1659:RD1659 AAW1659:AAZ1659 AKS1659:AKV1659 AUO1659:AUR1659 BEK1659:BEN1659 BOG1659:BOJ1659 BYC1659:BYF1659 CHY1659:CIB1659 CRU1659:CRX1659 DBQ1659:DBT1659 DLM1659:DLP1659 DVI1659:DVL1659 EFE1659:EFH1659 EPA1659:EPD1659 EYW1659:EYZ1659 FIS1659:FIV1659 FSO1659:FSR1659 GCK1659:GCN1659 GMG1659:GMJ1659 GWC1659:GWF1659 HFY1659:HGB1659 HPU1659:HPX1659 HZQ1659:HZT1659 IJM1659:IJP1659 ITI1659:ITL1659 JDE1659:JDH1659 JNA1659:JND1659 JWW1659:JWZ1659 KGS1659:KGV1659 KQO1659:KQR1659 LAK1659:LAN1659 LKG1659:LKJ1659 LUC1659:LUF1659 MDY1659:MEB1659 MNU1659:MNX1659 MXQ1659:MXT1659 NHM1659:NHP1659 NRI1659:NRL1659 OBE1659:OBH1659 OLA1659:OLD1659 OUW1659:OUZ1659 PES1659:PEV1659 POO1659:POR1659 PYK1659:PYN1659 QIG1659:QIJ1659 QSC1659:QSF1659 RBY1659:RCB1659 RLU1659:RLX1659 RVQ1659:RVT1659 SFM1659:SFP1659 SPI1659:SPL1659 SZE1659:SZH1659 TJA1659:TJD1659 TSW1659:TSZ1659 UCS1659:UCV1659 UMO1659:UMR1659 UWK1659:UWN1659 VGG1659:VGJ1659 VQC1659:VQF1659 VZY1659:WAB1659 WJU1659:WJX1659 WTQ1659:WTT1659 B1661:C1661 HB1659:HC1659 QX1659:QY1659 AAT1659:AAU1659 AKP1659:AKQ1659 AUL1659:AUM1659 BEH1659:BEI1659 BOD1659:BOE1659 BXZ1659:BYA1659 CHV1659:CHW1659 CRR1659:CRS1659 DBN1659:DBO1659 DLJ1659:DLK1659 DVF1659:DVG1659 EFB1659:EFC1659 EOX1659:EOY1659 EYT1659:EYU1659 FIP1659:FIQ1659 FSL1659:FSM1659 GCH1659:GCI1659 GMD1659:GME1659 GVZ1659:GWA1659 HFV1659:HFW1659 HPR1659:HPS1659 HZN1659:HZO1659 IJJ1659:IJK1659 ITF1659:ITG1659 JDB1659:JDC1659 JMX1659:JMY1659 JWT1659:JWU1659 KGP1659:KGQ1659 KQL1659:KQM1659 LAH1659:LAI1659 LKD1659:LKE1659 LTZ1659:LUA1659 MDV1659:MDW1659 MNR1659:MNS1659 MXN1659:MXO1659 NHJ1659:NHK1659 NRF1659:NRG1659 OBB1659:OBC1659 OKX1659:OKY1659 OUT1659:OUU1659 PEP1659:PEQ1659 POL1659:POM1659 PYH1659:PYI1659 QID1659:QIE1659 QRZ1659:QSA1659 RBV1659:RBW1659 RLR1659:RLS1659 RVN1659:RVO1659 SFJ1659:SFK1659 SPF1659:SPG1659 SZB1659:SZC1659 TIX1659:TIY1659 TST1659:TSU1659 UCP1659:UCQ1659 UML1659:UMM1659 UWH1659:UWI1659 VGD1659:VGE1659 VPZ1659:VQA1659 VZV1659:VZW1659 WJR1659:WJS1659 WTN1659:WTO1659 WTN1660:WTN1670 C1962 HB1660:HB1670 QX1660:QX1670 AAT1660:AAT1670 AKP1660:AKP1670 AUL1660:AUL1670 BEH1660:BEH1670 BOD1660:BOD1670 BXZ1660:BXZ1670 CHV1660:CHV1670 CRR1660:CRR1670 DBN1660:DBN1670 DLJ1660:DLJ1670 DVF1660:DVF1670 EFB1660:EFB1670 EOX1660:EOX1670 EYT1660:EYT1670 FIP1660:FIP1670 FSL1660:FSL1670 GCH1660:GCH1670 GMD1660:GMD1670 GVZ1660:GVZ1670 HFV1660:HFV1670 HPR1660:HPR1670 HZN1660:HZN1670 IJJ1660:IJJ1670 ITF1660:ITF1670 JDB1660:JDB1670 JMX1660:JMX1670 JWT1660:JWT1670 KGP1660:KGP1670 KQL1660:KQL1670 LAH1660:LAH1670 LKD1660:LKD1670 LTZ1660:LTZ1670 MDV1660:MDV1670 MNR1660:MNR1670 MXN1660:MXN1670 NHJ1660:NHJ1670 NRF1660:NRF1670 OBB1660:OBB1670 OKX1660:OKX1670 OUT1660:OUT1670 PEP1660:PEP1670 POL1660:POL1670 PYH1660:PYH1670 QID1660:QID1670 QRZ1660:QRZ1670 RBV1660:RBV1670 RLR1660:RLR1670 RVN1660:RVN1670 SFJ1660:SFJ1670 SPF1660:SPF1670 SZB1660:SZB1670 TIX1660:TIX1670 TST1660:TST1670 UCP1660:UCP1670 UML1660:UML1670 UWH1660:UWH1670 VGD1660:VGD1670 VPZ1660:VPZ1670 VZV1660:VZV1670 WJR1660:WJR1670 B2028:C2029 HB2021:HC2026 F2030:F2039 HF2027 RB2027 C1851:C1852 QY1851 AAU1851 AKQ1851 AUM1851 BEI1851 BOE1851 BYA1851 CHW1851 CRS1851 DBO1851 DLK1851 DVG1851 EFC1851 EOY1851 EYU1851 FIQ1851 FSM1851 GCI1851 GME1851 GWA1851 HFW1851 HPS1851 HZO1851 IJK1851 ITG1851 JDC1851 JMY1851 JWU1851 KGQ1851 KQM1851 LAI1851 LKE1851 LUA1851 MDW1851 MNS1851 MXO1851 NHK1851 NRG1851 OBC1851 OKY1851 OUU1851 PEQ1851 POM1851 PYI1851 QIE1851 QSA1851 RBW1851 RLS1851 RVO1851 SFK1851 SPG1851 SZC1851 TIY1851 TSU1851 UCQ1851 UMM1851 UWI1851 VGE1851 VQA1851 VZW1851 WJS1851 WTO1851 HF2014:HH2019 B1874:C1877 F2017:H2022 WTN2014:WTO2019 WJR2014:WJS2019 VZV2014:VZW2019 VPZ2014:VQA2019 VGD2014:VGE2019 UWH2014:UWI2019 UML2014:UMM2019 UCP2014:UCQ2019 TST2014:TSU2019 TIX2014:TIY2019 SZB2014:SZC2019 SPF2014:SPG2019 SFJ2014:SFK2019 RVN2014:RVO2019 RLR2014:RLS2019 RBV2014:RBW2019 QRZ2014:QSA2019 QID2014:QIE2019 PYH2014:PYI2019 POL2014:POM2019 PEP2014:PEQ2019 OUT2014:OUU2019 OKX2014:OKY2019 OBB2014:OBC2019 NRF2014:NRG2019 NHJ2014:NHK2019 MXN2014:MXO2019 MNR2014:MNS2019 MDV2014:MDW2019 LTZ2014:LUA2019 LKD2014:LKE2019 LAH2014:LAI2019 KQL2014:KQM2019 KGP2014:KGQ2019 JWT2014:JWU2019 JMX2014:JMY2019 JDB2014:JDC2019 ITF2014:ITG2019 IJJ2014:IJK2019 HZN2014:HZO2019 HPR2014:HPS2019 HFV2014:HFW2019 GVZ2014:GWA2019 GMD2014:GME2019 GCH2014:GCI2019 FSL2014:FSM2019 FIP2014:FIQ2019 EYT2014:EYU2019 EOX2014:EOY2019 EFB2014:EFC2019 DVF2014:DVG2019 DLJ2014:DLK2019 DBN2014:DBO2019 CRR2014:CRS2019 CHV2014:CHW2019 BXZ2014:BYA2019 BOD2014:BOE2019 BEH2014:BEI2019 AUL2014:AUM2019 AKP2014:AKQ2019 AAT2014:AAU2019 QX2014:QY2019 HB2014:HC2019 WTR2014:WTT2019 WJV2014:WJX2019 VZZ2014:WAB2019 VQD2014:VQF2019 VGH2014:VGJ2019 UWL2014:UWN2019 UMP2014:UMR2019 UCT2014:UCV2019 TSX2014:TSZ2019 TJB2014:TJD2019 SZF2014:SZH2019 SPJ2014:SPL2019 SFN2014:SFP2019 RVR2014:RVT2019 RLV2014:RLX2019 RBZ2014:RCB2019 QSD2014:QSF2019 QIH2014:QIJ2019 PYL2014:PYN2019 POP2014:POR2019 PET2014:PEV2019 OUX2014:OUZ2019 OLB2014:OLD2019 OBF2014:OBH2019 NRJ2014:NRL2019 NHN2014:NHP2019 MXR2014:MXT2019 MNV2014:MNX2019 MDZ2014:MEB2019 LUD2014:LUF2019 LKH2014:LKJ2019 LAL2014:LAN2019 KQP2014:KQR2019 KGT2014:KGV2019 JWX2014:JWZ2019 JNB2014:JND2019 JDF2014:JDH2019 ITJ2014:ITL2019 IJN2014:IJP2019 HZR2014:HZT2019 HPV2014:HPX2019 HFZ2014:HGB2019 GWD2014:GWF2019 GMH2014:GMJ2019 GCL2014:GCN2019 FSP2014:FSR2019 FIT2014:FIV2019 EYX2014:EYZ2019 EPB2014:EPD2019 EFF2014:EFH2019 DVJ2014:DVL2019 DLN2014:DLP2019 DBR2014:DBT2019 CRV2014:CRX2019 CHZ2014:CIB2019 BYD2014:BYF2019 BOH2014:BOJ2019 BEL2014:BEN2019 AUP2014:AUR2019 AKT2014:AKV2019 AAX2014:AAZ2019 RB2014:RD2019 F1695:H1695 HE1695:HG1695 RA1695:RC1695 AAW1695:AAY1695 AKS1695:AKU1695 AUO1695:AUQ1695 BEK1695:BEM1695 BOG1695:BOI1695 BYC1695:BYE1695 CHY1695:CIA1695 CRU1695:CRW1695 DBQ1695:DBS1695 DLM1695:DLO1695 DVI1695:DVK1695 EFE1695:EFG1695 EPA1695:EPC1695 EYW1695:EYY1695 FIS1695:FIU1695 FSO1695:FSQ1695 GCK1695:GCM1695 GMG1695:GMI1695 GWC1695:GWE1695 HFY1695:HGA1695 HPU1695:HPW1695 HZQ1695:HZS1695 IJM1695:IJO1695 ITI1695:ITK1695 JDE1695:JDG1695 JNA1695:JNC1695 JWW1695:JWY1695 KGS1695:KGU1695 KQO1695:KQQ1695 LAK1695:LAM1695 LKG1695:LKI1695 LUC1695:LUE1695 MDY1695:MEA1695 MNU1695:MNW1695 MXQ1695:MXS1695 NHM1695:NHO1695 NRI1695:NRK1695 OBE1695:OBG1695 OLA1695:OLC1695 OUW1695:OUY1695 PES1695:PEU1695 POO1695:POQ1695 PYK1695:PYM1695 QIG1695:QII1695 QSC1695:QSE1695 RBY1695:RCA1695 RLU1695:RLW1695 RVQ1695:RVS1695 SFM1695:SFO1695 SPI1695:SPK1695 SZE1695:SZG1695 TJA1695:TJC1695 TSW1695:TSY1695 UCS1695:UCU1695 UMO1695:UMQ1695 UWK1695:UWM1695 VGG1695:VGI1695 VQC1695:VQE1695 VZY1695:WAA1695 WJU1695:WJW1695 WTQ1695:WTS1695 HA1696:HA1697 QW1696:QW1697 AAS1696:AAS1697 AKO1696:AKO1697 AUK1696:AUK1697 BEG1696:BEG1697 BOC1696:BOC1697 BXY1696:BXY1697 CHU1696:CHU1697 CRQ1696:CRQ1697 DBM1696:DBM1697 DLI1696:DLI1697 DVE1696:DVE1697 EFA1696:EFA1697 EOW1696:EOW1697 EYS1696:EYS1697 FIO1696:FIO1697 FSK1696:FSK1697 GCG1696:GCG1697 GMC1696:GMC1697 GVY1696:GVY1697 HFU1696:HFU1697 HPQ1696:HPQ1697 HZM1696:HZM1697 IJI1696:IJI1697 ITE1696:ITE1697 JDA1696:JDA1697 JMW1696:JMW1697 JWS1696:JWS1697 KGO1696:KGO1697 KQK1696:KQK1697 LAG1696:LAG1697 LKC1696:LKC1697 LTY1696:LTY1697 MDU1696:MDU1697 MNQ1696:MNQ1697 MXM1696:MXM1697 NHI1696:NHI1697 NRE1696:NRE1697 OBA1696:OBA1697 OKW1696:OKW1697 OUS1696:OUS1697 PEO1696:PEO1697 POK1696:POK1697 PYG1696:PYG1697 QIC1696:QIC1697 QRY1696:QRY1697 RBU1696:RBU1697 RLQ1696:RLQ1697 RVM1696:RVM1697 SFI1696:SFI1697 SPE1696:SPE1697 SZA1696:SZA1697 TIW1696:TIW1697 TSS1696:TSS1697 UCO1696:UCO1697 UMK1696:UMK1697 UWG1696:UWG1697 VGC1696:VGC1697 VPY1696:VPY1697 VZU1696:VZU1697 WJQ1696:WJQ1697 WTM1696:WTM1697 WTM1695:WTN1695 B1695:C1695 HA1695:HB1695 QW1695:QX1695 AAS1695:AAT1695 AKO1695:AKP1695 AUK1695:AUL1695 BEG1695:BEH1695 BOC1695:BOD1695 BXY1695:BXZ1695 CHU1695:CHV1695 CRQ1695:CRR1695 DBM1695:DBN1695 DLI1695:DLJ1695 DVE1695:DVF1695 EFA1695:EFB1695 EOW1695:EOX1695 EYS1695:EYT1695 FIO1695:FIP1695 FSK1695:FSL1695 GCG1695:GCH1695 GMC1695:GMD1695 GVY1695:GVZ1695 HFU1695:HFV1695 HPQ1695:HPR1695 HZM1695:HZN1695 IJI1695:IJJ1695 ITE1695:ITF1695 JDA1695:JDB1695 JMW1695:JMX1695 JWS1695:JWT1695 KGO1695:KGP1695 KQK1695:KQL1695 LAG1695:LAH1695 LKC1695:LKD1695 LTY1695:LTZ1695 MDU1695:MDV1695 MNQ1695:MNR1695 MXM1695:MXN1695 NHI1695:NHJ1695 NRE1695:NRF1695 OBA1695:OBB1695 OKW1695:OKX1695 OUS1695:OUT1695 PEO1695:PEP1695 POK1695:POL1695 PYG1695:PYH1695 QIC1695:QID1695 QRY1695:QRZ1695 RBU1695:RBV1695 RLQ1695:RLR1695 RVM1695:RVN1695 SFI1695:SFJ1695 SPE1695:SPF1695 SZA1695:SZB1695 TIW1695:TIX1695 TSS1695:TST1695 UCO1695:UCP1695 UMK1695:UML1695 UWG1695:UWH1695 VGC1695:VGD1695 VPY1695:VPZ1695 VZU1695:VZV1695 WJQ1695:WJR1695 B1696:B1697 HD1698:HG1698 QZ1698:RC1698 AAV1698:AAY1698 AKR1698:AKU1698 AUN1698:AUQ1698 BEJ1698:BEM1698 BOF1698:BOI1698 BYB1698:BYE1698 CHX1698:CIA1698 CRT1698:CRW1698 DBP1698:DBS1698 DLL1698:DLO1698 DVH1698:DVK1698 EFD1698:EFG1698 EOZ1698:EPC1698 EYV1698:EYY1698 FIR1698:FIU1698 FSN1698:FSQ1698 GCJ1698:GCM1698 GMF1698:GMI1698 GWB1698:GWE1698 HFX1698:HGA1698 HPT1698:HPW1698 HZP1698:HZS1698 IJL1698:IJO1698 ITH1698:ITK1698 JDD1698:JDG1698 JMZ1698:JNC1698 JWV1698:JWY1698 KGR1698:KGU1698 KQN1698:KQQ1698 LAJ1698:LAM1698 LKF1698:LKI1698 LUB1698:LUE1698 MDX1698:MEA1698 MNT1698:MNW1698 MXP1698:MXS1698 NHL1698:NHO1698 NRH1698:NRK1698 OBD1698:OBG1698 OKZ1698:OLC1698 OUV1698:OUY1698 PER1698:PEU1698 PON1698:POQ1698 PYJ1698:PYM1698 QIF1698:QII1698 QSB1698:QSE1698 RBX1698:RCA1698 RLT1698:RLW1698 RVP1698:RVS1698 SFL1698:SFO1698 SPH1698:SPK1698 SZD1698:SZG1698 TIZ1698:TJC1698 TSV1698:TSY1698 UCR1698:UCU1698 UMN1698:UMQ1698 UWJ1698:UWM1698 VGF1698:VGI1698 VQB1698:VQE1698 VZX1698:WAA1698 WJT1698:WJW1698 WTP1698:WTS1698 A1698 GZ1698 QV1698 AAR1698 AKN1698 AUJ1698 BEF1698 BOB1698 BXX1698 CHT1698 CRP1698 DBL1698 DLH1698 DVD1698 EEZ1698 EOV1698 EYR1698 FIN1698 FSJ1698 GCF1698 GMB1698 GVX1698 HFT1698 HPP1698 HZL1698 IJH1698 ITD1698 JCZ1698 JMV1698 JWR1698 KGN1698 KQJ1698 LAF1698 LKB1698 LTX1698 MDT1698 MNP1698 MXL1698 NHH1698 NRD1698 OAZ1698 OKV1698 OUR1698 PEN1698 POJ1698 PYF1698 QIB1698 QRX1698 RBT1698 RLP1698 RVL1698 SFH1698 SPD1698 SYZ1698 TIV1698 TSR1698 UCN1698 UMJ1698 UWF1698 VGB1698 VPX1698 VZT1698 WJP1698 WTL1698 E1698:H1698 QW1699:QW1700 AAS1699:AAS1700 AKO1699:AKO1700 AUK1699:AUK1700 BEG1699:BEG1700 BOC1699:BOC1700 BXY1699:BXY1700 CHU1699:CHU1700 CRQ1699:CRQ1700 DBM1699:DBM1700 DLI1699:DLI1700 DVE1699:DVE1700 EFA1699:EFA1700 EOW1699:EOW1700 EYS1699:EYS1700 FIO1699:FIO1700 FSK1699:FSK1700 GCG1699:GCG1700 GMC1699:GMC1700 GVY1699:GVY1700 HFU1699:HFU1700 HPQ1699:HPQ1700 HZM1699:HZM1700 IJI1699:IJI1700 ITE1699:ITE1700 JDA1699:JDA1700 JMW1699:JMW1700 JWS1699:JWS1700 KGO1699:KGO1700 KQK1699:KQK1700 LAG1699:LAG1700 LKC1699:LKC1700 LTY1699:LTY1700 MDU1699:MDU1700 MNQ1699:MNQ1700 MXM1699:MXM1700 NHI1699:NHI1700 NRE1699:NRE1700 OBA1699:OBA1700 OKW1699:OKW1700 OUS1699:OUS1700 PEO1699:PEO1700 POK1699:POK1700 PYG1699:PYG1700 QIC1699:QIC1700 QRY1699:QRY1700 RBU1699:RBU1700 RLQ1699:RLQ1700 RVM1699:RVM1700 SFI1699:SFI1700 SPE1699:SPE1700 SZA1699:SZA1700 TIW1699:TIW1700 TSS1699:TSS1700 UCO1699:UCO1700 UMK1699:UMK1700 UWG1699:UWG1700 VGC1699:VGC1700 VPY1699:VPY1700 VZU1699:VZU1700 WJQ1699:WJQ1700 WTM1699:WTM1700 B1699:B1700 HA1701:HB1701 QW1701:QX1701 AAS1701:AAT1701 AKO1701:AKP1701 AUK1701:AUL1701 BEG1701:BEH1701 BOC1701:BOD1701 BXY1701:BXZ1701 CHU1701:CHV1701 CRQ1701:CRR1701 DBM1701:DBN1701 DLI1701:DLJ1701 DVE1701:DVF1701 EFA1701:EFB1701 EOW1701:EOX1701 EYS1701:EYT1701 FIO1701:FIP1701 FSK1701:FSL1701 GCG1701:GCH1701 GMC1701:GMD1701 GVY1701:GVZ1701 HFU1701:HFV1701 HPQ1701:HPR1701 HZM1701:HZN1701 IJI1701:IJJ1701 ITE1701:ITF1701 JDA1701:JDB1701 JMW1701:JMX1701 JWS1701:JWT1701 KGO1701:KGP1701 KQK1701:KQL1701 LAG1701:LAH1701 LKC1701:LKD1701 LTY1701:LTZ1701 MDU1701:MDV1701 MNQ1701:MNR1701 MXM1701:MXN1701 NHI1701:NHJ1701 NRE1701:NRF1701 OBA1701:OBB1701 OKW1701:OKX1701 OUS1701:OUT1701 PEO1701:PEP1701 POK1701:POL1701 PYG1701:PYH1701 QIC1701:QID1701 QRY1701:QRZ1701 RBU1701:RBV1701 RLQ1701:RLR1701 RVM1701:RVN1701 SFI1701:SFJ1701 SPE1701:SPF1701 SZA1701:SZB1701 TIW1701:TIX1701 TSS1701:TST1701 UCO1701:UCP1701 UMK1701:UML1701 UWG1701:UWH1701 VGC1701:VGD1701 VPY1701:VPZ1701 VZU1701:VZV1701 WJQ1701:WJR1701 WTM1701:WTN1701 B1701:C1701 A1488:A1490 HA1699:HA1700 G1700:H1700 HF1700:HG1700 RB1700:RC1700 AAX1700:AAY1700 AKT1700:AKU1700 AUP1700:AUQ1700 BEL1700:BEM1700 BOH1700:BOI1700 BYD1700:BYE1700 CHZ1700:CIA1700 CRV1700:CRW1700 DBR1700:DBS1700 DLN1700:DLO1700 DVJ1700:DVK1700 EFF1700:EFG1700 EPB1700:EPC1700 EYX1700:EYY1700 FIT1700:FIU1700 FSP1700:FSQ1700 GCL1700:GCM1700 GMH1700:GMI1700 GWD1700:GWE1700 HFZ1700:HGA1700 HPV1700:HPW1700 HZR1700:HZS1700 IJN1700:IJO1700 ITJ1700:ITK1700 JDF1700:JDG1700 JNB1700:JNC1700 JWX1700:JWY1700 KGT1700:KGU1700 KQP1700:KQQ1700 LAL1700:LAM1700 LKH1700:LKI1700 LUD1700:LUE1700 MDZ1700:MEA1700 MNV1700:MNW1700 MXR1700:MXS1700 NHN1700:NHO1700 NRJ1700:NRK1700 OBF1700:OBG1700 OLB1700:OLC1700 OUX1700:OUY1700 PET1700:PEU1700 POP1700:POQ1700 PYL1700:PYM1700 QIH1700:QII1700 QSD1700:QSE1700 RBZ1700:RCA1700 RLV1700:RLW1700 RVR1700:RVS1700 SFN1700:SFO1700 SPJ1700:SPK1700 SZF1700:SZG1700 TJB1700:TJC1700 TSX1700:TSY1700 UCT1700:UCU1700 UMP1700:UMQ1700 UWL1700:UWM1700 VGH1700:VGI1700 VQD1700:VQE1700 VZZ1700:WAA1700 WJV1700:WJW1700 WTR1700:WTS1700 E1700 HD1700 QZ1700 AAV1700 AKR1700 AUN1700 BEJ1700 BOF1700 BYB1700 CHX1700 CRT1700 DBP1700 DLL1700 DVH1700 EFD1700 EOZ1700 EYV1700 FIR1700 FSN1700 GCJ1700 GMF1700 GWB1700 HFX1700 HPT1700 HZP1700 IJL1700 ITH1700 JDD1700 JMZ1700 JWV1700 KGR1700 KQN1700 LAJ1700 LKF1700 LUB1700 MDX1700 MNT1700 MXP1700 NHL1700 NRH1700 OBD1700 OKZ1700 OUV1700 PER1700 PON1700 PYJ1700 QIF1700 QSB1700 RBX1700 RLT1700 RVP1700 SFL1700 SPH1700 SZD1700 TIZ1700 TSV1700 UCR1700 UMN1700 UWJ1700 VGF1700 VQB1700 VZX1700 WJT1700 WTP1700 C1488:C1490 E1488:H1490 E1705:H1705 HD1705:HG1705 QZ1705:RC1705 AAV1705:AAY1705 AKR1705:AKU1705 AUN1705:AUQ1705 BEJ1705:BEM1705 BOF1705:BOI1705 BYB1705:BYE1705 CHX1705:CIA1705 CRT1705:CRW1705 DBP1705:DBS1705 DLL1705:DLO1705 DVH1705:DVK1705 EFD1705:EFG1705 EOZ1705:EPC1705 EYV1705:EYY1705 FIR1705:FIU1705 FSN1705:FSQ1705 GCJ1705:GCM1705 GMF1705:GMI1705 GWB1705:GWE1705 HFX1705:HGA1705 HPT1705:HPW1705 HZP1705:HZS1705 IJL1705:IJO1705 ITH1705:ITK1705 JDD1705:JDG1705 JMZ1705:JNC1705 JWV1705:JWY1705 KGR1705:KGU1705 KQN1705:KQQ1705 LAJ1705:LAM1705 LKF1705:LKI1705 LUB1705:LUE1705 MDX1705:MEA1705 MNT1705:MNW1705 MXP1705:MXS1705 NHL1705:NHO1705 NRH1705:NRK1705 OBD1705:OBG1705 OKZ1705:OLC1705 OUV1705:OUY1705 PER1705:PEU1705 PON1705:POQ1705 PYJ1705:PYM1705 QIF1705:QII1705 QSB1705:QSE1705 RBX1705:RCA1705 RLT1705:RLW1705 RVP1705:RVS1705 SFL1705:SFO1705 SPH1705:SPK1705 SZD1705:SZG1705 TIZ1705:TJC1705 TSV1705:TSY1705 UCR1705:UCU1705 UMN1705:UMQ1705 UWJ1705:UWM1705 VGF1705:VGI1705 VQB1705:VQE1705 VZX1705:WAA1705 WJT1705:WJW1705 WTP1705:WTS1705 A1705 GZ1705 QV1705 AAR1705 AKN1705 AUJ1705 BEF1705 BOB1705 BXX1705 CHT1705 CRP1705 DBL1705 DLH1705 DVD1705 EEZ1705 EOV1705 EYR1705 FIN1705 FSJ1705 GCF1705 GMB1705 GVX1705 HFT1705 HPP1705 HZL1705 IJH1705 ITD1705 JCZ1705 JMV1705 JWR1705 KGN1705 KQJ1705 LAF1705 LKB1705 LTX1705 MDT1705 MNP1705 MXL1705 NHH1705 NRD1705 OAZ1705 OKV1705 OUR1705 PEN1705 POJ1705 PYF1705 QIB1705 QRX1705 RBT1705 RLP1705 RVL1705 SFH1705 SPD1705 SYZ1705 TIV1705 TSR1705 UCN1705 UMJ1705 UWF1705 VGB1705 VPX1705 VZT1705 WJP1705 WTQ2036:WTS2038 B1702:B1704 WTM1702:WTM1704 WJQ1702:WJQ1704 VZU1702:VZU1704 VPY1702:VPY1704 VGC1702:VGC1704 UWG1702:UWG1704 UMK1702:UMK1704 UCO1702:UCO1704 TSS1702:TSS1704 TIW1702:TIW1704 SZA1702:SZA1704 SPE1702:SPE1704 SFI1702:SFI1704 RVM1702:RVM1704 RLQ1702:RLQ1704 RBU1702:RBU1704 QRY1702:QRY1704 QIC1702:QIC1704 PYG1702:PYG1704 POK1702:POK1704 PEO1702:PEO1704 OUS1702:OUS1704 OKW1702:OKW1704 OBA1702:OBA1704 NRE1702:NRE1704 NHI1702:NHI1704 MXM1702:MXM1704 MNQ1702:MNQ1704 MDU1702:MDU1704 LTY1702:LTY1704 LKC1702:LKC1704 LAG1702:LAG1704 KQK1702:KQK1704 KGO1702:KGO1704 JWS1702:JWS1704 JMW1702:JMW1704 JDA1702:JDA1704 ITE1702:ITE1704 IJI1702:IJI1704 HZM1702:HZM1704 HPQ1702:HPQ1704 HFU1702:HFU1704 GVY1702:GVY1704 GMC1702:GMC1704 GCG1702:GCG1704 FSK1702:FSK1704 FIO1702:FIO1704 EYS1702:EYS1704 EOW1702:EOW1704 EFA1702:EFA1704 DVE1702:DVE1704 DLI1702:DLI1704 DBM1702:DBM1704 CRQ1702:CRQ1704 CHU1702:CHU1704 BXY1702:BXY1704 BOC1702:BOC1704 BEG1702:BEG1704 AUK1702:AUK1704 AKO1702:AKO1704 AAS1702:AAS1704 QW1702:QW1704 HA1702:HA1704 HA2035:HB2038 QW2035:QX2038 AAS2035:AAT2038 AKO2035:AKP2038 AUK2035:AUL2038 BEG2035:BEH2038 BOC2035:BOD2038 BXY2035:BXZ2038 CHU2035:CHV2038 CRQ2035:CRR2038 DBM2035:DBN2038 DLI2035:DLJ2038 DVE2035:DVF2038 EFA2035:EFB2038 EOW2035:EOX2038 EYS2035:EYT2038 FIO2035:FIP2038 FSK2035:FSL2038 GCG2035:GCH2038 GMC2035:GMD2038 GVY2035:GVZ2038 HFU2035:HFV2038 HPQ2035:HPR2038 HZM2035:HZN2038 IJI2035:IJJ2038 ITE2035:ITF2038 JDA2035:JDB2038 JMW2035:JMX2038 JWS2035:JWT2038 KGO2035:KGP2038 KQK2035:KQL2038 LAG2035:LAH2038 LKC2035:LKD2038 LTY2035:LTZ2038 MDU2035:MDV2038 MNQ2035:MNR2038 MXM2035:MXN2038 NHI2035:NHJ2038 NRE2035:NRF2038 OBA2035:OBB2038 OKW2035:OKX2038 OUS2035:OUT2038 PEO2035:PEP2038 POK2035:POL2038 PYG2035:PYH2038 QIC2035:QID2038 QRY2035:QRZ2038 RBU2035:RBV2038 RLQ2035:RLR2038 RVM2035:RVN2038 SFI2035:SFJ2038 SPE2035:SPF2038 SZA2035:SZB2038 TIW2035:TIX2038 TSS2035:TST2038 UCO2035:UCP2038 UMK2035:UML2038 UWG2035:UWH2038 VGC2035:VGD2038 VPY2035:VPZ2038 VZU2035:VZV2038 WJQ2035:WJR2038 WTM2035:WTN2038 B2036:C2040 F2037:H2039 HE2036:HG2038 RA2036:RC2038 AAW2036:AAY2038 AKS2036:AKU2038 AUO2036:AUQ2038 BEK2036:BEM2038 BOG2036:BOI2038 BYC2036:BYE2038 CHY2036:CIA2038 CRU2036:CRW2038 DBQ2036:DBS2038 DLM2036:DLO2038 DVI2036:DVK2038 EFE2036:EFG2038 EPA2036:EPC2038 EYW2036:EYY2038 FIS2036:FIU2038 FSO2036:FSQ2038 GCK2036:GCM2038 GMG2036:GMI2038 GWC2036:GWE2038 HFY2036:HGA2038 HPU2036:HPW2038 HZQ2036:HZS2038 IJM2036:IJO2038 ITI2036:ITK2038 JDE2036:JDG2038 JNA2036:JNC2038 JWW2036:JWY2038 KGS2036:KGU2038 KQO2036:KQQ2038 LAK2036:LAM2038 LKG2036:LKI2038 LUC2036:LUE2038 MDY2036:MEA2038 MNU2036:MNW2038 MXQ2036:MXS2038 NHM2036:NHO2038 NRI2036:NRK2038 OBE2036:OBG2038 OLA2036:OLC2038 OUW2036:OUY2038 PES2036:PEU2038 POO2036:POQ2038 PYK2036:PYM2038 QIG2036:QII2038 QSC2036:QSE2038 RBY2036:RCA2038 RLU2036:RLW2038 RVQ2036:RVS2038 SFM2036:SFO2038 SPI2036:SPK2038 SZE2036:SZG2038 TJA2036:TJC2038 TSW2036:TSY2038 UCS2036:UCU2038 UMO2036:UMQ2038 UWK2036:UWM2038 VGG2036:VGI2038 VQC2036:VQE2038 VZY2036:WAA2038 WJU2036:WJW2038 WTL1705 HA1689:HA1694 QW1689:QW1694 AAS1689:AAS1694 AKO1689:AKO1694 AUK1689:AUK1694 BEG1689:BEG1694 BOC1689:BOC1694 BXY1689:BXY1694 CHU1689:CHU1694 CRQ1689:CRQ1694 DBM1689:DBM1694 DLI1689:DLI1694 DVE1689:DVE1694 EFA1689:EFA1694 EOW1689:EOW1694 EYS1689:EYS1694 FIO1689:FIO1694 FSK1689:FSK1694 GCG1689:GCG1694 GMC1689:GMC1694 GVY1689:GVY1694 HFU1689:HFU1694 HPQ1689:HPQ1694 HZM1689:HZM1694 IJI1689:IJI1694 ITE1689:ITE1694 JDA1689:JDA1694 JMW1689:JMW1694 JWS1689:JWS1694 KGO1689:KGO1694 KQK1689:KQK1694 LAG1689:LAG1694 LKC1689:LKC1694 LTY1689:LTY1694 MDU1689:MDU1694 MNQ1689:MNQ1694 MXM1689:MXM1694 NHI1689:NHI1694 NRE1689:NRE1694 OBA1689:OBA1694 OKW1689:OKW1694 OUS1689:OUS1694 PEO1689:PEO1694 POK1689:POK1694 PYG1689:PYG1694 QIC1689:QIC1694 QRY1689:QRY1694 RBU1689:RBU1694 RLQ1689:RLQ1694 RVM1689:RVM1694 SFI1689:SFI1694 SPE1689:SPE1694 SZA1689:SZA1694 TIW1689:TIW1694 TSS1689:TSS1694 UCO1689:UCO1694 UMK1689:UMK1694 UWG1689:UWG1694 VGC1689:VGC1694 VPY1689:VPY1694 VZU1689:VZU1694 WJQ1689:WJQ1694 WTM1689:WTM1694 B1662:B1694 WJQ2032:WJQ2038 WTM2032:WTM2038 WTM1706:WTM1715 B2031:B2039 B1706:B1715 HA2032:HA2038 HA1706:HA1715 QW2032:QW2038 QW1706:QW1715 AAS2032:AAS2038 AAS1706:AAS1715 AKO2032:AKO2038 AKO1706:AKO1715 AUK2032:AUK2038 AUK1706:AUK1715 BEG2032:BEG2038 BEG1706:BEG1715 BOC2032:BOC2038 BOC1706:BOC1715 BXY2032:BXY2038 BXY1706:BXY1715 CHU2032:CHU2038 CHU1706:CHU1715 CRQ2032:CRQ2038 CRQ1706:CRQ1715 DBM2032:DBM2038 DBM1706:DBM1715 DLI2032:DLI2038 DLI1706:DLI1715 DVE2032:DVE2038 DVE1706:DVE1715 EFA2032:EFA2038 EFA1706:EFA1715 EOW2032:EOW2038 EOW1706:EOW1715 EYS2032:EYS2038 EYS1706:EYS1715 FIO2032:FIO2038 FIO1706:FIO1715 FSK2032:FSK2038 FSK1706:FSK1715 GCG2032:GCG2038 GCG1706:GCG1715 GMC2032:GMC2038 GMC1706:GMC1715 GVY2032:GVY2038 GVY1706:GVY1715 HFU2032:HFU2038 HFU1706:HFU1715 HPQ2032:HPQ2038 HPQ1706:HPQ1715 HZM2032:HZM2038 HZM1706:HZM1715 IJI2032:IJI2038 IJI1706:IJI1715 ITE2032:ITE2038 ITE1706:ITE1715 JDA2032:JDA2038 JDA1706:JDA1715 JMW2032:JMW2038 JMW1706:JMW1715 JWS2032:JWS2038 JWS1706:JWS1715 KGO2032:KGO2038 KGO1706:KGO1715 KQK2032:KQK2038 KQK1706:KQK1715 LAG2032:LAG2038 LAG1706:LAG1715 LKC2032:LKC2038 LKC1706:LKC1715 LTY2032:LTY2038 LTY1706:LTY1715 MDU2032:MDU2038 MDU1706:MDU1715 MNQ2032:MNQ2038 MNQ1706:MNQ1715 MXM2032:MXM2038 MXM1706:MXM1715 NHI2032:NHI2038 NHI1706:NHI1715 NRE2032:NRE2038 NRE1706:NRE1715 OBA2032:OBA2038 OBA1706:OBA1715 OKW2032:OKW2038 OKW1706:OKW1715 OUS2032:OUS2038 OUS1706:OUS1715 PEO2032:PEO2038 PEO1706:PEO1715 POK2032:POK2038 POK1706:POK1715 PYG2032:PYG2038 PYG1706:PYG1715 QIC2032:QIC2038 QIC1706:QIC1715 QRY2032:QRY2038 QRY1706:QRY1715 RBU2032:RBU2038 RBU1706:RBU1715 RLQ2032:RLQ2038 RLQ1706:RLQ1715 RVM2032:RVM2038 RVM1706:RVM1715 SFI2032:SFI2038 SFI1706:SFI1715 SPE2032:SPE2038 SPE1706:SPE1715 SZA2032:SZA2038 SZA1706:SZA1715 TIW2032:TIW2038 TIW1706:TIW1715 TSS2032:TSS2038 TSS1706:TSS1715 UCO2032:UCO2038 UCO1706:UCO1715 UMK2032:UMK2038 UMK1706:UMK1715 UWG2032:UWG2038 UWG1706:UWG1715 VGC2032:VGC2038 VGC1706:VGC1715 VPY2032:VPY2038 VPY1706:VPY1715 VZU2032:VZU2038 VZU1706:VZU1715 WJQ1706:WJQ1715 E1716:H1716 HD1716:HG1716 QZ1716:RC1716 AAV1716:AAY1716 AKR1716:AKU1716 AUN1716:AUQ1716 BEJ1716:BEM1716 BOF1716:BOI1716 BYB1716:BYE1716 CHX1716:CIA1716 CRT1716:CRW1716 DBP1716:DBS1716 DLL1716:DLO1716 DVH1716:DVK1716 EFD1716:EFG1716 EOZ1716:EPC1716 EYV1716:EYY1716 FIR1716:FIU1716 FSN1716:FSQ1716 GCJ1716:GCM1716 GMF1716:GMI1716 GWB1716:GWE1716 HFX1716:HGA1716 HPT1716:HPW1716 HZP1716:HZS1716 IJL1716:IJO1716 ITH1716:ITK1716 JDD1716:JDG1716 JMZ1716:JNC1716 JWV1716:JWY1716 KGR1716:KGU1716 KQN1716:KQQ1716 LAJ1716:LAM1716 LKF1716:LKI1716 LUB1716:LUE1716 MDX1716:MEA1716 MNT1716:MNW1716 MXP1716:MXS1716 NHL1716:NHO1716 NRH1716:NRK1716 OBD1716:OBG1716 OKZ1716:OLC1716 OUV1716:OUY1716 PER1716:PEU1716 PON1716:POQ1716 PYJ1716:PYM1716 QIF1716:QII1716 QSB1716:QSE1716 RBX1716:RCA1716 RLT1716:RLW1716 RVP1716:RVS1716 SFL1716:SFO1716 SPH1716:SPK1716 SZD1716:SZG1716 TIZ1716:TJC1716 TSV1716:TSY1716 UCR1716:UCU1716 UMN1716:UMQ1716 UWJ1716:UWM1716 VGF1716:VGI1716 VQB1716:VQE1716 VZX1716:WAA1716 WJT1716:WJW1716 WTP1716:WTS1716 F1718:H1718 HE1718:HG1718 RA1718:RC1718 AAW1718:AAY1718 AKS1718:AKU1718 AUO1718:AUQ1718 BEK1718:BEM1718 BOG1718:BOI1718 BYC1718:BYE1718 CHY1718:CIA1718 CRU1718:CRW1718 DBQ1718:DBS1718 DLM1718:DLO1718 DVI1718:DVK1718 EFE1718:EFG1718 EPA1718:EPC1718 EYW1718:EYY1718 FIS1718:FIU1718 FSO1718:FSQ1718 GCK1718:GCM1718 GMG1718:GMI1718 GWC1718:GWE1718 HFY1718:HGA1718 HPU1718:HPW1718 HZQ1718:HZS1718 IJM1718:IJO1718 ITI1718:ITK1718 JDE1718:JDG1718 JNA1718:JNC1718 JWW1718:JWY1718 KGS1718:KGU1718 KQO1718:KQQ1718 LAK1718:LAM1718 LKG1718:LKI1718 LUC1718:LUE1718 MDY1718:MEA1718 MNU1718:MNW1718 MXQ1718:MXS1718 NHM1718:NHO1718 NRI1718:NRK1718 OBE1718:OBG1718 OLA1718:OLC1718 OUW1718:OUY1718 PES1718:PEU1718 POO1718:POQ1718 PYK1718:PYM1718 QIG1718:QII1718 QSC1718:QSE1718 RBY1718:RCA1718 RLU1718:RLW1718 RVQ1718:RVS1718 SFM1718:SFO1718 SPI1718:SPK1718 SZE1718:SZG1718 TJA1718:TJC1718 TSW1718:TSY1718 UCS1718:UCU1718 UMO1718:UMQ1718 UWK1718:UWM1718 VGG1718:VGI1718 VQC1718:VQE1718 VZY1718:WAA1718 WJU1718:WJW1718 WTQ1718:WTS1718 A1716 GZ1716 QV1716 AAR1716 AKN1716 AUJ1716 BEF1716 BOB1716 BXX1716 CHT1716 CRP1716 DBL1716 DLH1716 DVD1716 EEZ1716 EOV1716 EYR1716 FIN1716 FSJ1716 GCF1716 GMB1716 GVX1716 HFT1716 HPP1716 HZL1716 IJH1716 ITD1716 JCZ1716 JMV1716 JWR1716 KGN1716 KQJ1716 LAF1716 LKB1716 LTX1716 MDT1716 MNP1716 MXL1716 NHH1716 NRD1716 OAZ1716 OKV1716 OUR1716 PEN1716 POJ1716 PYF1716 QIB1716 QRX1716 RBT1716 RLP1716 RVL1716 SFH1716 SPD1716 SYZ1716 TIV1716 TSR1716 UCN1716 UMJ1716 UWF1716 VGB1716 VPX1716 VZT1716 WJP1716 WTL1716 QW1719:QW1721 AAS1719:AAS1721 AKO1719:AKO1721 AUK1719:AUK1721 BEG1719:BEG1721 BOC1719:BOC1721 BXY1719:BXY1721 CHU1719:CHU1721 CRQ1719:CRQ1721 DBM1719:DBM1721 DLI1719:DLI1721 DVE1719:DVE1721 EFA1719:EFA1721 EOW1719:EOW1721 EYS1719:EYS1721 FIO1719:FIO1721 FSK1719:FSK1721 GCG1719:GCG1721 GMC1719:GMC1721 GVY1719:GVY1721 HFU1719:HFU1721 HPQ1719:HPQ1721 HZM1719:HZM1721 IJI1719:IJI1721 ITE1719:ITE1721 JDA1719:JDA1721 JMW1719:JMW1721 JWS1719:JWS1721 KGO1719:KGO1721 KQK1719:KQK1721 LAG1719:LAG1721 LKC1719:LKC1721 LTY1719:LTY1721 MDU1719:MDU1721 MNQ1719:MNQ1721 MXM1719:MXM1721 NHI1719:NHI1721 NRE1719:NRE1721 OBA1719:OBA1721 OKW1719:OKW1721 OUS1719:OUS1721 PEO1719:PEO1721 POK1719:POK1721 PYG1719:PYG1721 QIC1719:QIC1721 QRY1719:QRY1721 RBU1719:RBU1721 RLQ1719:RLQ1721 RVM1719:RVM1721 SFI1719:SFI1721 SPE1719:SPE1721 SZA1719:SZA1721 TIW1719:TIW1721 TSS1719:TSS1721 UCO1719:UCO1721 UMK1719:UMK1721 UWG1719:UWG1721 VGC1719:VGC1721 VPY1719:VPY1721 VZU1719:VZU1721 WJQ1719:WJQ1721 WTM1719:WTM1721 B1719:B1721 B1781:C1781 B1717:C1718 HA1717:HB1718 QW1717:QX1718 AAS1717:AAT1718 AKO1717:AKP1718 AUK1717:AUL1718 BEG1717:BEH1718 BOC1717:BOD1718 BXY1717:BXZ1718 CHU1717:CHV1718 CRQ1717:CRR1718 DBM1717:DBN1718 DLI1717:DLJ1718 DVE1717:DVF1718 EFA1717:EFB1718 EOW1717:EOX1718 EYS1717:EYT1718 FIO1717:FIP1718 FSK1717:FSL1718 GCG1717:GCH1718 GMC1717:GMD1718 GVY1717:GVZ1718 HFU1717:HFV1718 HPQ1717:HPR1718 HZM1717:HZN1718 IJI1717:IJJ1718 ITE1717:ITF1718 JDA1717:JDB1718 JMW1717:JMX1718 JWS1717:JWT1718 KGO1717:KGP1718 KQK1717:KQL1718 LAG1717:LAH1718 LKC1717:LKD1718 LTY1717:LTZ1718 MDU1717:MDV1718 MNQ1717:MNR1718 MXM1717:MXN1718 NHI1717:NHJ1718 NRE1717:NRF1718 OBA1717:OBB1718 OKW1717:OKX1718 OUS1717:OUT1718 PEO1717:PEP1718 POK1717:POL1718 PYG1717:PYH1718 QIC1717:QID1718 QRY1717:QRZ1718 RBU1717:RBV1718 RLQ1717:RLR1718 RVM1717:RVN1718 SFI1717:SFJ1718 SPE1717:SPF1718 SZA1717:SZB1718 TIW1717:TIX1718 TSS1717:TST1718 UCO1717:UCP1718 UMK1717:UML1718 UWG1717:UWH1718 VGC1717:VGD1718 VPY1717:VPZ1718 VZU1717:VZV1718 WJQ1717:WJR1718 WTM1717:WTN1718 HA1719:HA1721 QZ1722:RC1722 AAV1722:AAY1722 AKR1722:AKU1722 AUN1722:AUQ1722 BEJ1722:BEM1722 BOF1722:BOI1722 BYB1722:BYE1722 CHX1722:CIA1722 CRT1722:CRW1722 DBP1722:DBS1722 DLL1722:DLO1722 DVH1722:DVK1722 EFD1722:EFG1722 EOZ1722:EPC1722 EYV1722:EYY1722 FIR1722:FIU1722 FSN1722:FSQ1722 GCJ1722:GCM1722 GMF1722:GMI1722 GWB1722:GWE1722 HFX1722:HGA1722 HPT1722:HPW1722 HZP1722:HZS1722 IJL1722:IJO1722 ITH1722:ITK1722 JDD1722:JDG1722 JMZ1722:JNC1722 JWV1722:JWY1722 KGR1722:KGU1722 KQN1722:KQQ1722 LAJ1722:LAM1722 LKF1722:LKI1722 LUB1722:LUE1722 MDX1722:MEA1722 MNT1722:MNW1722 MXP1722:MXS1722 NHL1722:NHO1722 NRH1722:NRK1722 OBD1722:OBG1722 OKZ1722:OLC1722 OUV1722:OUY1722 PER1722:PEU1722 PON1722:POQ1722 PYJ1722:PYM1722 QIF1722:QII1722 QSB1722:QSE1722 RBX1722:RCA1722 RLT1722:RLW1722 RVP1722:RVS1722 SFL1722:SFO1722 SPH1722:SPK1722 SZD1722:SZG1722 TIZ1722:TJC1722 TSV1722:TSY1722 UCR1722:UCU1722 UMN1722:UMQ1722 UWJ1722:UWM1722 VGF1722:VGI1722 VQB1722:VQE1722 VZX1722:WAA1722 WJT1722:WJW1722 WTP1722:WTS1722 A1722 GZ1722 QV1722 AAR1722 AKN1722 AUJ1722 BEF1722 BOB1722 BXX1722 CHT1722 CRP1722 DBL1722 DLH1722 DVD1722 EEZ1722 EOV1722 EYR1722 FIN1722 FSJ1722 GCF1722 GMB1722 GVX1722 HFT1722 HPP1722 HZL1722 IJH1722 ITD1722 JCZ1722 JMV1722 JWR1722 KGN1722 KQJ1722 LAF1722 LKB1722 LTX1722 MDT1722 MNP1722 MXL1722 NHH1722 NRD1722 OAZ1722 OKV1722 OUR1722 PEN1722 POJ1722 PYF1722 QIB1722 QRX1722 RBT1722 RLP1722 RVL1722 SFH1722 SPD1722 SYZ1722 TIV1722 TSR1722 UCN1722 UMJ1722 UWF1722 VGB1722 VPX1722 VZT1722 WJP1722 WTL1722 E1722:H1722 WTM1725:WTN1725 F1725:H1725 HE1725:HG1725 RA1725:RC1725 AAW1725:AAY1725 AKS1725:AKU1725 AUO1725:AUQ1725 BEK1725:BEM1725 BOG1725:BOI1725 BYC1725:BYE1725 CHY1725:CIA1725 CRU1725:CRW1725 DBQ1725:DBS1725 DLM1725:DLO1725 DVI1725:DVK1725 EFE1725:EFG1725 EPA1725:EPC1725 EYW1725:EYY1725 FIS1725:FIU1725 FSO1725:FSQ1725 GCK1725:GCM1725 GMG1725:GMI1725 GWC1725:GWE1725 HFY1725:HGA1725 HPU1725:HPW1725 HZQ1725:HZS1725 IJM1725:IJO1725 ITI1725:ITK1725 JDE1725:JDG1725 JNA1725:JNC1725 JWW1725:JWY1725 KGS1725:KGU1725 KQO1725:KQQ1725 LAK1725:LAM1725 LKG1725:LKI1725 LUC1725:LUE1725 MDY1725:MEA1725 MNU1725:MNW1725 MXQ1725:MXS1725 NHM1725:NHO1725 NRI1725:NRK1725 OBE1725:OBG1725 OLA1725:OLC1725 OUW1725:OUY1725 PES1725:PEU1725 POO1725:POQ1725 PYK1725:PYM1725 QIG1725:QII1725 QSC1725:QSE1725 RBY1725:RCA1725 RLU1725:RLW1725 RVQ1725:RVS1725 SFM1725:SFO1725 SPI1725:SPK1725 SZE1725:SZG1725 TJA1725:TJC1725 TSW1725:TSY1725 UCS1725:UCU1725 UMO1725:UMQ1725 UWK1725:UWM1725 VGG1725:VGI1725 VQC1725:VQE1725 VZY1725:WAA1725 WJU1725:WJW1725 WTQ1725:WTS1725 B1725:C1725 HA1725:HB1725 QW1725:QX1725 AAS1725:AAT1725 AKO1725:AKP1725 AUK1725:AUL1725 BEG1725:BEH1725 BOC1725:BOD1725 BXY1725:BXZ1725 CHU1725:CHV1725 CRQ1725:CRR1725 DBM1725:DBN1725 DLI1725:DLJ1725 DVE1725:DVF1725 EFA1725:EFB1725 EOW1725:EOX1725 EYS1725:EYT1725 FIO1725:FIP1725 FSK1725:FSL1725 GCG1725:GCH1725 GMC1725:GMD1725 GVY1725:GVZ1725 HFU1725:HFV1725 HPQ1725:HPR1725 HZM1725:HZN1725 IJI1725:IJJ1725 ITE1725:ITF1725 JDA1725:JDB1725 JMW1725:JMX1725 JWS1725:JWT1725 KGO1725:KGP1725 KQK1725:KQL1725 LAG1725:LAH1725 LKC1725:LKD1725 LTY1725:LTZ1725 MDU1725:MDV1725 MNQ1725:MNR1725 MXM1725:MXN1725 NHI1725:NHJ1725 NRE1725:NRF1725 OBA1725:OBB1725 OKW1725:OKX1725 OUS1725:OUT1725 PEO1725:PEP1725 POK1725:POL1725 PYG1725:PYH1725 QIC1725:QID1725 QRY1725:QRZ1725 RBU1725:RBV1725 RLQ1725:RLR1725 RVM1725:RVN1725 SFI1725:SFJ1725 SPE1725:SPF1725 SZA1725:SZB1725 TIW1725:TIX1725 TSS1725:TST1725 UCO1725:UCP1725 UMK1725:UML1725 UWG1725:UWH1725 VGC1725:VGD1725 VPY1725:VPZ1725 VZU1725:VZV1725 WJQ1725:WJR1725 HD1722:HG1722 QW1723:QW1725 AAS1723:AAS1725 AKO1723:AKO1725 AUK1723:AUK1725 BEG1723:BEG1725 BOC1723:BOC1725 BXY1723:BXY1725 CHU1723:CHU1725 CRQ1723:CRQ1725 DBM1723:DBM1725 DLI1723:DLI1725 DVE1723:DVE1725 EFA1723:EFA1725 EOW1723:EOW1725 EYS1723:EYS1725 FIO1723:FIO1725 FSK1723:FSK1725 GCG1723:GCG1725 GMC1723:GMC1725 GVY1723:GVY1725 HFU1723:HFU1725 HPQ1723:HPQ1725 HZM1723:HZM1725 IJI1723:IJI1725 ITE1723:ITE1725 JDA1723:JDA1725 JMW1723:JMW1725 JWS1723:JWS1725 KGO1723:KGO1725 KQK1723:KQK1725 LAG1723:LAG1725 LKC1723:LKC1725 LTY1723:LTY1725 MDU1723:MDU1725 MNQ1723:MNQ1725 MXM1723:MXM1725 NHI1723:NHI1725 NRE1723:NRE1725 OBA1723:OBA1725 OKW1723:OKW1725 OUS1723:OUS1725 PEO1723:PEO1725 POK1723:POK1725 PYG1723:PYG1725 QIC1723:QIC1725 QRY1723:QRY1725 RBU1723:RBU1725 RLQ1723:RLQ1725 RVM1723:RVM1725 SFI1723:SFI1725 SPE1723:SPE1725 SZA1723:SZA1725 TIW1723:TIW1725 TSS1723:TSS1725 UCO1723:UCO1725 UMK1723:UMK1725 UWG1723:UWG1725 VGC1723:VGC1725 VPY1723:VPY1725 VZU1723:VZU1725 WJQ1723:WJQ1725 WTM1723:WTM1725 B1723:B1725 WJU1621:WJX1627 B1614:C1629 HB1612:HC1627 QX1612:QY1627 AAT1612:AAU1627 AKP1612:AKQ1627 AUL1612:AUM1627 BEH1612:BEI1627 BOD1612:BOE1627 BXZ1612:BYA1627 CHV1612:CHW1627 CRR1612:CRS1627 DBN1612:DBO1627 DLJ1612:DLK1627 DVF1612:DVG1627 EFB1612:EFC1627 EOX1612:EOY1627 EYT1612:EYU1627 FIP1612:FIQ1627 FSL1612:FSM1627 GCH1612:GCI1627 GMD1612:GME1627 GVZ1612:GWA1627 HFV1612:HFW1627 HPR1612:HPS1627 HZN1612:HZO1627 IJJ1612:IJK1627 ITF1612:ITG1627 JDB1612:JDC1627 JMX1612:JMY1627 JWT1612:JWU1627 KGP1612:KGQ1627 KQL1612:KQM1627 LAH1612:LAI1627 LKD1612:LKE1627 LTZ1612:LUA1627 MDV1612:MDW1627 MNR1612:MNS1627 MXN1612:MXO1627 NHJ1612:NHK1627 NRF1612:NRG1627 OBB1612:OBC1627 OKX1612:OKY1627 OUT1612:OUU1627 PEP1612:PEQ1627 POL1612:POM1627 PYH1612:PYI1627 QID1612:QIE1627 QRZ1612:QSA1627 RBV1612:RBW1627 RLR1612:RLS1627 RVN1612:RVO1627 SFJ1612:SFK1627 SPF1612:SPG1627 SZB1612:SZC1627 TIX1612:TIY1627 TST1612:TSU1627 UCP1612:UCQ1627 UML1612:UMM1627 UWH1612:UWI1627 VGD1612:VGE1627 VPZ1612:VQA1627 VZV1612:VZW1627 WJR1612:WJS1627 WTN1612:WTO1627 E1623:H1629 HE1621:HH1627 RA1621:RD1627 AAW1621:AAZ1627 AKS1621:AKV1627 AUO1621:AUR1627 BEK1621:BEN1627 BOG1621:BOJ1627 BYC1621:BYF1627 CHY1621:CIB1627 CRU1621:CRX1627 DBQ1621:DBT1627 DLM1621:DLP1627 DVI1621:DVL1627 EFE1621:EFH1627 EPA1621:EPD1627 EYW1621:EYZ1627 FIS1621:FIV1627 FSO1621:FSR1627 GCK1621:GCN1627 GMG1621:GMJ1627 GWC1621:GWF1627 HFY1621:HGB1627 HPU1621:HPX1627 HZQ1621:HZT1627 IJM1621:IJP1627 ITI1621:ITL1627 JDE1621:JDH1627 JNA1621:JND1627 JWW1621:JWZ1627 KGS1621:KGV1627 KQO1621:KQR1627 LAK1621:LAN1627 LKG1621:LKJ1627 LUC1621:LUF1627 MDY1621:MEB1627 MNU1621:MNX1627 MXQ1621:MXT1627 NHM1621:NHP1627 NRI1621:NRL1627 OBE1621:OBH1627 OLA1621:OLD1627 OUW1621:OUZ1627 PES1621:PEV1627 POO1621:POR1627 PYK1621:PYN1627 QIG1621:QIJ1627 QSC1621:QSF1627 RBY1621:RCB1627 RLU1621:RLX1627 RVQ1621:RVT1627 SFM1621:SFP1627 SPI1621:SPL1627 SZE1621:SZH1627 TJA1621:TJD1627 TSW1621:TSZ1627 UCS1621:UCV1627 UMO1621:UMR1627 UWK1621:UWN1627 VGG1621:VGJ1627 VQC1621:VQF1627 VZY1621:WAB1627 WTQ1621:WTT1627 HA1723:HA1725 E1726:H1726 HD1726:HG1726 QZ1726:RC1726 AAV1726:AAY1726 AKR1726:AKU1726 AUN1726:AUQ1726 BEJ1726:BEM1726 BOF1726:BOI1726 BYB1726:BYE1726 CHX1726:CIA1726 CRT1726:CRW1726 DBP1726:DBS1726 DLL1726:DLO1726 DVH1726:DVK1726 EFD1726:EFG1726 EOZ1726:EPC1726 EYV1726:EYY1726 FIR1726:FIU1726 FSN1726:FSQ1726 GCJ1726:GCM1726 GMF1726:GMI1726 GWB1726:GWE1726 HFX1726:HGA1726 HPT1726:HPW1726 HZP1726:HZS1726 IJL1726:IJO1726 ITH1726:ITK1726 JDD1726:JDG1726 JMZ1726:JNC1726 JWV1726:JWY1726 KGR1726:KGU1726 KQN1726:KQQ1726 LAJ1726:LAM1726 LKF1726:LKI1726 LUB1726:LUE1726 MDX1726:MEA1726 MNT1726:MNW1726 MXP1726:MXS1726 NHL1726:NHO1726 NRH1726:NRK1726 OBD1726:OBG1726 OKZ1726:OLC1726 OUV1726:OUY1726 PER1726:PEU1726 PON1726:POQ1726 PYJ1726:PYM1726 QIF1726:QII1726 QSB1726:QSE1726 RBX1726:RCA1726 RLT1726:RLW1726 RVP1726:RVS1726 SFL1726:SFO1726 SPH1726:SPK1726 SZD1726:SZG1726 TIZ1726:TJC1726 TSV1726:TSY1726 UCR1726:UCU1726 UMN1726:UMQ1726 UWJ1726:UWM1726 VGF1726:VGI1726 VQB1726:VQE1726 VZX1726:WAA1726 WJT1726:WJW1726 WTP1726:WTS1726 F1728:H1728 HE1728:HG1728 RA1728:RC1728 AAW1728:AAY1728 AKS1728:AKU1728 AUO1728:AUQ1728 BEK1728:BEM1728 BOG1728:BOI1728 BYC1728:BYE1728 CHY1728:CIA1728 CRU1728:CRW1728 DBQ1728:DBS1728 DLM1728:DLO1728 DVI1728:DVK1728 EFE1728:EFG1728 EPA1728:EPC1728 EYW1728:EYY1728 FIS1728:FIU1728 FSO1728:FSQ1728 GCK1728:GCM1728 GMG1728:GMI1728 GWC1728:GWE1728 HFY1728:HGA1728 HPU1728:HPW1728 HZQ1728:HZS1728 IJM1728:IJO1728 ITI1728:ITK1728 JDE1728:JDG1728 JNA1728:JNC1728 JWW1728:JWY1728 KGS1728:KGU1728 KQO1728:KQQ1728 LAK1728:LAM1728 LKG1728:LKI1728 LUC1728:LUE1728 MDY1728:MEA1728 MNU1728:MNW1728 MXQ1728:MXS1728 NHM1728:NHO1728 NRI1728:NRK1728 OBE1728:OBG1728 OLA1728:OLC1728 OUW1728:OUY1728 PES1728:PEU1728 POO1728:POQ1728 PYK1728:PYM1728 QIG1728:QII1728 QSC1728:QSE1728 RBY1728:RCA1728 RLU1728:RLW1728 RVQ1728:RVS1728 SFM1728:SFO1728 SPI1728:SPK1728 SZE1728:SZG1728 TJA1728:TJC1728 TSW1728:TSY1728 UCS1728:UCU1728 UMO1728:UMQ1728 UWK1728:UWM1728 VGG1728:VGI1728 VQC1728:VQE1728 VZY1728:WAA1728 WJU1728:WJW1728 WTQ1728:WTS1728 A1726 GZ1726 QV1726 AAR1726 AKN1726 AUJ1726 BEF1726 BOB1726 BXX1726 CHT1726 CRP1726 DBL1726 DLH1726 DVD1726 EEZ1726 EOV1726 EYR1726 FIN1726 FSJ1726 GCF1726 GMB1726 GVX1726 HFT1726 HPP1726 HZL1726 IJH1726 ITD1726 JCZ1726 JMV1726 JWR1726 KGN1726 KQJ1726 LAF1726 LKB1726 LTX1726 MDT1726 MNP1726 MXL1726 NHH1726 NRD1726 OAZ1726 OKV1726 OUR1726 PEN1726 POJ1726 PYF1726 QIB1726 QRX1726 RBT1726 RLP1726 RVL1726 SFH1726 SPD1726 SYZ1726 TIV1726 TSR1726 UCN1726 UMJ1726 UWF1726 VGB1726 VPX1726 VZT1726 WJP1726 WTL1726 HA1729:HA1731 QW1729:QW1731 AAS1729:AAS1731 AKO1729:AKO1731 AUK1729:AUK1731 BEG1729:BEG1731 BOC1729:BOC1731 BXY1729:BXY1731 CHU1729:CHU1731 CRQ1729:CRQ1731 DBM1729:DBM1731 DLI1729:DLI1731 DVE1729:DVE1731 EFA1729:EFA1731 EOW1729:EOW1731 EYS1729:EYS1731 FIO1729:FIO1731 FSK1729:FSK1731 GCG1729:GCG1731 GMC1729:GMC1731 GVY1729:GVY1731 HFU1729:HFU1731 HPQ1729:HPQ1731 HZM1729:HZM1731 IJI1729:IJI1731 ITE1729:ITE1731 JDA1729:JDA1731 JMW1729:JMW1731 JWS1729:JWS1731 KGO1729:KGO1731 KQK1729:KQK1731 LAG1729:LAG1731 LKC1729:LKC1731 LTY1729:LTY1731 MDU1729:MDU1731 MNQ1729:MNQ1731 MXM1729:MXM1731 NHI1729:NHI1731 NRE1729:NRE1731 OBA1729:OBA1731 OKW1729:OKW1731 OUS1729:OUS1731 PEO1729:PEO1731 POK1729:POK1731 PYG1729:PYG1731 QIC1729:QIC1731 QRY1729:QRY1731 RBU1729:RBU1731 RLQ1729:RLQ1731 RVM1729:RVM1731 SFI1729:SFI1731 SPE1729:SPE1731 SZA1729:SZA1731 TIW1729:TIW1731 TSS1729:TSS1731 UCO1729:UCO1731 UMK1729:UMK1731 UWG1729:UWG1731 VGC1729:VGC1731 VPY1729:VPY1731 VZU1729:VZU1731 WJQ1729:WJQ1731 WTM1729:WTM1731 WTM1727:WTN1728 B1727:C1728 HA1727:HB1728 QW1727:QX1728 AAS1727:AAT1728 AKO1727:AKP1728 AUK1727:AUL1728 BEG1727:BEH1728 BOC1727:BOD1728 BXY1727:BXZ1728 CHU1727:CHV1728 CRQ1727:CRR1728 DBM1727:DBN1728 DLI1727:DLJ1728 DVE1727:DVF1728 EFA1727:EFB1728 EOW1727:EOX1728 EYS1727:EYT1728 FIO1727:FIP1728 FSK1727:FSL1728 GCG1727:GCH1728 GMC1727:GMD1728 GVY1727:GVZ1728 HFU1727:HFV1728 HPQ1727:HPR1728 HZM1727:HZN1728 IJI1727:IJJ1728 ITE1727:ITF1728 JDA1727:JDB1728 JMW1727:JMX1728 JWS1727:JWT1728 KGO1727:KGP1728 KQK1727:KQL1728 LAG1727:LAH1728 LKC1727:LKD1728 LTY1727:LTZ1728 MDU1727:MDV1728 MNQ1727:MNR1728 MXM1727:MXN1728 NHI1727:NHJ1728 NRE1727:NRF1728 OBA1727:OBB1728 OKW1727:OKX1728 OUS1727:OUT1728 PEO1727:PEP1728 POK1727:POL1728 PYG1727:PYH1728 QIC1727:QID1728 QRY1727:QRZ1728 RBU1727:RBV1728 RLQ1727:RLR1728 RVM1727:RVN1728 SFI1727:SFJ1728 SPE1727:SPF1728 SZA1727:SZB1728 TIW1727:TIX1728 TSS1727:TST1728 UCO1727:UCP1728 UMK1727:UML1728 UWG1727:UWH1728 VGC1727:VGD1728 VPY1727:VPZ1728 VZU1727:VZV1728 WJQ1727:WJR1728 B1729:B1731 E1732:H1732 HD1732:HG1732 QZ1732:RC1732 AAV1732:AAY1732 AKR1732:AKU1732 AUN1732:AUQ1732 BEJ1732:BEM1732 BOF1732:BOI1732 BYB1732:BYE1732 CHX1732:CIA1732 CRT1732:CRW1732 DBP1732:DBS1732 DLL1732:DLO1732 DVH1732:DVK1732 EFD1732:EFG1732 EOZ1732:EPC1732 EYV1732:EYY1732 FIR1732:FIU1732 FSN1732:FSQ1732 GCJ1732:GCM1732 GMF1732:GMI1732 GWB1732:GWE1732 HFX1732:HGA1732 HPT1732:HPW1732 HZP1732:HZS1732 IJL1732:IJO1732 ITH1732:ITK1732 JDD1732:JDG1732 JMZ1732:JNC1732 JWV1732:JWY1732 KGR1732:KGU1732 KQN1732:KQQ1732 LAJ1732:LAM1732 LKF1732:LKI1732 LUB1732:LUE1732 MDX1732:MEA1732 MNT1732:MNW1732 MXP1732:MXS1732 NHL1732:NHO1732 NRH1732:NRK1732 OBD1732:OBG1732 OKZ1732:OLC1732 OUV1732:OUY1732 PER1732:PEU1732 PON1732:POQ1732 PYJ1732:PYM1732 QIF1732:QII1732 QSB1732:QSE1732 RBX1732:RCA1732 RLT1732:RLW1732 RVP1732:RVS1732 SFL1732:SFO1732 SPH1732:SPK1732 SZD1732:SZG1732 TIZ1732:TJC1732 TSV1732:TSY1732 UCR1732:UCU1732 UMN1732:UMQ1732 UWJ1732:UWM1732 VGF1732:VGI1732 VQB1732:VQE1732 VZX1732:WAA1732 WJT1732:WJW1732 WTP1732:WTS1732 A1732 GZ1732 QV1732 AAR1732 AKN1732 AUJ1732 BEF1732 BOB1732 BXX1732 CHT1732 CRP1732 DBL1732 DLH1732 DVD1732 EEZ1732 EOV1732 EYR1732 FIN1732 FSJ1732 GCF1732 GMB1732 GVX1732 HFT1732 HPP1732 HZL1732 IJH1732 ITD1732 JCZ1732 JMV1732 JWR1732 KGN1732 KQJ1732 LAF1732 LKB1732 LTX1732 MDT1732 MNP1732 MXL1732 NHH1732 NRD1732 OAZ1732 OKV1732 OUR1732 PEN1732 POJ1732 PYF1732 QIB1732 QRX1732 RBT1732 RLP1732 RVL1732 SFH1732 SPD1732 SYZ1732 TIV1732 TSR1732 UCN1732 UMJ1732 UWF1732 VGB1732 VPX1732 VZT1732 WJP1732 WTL1732 B1734 HA1734 QW1734 AAS1734 AKO1734 AUK1734 BEG1734 BOC1734 BXY1734 CHU1734 CRQ1734 DBM1734 DLI1734 DVE1734 EFA1734 EOW1734 EYS1734 FIO1734 FSK1734 GCG1734 GMC1734 GVY1734 HFU1734 HPQ1734 HZM1734 IJI1734 ITE1734 JDA1734 JMW1734 JWS1734 KGO1734 KQK1734 LAG1734 LKC1734 LTY1734 MDU1734 MNQ1734 MXM1734 NHI1734 NRE1734 OBA1734 OKW1734 OUS1734 PEO1734 POK1734 PYG1734 QIC1734 QRY1734 RBU1734 RLQ1734 RVM1734 SFI1734 SPE1734 SZA1734 TIW1734 TSS1734 UCO1734 UMK1734 UWG1734 VGC1734 VPY1734 VZU1734 WJQ1734 WTM1734 B1733:C1733 HA1733:HB1733 QW1733:QX1733 AAS1733:AAT1733 AKO1733:AKP1733 AUK1733:AUL1733 BEG1733:BEH1733 BOC1733:BOD1733 BXY1733:BXZ1733 CHU1733:CHV1733 CRQ1733:CRR1733 DBM1733:DBN1733 DLI1733:DLJ1733 DVE1733:DVF1733 EFA1733:EFB1733 EOW1733:EOX1733 EYS1733:EYT1733 FIO1733:FIP1733 FSK1733:FSL1733 GCG1733:GCH1733 GMC1733:GMD1733 GVY1733:GVZ1733 HFU1733:HFV1733 HPQ1733:HPR1733 HZM1733:HZN1733 IJI1733:IJJ1733 ITE1733:ITF1733 JDA1733:JDB1733 JMW1733:JMX1733 JWS1733:JWT1733 KGO1733:KGP1733 KQK1733:KQL1733 LAG1733:LAH1733 LKC1733:LKD1733 LTY1733:LTZ1733 MDU1733:MDV1733 MNQ1733:MNR1733 MXM1733:MXN1733 NHI1733:NHJ1733 NRE1733:NRF1733 OBA1733:OBB1733 OKW1733:OKX1733 OUS1733:OUT1733 PEO1733:PEP1733 POK1733:POL1733 PYG1733:PYH1733 QIC1733:QID1733 QRY1733:QRZ1733 RBU1733:RBV1733 RLQ1733:RLR1733 RVM1733:RVN1733 SFI1733:SFJ1733 SPE1733:SPF1733 SZA1733:SZB1733 TIW1733:TIX1733 TSS1733:TST1733 UCO1733:UCP1733 UMK1733:UML1733 UWG1733:UWH1733 VGC1733:VGD1733 VPY1733:VPZ1733 VZU1733:VZV1733 WJQ1733:WJR1733 WTM1733:WTN1733" xr:uid="{00000000-0002-0000-0000-000001000000}"/>
    <dataValidation imeMode="off" allowBlank="1" showInputMessage="1" showErrorMessage="1" sqref="E1637:H1637 HE1635:HH1635 RA1635:RD1635 AAW1635:AAZ1635 AKS1635:AKV1635 AUO1635:AUR1635 BEK1635:BEN1635 BOG1635:BOJ1635 BYC1635:BYF1635 CHY1635:CIB1635 CRU1635:CRX1635 DBQ1635:DBT1635 DLM1635:DLP1635 DVI1635:DVL1635 EFE1635:EFH1635 EPA1635:EPD1635 EYW1635:EYZ1635 FIS1635:FIV1635 FSO1635:FSR1635 GCK1635:GCN1635 GMG1635:GMJ1635 GWC1635:GWF1635 HFY1635:HGB1635 HPU1635:HPX1635 HZQ1635:HZT1635 IJM1635:IJP1635 ITI1635:ITL1635 JDE1635:JDH1635 JNA1635:JND1635 JWW1635:JWZ1635 KGS1635:KGV1635 KQO1635:KQR1635 LAK1635:LAN1635 LKG1635:LKJ1635 LUC1635:LUF1635 MDY1635:MEB1635 MNU1635:MNX1635 MXQ1635:MXT1635 NHM1635:NHP1635 NRI1635:NRL1635 OBE1635:OBH1635 OLA1635:OLD1635 OUW1635:OUZ1635 PES1635:PEV1635 POO1635:POR1635 PYK1635:PYN1635 QIG1635:QIJ1635 QSC1635:QSF1635 RBY1635:RCB1635 RLU1635:RLX1635 RVQ1635:RVT1635 SFM1635:SFP1635 SPI1635:SPL1635 SZE1635:SZH1635 TJA1635:TJD1635 TSW1635:TSZ1635 UCS1635:UCV1635 UMO1635:UMR1635 UWK1635:UWN1635 VGG1635:VGJ1635 VQC1635:VQF1635 VZY1635:WAB1635 WJU1635:WJX1635 WTQ1635:WTT1635 F1636:H1636 HF1634:HH1634 RB1634:RD1634 AAX1634:AAZ1634 AKT1634:AKV1634 AUP1634:AUR1634 BEL1634:BEN1634 BOH1634:BOJ1634 BYD1634:BYF1634 CHZ1634:CIB1634 CRV1634:CRX1634 DBR1634:DBT1634 DLN1634:DLP1634 DVJ1634:DVL1634 EFF1634:EFH1634 EPB1634:EPD1634 EYX1634:EYZ1634 FIT1634:FIV1634 FSP1634:FSR1634 GCL1634:GCN1634 GMH1634:GMJ1634 GWD1634:GWF1634 HFZ1634:HGB1634 HPV1634:HPX1634 HZR1634:HZT1634 IJN1634:IJP1634 ITJ1634:ITL1634 JDF1634:JDH1634 JNB1634:JND1634 JWX1634:JWZ1634 KGT1634:KGV1634 KQP1634:KQR1634 LAL1634:LAN1634 LKH1634:LKJ1634 LUD1634:LUF1634 MDZ1634:MEB1634 MNV1634:MNX1634 MXR1634:MXT1634 NHN1634:NHP1634 NRJ1634:NRL1634 OBF1634:OBH1634 OLB1634:OLD1634 OUX1634:OUZ1634 PET1634:PEV1634 POP1634:POR1634 PYL1634:PYN1634 QIH1634:QIJ1634 QSD1634:QSF1634 RBZ1634:RCB1634 RLV1634:RLX1634 RVR1634:RVT1634 SFN1634:SFP1634 SPJ1634:SPL1634 SZF1634:SZH1634 TJB1634:TJD1634 TSX1634:TSZ1634 UCT1634:UCV1634 UMP1634:UMR1634 UWL1634:UWN1634 VGH1634:VGJ1634 VQD1634:VQF1634 VZZ1634:WAB1634 WJV1634:WJX1634 WTR1634:WTT1634 F1638 HF1636 RB1636 AAX1636 AKT1636 AUP1636 BEL1636 BOH1636 BYD1636 CHZ1636 CRV1636 DBR1636 DLN1636 DVJ1636 EFF1636 EPB1636 EYX1636 FIT1636 FSP1636 GCL1636 GMH1636 GWD1636 HFZ1636 HPV1636 HZR1636 IJN1636 ITJ1636 JDF1636 JNB1636 JWX1636 KGT1636 KQP1636 LAL1636 LKH1636 LUD1636 MDZ1636 MNV1636 MXR1636 NHN1636 NRJ1636 OBF1636 OLB1636 OUX1636 PET1636 POP1636 PYL1636 QIH1636 QSD1636 RBZ1636 RLV1636 RVR1636 SFN1636 SPJ1636 SZF1636 TJB1636 TSX1636 UCT1636 UMP1636 UWL1636 VGH1636 VQD1636 VZZ1636 WJV1636 WTR1636 G1638:H1640 HG1636:HH1638 RC1636:RD1638 AAY1636:AAZ1638 AKU1636:AKV1638 AUQ1636:AUR1638 BEM1636:BEN1638 BOI1636:BOJ1638 BYE1636:BYF1638 CIA1636:CIB1638 CRW1636:CRX1638 DBS1636:DBT1638 DLO1636:DLP1638 DVK1636:DVL1638 EFG1636:EFH1638 EPC1636:EPD1638 EYY1636:EYZ1638 FIU1636:FIV1638 FSQ1636:FSR1638 GCM1636:GCN1638 GMI1636:GMJ1638 GWE1636:GWF1638 HGA1636:HGB1638 HPW1636:HPX1638 HZS1636:HZT1638 IJO1636:IJP1638 ITK1636:ITL1638 JDG1636:JDH1638 JNC1636:JND1638 JWY1636:JWZ1638 KGU1636:KGV1638 KQQ1636:KQR1638 LAM1636:LAN1638 LKI1636:LKJ1638 LUE1636:LUF1638 MEA1636:MEB1638 MNW1636:MNX1638 MXS1636:MXT1638 NHO1636:NHP1638 NRK1636:NRL1638 OBG1636:OBH1638 OLC1636:OLD1638 OUY1636:OUZ1638 PEU1636:PEV1638 POQ1636:POR1638 PYM1636:PYN1638 QII1636:QIJ1638 QSE1636:QSF1638 RCA1636:RCB1638 RLW1636:RLX1638 RVS1636:RVT1638 SFO1636:SFP1638 SPK1636:SPL1638 SZG1636:SZH1638 TJC1636:TJD1638 TSY1636:TSZ1638 UCU1636:UCV1638 UMQ1636:UMR1638 UWM1636:UWN1638 VGI1636:VGJ1638 VQE1636:VQF1638 WAA1636:WAB1638 WJW1636:WJX1638 WTS1636:WTT1638 E1640:F1640 HE1638:HF1638 RA1638:RB1638 AAW1638:AAX1638 AKS1638:AKT1638 AUO1638:AUP1638 BEK1638:BEL1638 BOG1638:BOH1638 BYC1638:BYD1638 CHY1638:CHZ1638 CRU1638:CRV1638 DBQ1638:DBR1638 DLM1638:DLN1638 DVI1638:DVJ1638 EFE1638:EFF1638 EPA1638:EPB1638 EYW1638:EYX1638 FIS1638:FIT1638 FSO1638:FSP1638 GCK1638:GCL1638 GMG1638:GMH1638 GWC1638:GWD1638 HFY1638:HFZ1638 HPU1638:HPV1638 HZQ1638:HZR1638 IJM1638:IJN1638 ITI1638:ITJ1638 JDE1638:JDF1638 JNA1638:JNB1638 JWW1638:JWX1638 KGS1638:KGT1638 KQO1638:KQP1638 LAK1638:LAL1638 LKG1638:LKH1638 LUC1638:LUD1638 MDY1638:MDZ1638 MNU1638:MNV1638 MXQ1638:MXR1638 NHM1638:NHN1638 NRI1638:NRJ1638 OBE1638:OBF1638 OLA1638:OLB1638 OUW1638:OUX1638 PES1638:PET1638 POO1638:POP1638 PYK1638:PYL1638 QIG1638:QIH1638 QSC1638:QSD1638 RBY1638:RBZ1638 RLU1638:RLV1638 RVQ1638:RVR1638 SFM1638:SFN1638 SPI1638:SPJ1638 SZE1638:SZF1638 TJA1638:TJB1638 TSW1638:TSX1638 UCS1638:UCT1638 UMO1638:UMP1638 UWK1638:UWL1638 VGG1638:VGH1638 VQC1638:VQD1638 VZY1638:VZZ1638 WJU1638:WJV1638 WTQ1638:WTR1638 F1643 F1645:H1646 HE1646:HH1646 RA1646:RD1646 AAW1646:AAZ1646 AKS1646:AKV1646 AUO1646:AUR1646 BEK1646:BEN1646 BOG1646:BOJ1646 BYC1646:BYF1646 CHY1646:CIB1646 CRU1646:CRX1646 DBQ1646:DBT1646 DLM1646:DLP1646 DVI1646:DVL1646 EFE1646:EFH1646 EPA1646:EPD1646 EYW1646:EYZ1646 FIS1646:FIV1646 FSO1646:FSR1646 GCK1646:GCN1646 GMG1646:GMJ1646 GWC1646:GWF1646 HFY1646:HGB1646 HPU1646:HPX1646 HZQ1646:HZT1646 IJM1646:IJP1646 ITI1646:ITL1646 JDE1646:JDH1646 JNA1646:JND1646 JWW1646:JWZ1646 KGS1646:KGV1646 KQO1646:KQR1646 LAK1646:LAN1646 LKG1646:LKJ1646 LUC1646:LUF1646 MDY1646:MEB1646 MNU1646:MNX1646 MXQ1646:MXT1646 NHM1646:NHP1646 NRI1646:NRL1646 OBE1646:OBH1646 OLA1646:OLD1646 OUW1646:OUZ1646 PES1646:PEV1646 POO1646:POR1646 PYK1646:PYN1646 QIG1646:QIJ1646 QSC1646:QSF1646 RBY1646:RCB1646 RLU1646:RLX1646 RVQ1646:RVT1646 SFM1646:SFP1646 SPI1646:SPL1646 SZE1646:SZH1646 TJA1646:TJD1646 TSW1646:TSZ1646 UCS1646:UCV1646 UMO1646:UMR1646 UWK1646:UWN1646 VGG1646:VGJ1646 VQC1646:VQF1646 VZY1646:WAB1646 WJU1646:WJX1646 WTQ1646:WTT1646 E1648:H1648 WTS1648:WTT1652 WJW1648:WJX1652 WAA1648:WAB1652 VQE1648:VQF1652 VGI1648:VGJ1652 UWM1648:UWN1652 UMQ1648:UMR1652 UCU1648:UCV1652 TSY1648:TSZ1652 TJC1648:TJD1652 SZG1648:SZH1652 SPK1648:SPL1652 SFO1648:SFP1652 RVS1648:RVT1652 RLW1648:RLX1652 RCA1648:RCB1652 QSE1648:QSF1652 QII1648:QIJ1652 PYM1648:PYN1652 POQ1648:POR1652 PEU1648:PEV1652 OUY1648:OUZ1652 OLC1648:OLD1652 OBG1648:OBH1652 NRK1648:NRL1652 NHO1648:NHP1652 MXS1648:MXT1652 MNW1648:MNX1652 MEA1648:MEB1652 LUE1648:LUF1652 LKI1648:LKJ1652 LAM1648:LAN1652 KQQ1648:KQR1652 KGU1648:KGV1652 JWY1648:JWZ1652 JNC1648:JND1652 JDG1648:JDH1652 ITK1648:ITL1652 IJO1648:IJP1652 HZS1648:HZT1652 HPW1648:HPX1652 HGA1648:HGB1652 GWE1648:GWF1652 GMI1648:GMJ1652 GCM1648:GCN1652 FSQ1648:FSR1652 FIU1648:FIV1652 EYY1648:EYZ1652 EPC1648:EPD1652 EFG1648:EFH1652 DVK1648:DVL1652 DLO1648:DLP1652 DBS1648:DBT1652 CRW1648:CRX1652 CIA1648:CIB1652 BYE1648:BYF1652 BOI1648:BOJ1652 BEM1648:BEN1652 AUQ1648:AUR1652 AKU1648:AKV1652 AAY1648:AAZ1652 RC1648:RD1652 HG1648:HH1652 G1650:H1654 WTR2026:WTT2026 F1649:F1654 WTR1653:WTT1654 WJV2026:WJX2026 WTR1647:WTR1652 WJV1653:WJX1654 VZZ2026:WAB2026 WJV1647:WJV1652 VZZ1653:WAB1654 VQD2026:VQF2026 VZZ1647:VZZ1652 VQD1653:VQF1654 VGH2026:VGJ2026 VQD1647:VQD1652 VGH1653:VGJ1654 UWL2026:UWN2026 VGH1647:VGH1652 UWL1653:UWN1654 UMP2026:UMR2026 UWL1647:UWL1652 UMP1653:UMR1654 UCT2026:UCV2026 UMP1647:UMP1652 UCT1653:UCV1654 TSX2026:TSZ2026 UCT1647:UCT1652 TSX1653:TSZ1654 TJB2026:TJD2026 TSX1647:TSX1652 TJB1653:TJD1654 SZF2026:SZH2026 TJB1647:TJB1652 SZF1653:SZH1654 SPJ2026:SPL2026 SZF1647:SZF1652 SPJ1653:SPL1654 SFN2026:SFP2026 SPJ1647:SPJ1652 SFN1653:SFP1654 RVR2026:RVT2026 SFN1647:SFN1652 RVR1653:RVT1654 RLV2026:RLX2026 RVR1647:RVR1652 RLV1653:RLX1654 RBZ2026:RCB2026 RLV1647:RLV1652 RBZ1653:RCB1654 QSD2026:QSF2026 RBZ1647:RBZ1652 QSD1653:QSF1654 QIH2026:QIJ2026 QSD1647:QSD1652 QIH1653:QIJ1654 PYL2026:PYN2026 QIH1647:QIH1652 PYL1653:PYN1654 POP2026:POR2026 PYL1647:PYL1652 POP1653:POR1654 PET2026:PEV2026 POP1647:POP1652 PET1653:PEV1654 OUX2026:OUZ2026 PET1647:PET1652 OUX1653:OUZ1654 OLB2026:OLD2026 OUX1647:OUX1652 OLB1653:OLD1654 OBF2026:OBH2026 OLB1647:OLB1652 OBF1653:OBH1654 NRJ2026:NRL2026 OBF1647:OBF1652 NRJ1653:NRL1654 NHN2026:NHP2026 NRJ1647:NRJ1652 NHN1653:NHP1654 MXR2026:MXT2026 NHN1647:NHN1652 MXR1653:MXT1654 MNV2026:MNX2026 MXR1647:MXR1652 MNV1653:MNX1654 MDZ2026:MEB2026 MNV1647:MNV1652 MDZ1653:MEB1654 LUD2026:LUF2026 MDZ1647:MDZ1652 LUD1653:LUF1654 LKH2026:LKJ2026 LUD1647:LUD1652 LKH1653:LKJ1654 LAL2026:LAN2026 LKH1647:LKH1652 LAL1653:LAN1654 KQP2026:KQR2026 LAL1647:LAL1652 KQP1653:KQR1654 KGT2026:KGV2026 KQP1647:KQP1652 KGT1653:KGV1654 JWX2026:JWZ2026 KGT1647:KGT1652 JWX1653:JWZ1654 JNB2026:JND2026 JWX1647:JWX1652 JNB1653:JND1654 JDF2026:JDH2026 JNB1647:JNB1652 JDF1653:JDH1654 ITJ2026:ITL2026 JDF1647:JDF1652 ITJ1653:ITL1654 IJN2026:IJP2026 ITJ1647:ITJ1652 IJN1653:IJP1654 HZR2026:HZT2026 IJN1647:IJN1652 HZR1653:HZT1654 HPV2026:HPX2026 HZR1647:HZR1652 HPV1653:HPX1654 HFZ2026:HGB2026 HPV1647:HPV1652 HFZ1653:HGB1654 GWD2026:GWF2026 HFZ1647:HFZ1652 GWD1653:GWF1654 GMH2026:GMJ2026 GWD1647:GWD1652 GMH1653:GMJ1654 GCL2026:GCN2026 GMH1647:GMH1652 GCL1653:GCN1654 FSP2026:FSR2026 GCL1647:GCL1652 FSP1653:FSR1654 FIT2026:FIV2026 FSP1647:FSP1652 FIT1653:FIV1654 EYX2026:EYZ2026 FIT1647:FIT1652 EYX1653:EYZ1654 EPB2026:EPD2026 EYX1647:EYX1652 EPB1653:EPD1654 EFF2026:EFH2026 EPB1647:EPB1652 EFF1653:EFH1654 DVJ2026:DVL2026 EFF1647:EFF1652 DVJ1653:DVL1654 DLN2026:DLP2026 DVJ1647:DVJ1652 DLN1653:DLP1654 DBR2026:DBT2026 DLN1647:DLN1652 DBR1653:DBT1654 CRV2026:CRX2026 DBR1647:DBR1652 CRV1653:CRX1654 CHZ2026:CIB2026 CRV1647:CRV1652 CHZ1653:CIB1654 BYD2026:BYF2026 CHZ1647:CHZ1652 BYD1653:BYF1654 BOH2026:BOJ2026 BYD1647:BYD1652 BOH1653:BOJ1654 BEL2026:BEN2026 BOH1647:BOH1652 BEL1653:BEN1654 AUP2026:AUR2026 BEL1647:BEL1652 AUP1653:AUR1654 AKT2026:AKV2026 AUP1647:AUP1652 AKT1653:AKV1654 AAX2026:AAZ2026 AKT1647:AKT1652 AAX1653:AAZ1654 RB2026:RD2026 AAX1647:AAX1652 RB1653:RD1654 HF2026:HH2026 RB1647:RB1652 HF1653:HH1654 F1655:H1656 HF1647:HF1652 F2029:H2029" xr:uid="{1A501CAD-1B5D-472B-8961-7306FBEB57C5}"/>
    <dataValidation type="list" allowBlank="1" showInputMessage="1" showErrorMessage="1" sqref="WVB2027:WVC2027 WVB1655:WVC1670 WLF1655:WLG1670 WBJ1655:WBK1670 VRN1655:VRO1670 VHR1655:VHS1670 UXV1655:UXW1670 UNZ1655:UOA1670 UED1655:UEE1670 TUH1655:TUI1670 TKL1655:TKM1670 TAP1655:TAQ1670 SQT1655:SQU1670 SGX1655:SGY1670 RXB1655:RXC1670 RNF1655:RNG1670 RDJ1655:RDK1670 QTN1655:QTO1670 QJR1655:QJS1670 PZV1655:PZW1670 PPZ1655:PQA1670 PGD1655:PGE1670 OWH1655:OWI1670 OML1655:OMM1670 OCP1655:OCQ1670 NST1655:NSU1670 NIX1655:NIY1670 MZB1655:MZC1670 MPF1655:MPG1670 MFJ1655:MFK1670 LVN1655:LVO1670 LLR1655:LLS1670 LBV1655:LBW1670 KRZ1655:KSA1670 KID1655:KIE1670 JYH1655:JYI1670 JOL1655:JOM1670 JEP1655:JEQ1670 IUT1655:IUU1670 IKX1655:IKY1670 IBB1655:IBC1670 HRF1655:HRG1670 HHJ1655:HHK1670 GXN1655:GXO1670 GNR1655:GNS1670 GDV1655:GDW1670 FTZ1655:FUA1670 FKD1655:FKE1670 FAH1655:FAI1670 EQL1655:EQM1670 EGP1655:EGQ1670 DWT1655:DWU1670 DMX1655:DMY1670 DDB1655:DDC1670 CTF1655:CTG1670 CJJ1655:CJK1670 BZN1655:BZO1670 BPR1655:BPS1670 BFV1655:BFW1670 AVZ1655:AWA1670 AMD1655:AME1670 ACH1655:ACI1670 SL1655:SM1670 IP1655:IQ1670 IP2027:IQ2027 SL2027:SM2027 ACH2027:ACI2027 AMD2027:AME2027 AVZ2027:AWA2027 BFV2027:BFW2027 BPR2027:BPS2027 BZN2027:BZO2027 CJJ2027:CJK2027 CTF2027:CTG2027 DDB2027:DDC2027 DMX2027:DMY2027 DWT2027:DWU2027 EGP2027:EGQ2027 EQL2027:EQM2027 FAH2027:FAI2027 FKD2027:FKE2027 FTZ2027:FUA2027 GDV2027:GDW2027 GNR2027:GNS2027 GXN2027:GXO2027 HHJ2027:HHK2027 HRF2027:HRG2027 IBB2027:IBC2027 IKX2027:IKY2027 IUT2027:IUU2027 JEP2027:JEQ2027 JOL2027:JOM2027 JYH2027:JYI2027 KID2027:KIE2027 KRZ2027:KSA2027 LBV2027:LBW2027 LLR2027:LLS2027 LVN2027:LVO2027 MFJ2027:MFK2027 MPF2027:MPG2027 MZB2027:MZC2027 NIX2027:NIY2027 NST2027:NSU2027 OCP2027:OCQ2027 OML2027:OMM2027 OWH2027:OWI2027 PGD2027:PGE2027 PPZ2027:PQA2027 PZV2027:PZW2027 QJR2027:QJS2027 QTN2027:QTO2027 RDJ2027:RDK2027 RNF2027:RNG2027 RXB2027:RXC2027 SGX2027:SGY2027 SQT2027:SQU2027 TAP2027:TAQ2027 TKL2027:TKM2027 TUH2027:TUI2027 UED2027:UEE2027 UNZ2027:UOA2027 UXV2027:UXW2027 VHR2027:VHS2027 VRN2027:VRO2027 WBJ2027:WBK2027 WLF2027:WLG2027 WVB1516:WVC1516 IP1516:IQ1516 SL1516:SM1516 ACH1516:ACI1516 AMD1516:AME1516 AVZ1516:AWA1516 BFV1516:BFW1516 BPR1516:BPS1516 BZN1516:BZO1516 CJJ1516:CJK1516 CTF1516:CTG1516 DDB1516:DDC1516 DMX1516:DMY1516 DWT1516:DWU1516 EGP1516:EGQ1516 EQL1516:EQM1516 FAH1516:FAI1516 FKD1516:FKE1516 FTZ1516:FUA1516 GDV1516:GDW1516 GNR1516:GNS1516 GXN1516:GXO1516 HHJ1516:HHK1516 HRF1516:HRG1516 IBB1516:IBC1516 IKX1516:IKY1516 IUT1516:IUU1516 JEP1516:JEQ1516 JOL1516:JOM1516 JYH1516:JYI1516 KID1516:KIE1516 KRZ1516:KSA1516 LBV1516:LBW1516 LLR1516:LLS1516 LVN1516:LVO1516 MFJ1516:MFK1516 MPF1516:MPG1516 MZB1516:MZC1516 NIX1516:NIY1516 NST1516:NSU1516 OCP1516:OCQ1516 OML1516:OMM1516 OWH1516:OWI1516 PGD1516:PGE1516 PPZ1516:PQA1516 PZV1516:PZW1516 QJR1516:QJS1516 QTN1516:QTO1516 RDJ1516:RDK1516 RNF1516:RNG1516 RXB1516:RXC1516 SGX1516:SGY1516 SQT1516:SQU1516 TAP1516:TAQ1516 TKL1516:TKM1516 TUH1516:TUI1516 UED1516:UEE1516 UNZ1516:UOA1516 UXV1516:UXW1516 VHR1516:VHS1516 VRN1516:VRO1516 WBJ1516:WBK1516 WLF1516:WLG1516 AMD2032:AME2038 AVZ2032:AWA2038 BFV2032:BFW2038 BPR2032:BPS2038 BZN2032:BZO2038 CJJ2032:CJK2038 CTF2032:CTG2038 DDB2032:DDC2038 DMX2032:DMY2038 DWT2032:DWU2038 EGP2032:EGQ2038 EQL2032:EQM2038 FAH2032:FAI2038 FKD2032:FKE2038 FTZ2032:FUA2038 GDV2032:GDW2038 GNR2032:GNS2038 GXN2032:GXO2038 HHJ2032:HHK2038 HRF2032:HRG2038 IBB2032:IBC2038 IKX2032:IKY2038 IUT2032:IUU2038 JEP2032:JEQ2038 JOL2032:JOM2038 JYH2032:JYI2038 KID2032:KIE2038 KRZ2032:KSA2038 LBV2032:LBW2038 LLR2032:LLS2038 LVN2032:LVO2038 MFJ2032:MFK2038 MPF2032:MPG2038 MZB2032:MZC2038 NIX2032:NIY2038 NST2032:NSU2038 OCP2032:OCQ2038 OML2032:OMM2038 OWH2032:OWI2038 PGD2032:PGE2038 PPZ2032:PQA2038 PZV2032:PZW2038 QJR2032:QJS2038 QTN2032:QTO2038 RDJ2032:RDK2038 RNF2032:RNG2038 RXB2032:RXC2038 SGX2032:SGY2038 SQT2032:SQU2038 TAP2032:TAQ2038 TKL2032:TKM2038 TUH2032:TUI2038 UED2032:UEE2038 UNZ2032:UOA2038 UXV2032:UXW2038 VHR2032:VHS2038 VRN2032:VRO2038 WBJ2032:WBK2038 WLF2032:WLG2038 WVB2032:WVC2038 IP2032:IQ2038 SL2032:SM2038 ACH2032:ACI2038 BPR1689:BPS1734 BFV1689:BFW1734 AVZ1689:AWA1734 AMD1689:AME1734 ACH1689:ACI1734 SL1689:SM1734 IP1689:IQ1734 WVB1689:WVC1734 WLF1689:WLG1734 WBJ1689:WBK1734 VRN1689:VRO1734 VHR1689:VHS1734 UXV1689:UXW1734 UNZ1689:UOA1734 UED1689:UEE1734 TUH1689:TUI1734 TKL1689:TKM1734 TAP1689:TAQ1734 SQT1689:SQU1734 SGX1689:SGY1734 RXB1689:RXC1734 RNF1689:RNG1734 RDJ1689:RDK1734 QTN1689:QTO1734 QJR1689:QJS1734 PZV1689:PZW1734 PPZ1689:PQA1734 PGD1689:PGE1734 OWH1689:OWI1734 OML1689:OMM1734 OCP1689:OCQ1734 NST1689:NSU1734 NIX1689:NIY1734 MZB1689:MZC1734 MPF1689:MPG1734 MFJ1689:MFK1734 LVN1689:LVO1734 LLR1689:LLS1734 LBV1689:LBW1734 KRZ1689:KSA1734 KID1689:KIE1734 JYH1689:JYI1734 JOL1689:JOM1734 JEP1689:JEQ1734 IUT1689:IUU1734 IKX1689:IKY1734 IBB1689:IBC1734 HRF1689:HRG1734 HHJ1689:HHK1734 GXN1689:GXO1734 GNR1689:GNS1734 GDV1689:GDW1734 FTZ1689:FUA1734 FKD1689:FKE1734 FAH1689:FAI1734 EQL1689:EQM1734 EGP1689:EGQ1734 DWT1689:DWU1734 DMX1689:DMY1734 DDB1689:DDC1734 CTF1689:CTG1734 CJJ1689:CJK1734 BZN1689:BZO1734" xr:uid="{A6042BBC-2063-4C5C-9289-357E99BFD3B5}">
      <formula1>"△,　,"</formula1>
    </dataValidation>
    <dataValidation type="list" allowBlank="1" showInputMessage="1" showErrorMessage="1" sqref="WUZ1655:WVA1670 WLD1655:WLE1670 WBH1655:WBI1670 VRL1655:VRM1670 VHP1655:VHQ1670 UXT1655:UXU1670 UNX1655:UNY1670 UEB1655:UEC1670 TUF1655:TUG1670 TKJ1655:TKK1670 TAN1655:TAO1670 SQR1655:SQS1670 SGV1655:SGW1670 RWZ1655:RXA1670 RND1655:RNE1670 RDH1655:RDI1670 QTL1655:QTM1670 QJP1655:QJQ1670 PZT1655:PZU1670 PPX1655:PPY1670 PGB1655:PGC1670 OWF1655:OWG1670 OMJ1655:OMK1670 OCN1655:OCO1670 NSR1655:NSS1670 NIV1655:NIW1670 MYZ1655:MZA1670 MPD1655:MPE1670 MFH1655:MFI1670 LVL1655:LVM1670 LLP1655:LLQ1670 LBT1655:LBU1670 KRX1655:KRY1670 KIB1655:KIC1670 JYF1655:JYG1670 JOJ1655:JOK1670 JEN1655:JEO1670 IUR1655:IUS1670 IKV1655:IKW1670 IAZ1655:IBA1670 HRD1655:HRE1670 HHH1655:HHI1670 GXL1655:GXM1670 GNP1655:GNQ1670 GDT1655:GDU1670 FTX1655:FTY1670 FKB1655:FKC1670 FAF1655:FAG1670 EQJ1655:EQK1670 EGN1655:EGO1670 DWR1655:DWS1670 DMV1655:DMW1670 DCZ1655:DDA1670 CTD1655:CTE1670 CJH1655:CJI1670 BZL1655:BZM1670 BPP1655:BPQ1670 BFT1655:BFU1670 AVX1655:AVY1670 AMB1655:AMC1670 ACF1655:ACG1670 SJ1655:SK1670 IN1655:IO1670 WUZ2027:WVA2027 WTU1655:WUA1670 WJY1655:WKE1670 WAC1655:WAI1670 VQG1655:VQM1670 VGK1655:VGQ1670 UWO1655:UWU1670 UMS1655:UMY1670 UCW1655:UDC1670 TTA1655:TTG1670 TJE1655:TJK1670 SZI1655:SZO1670 SPM1655:SPS1670 SFQ1655:SFW1670 RVU1655:RWA1670 RLY1655:RME1670 RCC1655:RCI1670 QSG1655:QSM1670 QIK1655:QIQ1670 PYO1655:PYU1670 POS1655:POY1670 PEW1655:PFC1670 OVA1655:OVG1670 OLE1655:OLK1670 OBI1655:OBO1670 NRM1655:NRS1670 NHQ1655:NHW1670 MXU1655:MYA1670 MNY1655:MOE1670 MEC1655:MEI1670 LUG1655:LUM1670 LKK1655:LKQ1670 LAO1655:LAU1670 KQS1655:KQY1670 KGW1655:KHC1670 JXA1655:JXG1670 JNE1655:JNK1670 JDI1655:JDO1670 ITM1655:ITS1670 IJQ1655:IJW1670 HZU1655:IAA1670 HPY1655:HQE1670 HGC1655:HGI1670 GWG1655:GWM1670 GMK1655:GMQ1670 GCO1655:GCU1670 FSS1655:FSY1670 FIW1655:FJC1670 EZA1655:EZG1670 EPE1655:EPK1670 EFI1655:EFO1670 DVM1655:DVS1670 DLQ1655:DLW1670 DBU1655:DCA1670 CRY1655:CSE1670 CIC1655:CII1670 BYG1655:BYM1670 BOK1655:BOQ1670 BEO1655:BEU1670 AUS1655:AUY1670 AKW1655:ALC1670 ABA1655:ABG1670 RE1655:RK1670 HI1655:HO1670 HI2027:HO2027 RE2027:RK2027 ABA2027:ABG2027 AKW2027:ALC2027 AUS2027:AUY2027 BEO2027:BEU2027 BOK2027:BOQ2027 BYG2027:BYM2027 CIC2027:CII2027 CRY2027:CSE2027 DBU2027:DCA2027 DLQ2027:DLW2027 DVM2027:DVS2027 EFI2027:EFO2027 EPE2027:EPK2027 EZA2027:EZG2027 FIW2027:FJC2027 FSS2027:FSY2027 GCO2027:GCU2027 GMK2027:GMQ2027 GWG2027:GWM2027 HGC2027:HGI2027 HPY2027:HQE2027 HZU2027:IAA2027 IJQ2027:IJW2027 ITM2027:ITS2027 JDI2027:JDO2027 JNE2027:JNK2027 JXA2027:JXG2027 KGW2027:KHC2027 KQS2027:KQY2027 LAO2027:LAU2027 LKK2027:LKQ2027 LUG2027:LUM2027 MEC2027:MEI2027 MNY2027:MOE2027 MXU2027:MYA2027 NHQ2027:NHW2027 NRM2027:NRS2027 OBI2027:OBO2027 OLE2027:OLK2027 OVA2027:OVG2027 PEW2027:PFC2027 POS2027:POY2027 PYO2027:PYU2027 QIK2027:QIQ2027 QSG2027:QSM2027 RCC2027:RCI2027 RLY2027:RME2027 RVU2027:RWA2027 SFQ2027:SFW2027 SPM2027:SPS2027 SZI2027:SZO2027 TJE2027:TJK2027 TTA2027:TTG2027 UCW2027:UDC2027 UMS2027:UMY2027 UWO2027:UWU2027 VGK2027:VGQ2027 VQG2027:VQM2027 WAC2027:WAI2027 WJY2027:WKE2027 WTU2027:WUA2027 IN2027:IO2027 SJ2027:SK2027 ACF2027:ACG2027 AMB2027:AMC2027 AVX2027:AVY2027 BFT2027:BFU2027 BPP2027:BPQ2027 BZL2027:BZM2027 CJH2027:CJI2027 CTD2027:CTE2027 DCZ2027:DDA2027 DMV2027:DMW2027 DWR2027:DWS2027 EGN2027:EGO2027 EQJ2027:EQK2027 FAF2027:FAG2027 FKB2027:FKC2027 FTX2027:FTY2027 GDT2027:GDU2027 GNP2027:GNQ2027 GXL2027:GXM2027 HHH2027:HHI2027 HRD2027:HRE2027 IAZ2027:IBA2027 IKV2027:IKW2027 IUR2027:IUS2027 JEN2027:JEO2027 JOJ2027:JOK2027 JYF2027:JYG2027 KIB2027:KIC2027 KRX2027:KRY2027 LBT2027:LBU2027 LLP2027:LLQ2027 LVL2027:LVM2027 MFH2027:MFI2027 MPD2027:MPE2027 MYZ2027:MZA2027 NIV2027:NIW2027 NSR2027:NSS2027 OCN2027:OCO2027 OMJ2027:OMK2027 OWF2027:OWG2027 PGB2027:PGC2027 PPX2027:PPY2027 PZT2027:PZU2027 QJP2027:QJQ2027 QTL2027:QTM2027 RDH2027:RDI2027 RND2027:RNE2027 RWZ2027:RXA2027 SGV2027:SGW2027 SQR2027:SQS2027 TAN2027:TAO2027 TKJ2027:TKK2027 TUF2027:TUG2027 UEB2027:UEC2027 UNX2027:UNY2027 UXT2027:UXU2027 VHP2027:VHQ2027 VRL2027:VRM2027 WBH2027:WBI2027 WLD2027:WLE2027 WUZ1516:WVA1516 I1516:O1516 HH1516:HN1516 RD1516:RJ1516 AAZ1516:ABF1516 AKV1516:ALB1516 AUR1516:AUX1516 BEN1516:BET1516 BOJ1516:BOP1516 BYF1516:BYL1516 CIB1516:CIH1516 CRX1516:CSD1516 DBT1516:DBZ1516 DLP1516:DLV1516 DVL1516:DVR1516 EFH1516:EFN1516 EPD1516:EPJ1516 EYZ1516:EZF1516 FIV1516:FJB1516 FSR1516:FSX1516 GCN1516:GCT1516 GMJ1516:GMP1516 GWF1516:GWL1516 HGB1516:HGH1516 HPX1516:HQD1516 HZT1516:HZZ1516 IJP1516:IJV1516 ITL1516:ITR1516 JDH1516:JDN1516 JND1516:JNJ1516 JWZ1516:JXF1516 KGV1516:KHB1516 KQR1516:KQX1516 LAN1516:LAT1516 LKJ1516:LKP1516 LUF1516:LUL1516 MEB1516:MEH1516 MNX1516:MOD1516 MXT1516:MXZ1516 NHP1516:NHV1516 NRL1516:NRR1516 OBH1516:OBN1516 OLD1516:OLJ1516 OUZ1516:OVF1516 PEV1516:PFB1516 POR1516:POX1516 PYN1516:PYT1516 QIJ1516:QIP1516 QSF1516:QSL1516 RCB1516:RCH1516 RLX1516:RMD1516 RVT1516:RVZ1516 SFP1516:SFV1516 SPL1516:SPR1516 SZH1516:SZN1516 TJD1516:TJJ1516 TSZ1516:TTF1516 UCV1516:UDB1516 UMR1516:UMX1516 UWN1516:UWT1516 VGJ1516:VGP1516 VQF1516:VQL1516 WAB1516:WAH1516 WJX1516:WKD1516 WTT1516:WTZ1516 IN1516:IO1516 SJ1516:SK1516 ACF1516:ACG1516 AMB1516:AMC1516 AVX1516:AVY1516 BFT1516:BFU1516 BPP1516:BPQ1516 BZL1516:BZM1516 CJH1516:CJI1516 CTD1516:CTE1516 DCZ1516:DDA1516 DMV1516:DMW1516 DWR1516:DWS1516 EGN1516:EGO1516 EQJ1516:EQK1516 FAF1516:FAG1516 FKB1516:FKC1516 FTX1516:FTY1516 GDT1516:GDU1516 GNP1516:GNQ1516 GXL1516:GXM1516 HHH1516:HHI1516 HRD1516:HRE1516 IAZ1516:IBA1516 IKV1516:IKW1516 IUR1516:IUS1516 JEN1516:JEO1516 JOJ1516:JOK1516 JYF1516:JYG1516 KIB1516:KIC1516 KRX1516:KRY1516 LBT1516:LBU1516 LLP1516:LLQ1516 LVL1516:LVM1516 MFH1516:MFI1516 MPD1516:MPE1516 MYZ1516:MZA1516 NIV1516:NIW1516 NSR1516:NSS1516 OCN1516:OCO1516 OMJ1516:OMK1516 OWF1516:OWG1516 PGB1516:PGC1516 PPX1516:PPY1516 PZT1516:PZU1516 QJP1516:QJQ1516 QTL1516:QTM1516 RDH1516:RDI1516 RND1516:RNE1516 RWZ1516:RXA1516 SGV1516:SGW1516 SQR1516:SQS1516 TAN1516:TAO1516 TKJ1516:TKK1516 TUF1516:TUG1516 UEB1516:UEC1516 UNX1516:UNY1516 UXT1516:UXU1516 VHP1516:VHQ1516 VRL1516:VRM1516 WBH1516:WBI1516 WLD1516:WLE1516 AAZ2032:ABF2038 AKV2032:ALB2038 AUR2032:AUX2038 BEN2032:BET2038 BOJ2032:BOP2038 BYF2032:BYL2038 CIB2032:CIH2038 CRX2032:CSD2038 DBT2032:DBZ2038 DLP2032:DLV2038 DVL2032:DVR2038 EFH2032:EFN2038 EPD2032:EPJ2038 EYZ2032:EZF2038 FIV2032:FJB2038 FSR2032:FSX2038 GCN2032:GCT2038 GMJ2032:GMP2038 GWF2032:GWL2038 HGB2032:HGH2038 HPX2032:HQD2038 HZT2032:HZZ2038 IJP2032:IJV2038 ITL2032:ITR2038 JDH2032:JDN2038 JND2032:JNJ2038 JWZ2032:JXF2038 KGV2032:KHB2038 KQR2032:KQX2038 LAN2032:LAT2038 LKJ2032:LKP2038 LUF2032:LUL2038 MEB2032:MEH2038 MNX2032:MOD2038 MXT2032:MXZ2038 NHP2032:NHV2038 NRL2032:NRR2038 OBH2032:OBN2038 OLD2032:OLJ2038 OUZ2032:OVF2038 PEV2032:PFB2038 POR2032:POX2038 PYN2032:PYT2038 QIJ2032:QIP2038 QSF2032:QSL2038 RCB2032:RCH2038 RLX2032:RMD2038 RVT2032:RVZ2038 SFP2032:SFV2038 SPL2032:SPR2038 SZH2032:SZN2038 TJD2032:TJJ2038 TSZ2032:TTF2038 UCV2032:UDB2038 UMR2032:UMX2038 UWN2032:UWT2038 VGJ2032:VGP2038 VQF2032:VQL2038 WAB2032:WAH2038 WJX2032:WKD2038 WTT2032:WTZ2038 IN2032:IO2038 SJ2032:SK2038 ACF2032:ACG2038 AMB2032:AMC2038 AVX2032:AVY2038 BFT2032:BFU2038 BPP2032:BPQ2038 BZL2032:BZM2038 CJH2032:CJI2038 CTD2032:CTE2038 DCZ2032:DDA2038 DMV2032:DMW2038 DWR2032:DWS2038 EGN2032:EGO2038 EQJ2032:EQK2038 FAF2032:FAG2038 FKB2032:FKC2038 FTX2032:FTY2038 GDT2032:GDU2038 GNP2032:GNQ2038 GXL2032:GXM2038 HHH2032:HHI2038 HRD2032:HRE2038 IAZ2032:IBA2038 IKV2032:IKW2038 IUR2032:IUS2038 JEN2032:JEO2038 JOJ2032:JOK2038 JYF2032:JYG2038 KIB2032:KIC2038 KRX2032:KRY2038 LBT2032:LBU2038 LLP2032:LLQ2038 LVL2032:LVM2038 MFH2032:MFI2038 MPD2032:MPE2038 MYZ2032:MZA2038 NIV2032:NIW2038 NSR2032:NSS2038 OCN2032:OCO2038 OMJ2032:OMK2038 OWF2032:OWG2038 PGB2032:PGC2038 PPX2032:PPY2038 PZT2032:PZU2038 QJP2032:QJQ2038 QTL2032:QTM2038 RDH2032:RDI2038 RND2032:RNE2038 RWZ2032:RXA2038 SGV2032:SGW2038 SQR2032:SQS2038 TAN2032:TAO2038 TKJ2032:TKK2038 TUF2032:TUG2038 UEB2032:UEC2038 UNX2032:UNY2038 UXT2032:UXU2038 VHP2032:VHQ2038 VRL2032:VRM2038 WBH2032:WBI2038 WLD2032:WLE2038 WUZ2032:WVA2038 I2030:O2039 HH2032:HN2038 RD2032:RJ2038 BEN1689:BET1734 AUR1689:AUX1734 AKV1689:ALB1734 AAZ1689:ABF1734 RD1689:RJ1734 HH1689:HN1734 I1657:O1734 WUZ1689:WVA1734 WLD1689:WLE1734 WBH1689:WBI1734 VRL1689:VRM1734 VHP1689:VHQ1734 UXT1689:UXU1734 UNX1689:UNY1734 UEB1689:UEC1734 TUF1689:TUG1734 TKJ1689:TKK1734 TAN1689:TAO1734 SQR1689:SQS1734 SGV1689:SGW1734 RWZ1689:RXA1734 RND1689:RNE1734 RDH1689:RDI1734 QTL1689:QTM1734 QJP1689:QJQ1734 PZT1689:PZU1734 PPX1689:PPY1734 PGB1689:PGC1734 OWF1689:OWG1734 OMJ1689:OMK1734 OCN1689:OCO1734 NSR1689:NSS1734 NIV1689:NIW1734 MYZ1689:MZA1734 MPD1689:MPE1734 MFH1689:MFI1734 LVL1689:LVM1734 LLP1689:LLQ1734 LBT1689:LBU1734 KRX1689:KRY1734 KIB1689:KIC1734 JYF1689:JYG1734 JOJ1689:JOK1734 JEN1689:JEO1734 IUR1689:IUS1734 IKV1689:IKW1734 IAZ1689:IBA1734 HRD1689:HRE1734 HHH1689:HHI1734 GXL1689:GXM1734 GNP1689:GNQ1734 GDT1689:GDU1734 FTX1689:FTY1734 FKB1689:FKC1734 FAF1689:FAG1734 EQJ1689:EQK1734 EGN1689:EGO1734 DWR1689:DWS1734 DMV1689:DMW1734 DCZ1689:DDA1734 CTD1689:CTE1734 CJH1689:CJI1734 BZL1689:BZM1734 BPP1689:BPQ1734 BFT1689:BFU1734 AVX1689:AVY1734 AMB1689:AMC1734 ACF1689:ACG1734 SJ1689:SK1734 IN1689:IO1734 WTT1689:WTZ1734 WJX1689:WKD1734 WAB1689:WAH1734 VQF1689:VQL1734 VGJ1689:VGP1734 UWN1689:UWT1734 UMR1689:UMX1734 UCV1689:UDB1734 TSZ1689:TTF1734 TJD1689:TJJ1734 SZH1689:SZN1734 SPL1689:SPR1734 SFP1689:SFV1734 RVT1689:RVZ1734 RLX1689:RMD1734 RCB1689:RCH1734 QSF1689:QSL1734 QIJ1689:QIP1734 PYN1689:PYT1734 POR1689:POX1734 PEV1689:PFB1734 OUZ1689:OVF1734 OLD1689:OLJ1734 OBH1689:OBN1734 NRL1689:NRR1734 NHP1689:NHV1734 MXT1689:MXZ1734 MNX1689:MOD1734 MEB1689:MEH1734 LUF1689:LUL1734 LKJ1689:LKP1734 LAN1689:LAT1734 KQR1689:KQX1734 KGV1689:KHB1734 JWZ1689:JXF1734 JND1689:JNJ1734 JDH1689:JDN1734 ITL1689:ITR1734 IJP1689:IJV1734 HZT1689:HZZ1734 HPX1689:HQD1734 HGB1689:HGH1734 GWF1689:GWL1734 GMJ1689:GMP1734 GCN1689:GCT1734 FSR1689:FSX1734 FIV1689:FJB1734 EYZ1689:EZF1734 EPD1689:EPJ1734 EFH1689:EFN1734 DVL1689:DVR1734 DLP1689:DLV1734 DBT1689:DBZ1734 CRX1689:CSD1734 CIB1689:CIH1734 BYF1689:BYL1734 BOJ1689:BOP1734" xr:uid="{242EEF56-5050-491F-A260-FA0ED5D0E04C}">
      <formula1>"〇,　,"</formula1>
    </dataValidation>
  </dataValidations>
  <printOptions horizontalCentered="1"/>
  <pageMargins left="0" right="0" top="0.39370078740157483" bottom="0.19685039370078741" header="0.51181102362204722" footer="0.11811023622047245"/>
  <pageSetup paperSize="9" scale="10" orientation="landscape" r:id="rId1"/>
  <headerFooter alignWithMargins="0">
    <oddFooter>&amp;P / &amp;N ページ</oddFooter>
  </headerFooter>
  <rowBreaks count="1" manualBreakCount="1">
    <brk id="965"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A68"/>
  <sheetViews>
    <sheetView zoomScale="85" zoomScaleNormal="85" workbookViewId="0">
      <pane xSplit="3" ySplit="4" topLeftCell="D5" activePane="bottomRight" state="frozen"/>
      <selection pane="topRight" activeCell="D1" sqref="D1"/>
      <selection pane="bottomLeft" activeCell="A5" sqref="A5"/>
      <selection pane="bottomRight" activeCell="B13" sqref="B13"/>
    </sheetView>
  </sheetViews>
  <sheetFormatPr defaultColWidth="9" defaultRowHeight="13.5"/>
  <cols>
    <col min="1" max="1" width="3.75" bestFit="1" customWidth="1"/>
    <col min="2" max="2" width="5.75" style="4" customWidth="1"/>
    <col min="3" max="3" width="10.375" bestFit="1" customWidth="1"/>
    <col min="4" max="25" width="7.125" customWidth="1"/>
  </cols>
  <sheetData>
    <row r="1" spans="1:27" ht="24">
      <c r="A1" s="676" t="s">
        <v>4125</v>
      </c>
      <c r="B1" s="676"/>
      <c r="C1" s="676"/>
      <c r="D1" s="676"/>
      <c r="E1" s="676"/>
      <c r="F1" s="676"/>
      <c r="G1" s="676"/>
      <c r="H1" s="676"/>
      <c r="I1" s="676"/>
      <c r="J1" s="676"/>
      <c r="K1" s="676"/>
      <c r="L1" s="676"/>
      <c r="M1" s="676"/>
      <c r="N1" s="676"/>
      <c r="O1" s="676"/>
      <c r="P1" s="676"/>
      <c r="Q1" s="676"/>
      <c r="R1" s="676"/>
      <c r="S1" s="676"/>
      <c r="T1" s="676"/>
      <c r="U1" s="676"/>
    </row>
    <row r="2" spans="1:27" ht="18" customHeight="1">
      <c r="R2" s="672" t="str">
        <f>'事業所・施設 一覧'!AE1</f>
        <v>黄色＝変更、赤＝廃止　　　令和8年9月1日現在</v>
      </c>
      <c r="S2" s="672"/>
      <c r="T2" s="672"/>
      <c r="U2" s="672"/>
      <c r="V2" s="672"/>
      <c r="W2" s="672"/>
      <c r="X2" s="672"/>
      <c r="Y2" s="672"/>
    </row>
    <row r="3" spans="1:27" ht="28.5" customHeight="1">
      <c r="A3" s="677" t="s">
        <v>4126</v>
      </c>
      <c r="B3" s="679" t="s">
        <v>4127</v>
      </c>
      <c r="C3" s="671" t="s">
        <v>4128</v>
      </c>
      <c r="D3" s="682" t="s">
        <v>4129</v>
      </c>
      <c r="E3" s="683"/>
      <c r="F3" s="677" t="s">
        <v>4130</v>
      </c>
      <c r="G3" s="671"/>
      <c r="H3" s="682" t="s">
        <v>148</v>
      </c>
      <c r="I3" s="683"/>
      <c r="J3" s="684" t="s">
        <v>4131</v>
      </c>
      <c r="K3" s="671"/>
      <c r="L3" s="670" t="s">
        <v>4132</v>
      </c>
      <c r="M3" s="683"/>
      <c r="N3" s="684" t="s">
        <v>4133</v>
      </c>
      <c r="O3" s="671"/>
      <c r="P3" s="682" t="s">
        <v>4134</v>
      </c>
      <c r="Q3" s="683"/>
      <c r="R3" s="684" t="s">
        <v>4135</v>
      </c>
      <c r="S3" s="671"/>
      <c r="T3" s="670" t="s">
        <v>4136</v>
      </c>
      <c r="U3" s="671"/>
      <c r="V3" s="670" t="s">
        <v>11006</v>
      </c>
      <c r="W3" s="671"/>
      <c r="X3" s="670" t="s">
        <v>11007</v>
      </c>
      <c r="Y3" s="671"/>
      <c r="AA3" s="65"/>
    </row>
    <row r="4" spans="1:27" ht="20.100000000000001" customHeight="1">
      <c r="A4" s="678"/>
      <c r="B4" s="680"/>
      <c r="C4" s="681"/>
      <c r="D4" s="6" t="s">
        <v>4137</v>
      </c>
      <c r="E4" s="7" t="s">
        <v>4138</v>
      </c>
      <c r="F4" s="8" t="s">
        <v>4139</v>
      </c>
      <c r="G4" s="9" t="s">
        <v>4138</v>
      </c>
      <c r="H4" s="10" t="s">
        <v>4139</v>
      </c>
      <c r="I4" s="11" t="s">
        <v>4138</v>
      </c>
      <c r="J4" s="8" t="s">
        <v>4139</v>
      </c>
      <c r="K4" s="9" t="s">
        <v>4138</v>
      </c>
      <c r="L4" s="10" t="s">
        <v>4139</v>
      </c>
      <c r="M4" s="11" t="s">
        <v>4138</v>
      </c>
      <c r="N4" s="8" t="s">
        <v>4139</v>
      </c>
      <c r="O4" s="9" t="s">
        <v>4138</v>
      </c>
      <c r="P4" s="10" t="s">
        <v>4139</v>
      </c>
      <c r="Q4" s="11" t="s">
        <v>4138</v>
      </c>
      <c r="R4" s="8" t="s">
        <v>4139</v>
      </c>
      <c r="S4" s="9" t="s">
        <v>4138</v>
      </c>
      <c r="T4" s="10" t="s">
        <v>4139</v>
      </c>
      <c r="U4" s="9" t="s">
        <v>4138</v>
      </c>
      <c r="V4" s="10" t="s">
        <v>4139</v>
      </c>
      <c r="W4" s="9" t="s">
        <v>4138</v>
      </c>
      <c r="X4" s="10" t="s">
        <v>4139</v>
      </c>
      <c r="Y4" s="9" t="s">
        <v>4138</v>
      </c>
    </row>
    <row r="5" spans="1:27" ht="20.100000000000001" customHeight="1">
      <c r="A5" s="5">
        <v>1</v>
      </c>
      <c r="B5" s="12" t="s">
        <v>4140</v>
      </c>
      <c r="C5" s="1" t="s">
        <v>3859</v>
      </c>
      <c r="D5" s="18" t="e">
        <f ca="1">COUNTIFS('事業所・施設 一覧'!$D$4:OFFSET('事業所・施設 一覧'!#REF!,-1,0),"さいたま市",'事業所・施設 一覧'!$P$4:OFFSET('事業所・施設 一覧'!#REF!,-1,0),"&lt;&gt;")</f>
        <v>#REF!</v>
      </c>
      <c r="E5" s="19" t="e">
        <f ca="1">SUMIF('事業所・施設 一覧'!$D$4:OFFSET('事業所・施設 一覧'!#REF!,-1,0),"さいたま市",'事業所・施設 一覧'!$P$4:OFFSET('事業所・施設 一覧'!#REF!,-1,0))</f>
        <v>#REF!</v>
      </c>
      <c r="F5" s="20" t="e">
        <f ca="1">COUNTIFS('事業所・施設 一覧'!$D$4:OFFSET('事業所・施設 一覧'!#REF!,-1,0),"さいたま市",'事業所・施設 一覧'!$S$4:OFFSET('事業所・施設 一覧'!#REF!,-1,0),"&lt;&gt;")</f>
        <v>#REF!</v>
      </c>
      <c r="G5" s="19" t="e">
        <f ca="1">SUMIF('事業所・施設 一覧'!$D$4:OFFSET('事業所・施設 一覧'!#REF!,-1,0),"さいたま市",'事業所・施設 一覧'!$S$4:OFFSET('事業所・施設 一覧'!#REF!,-1,0))</f>
        <v>#REF!</v>
      </c>
      <c r="H5" s="20" t="e">
        <f ca="1">COUNTIFS('事業所・施設 一覧'!$D$4:OFFSET('事業所・施設 一覧'!#REF!,-1,0),"さいたま市",'事業所・施設 一覧'!$T$4:OFFSET('事業所・施設 一覧'!#REF!,-1,0),"&lt;&gt;")</f>
        <v>#REF!</v>
      </c>
      <c r="I5" s="19" t="e">
        <f ca="1">SUMIF('事業所・施設 一覧'!$D$4:OFFSET('事業所・施設 一覧'!#REF!,-1,0),"さいたま市",'事業所・施設 一覧'!$T$4:OFFSET('事業所・施設 一覧'!#REF!,-1,0))</f>
        <v>#REF!</v>
      </c>
      <c r="J5" s="20" t="e">
        <f ca="1">COUNTIFS('事業所・施設 一覧'!$D$4:OFFSET('事業所・施設 一覧'!#REF!,-1,0),"さいたま市",'事業所・施設 一覧'!$U$4:OFFSET('事業所・施設 一覧'!#REF!,-1,0),"&lt;&gt;")</f>
        <v>#REF!</v>
      </c>
      <c r="K5" s="19" t="e">
        <f ca="1">SUMIF('事業所・施設 一覧'!$D$4:OFFSET('事業所・施設 一覧'!#REF!,-1,0),"さいたま市",'事業所・施設 一覧'!$U$4:OFFSET('事業所・施設 一覧'!#REF!,-1,0))</f>
        <v>#REF!</v>
      </c>
      <c r="L5" s="20" t="e">
        <f ca="1">COUNTIFS('事業所・施設 一覧'!$D$4:OFFSET('事業所・施設 一覧'!#REF!,-1,0),"さいたま市",'事業所・施設 一覧'!$V$4:OFFSET('事業所・施設 一覧'!#REF!,-1,0),"&lt;&gt;")</f>
        <v>#REF!</v>
      </c>
      <c r="M5" s="19" t="e">
        <f ca="1">SUMIF('事業所・施設 一覧'!$D$4:OFFSET('事業所・施設 一覧'!#REF!,-1,0),"さいたま市",'事業所・施設 一覧'!$V$4:OFFSET('事業所・施設 一覧'!#REF!,-1,0))</f>
        <v>#REF!</v>
      </c>
      <c r="N5" s="20" t="e">
        <f ca="1">COUNTIFS('事業所・施設 一覧'!$D$4:OFFSET('事業所・施設 一覧'!#REF!,-1,0),"さいたま市",'事業所・施設 一覧'!$W$4:OFFSET('事業所・施設 一覧'!#REF!,-1,0),"&lt;&gt;")</f>
        <v>#REF!</v>
      </c>
      <c r="O5" s="19" t="e">
        <f ca="1">SUMIF('事業所・施設 一覧'!$D$4:OFFSET('事業所・施設 一覧'!#REF!,-1,0),"さいたま市",'事業所・施設 一覧'!$W$4:OFFSET('事業所・施設 一覧'!#REF!,-1,0))</f>
        <v>#REF!</v>
      </c>
      <c r="P5" s="20" t="e">
        <f ca="1">COUNTIFS('事業所・施設 一覧'!$D$4:OFFSET('事業所・施設 一覧'!#REF!,-1,0),"さいたま市",'事業所・施設 一覧'!$X$4:OFFSET('事業所・施設 一覧'!#REF!,-1,0),"&lt;&gt;")</f>
        <v>#REF!</v>
      </c>
      <c r="Q5" s="19" t="e">
        <f ca="1">SUMIF('事業所・施設 一覧'!$D$4:OFFSET('事業所・施設 一覧'!#REF!,-1,0),"さいたま市",'事業所・施設 一覧'!$X$4:OFFSET('事業所・施設 一覧'!#REF!,-1,0))</f>
        <v>#REF!</v>
      </c>
      <c r="R5" s="20" t="e">
        <f ca="1">COUNTIFS('事業所・施設 一覧'!$D$4:OFFSET('事業所・施設 一覧'!#REF!,-1,0),"さいたま市",'事業所・施設 一覧'!$Z$4:OFFSET('事業所・施設 一覧'!#REF!,-1,0),"&lt;&gt;")</f>
        <v>#REF!</v>
      </c>
      <c r="S5" s="19" t="e">
        <f ca="1">SUMIF('事業所・施設 一覧'!$D$4:OFFSET('事業所・施設 一覧'!#REF!,-1,0),"さいたま市",'事業所・施設 一覧'!$Z$4:OFFSET('事業所・施設 一覧'!#REF!,-1,0))</f>
        <v>#REF!</v>
      </c>
      <c r="T5" s="20" t="e">
        <f ca="1">COUNTIFS('事業所・施設 一覧'!$D$4:OFFSET('事業所・施設 一覧'!#REF!,-1,0),"さいたま市",'事業所・施設 一覧'!$AA$4:OFFSET('事業所・施設 一覧'!#REF!,-1,0),"&lt;&gt;")</f>
        <v>#REF!</v>
      </c>
      <c r="U5" s="21" t="e">
        <f ca="1">SUMIF('事業所・施設 一覧'!$D$4:OFFSET('事業所・施設 一覧'!#REF!,-1,0),"さいたま市",'事業所・施設 一覧'!$AA$4:OFFSET('事業所・施設 一覧'!#REF!,-1,0))</f>
        <v>#REF!</v>
      </c>
      <c r="V5" s="20" t="e">
        <f ca="1">COUNTIFS('事業所・施設 一覧'!$D$4:OFFSET('事業所・施設 一覧'!#REF!,-1,0),"さいたま市",'事業所・施設 一覧'!$AB$4:OFFSET('事業所・施設 一覧'!#REF!,-1,0),"&lt;&gt;")</f>
        <v>#REF!</v>
      </c>
      <c r="W5" s="21" t="e">
        <f ca="1">SUMIF('事業所・施設 一覧'!$D$4:OFFSET('事業所・施設 一覧'!#REF!,-1,0),"さいたま市",'事業所・施設 一覧'!$AB$4:OFFSET('事業所・施設 一覧'!#REF!,-1,0))</f>
        <v>#REF!</v>
      </c>
      <c r="X5" s="20" t="e">
        <f ca="1">COUNTIFS('事業所・施設 一覧'!$D$4:OFFSET('事業所・施設 一覧'!#REF!,-1,0),"さいたま市",'事業所・施設 一覧'!$AC$4:OFFSET('事業所・施設 一覧'!#REF!,-1,0),"&lt;&gt;")</f>
        <v>#REF!</v>
      </c>
      <c r="Y5" s="21" t="e">
        <f ca="1">SUMIF('事業所・施設 一覧'!$D$4:OFFSET('事業所・施設 一覧'!#REF!,-1,0),"さいたま市",'事業所・施設 一覧'!$AC$4:OFFSET('事業所・施設 一覧'!#REF!,-1,0))</f>
        <v>#REF!</v>
      </c>
    </row>
    <row r="6" spans="1:27" ht="20.100000000000001" customHeight="1">
      <c r="A6" s="13">
        <v>2</v>
      </c>
      <c r="B6" s="14" t="s">
        <v>4141</v>
      </c>
      <c r="C6" s="2" t="s">
        <v>4069</v>
      </c>
      <c r="D6" s="22" t="e">
        <f ca="1">COUNTIFS('事業所・施設 一覧'!$D$4:OFFSET('事業所・施設 一覧'!#REF!,-1,0),"川越市",'事業所・施設 一覧'!$P$4:OFFSET('事業所・施設 一覧'!#REF!,-1,0),"&lt;&gt;")</f>
        <v>#REF!</v>
      </c>
      <c r="E6" s="23" t="e">
        <f ca="1">SUMIF('事業所・施設 一覧'!$D$4:OFFSET('事業所・施設 一覧'!#REF!,-1,0),"川越市",'事業所・施設 一覧'!$P$4:OFFSET('事業所・施設 一覧'!#REF!,-1,0))</f>
        <v>#REF!</v>
      </c>
      <c r="F6" s="24" t="e">
        <f ca="1">COUNTIFS('事業所・施設 一覧'!$D$4:OFFSET('事業所・施設 一覧'!#REF!,-1,0),"川越市",'事業所・施設 一覧'!$S$4:OFFSET('事業所・施設 一覧'!#REF!,-1,0),"&lt;&gt;")</f>
        <v>#REF!</v>
      </c>
      <c r="G6" s="23" t="e">
        <f ca="1">SUMIF('事業所・施設 一覧'!$D$4:OFFSET('事業所・施設 一覧'!#REF!,-1,0),"川越市",'事業所・施設 一覧'!$S$4:OFFSET('事業所・施設 一覧'!#REF!,-1,0))</f>
        <v>#REF!</v>
      </c>
      <c r="H6" s="24" t="e">
        <f ca="1">COUNTIFS('事業所・施設 一覧'!$D$4:OFFSET('事業所・施設 一覧'!#REF!,-1,0),"川越市",'事業所・施設 一覧'!$T$4:OFFSET('事業所・施設 一覧'!#REF!,-1,0),"&lt;&gt;")</f>
        <v>#REF!</v>
      </c>
      <c r="I6" s="23" t="e">
        <f ca="1">SUMIF('事業所・施設 一覧'!$D$4:OFFSET('事業所・施設 一覧'!#REF!,-1,0),"川越市",'事業所・施設 一覧'!$T$4:OFFSET('事業所・施設 一覧'!#REF!,-1,0))</f>
        <v>#REF!</v>
      </c>
      <c r="J6" s="24" t="e">
        <f ca="1">COUNTIFS('事業所・施設 一覧'!$D$4:OFFSET('事業所・施設 一覧'!#REF!,-1,0),"川越市",'事業所・施設 一覧'!$U$4:OFFSET('事業所・施設 一覧'!#REF!,-1,0),"&lt;&gt;")</f>
        <v>#REF!</v>
      </c>
      <c r="K6" s="23" t="e">
        <f ca="1">SUMIF('事業所・施設 一覧'!$D$4:OFFSET('事業所・施設 一覧'!#REF!,-1,0),"川越市",'事業所・施設 一覧'!$U$4:OFFSET('事業所・施設 一覧'!#REF!,-1,0))</f>
        <v>#REF!</v>
      </c>
      <c r="L6" s="24" t="e">
        <f ca="1">COUNTIFS('事業所・施設 一覧'!$D$4:OFFSET('事業所・施設 一覧'!#REF!,-1,0),"川越市",'事業所・施設 一覧'!$V$4:OFFSET('事業所・施設 一覧'!#REF!,-1,0),"&lt;&gt;")</f>
        <v>#REF!</v>
      </c>
      <c r="M6" s="23" t="e">
        <f ca="1">SUMIF('事業所・施設 一覧'!$D$4:OFFSET('事業所・施設 一覧'!#REF!,-1,0),"川越市",'事業所・施設 一覧'!$V$4:OFFSET('事業所・施設 一覧'!#REF!,-1,0))</f>
        <v>#REF!</v>
      </c>
      <c r="N6" s="24" t="e">
        <f ca="1">COUNTIFS('事業所・施設 一覧'!$D$4:OFFSET('事業所・施設 一覧'!#REF!,-1,0),"川越市",'事業所・施設 一覧'!$W$4:OFFSET('事業所・施設 一覧'!#REF!,-1,0),"&lt;&gt;")</f>
        <v>#REF!</v>
      </c>
      <c r="O6" s="23" t="e">
        <f ca="1">SUMIF('事業所・施設 一覧'!$D$4:OFFSET('事業所・施設 一覧'!#REF!,-1,0),"川越市",'事業所・施設 一覧'!$W$4:OFFSET('事業所・施設 一覧'!#REF!,-1,0))</f>
        <v>#REF!</v>
      </c>
      <c r="P6" s="24" t="e">
        <f ca="1">COUNTIFS('事業所・施設 一覧'!$D$4:OFFSET('事業所・施設 一覧'!#REF!,-1,0),"川越市",'事業所・施設 一覧'!$X$4:OFFSET('事業所・施設 一覧'!#REF!,-1,0),"&lt;&gt;")</f>
        <v>#REF!</v>
      </c>
      <c r="Q6" s="23" t="e">
        <f ca="1">SUMIF('事業所・施設 一覧'!$D$4:OFFSET('事業所・施設 一覧'!#REF!,-1,0),"川越市",'事業所・施設 一覧'!$X$4:OFFSET('事業所・施設 一覧'!#REF!,-1,0))</f>
        <v>#REF!</v>
      </c>
      <c r="R6" s="24" t="e">
        <f ca="1">COUNTIFS('事業所・施設 一覧'!$D$4:OFFSET('事業所・施設 一覧'!#REF!,-1,0),"川越市",'事業所・施設 一覧'!$Z$4:OFFSET('事業所・施設 一覧'!#REF!,-1,0),"&lt;&gt;")</f>
        <v>#REF!</v>
      </c>
      <c r="S6" s="23" t="e">
        <f ca="1">SUMIF('事業所・施設 一覧'!$D$4:OFFSET('事業所・施設 一覧'!#REF!,-1,0),"川越市",'事業所・施設 一覧'!$Z$4:OFFSET('事業所・施設 一覧'!#REF!,-1,0))</f>
        <v>#REF!</v>
      </c>
      <c r="T6" s="24" t="e">
        <f ca="1">COUNTIFS('事業所・施設 一覧'!$D$4:OFFSET('事業所・施設 一覧'!#REF!,-1,0),"川越市",'事業所・施設 一覧'!$AA$4:OFFSET('事業所・施設 一覧'!#REF!,-1,0),"&lt;&gt;")</f>
        <v>#REF!</v>
      </c>
      <c r="U6" s="25" t="e">
        <f ca="1">SUMIF('事業所・施設 一覧'!$D$4:OFFSET('事業所・施設 一覧'!#REF!,-1,0),"川越市",'事業所・施設 一覧'!$AA$4:OFFSET('事業所・施設 一覧'!#REF!,-1,0))</f>
        <v>#REF!</v>
      </c>
      <c r="V6" s="24" t="e">
        <f ca="1">COUNTIFS('事業所・施設 一覧'!$D$4:OFFSET('事業所・施設 一覧'!#REF!,-1,0),"川越市",'事業所・施設 一覧'!$AB$4:OFFSET('事業所・施設 一覧'!#REF!,-1,0),"&lt;&gt;")</f>
        <v>#REF!</v>
      </c>
      <c r="W6" s="25" t="e">
        <f ca="1">SUMIF('事業所・施設 一覧'!$D$4:OFFSET('事業所・施設 一覧'!#REF!,-1,0),"川越市",'事業所・施設 一覧'!$AB$4:OFFSET('事業所・施設 一覧'!#REF!,-1,0))</f>
        <v>#REF!</v>
      </c>
      <c r="X6" s="24" t="e">
        <f ca="1">COUNTIFS('事業所・施設 一覧'!$D$4:OFFSET('事業所・施設 一覧'!#REF!,-1,0),"川越市",'事業所・施設 一覧'!$AC$4:OFFSET('事業所・施設 一覧'!#REF!,-1,0),"&lt;&gt;")</f>
        <v>#REF!</v>
      </c>
      <c r="Y6" s="25" t="e">
        <f ca="1">SUMIF('事業所・施設 一覧'!$D$4:OFFSET('事業所・施設 一覧'!#REF!,-1,0),"川越市",'事業所・施設 一覧'!$AC$4:OFFSET('事業所・施設 一覧'!#REF!,-1,0))</f>
        <v>#REF!</v>
      </c>
    </row>
    <row r="7" spans="1:27" ht="20.100000000000001" customHeight="1">
      <c r="A7" s="13">
        <v>3</v>
      </c>
      <c r="B7" s="14" t="s">
        <v>865</v>
      </c>
      <c r="C7" s="2" t="s">
        <v>1852</v>
      </c>
      <c r="D7" s="22" t="e">
        <f ca="1">COUNTIFS('事業所・施設 一覧'!$D$4:OFFSET('事業所・施設 一覧'!#REF!,-1,0),"熊谷市",'事業所・施設 一覧'!$P$4:OFFSET('事業所・施設 一覧'!#REF!,-1,0),"&lt;&gt;")</f>
        <v>#REF!</v>
      </c>
      <c r="E7" s="23" t="e">
        <f ca="1">SUMIF('事業所・施設 一覧'!$D$4:OFFSET('事業所・施設 一覧'!#REF!,-1,0),"熊谷市",'事業所・施設 一覧'!$P$4:OFFSET('事業所・施設 一覧'!#REF!,-1,0))</f>
        <v>#REF!</v>
      </c>
      <c r="F7" s="24" t="e">
        <f ca="1">COUNTIFS('事業所・施設 一覧'!$D$4:OFFSET('事業所・施設 一覧'!#REF!,-1,0),"熊谷市",'事業所・施設 一覧'!$S$4:OFFSET('事業所・施設 一覧'!#REF!,-1,0),"&lt;&gt;")</f>
        <v>#REF!</v>
      </c>
      <c r="G7" s="23" t="e">
        <f ca="1">SUMIF('事業所・施設 一覧'!$D$4:OFFSET('事業所・施設 一覧'!#REF!,-1,0),"熊谷市",'事業所・施設 一覧'!$S$4:OFFSET('事業所・施設 一覧'!#REF!,-1,0))</f>
        <v>#REF!</v>
      </c>
      <c r="H7" s="24" t="e">
        <f ca="1">COUNTIFS('事業所・施設 一覧'!$D$4:OFFSET('事業所・施設 一覧'!#REF!,-1,0),"熊谷市",'事業所・施設 一覧'!$T$4:OFFSET('事業所・施設 一覧'!#REF!,-1,0),"&lt;&gt;")</f>
        <v>#REF!</v>
      </c>
      <c r="I7" s="23" t="e">
        <f ca="1">SUMIF('事業所・施設 一覧'!$D$4:OFFSET('事業所・施設 一覧'!#REF!,-1,0),"熊谷市",'事業所・施設 一覧'!$T$4:OFFSET('事業所・施設 一覧'!#REF!,-1,0))</f>
        <v>#REF!</v>
      </c>
      <c r="J7" s="24" t="e">
        <f ca="1">COUNTIFS('事業所・施設 一覧'!$D$4:OFFSET('事業所・施設 一覧'!#REF!,-1,0),"熊谷市",'事業所・施設 一覧'!$U$4:OFFSET('事業所・施設 一覧'!#REF!,-1,0),"&lt;&gt;")</f>
        <v>#REF!</v>
      </c>
      <c r="K7" s="23" t="e">
        <f ca="1">SUMIF('事業所・施設 一覧'!$D$4:OFFSET('事業所・施設 一覧'!#REF!,-1,0),"熊谷市",'事業所・施設 一覧'!$U$4:OFFSET('事業所・施設 一覧'!#REF!,-1,0))</f>
        <v>#REF!</v>
      </c>
      <c r="L7" s="24" t="e">
        <f ca="1">COUNTIFS('事業所・施設 一覧'!$D$4:OFFSET('事業所・施設 一覧'!#REF!,-1,0),"熊谷市",'事業所・施設 一覧'!$V$4:OFFSET('事業所・施設 一覧'!#REF!,-1,0),"&lt;&gt;")</f>
        <v>#REF!</v>
      </c>
      <c r="M7" s="23" t="e">
        <f ca="1">SUMIF('事業所・施設 一覧'!$D$4:OFFSET('事業所・施設 一覧'!#REF!,-1,0),"熊谷市",'事業所・施設 一覧'!$V$4:OFFSET('事業所・施設 一覧'!#REF!,-1,0))</f>
        <v>#REF!</v>
      </c>
      <c r="N7" s="24" t="e">
        <f ca="1">COUNTIFS('事業所・施設 一覧'!$D$4:OFFSET('事業所・施設 一覧'!#REF!,-1,0),"熊谷市",'事業所・施設 一覧'!$W$4:OFFSET('事業所・施設 一覧'!#REF!,-1,0),"&lt;&gt;")</f>
        <v>#REF!</v>
      </c>
      <c r="O7" s="23" t="e">
        <f ca="1">SUMIF('事業所・施設 一覧'!$D$4:OFFSET('事業所・施設 一覧'!#REF!,-1,0),"熊谷市",'事業所・施設 一覧'!$W$4:OFFSET('事業所・施設 一覧'!#REF!,-1,0))</f>
        <v>#REF!</v>
      </c>
      <c r="P7" s="24" t="e">
        <f ca="1">COUNTIFS('事業所・施設 一覧'!$D$4:OFFSET('事業所・施設 一覧'!#REF!,-1,0),"熊谷市",'事業所・施設 一覧'!$X$4:OFFSET('事業所・施設 一覧'!#REF!,-1,0),"&lt;&gt;")</f>
        <v>#REF!</v>
      </c>
      <c r="Q7" s="23" t="e">
        <f ca="1">SUMIF('事業所・施設 一覧'!$D$4:OFFSET('事業所・施設 一覧'!#REF!,-1,0),"熊谷市",'事業所・施設 一覧'!$X$4:OFFSET('事業所・施設 一覧'!#REF!,-1,0))</f>
        <v>#REF!</v>
      </c>
      <c r="R7" s="24" t="e">
        <f ca="1">COUNTIFS('事業所・施設 一覧'!$D$4:OFFSET('事業所・施設 一覧'!#REF!,-1,0),"熊谷市",'事業所・施設 一覧'!$Z$4:OFFSET('事業所・施設 一覧'!#REF!,-1,0),"&lt;&gt;")</f>
        <v>#REF!</v>
      </c>
      <c r="S7" s="23" t="e">
        <f ca="1">SUMIF('事業所・施設 一覧'!$D$4:OFFSET('事業所・施設 一覧'!#REF!,-1,0),"熊谷市",'事業所・施設 一覧'!$Z$4:OFFSET('事業所・施設 一覧'!#REF!,-1,0))</f>
        <v>#REF!</v>
      </c>
      <c r="T7" s="24" t="e">
        <f ca="1">COUNTIFS('事業所・施設 一覧'!$D$4:OFFSET('事業所・施設 一覧'!#REF!,-1,0),"熊谷市",'事業所・施設 一覧'!$AA$4:OFFSET('事業所・施設 一覧'!#REF!,-1,0),"&lt;&gt;")</f>
        <v>#REF!</v>
      </c>
      <c r="U7" s="25" t="e">
        <f ca="1">SUMIF('事業所・施設 一覧'!$D$4:OFFSET('事業所・施設 一覧'!#REF!,-1,0),"熊谷市",'事業所・施設 一覧'!$AA$4:OFFSET('事業所・施設 一覧'!#REF!,-1,0))</f>
        <v>#REF!</v>
      </c>
      <c r="V7" s="24" t="e">
        <f ca="1">COUNTIFS('事業所・施設 一覧'!$D$4:OFFSET('事業所・施設 一覧'!#REF!,-1,0),"熊谷市",'事業所・施設 一覧'!$AB$4:OFFSET('事業所・施設 一覧'!#REF!,-1,0),"&lt;&gt;")</f>
        <v>#REF!</v>
      </c>
      <c r="W7" s="25" t="e">
        <f ca="1">SUMIF('事業所・施設 一覧'!$D$4:OFFSET('事業所・施設 一覧'!#REF!,-1,0),"熊谷市",'事業所・施設 一覧'!$AB$4:OFFSET('事業所・施設 一覧'!#REF!,-1,0))</f>
        <v>#REF!</v>
      </c>
      <c r="X7" s="24" t="e">
        <f ca="1">COUNTIFS('事業所・施設 一覧'!$D$4:OFFSET('事業所・施設 一覧'!#REF!,-1,0),"熊谷市",'事業所・施設 一覧'!$AC$4:OFFSET('事業所・施設 一覧'!#REF!,-1,0),"&lt;&gt;")</f>
        <v>#REF!</v>
      </c>
      <c r="Y7" s="25" t="e">
        <f ca="1">SUMIF('事業所・施設 一覧'!$D$4:OFFSET('事業所・施設 一覧'!#REF!,-1,0),"熊谷市",'事業所・施設 一覧'!$AC$4:OFFSET('事業所・施設 一覧'!#REF!,-1,0))</f>
        <v>#REF!</v>
      </c>
    </row>
    <row r="8" spans="1:27" ht="20.100000000000001" customHeight="1">
      <c r="A8" s="13">
        <v>4</v>
      </c>
      <c r="B8" s="14" t="s">
        <v>1012</v>
      </c>
      <c r="C8" s="2" t="s">
        <v>4070</v>
      </c>
      <c r="D8" s="22" t="e">
        <f ca="1">COUNTIFS('事業所・施設 一覧'!$D$4:OFFSET('事業所・施設 一覧'!#REF!,-1,0),"川口市",'事業所・施設 一覧'!$P$4:OFFSET('事業所・施設 一覧'!#REF!,-1,0),"&lt;&gt;")</f>
        <v>#REF!</v>
      </c>
      <c r="E8" s="23" t="e">
        <f ca="1">SUMIF('事業所・施設 一覧'!$D$4:OFFSET('事業所・施設 一覧'!#REF!,-1,0),"川口市",'事業所・施設 一覧'!$P$4:OFFSET('事業所・施設 一覧'!#REF!,-1,0))</f>
        <v>#REF!</v>
      </c>
      <c r="F8" s="24" t="e">
        <f ca="1">COUNTIFS('事業所・施設 一覧'!$D$4:OFFSET('事業所・施設 一覧'!#REF!,-1,0),"川口市",'事業所・施設 一覧'!$S$4:OFFSET('事業所・施設 一覧'!#REF!,-1,0),"&lt;&gt;")</f>
        <v>#REF!</v>
      </c>
      <c r="G8" s="23" t="e">
        <f ca="1">SUMIF('事業所・施設 一覧'!$D$4:OFFSET('事業所・施設 一覧'!#REF!,-1,0),"川口市",'事業所・施設 一覧'!$S$4:OFFSET('事業所・施設 一覧'!#REF!,-1,0))</f>
        <v>#REF!</v>
      </c>
      <c r="H8" s="24" t="e">
        <f ca="1">COUNTIFS('事業所・施設 一覧'!$D$4:OFFSET('事業所・施設 一覧'!#REF!,-1,0),"川口市",'事業所・施設 一覧'!$T$4:OFFSET('事業所・施設 一覧'!#REF!,-1,0),"&lt;&gt;")</f>
        <v>#REF!</v>
      </c>
      <c r="I8" s="23" t="e">
        <f ca="1">SUMIF('事業所・施設 一覧'!$D$4:OFFSET('事業所・施設 一覧'!#REF!,-1,0),"川口市",'事業所・施設 一覧'!$T$4:OFFSET('事業所・施設 一覧'!#REF!,-1,0))</f>
        <v>#REF!</v>
      </c>
      <c r="J8" s="24" t="e">
        <f ca="1">COUNTIFS('事業所・施設 一覧'!$D$4:OFFSET('事業所・施設 一覧'!#REF!,-1,0),"川口市",'事業所・施設 一覧'!$U$4:OFFSET('事業所・施設 一覧'!#REF!,-1,0),"&lt;&gt;")</f>
        <v>#REF!</v>
      </c>
      <c r="K8" s="23" t="e">
        <f ca="1">SUMIF('事業所・施設 一覧'!$D$4:OFFSET('事業所・施設 一覧'!#REF!,-1,0),"川口市",'事業所・施設 一覧'!$U$4:OFFSET('事業所・施設 一覧'!#REF!,-1,0))</f>
        <v>#REF!</v>
      </c>
      <c r="L8" s="24" t="e">
        <f ca="1">COUNTIFS('事業所・施設 一覧'!$D$4:OFFSET('事業所・施設 一覧'!#REF!,-1,0),"川口市",'事業所・施設 一覧'!$V$4:OFFSET('事業所・施設 一覧'!#REF!,-1,0),"&lt;&gt;")</f>
        <v>#REF!</v>
      </c>
      <c r="M8" s="23" t="e">
        <f ca="1">SUMIF('事業所・施設 一覧'!$D$4:OFFSET('事業所・施設 一覧'!#REF!,-1,0),"川口市",'事業所・施設 一覧'!$V$4:OFFSET('事業所・施設 一覧'!#REF!,-1,0))</f>
        <v>#REF!</v>
      </c>
      <c r="N8" s="24" t="e">
        <f ca="1">COUNTIFS('事業所・施設 一覧'!$D$4:OFFSET('事業所・施設 一覧'!#REF!,-1,0),"川口市",'事業所・施設 一覧'!$W$4:OFFSET('事業所・施設 一覧'!#REF!,-1,0),"&lt;&gt;")</f>
        <v>#REF!</v>
      </c>
      <c r="O8" s="23" t="e">
        <f ca="1">SUMIF('事業所・施設 一覧'!$D$4:OFFSET('事業所・施設 一覧'!#REF!,-1,0),"川口市",'事業所・施設 一覧'!$W$4:OFFSET('事業所・施設 一覧'!#REF!,-1,0))</f>
        <v>#REF!</v>
      </c>
      <c r="P8" s="24" t="e">
        <f ca="1">COUNTIFS('事業所・施設 一覧'!$D$4:OFFSET('事業所・施設 一覧'!#REF!,-1,0),"川口市",'事業所・施設 一覧'!$X$4:OFFSET('事業所・施設 一覧'!#REF!,-1,0),"&lt;&gt;")</f>
        <v>#REF!</v>
      </c>
      <c r="Q8" s="23" t="e">
        <f ca="1">SUMIF('事業所・施設 一覧'!$D$4:OFFSET('事業所・施設 一覧'!#REF!,-1,0),"川口市",'事業所・施設 一覧'!$X$4:OFFSET('事業所・施設 一覧'!#REF!,-1,0))</f>
        <v>#REF!</v>
      </c>
      <c r="R8" s="24" t="e">
        <f ca="1">COUNTIFS('事業所・施設 一覧'!$D$4:OFFSET('事業所・施設 一覧'!#REF!,-1,0),"川口市",'事業所・施設 一覧'!$Z$4:OFFSET('事業所・施設 一覧'!#REF!,-1,0),"&lt;&gt;")</f>
        <v>#REF!</v>
      </c>
      <c r="S8" s="23" t="e">
        <f ca="1">SUMIF('事業所・施設 一覧'!$D$4:OFFSET('事業所・施設 一覧'!#REF!,-1,0),"川口市",'事業所・施設 一覧'!$Z$4:OFFSET('事業所・施設 一覧'!#REF!,-1,0))</f>
        <v>#REF!</v>
      </c>
      <c r="T8" s="24" t="e">
        <f ca="1">COUNTIFS('事業所・施設 一覧'!$D$4:OFFSET('事業所・施設 一覧'!#REF!,-1,0),"川口市",'事業所・施設 一覧'!$AA$4:OFFSET('事業所・施設 一覧'!#REF!,-1,0),"&lt;&gt;")</f>
        <v>#REF!</v>
      </c>
      <c r="U8" s="25" t="e">
        <f ca="1">SUMIF('事業所・施設 一覧'!$D$4:OFFSET('事業所・施設 一覧'!#REF!,-1,0),"川口市",'事業所・施設 一覧'!$AA$4:OFFSET('事業所・施設 一覧'!#REF!,-1,0))</f>
        <v>#REF!</v>
      </c>
      <c r="V8" s="24" t="e">
        <f ca="1">COUNTIFS('事業所・施設 一覧'!$D$4:OFFSET('事業所・施設 一覧'!#REF!,-1,0),"川口市",'事業所・施設 一覧'!$AB$4:OFFSET('事業所・施設 一覧'!#REF!,-1,0),"&lt;&gt;")</f>
        <v>#REF!</v>
      </c>
      <c r="W8" s="25" t="e">
        <f ca="1">SUMIF('事業所・施設 一覧'!$D$4:OFFSET('事業所・施設 一覧'!#REF!,-1,0),"川口市",'事業所・施設 一覧'!$AB$4:OFFSET('事業所・施設 一覧'!#REF!,-1,0))</f>
        <v>#REF!</v>
      </c>
      <c r="X8" s="24" t="e">
        <f ca="1">COUNTIFS('事業所・施設 一覧'!$D$4:OFFSET('事業所・施設 一覧'!#REF!,-1,0),"川口市",'事業所・施設 一覧'!$AC$4:OFFSET('事業所・施設 一覧'!#REF!,-1,0),"&lt;&gt;")</f>
        <v>#REF!</v>
      </c>
      <c r="Y8" s="25" t="e">
        <f ca="1">SUMIF('事業所・施設 一覧'!$D$4:OFFSET('事業所・施設 一覧'!#REF!,-1,0),"川口市",'事業所・施設 一覧'!$AC$4:OFFSET('事業所・施設 一覧'!#REF!,-1,0))</f>
        <v>#REF!</v>
      </c>
    </row>
    <row r="9" spans="1:27" ht="20.100000000000001" customHeight="1">
      <c r="A9" s="13">
        <v>5</v>
      </c>
      <c r="B9" s="14" t="s">
        <v>4142</v>
      </c>
      <c r="C9" s="2" t="s">
        <v>4071</v>
      </c>
      <c r="D9" s="22" t="e">
        <f ca="1">COUNTIFS('事業所・施設 一覧'!$D$4:OFFSET('事業所・施設 一覧'!#REF!,-1,0),"行田市",'事業所・施設 一覧'!$P$4:OFFSET('事業所・施設 一覧'!#REF!,-1,0),"&lt;&gt;")</f>
        <v>#REF!</v>
      </c>
      <c r="E9" s="23" t="e">
        <f ca="1">SUMIF('事業所・施設 一覧'!$D$4:OFFSET('事業所・施設 一覧'!#REF!,-1,0),"行田市",'事業所・施設 一覧'!$P$4:OFFSET('事業所・施設 一覧'!#REF!,-1,0))</f>
        <v>#REF!</v>
      </c>
      <c r="F9" s="24" t="e">
        <f ca="1">COUNTIFS('事業所・施設 一覧'!$D$4:OFFSET('事業所・施設 一覧'!#REF!,-1,0),"行田市",'事業所・施設 一覧'!$S$4:OFFSET('事業所・施設 一覧'!#REF!,-1,0),"&lt;&gt;")</f>
        <v>#REF!</v>
      </c>
      <c r="G9" s="23" t="e">
        <f ca="1">SUMIF('事業所・施設 一覧'!$D$4:OFFSET('事業所・施設 一覧'!#REF!,-1,0),"行田市",'事業所・施設 一覧'!$S$4:OFFSET('事業所・施設 一覧'!#REF!,-1,0))</f>
        <v>#REF!</v>
      </c>
      <c r="H9" s="24" t="e">
        <f ca="1">COUNTIFS('事業所・施設 一覧'!$D$4:OFFSET('事業所・施設 一覧'!#REF!,-1,0),"行田市",'事業所・施設 一覧'!$T$4:OFFSET('事業所・施設 一覧'!#REF!,-1,0),"&lt;&gt;")</f>
        <v>#REF!</v>
      </c>
      <c r="I9" s="23" t="e">
        <f ca="1">SUMIF('事業所・施設 一覧'!$D$4:OFFSET('事業所・施設 一覧'!#REF!,-1,0),"行田市",'事業所・施設 一覧'!$T$4:OFFSET('事業所・施設 一覧'!#REF!,-1,0))</f>
        <v>#REF!</v>
      </c>
      <c r="J9" s="24" t="e">
        <f ca="1">COUNTIFS('事業所・施設 一覧'!$D$4:OFFSET('事業所・施設 一覧'!#REF!,-1,0),"行田市",'事業所・施設 一覧'!$U$4:OFFSET('事業所・施設 一覧'!#REF!,-1,0),"&lt;&gt;")</f>
        <v>#REF!</v>
      </c>
      <c r="K9" s="23" t="e">
        <f ca="1">SUMIF('事業所・施設 一覧'!$D$4:OFFSET('事業所・施設 一覧'!#REF!,-1,0),"行田市",'事業所・施設 一覧'!$U$4:OFFSET('事業所・施設 一覧'!#REF!,-1,0))</f>
        <v>#REF!</v>
      </c>
      <c r="L9" s="24" t="e">
        <f ca="1">COUNTIFS('事業所・施設 一覧'!$D$4:OFFSET('事業所・施設 一覧'!#REF!,-1,0),"行田市",'事業所・施設 一覧'!$V$4:OFFSET('事業所・施設 一覧'!#REF!,-1,0),"&lt;&gt;")</f>
        <v>#REF!</v>
      </c>
      <c r="M9" s="23" t="e">
        <f ca="1">SUMIF('事業所・施設 一覧'!$D$4:OFFSET('事業所・施設 一覧'!#REF!,-1,0),"行田市",'事業所・施設 一覧'!$V$4:OFFSET('事業所・施設 一覧'!#REF!,-1,0))</f>
        <v>#REF!</v>
      </c>
      <c r="N9" s="24" t="e">
        <f ca="1">COUNTIFS('事業所・施設 一覧'!$D$4:OFFSET('事業所・施設 一覧'!#REF!,-1,0),"行田市",'事業所・施設 一覧'!$W$4:OFFSET('事業所・施設 一覧'!#REF!,-1,0),"&lt;&gt;")</f>
        <v>#REF!</v>
      </c>
      <c r="O9" s="23" t="e">
        <f ca="1">SUMIF('事業所・施設 一覧'!$D$4:OFFSET('事業所・施設 一覧'!#REF!,-1,0),"行田市",'事業所・施設 一覧'!$W$4:OFFSET('事業所・施設 一覧'!#REF!,-1,0))</f>
        <v>#REF!</v>
      </c>
      <c r="P9" s="24" t="e">
        <f ca="1">COUNTIFS('事業所・施設 一覧'!$D$4:OFFSET('事業所・施設 一覧'!#REF!,-1,0),"行田市",'事業所・施設 一覧'!$X$4:OFFSET('事業所・施設 一覧'!#REF!,-1,0),"&lt;&gt;")</f>
        <v>#REF!</v>
      </c>
      <c r="Q9" s="23" t="e">
        <f ca="1">SUMIF('事業所・施設 一覧'!$D$4:OFFSET('事業所・施設 一覧'!#REF!,-1,0),"行田市",'事業所・施設 一覧'!$X$4:OFFSET('事業所・施設 一覧'!#REF!,-1,0))</f>
        <v>#REF!</v>
      </c>
      <c r="R9" s="24" t="e">
        <f ca="1">COUNTIFS('事業所・施設 一覧'!$D$4:OFFSET('事業所・施設 一覧'!#REF!,-1,0),"行田市",'事業所・施設 一覧'!$Z$4:OFFSET('事業所・施設 一覧'!#REF!,-1,0),"&lt;&gt;")</f>
        <v>#REF!</v>
      </c>
      <c r="S9" s="23" t="e">
        <f ca="1">SUMIF('事業所・施設 一覧'!$D$4:OFFSET('事業所・施設 一覧'!#REF!,-1,0),"行田市",'事業所・施設 一覧'!$Z$4:OFFSET('事業所・施設 一覧'!#REF!,-1,0))</f>
        <v>#REF!</v>
      </c>
      <c r="T9" s="24" t="e">
        <f ca="1">COUNTIFS('事業所・施設 一覧'!$D$4:OFFSET('事業所・施設 一覧'!#REF!,-1,0),"行田市",'事業所・施設 一覧'!$AA$4:OFFSET('事業所・施設 一覧'!#REF!,-1,0),"&lt;&gt;")</f>
        <v>#REF!</v>
      </c>
      <c r="U9" s="25" t="e">
        <f ca="1">SUMIF('事業所・施設 一覧'!$D$4:OFFSET('事業所・施設 一覧'!#REF!,-1,0),"行田市",'事業所・施設 一覧'!$AA$4:OFFSET('事業所・施設 一覧'!#REF!,-1,0))</f>
        <v>#REF!</v>
      </c>
      <c r="V9" s="24" t="e">
        <f ca="1">COUNTIFS('事業所・施設 一覧'!$D$4:OFFSET('事業所・施設 一覧'!#REF!,-1,0),"行田市",'事業所・施設 一覧'!$AB$4:OFFSET('事業所・施設 一覧'!#REF!,-1,0),"&lt;&gt;")</f>
        <v>#REF!</v>
      </c>
      <c r="W9" s="25" t="e">
        <f ca="1">SUMIF('事業所・施設 一覧'!$D$4:OFFSET('事業所・施設 一覧'!#REF!,-1,0),"行田市",'事業所・施設 一覧'!$AB$4:OFFSET('事業所・施設 一覧'!#REF!,-1,0))</f>
        <v>#REF!</v>
      </c>
      <c r="X9" s="24" t="e">
        <f ca="1">COUNTIFS('事業所・施設 一覧'!$D$4:OFFSET('事業所・施設 一覧'!#REF!,-1,0),"行田市",'事業所・施設 一覧'!$AC$4:OFFSET('事業所・施設 一覧'!#REF!,-1,0),"&lt;&gt;")</f>
        <v>#REF!</v>
      </c>
      <c r="Y9" s="25" t="e">
        <f ca="1">SUMIF('事業所・施設 一覧'!$D$4:OFFSET('事業所・施設 一覧'!#REF!,-1,0),"行田市",'事業所・施設 一覧'!$AC$4:OFFSET('事業所・施設 一覧'!#REF!,-1,0))</f>
        <v>#REF!</v>
      </c>
    </row>
    <row r="10" spans="1:27" ht="20.100000000000001" customHeight="1">
      <c r="A10" s="13">
        <v>6</v>
      </c>
      <c r="B10" s="14" t="s">
        <v>369</v>
      </c>
      <c r="C10" s="2" t="s">
        <v>4072</v>
      </c>
      <c r="D10" s="22" t="e">
        <f ca="1">COUNTIFS('事業所・施設 一覧'!$D$4:OFFSET('事業所・施設 一覧'!#REF!,-1,0),"秩父市",'事業所・施設 一覧'!$P$4:OFFSET('事業所・施設 一覧'!#REF!,-1,0),"&lt;&gt;")</f>
        <v>#REF!</v>
      </c>
      <c r="E10" s="23" t="e">
        <f ca="1">SUMIF('事業所・施設 一覧'!$D$4:OFFSET('事業所・施設 一覧'!#REF!,-1,0),"秩父市",'事業所・施設 一覧'!$P$4:OFFSET('事業所・施設 一覧'!#REF!,-1,0))</f>
        <v>#REF!</v>
      </c>
      <c r="F10" s="24" t="e">
        <f ca="1">COUNTIFS('事業所・施設 一覧'!$D$4:OFFSET('事業所・施設 一覧'!#REF!,-1,0),"秩父市",'事業所・施設 一覧'!$S$4:OFFSET('事業所・施設 一覧'!#REF!,-1,0),"&lt;&gt;")</f>
        <v>#REF!</v>
      </c>
      <c r="G10" s="23" t="e">
        <f ca="1">SUMIF('事業所・施設 一覧'!$D$4:OFFSET('事業所・施設 一覧'!#REF!,-1,0),"秩父市",'事業所・施設 一覧'!$S$4:OFFSET('事業所・施設 一覧'!#REF!,-1,0))</f>
        <v>#REF!</v>
      </c>
      <c r="H10" s="24" t="e">
        <f ca="1">COUNTIFS('事業所・施設 一覧'!$D$4:OFFSET('事業所・施設 一覧'!#REF!,-1,0),"秩父市",'事業所・施設 一覧'!$T$4:OFFSET('事業所・施設 一覧'!#REF!,-1,0),"&lt;&gt;")</f>
        <v>#REF!</v>
      </c>
      <c r="I10" s="23" t="e">
        <f ca="1">SUMIF('事業所・施設 一覧'!$D$4:OFFSET('事業所・施設 一覧'!#REF!,-1,0),"秩父市",'事業所・施設 一覧'!$T$4:OFFSET('事業所・施設 一覧'!#REF!,-1,0))</f>
        <v>#REF!</v>
      </c>
      <c r="J10" s="24" t="e">
        <f ca="1">COUNTIFS('事業所・施設 一覧'!$D$4:OFFSET('事業所・施設 一覧'!#REF!,-1,0),"秩父市",'事業所・施設 一覧'!$U$4:OFFSET('事業所・施設 一覧'!#REF!,-1,0),"&lt;&gt;")</f>
        <v>#REF!</v>
      </c>
      <c r="K10" s="23" t="e">
        <f ca="1">SUMIF('事業所・施設 一覧'!$D$4:OFFSET('事業所・施設 一覧'!#REF!,-1,0),"秩父市",'事業所・施設 一覧'!$U$4:OFFSET('事業所・施設 一覧'!#REF!,-1,0))</f>
        <v>#REF!</v>
      </c>
      <c r="L10" s="24" t="e">
        <f ca="1">COUNTIFS('事業所・施設 一覧'!$D$4:OFFSET('事業所・施設 一覧'!#REF!,-1,0),"秩父市",'事業所・施設 一覧'!$V$4:OFFSET('事業所・施設 一覧'!#REF!,-1,0),"&lt;&gt;")</f>
        <v>#REF!</v>
      </c>
      <c r="M10" s="23" t="e">
        <f ca="1">SUMIF('事業所・施設 一覧'!$D$4:OFFSET('事業所・施設 一覧'!#REF!,-1,0),"秩父市",'事業所・施設 一覧'!$V$4:OFFSET('事業所・施設 一覧'!#REF!,-1,0))</f>
        <v>#REF!</v>
      </c>
      <c r="N10" s="24" t="e">
        <f ca="1">COUNTIFS('事業所・施設 一覧'!$D$4:OFFSET('事業所・施設 一覧'!#REF!,-1,0),"秩父市",'事業所・施設 一覧'!$W$4:OFFSET('事業所・施設 一覧'!#REF!,-1,0),"&lt;&gt;")</f>
        <v>#REF!</v>
      </c>
      <c r="O10" s="23" t="e">
        <f ca="1">SUMIF('事業所・施設 一覧'!$D$4:OFFSET('事業所・施設 一覧'!#REF!,-1,0),"秩父市",'事業所・施設 一覧'!$W$4:OFFSET('事業所・施設 一覧'!#REF!,-1,0))</f>
        <v>#REF!</v>
      </c>
      <c r="P10" s="24" t="e">
        <f ca="1">COUNTIFS('事業所・施設 一覧'!$D$4:OFFSET('事業所・施設 一覧'!#REF!,-1,0),"秩父市",'事業所・施設 一覧'!$X$4:OFFSET('事業所・施設 一覧'!#REF!,-1,0),"&lt;&gt;")</f>
        <v>#REF!</v>
      </c>
      <c r="Q10" s="23" t="e">
        <f ca="1">SUMIF('事業所・施設 一覧'!$D$4:OFFSET('事業所・施設 一覧'!#REF!,-1,0),"秩父市",'事業所・施設 一覧'!$X$4:OFFSET('事業所・施設 一覧'!#REF!,-1,0))</f>
        <v>#REF!</v>
      </c>
      <c r="R10" s="24" t="e">
        <f ca="1">COUNTIFS('事業所・施設 一覧'!$D$4:OFFSET('事業所・施設 一覧'!#REF!,-1,0),"秩父市",'事業所・施設 一覧'!$Z$4:OFFSET('事業所・施設 一覧'!#REF!,-1,0),"&lt;&gt;")</f>
        <v>#REF!</v>
      </c>
      <c r="S10" s="23" t="e">
        <f ca="1">SUMIF('事業所・施設 一覧'!$D$4:OFFSET('事業所・施設 一覧'!#REF!,-1,0),"秩父市",'事業所・施設 一覧'!$Z$4:OFFSET('事業所・施設 一覧'!#REF!,-1,0))</f>
        <v>#REF!</v>
      </c>
      <c r="T10" s="24" t="e">
        <f ca="1">COUNTIFS('事業所・施設 一覧'!$D$4:OFFSET('事業所・施設 一覧'!#REF!,-1,0),"秩父市",'事業所・施設 一覧'!$AA$4:OFFSET('事業所・施設 一覧'!#REF!,-1,0),"&lt;&gt;")</f>
        <v>#REF!</v>
      </c>
      <c r="U10" s="25" t="e">
        <f ca="1">SUMIF('事業所・施設 一覧'!$D$4:OFFSET('事業所・施設 一覧'!#REF!,-1,0),"秩父市",'事業所・施設 一覧'!$AA$4:OFFSET('事業所・施設 一覧'!#REF!,-1,0))</f>
        <v>#REF!</v>
      </c>
      <c r="V10" s="24" t="e">
        <f ca="1">COUNTIFS('事業所・施設 一覧'!$D$4:OFFSET('事業所・施設 一覧'!#REF!,-1,0),"秩父市",'事業所・施設 一覧'!$AB$4:OFFSET('事業所・施設 一覧'!#REF!,-1,0),"&lt;&gt;")</f>
        <v>#REF!</v>
      </c>
      <c r="W10" s="25" t="e">
        <f ca="1">SUMIF('事業所・施設 一覧'!$D$4:OFFSET('事業所・施設 一覧'!#REF!,-1,0),"秩父市",'事業所・施設 一覧'!$AB$4:OFFSET('事業所・施設 一覧'!#REF!,-1,0))</f>
        <v>#REF!</v>
      </c>
      <c r="X10" s="24" t="e">
        <f ca="1">COUNTIFS('事業所・施設 一覧'!$D$4:OFFSET('事業所・施設 一覧'!#REF!,-1,0),"秩父市",'事業所・施設 一覧'!$AC$4:OFFSET('事業所・施設 一覧'!#REF!,-1,0),"&lt;&gt;")</f>
        <v>#REF!</v>
      </c>
      <c r="Y10" s="25" t="e">
        <f ca="1">SUMIF('事業所・施設 一覧'!$D$4:OFFSET('事業所・施設 一覧'!#REF!,-1,0),"秩父市",'事業所・施設 一覧'!$AC$4:OFFSET('事業所・施設 一覧'!#REF!,-1,0))</f>
        <v>#REF!</v>
      </c>
    </row>
    <row r="11" spans="1:27" ht="20.100000000000001" customHeight="1">
      <c r="A11" s="13">
        <v>7</v>
      </c>
      <c r="B11" s="14" t="s">
        <v>864</v>
      </c>
      <c r="C11" s="2" t="s">
        <v>4073</v>
      </c>
      <c r="D11" s="22" t="e">
        <f ca="1">COUNTIFS('事業所・施設 一覧'!$D$4:OFFSET('事業所・施設 一覧'!#REF!,-1,0),"所沢市",'事業所・施設 一覧'!$P$4:OFFSET('事業所・施設 一覧'!#REF!,-1,0),"&lt;&gt;")</f>
        <v>#REF!</v>
      </c>
      <c r="E11" s="23" t="e">
        <f ca="1">SUMIF('事業所・施設 一覧'!$D$4:OFFSET('事業所・施設 一覧'!#REF!,-1,0),"所沢市",'事業所・施設 一覧'!$P$4:OFFSET('事業所・施設 一覧'!#REF!,-1,0))</f>
        <v>#REF!</v>
      </c>
      <c r="F11" s="24" t="e">
        <f ca="1">COUNTIFS('事業所・施設 一覧'!$D$4:OFFSET('事業所・施設 一覧'!#REF!,-1,0),"所沢市",'事業所・施設 一覧'!$S$4:OFFSET('事業所・施設 一覧'!#REF!,-1,0),"&lt;&gt;")</f>
        <v>#REF!</v>
      </c>
      <c r="G11" s="23" t="e">
        <f ca="1">SUMIF('事業所・施設 一覧'!$D$4:OFFSET('事業所・施設 一覧'!#REF!,-1,0),"所沢市",'事業所・施設 一覧'!$S$4:OFFSET('事業所・施設 一覧'!#REF!,-1,0))</f>
        <v>#REF!</v>
      </c>
      <c r="H11" s="24" t="e">
        <f ca="1">COUNTIFS('事業所・施設 一覧'!$D$4:OFFSET('事業所・施設 一覧'!#REF!,-1,0),"所沢市",'事業所・施設 一覧'!$T$4:OFFSET('事業所・施設 一覧'!#REF!,-1,0),"&lt;&gt;")</f>
        <v>#REF!</v>
      </c>
      <c r="I11" s="23" t="e">
        <f ca="1">SUMIF('事業所・施設 一覧'!$D$4:OFFSET('事業所・施設 一覧'!#REF!,-1,0),"所沢市",'事業所・施設 一覧'!$T$4:OFFSET('事業所・施設 一覧'!#REF!,-1,0))</f>
        <v>#REF!</v>
      </c>
      <c r="J11" s="24" t="e">
        <f ca="1">COUNTIFS('事業所・施設 一覧'!$D$4:OFFSET('事業所・施設 一覧'!#REF!,-1,0),"所沢市",'事業所・施設 一覧'!$U$4:OFFSET('事業所・施設 一覧'!#REF!,-1,0),"&lt;&gt;")</f>
        <v>#REF!</v>
      </c>
      <c r="K11" s="23" t="e">
        <f ca="1">SUMIF('事業所・施設 一覧'!$D$4:OFFSET('事業所・施設 一覧'!#REF!,-1,0),"所沢市",'事業所・施設 一覧'!$U$4:OFFSET('事業所・施設 一覧'!#REF!,-1,0))</f>
        <v>#REF!</v>
      </c>
      <c r="L11" s="24" t="e">
        <f ca="1">COUNTIFS('事業所・施設 一覧'!$D$4:OFFSET('事業所・施設 一覧'!#REF!,-1,0),"所沢市",'事業所・施設 一覧'!$V$4:OFFSET('事業所・施設 一覧'!#REF!,-1,0),"&lt;&gt;")</f>
        <v>#REF!</v>
      </c>
      <c r="M11" s="23" t="e">
        <f ca="1">SUMIF('事業所・施設 一覧'!$D$4:OFFSET('事業所・施設 一覧'!#REF!,-1,0),"所沢市",'事業所・施設 一覧'!$V$4:OFFSET('事業所・施設 一覧'!#REF!,-1,0))</f>
        <v>#REF!</v>
      </c>
      <c r="N11" s="24" t="e">
        <f ca="1">COUNTIFS('事業所・施設 一覧'!$D$4:OFFSET('事業所・施設 一覧'!#REF!,-1,0),"所沢市",'事業所・施設 一覧'!$W$4:OFFSET('事業所・施設 一覧'!#REF!,-1,0),"&lt;&gt;")</f>
        <v>#REF!</v>
      </c>
      <c r="O11" s="23" t="e">
        <f ca="1">SUMIF('事業所・施設 一覧'!$D$4:OFFSET('事業所・施設 一覧'!#REF!,-1,0),"所沢市",'事業所・施設 一覧'!$W$4:OFFSET('事業所・施設 一覧'!#REF!,-1,0))</f>
        <v>#REF!</v>
      </c>
      <c r="P11" s="24" t="e">
        <f ca="1">COUNTIFS('事業所・施設 一覧'!$D$4:OFFSET('事業所・施設 一覧'!#REF!,-1,0),"所沢市",'事業所・施設 一覧'!$X$4:OFFSET('事業所・施設 一覧'!#REF!,-1,0),"&lt;&gt;")</f>
        <v>#REF!</v>
      </c>
      <c r="Q11" s="23" t="e">
        <f ca="1">SUMIF('事業所・施設 一覧'!$D$4:OFFSET('事業所・施設 一覧'!#REF!,-1,0),"所沢市",'事業所・施設 一覧'!$X$4:OFFSET('事業所・施設 一覧'!#REF!,-1,0))+168</f>
        <v>#REF!</v>
      </c>
      <c r="R11" s="24" t="e">
        <f ca="1">COUNTIFS('事業所・施設 一覧'!$D$4:OFFSET('事業所・施設 一覧'!#REF!,-1,0),"所沢市",'事業所・施設 一覧'!$Z$4:OFFSET('事業所・施設 一覧'!#REF!,-1,0),"&lt;&gt;")</f>
        <v>#REF!</v>
      </c>
      <c r="S11" s="23" t="e">
        <f ca="1">SUMIF('事業所・施設 一覧'!$D$4:OFFSET('事業所・施設 一覧'!#REF!,-1,0),"所沢市",'事業所・施設 一覧'!$Z$4:OFFSET('事業所・施設 一覧'!#REF!,-1,0))</f>
        <v>#REF!</v>
      </c>
      <c r="T11" s="24" t="e">
        <f ca="1">COUNTIFS('事業所・施設 一覧'!$D$4:OFFSET('事業所・施設 一覧'!#REF!,-1,0),"所沢市",'事業所・施設 一覧'!$AA$4:OFFSET('事業所・施設 一覧'!#REF!,-1,0),"&lt;&gt;")</f>
        <v>#REF!</v>
      </c>
      <c r="U11" s="25" t="e">
        <f ca="1">SUMIF('事業所・施設 一覧'!$D$4:OFFSET('事業所・施設 一覧'!#REF!,-1,0),"所沢市",'事業所・施設 一覧'!$AA$4:OFFSET('事業所・施設 一覧'!#REF!,-1,0))</f>
        <v>#REF!</v>
      </c>
      <c r="V11" s="24" t="e">
        <f ca="1">COUNTIFS('事業所・施設 一覧'!$D$4:OFFSET('事業所・施設 一覧'!#REF!,-1,0),"所沢市",'事業所・施設 一覧'!$AB$4:OFFSET('事業所・施設 一覧'!#REF!,-1,0),"&lt;&gt;")</f>
        <v>#REF!</v>
      </c>
      <c r="W11" s="25" t="e">
        <f ca="1">SUMIF('事業所・施設 一覧'!$D$4:OFFSET('事業所・施設 一覧'!#REF!,-1,0),"所沢市",'事業所・施設 一覧'!$AB$4:OFFSET('事業所・施設 一覧'!#REF!,-1,0))</f>
        <v>#REF!</v>
      </c>
      <c r="X11" s="24" t="e">
        <f ca="1">COUNTIFS('事業所・施設 一覧'!$D$4:OFFSET('事業所・施設 一覧'!#REF!,-1,0),"所沢市",'事業所・施設 一覧'!$AC$4:OFFSET('事業所・施設 一覧'!#REF!,-1,0),"&lt;&gt;")</f>
        <v>#REF!</v>
      </c>
      <c r="Y11" s="25" t="e">
        <f ca="1">SUMIF('事業所・施設 一覧'!$D$4:OFFSET('事業所・施設 一覧'!#REF!,-1,0),"所沢市",'事業所・施設 一覧'!$AC$4:OFFSET('事業所・施設 一覧'!#REF!,-1,0))</f>
        <v>#REF!</v>
      </c>
    </row>
    <row r="12" spans="1:27" ht="20.100000000000001" customHeight="1">
      <c r="A12" s="13">
        <v>8</v>
      </c>
      <c r="B12" s="14" t="s">
        <v>864</v>
      </c>
      <c r="C12" s="2" t="s">
        <v>4074</v>
      </c>
      <c r="D12" s="22" t="e">
        <f ca="1">COUNTIFS('事業所・施設 一覧'!$D$4:OFFSET('事業所・施設 一覧'!#REF!,-1,0),"飯能市",'事業所・施設 一覧'!$P$4:OFFSET('事業所・施設 一覧'!#REF!,-1,0),"&lt;&gt;")</f>
        <v>#REF!</v>
      </c>
      <c r="E12" s="23" t="e">
        <f ca="1">SUMIF('事業所・施設 一覧'!$D$4:OFFSET('事業所・施設 一覧'!#REF!,-1,0),"飯能市",'事業所・施設 一覧'!$P$4:OFFSET('事業所・施設 一覧'!#REF!,-1,0))</f>
        <v>#REF!</v>
      </c>
      <c r="F12" s="24" t="e">
        <f ca="1">COUNTIFS('事業所・施設 一覧'!$D$4:OFFSET('事業所・施設 一覧'!#REF!,-1,0),"飯能市",'事業所・施設 一覧'!$S$4:OFFSET('事業所・施設 一覧'!#REF!,-1,0),"&lt;&gt;")</f>
        <v>#REF!</v>
      </c>
      <c r="G12" s="23" t="e">
        <f ca="1">SUMIF('事業所・施設 一覧'!$D$4:OFFSET('事業所・施設 一覧'!#REF!,-1,0),"飯能市",'事業所・施設 一覧'!$S$4:OFFSET('事業所・施設 一覧'!#REF!,-1,0))</f>
        <v>#REF!</v>
      </c>
      <c r="H12" s="24" t="e">
        <f ca="1">COUNTIFS('事業所・施設 一覧'!$D$4:OFFSET('事業所・施設 一覧'!#REF!,-1,0),"飯能市",'事業所・施設 一覧'!$T$4:OFFSET('事業所・施設 一覧'!#REF!,-1,0),"&lt;&gt;")</f>
        <v>#REF!</v>
      </c>
      <c r="I12" s="23" t="e">
        <f ca="1">SUMIF('事業所・施設 一覧'!$D$4:OFFSET('事業所・施設 一覧'!#REF!,-1,0),"飯能市",'事業所・施設 一覧'!$T$4:OFFSET('事業所・施設 一覧'!#REF!,-1,0))</f>
        <v>#REF!</v>
      </c>
      <c r="J12" s="24" t="e">
        <f ca="1">COUNTIFS('事業所・施設 一覧'!$D$4:OFFSET('事業所・施設 一覧'!#REF!,-1,0),"飯能市",'事業所・施設 一覧'!$U$4:OFFSET('事業所・施設 一覧'!#REF!,-1,0),"&lt;&gt;")</f>
        <v>#REF!</v>
      </c>
      <c r="K12" s="23" t="e">
        <f ca="1">SUMIF('事業所・施設 一覧'!$D$4:OFFSET('事業所・施設 一覧'!#REF!,-1,0),"飯能市",'事業所・施設 一覧'!$U$4:OFFSET('事業所・施設 一覧'!#REF!,-1,0))</f>
        <v>#REF!</v>
      </c>
      <c r="L12" s="24" t="e">
        <f ca="1">COUNTIFS('事業所・施設 一覧'!$D$4:OFFSET('事業所・施設 一覧'!#REF!,-1,0),"飯能市",'事業所・施設 一覧'!$V$4:OFFSET('事業所・施設 一覧'!#REF!,-1,0),"&lt;&gt;")</f>
        <v>#REF!</v>
      </c>
      <c r="M12" s="23" t="e">
        <f ca="1">SUMIF('事業所・施設 一覧'!$D$4:OFFSET('事業所・施設 一覧'!#REF!,-1,0),"飯能市",'事業所・施設 一覧'!$V$4:OFFSET('事業所・施設 一覧'!#REF!,-1,0))</f>
        <v>#REF!</v>
      </c>
      <c r="N12" s="24" t="e">
        <f ca="1">COUNTIFS('事業所・施設 一覧'!$D$4:OFFSET('事業所・施設 一覧'!#REF!,-1,0),"飯能市",'事業所・施設 一覧'!$W$4:OFFSET('事業所・施設 一覧'!#REF!,-1,0),"&lt;&gt;")</f>
        <v>#REF!</v>
      </c>
      <c r="O12" s="23" t="e">
        <f ca="1">SUMIF('事業所・施設 一覧'!$D$4:OFFSET('事業所・施設 一覧'!#REF!,-1,0),"飯能市",'事業所・施設 一覧'!$W$4:OFFSET('事業所・施設 一覧'!#REF!,-1,0))</f>
        <v>#REF!</v>
      </c>
      <c r="P12" s="24" t="e">
        <f ca="1">COUNTIFS('事業所・施設 一覧'!$D$4:OFFSET('事業所・施設 一覧'!#REF!,-1,0),"飯能市",'事業所・施設 一覧'!$X$4:OFFSET('事業所・施設 一覧'!#REF!,-1,0),"&lt;&gt;")</f>
        <v>#REF!</v>
      </c>
      <c r="Q12" s="23" t="e">
        <f ca="1">SUMIF('事業所・施設 一覧'!$D$4:OFFSET('事業所・施設 一覧'!#REF!,-1,0),"飯能市",'事業所・施設 一覧'!$X$4:OFFSET('事業所・施設 一覧'!#REF!,-1,0))</f>
        <v>#REF!</v>
      </c>
      <c r="R12" s="24" t="e">
        <f ca="1">COUNTIFS('事業所・施設 一覧'!$D$4:OFFSET('事業所・施設 一覧'!#REF!,-1,0),"飯能市",'事業所・施設 一覧'!$Z$4:OFFSET('事業所・施設 一覧'!#REF!,-1,0),"&lt;&gt;")</f>
        <v>#REF!</v>
      </c>
      <c r="S12" s="23" t="e">
        <f ca="1">SUMIF('事業所・施設 一覧'!$D$4:OFFSET('事業所・施設 一覧'!#REF!,-1,0),"飯能市",'事業所・施設 一覧'!$Z$4:OFFSET('事業所・施設 一覧'!#REF!,-1,0))</f>
        <v>#REF!</v>
      </c>
      <c r="T12" s="24" t="e">
        <f ca="1">COUNTIFS('事業所・施設 一覧'!$D$4:OFFSET('事業所・施設 一覧'!#REF!,-1,0),"飯能市",'事業所・施設 一覧'!$AA$4:OFFSET('事業所・施設 一覧'!#REF!,-1,0),"&lt;&gt;")</f>
        <v>#REF!</v>
      </c>
      <c r="U12" s="25" t="e">
        <f ca="1">SUMIF('事業所・施設 一覧'!$D$4:OFFSET('事業所・施設 一覧'!#REF!,-1,0),"飯能市",'事業所・施設 一覧'!$AA$4:OFFSET('事業所・施設 一覧'!#REF!,-1,0))</f>
        <v>#REF!</v>
      </c>
      <c r="V12" s="24" t="e">
        <f ca="1">COUNTIFS('事業所・施設 一覧'!$D$4:OFFSET('事業所・施設 一覧'!#REF!,-1,0),"飯能市",'事業所・施設 一覧'!$AB$4:OFFSET('事業所・施設 一覧'!#REF!,-1,0),"&lt;&gt;")</f>
        <v>#REF!</v>
      </c>
      <c r="W12" s="25" t="e">
        <f ca="1">SUMIF('事業所・施設 一覧'!$D$4:OFFSET('事業所・施設 一覧'!#REF!,-1,0),"飯能市",'事業所・施設 一覧'!$AB$4:OFFSET('事業所・施設 一覧'!#REF!,-1,0))</f>
        <v>#REF!</v>
      </c>
      <c r="X12" s="24" t="e">
        <f ca="1">COUNTIFS('事業所・施設 一覧'!$D$4:OFFSET('事業所・施設 一覧'!#REF!,-1,0),"飯能市",'事業所・施設 一覧'!$AC$4:OFFSET('事業所・施設 一覧'!#REF!,-1,0),"&lt;&gt;")</f>
        <v>#REF!</v>
      </c>
      <c r="Y12" s="25" t="e">
        <f ca="1">SUMIF('事業所・施設 一覧'!$D$4:OFFSET('事業所・施設 一覧'!#REF!,-1,0),"飯能市",'事業所・施設 一覧'!$AC$4:OFFSET('事業所・施設 一覧'!#REF!,-1,0))</f>
        <v>#REF!</v>
      </c>
    </row>
    <row r="13" spans="1:27" ht="20.100000000000001" customHeight="1">
      <c r="A13" s="13">
        <v>9</v>
      </c>
      <c r="B13" s="14" t="s">
        <v>4142</v>
      </c>
      <c r="C13" s="2" t="s">
        <v>4075</v>
      </c>
      <c r="D13" s="22" t="e">
        <f ca="1">COUNTIFS('事業所・施設 一覧'!$D$4:OFFSET('事業所・施設 一覧'!#REF!,-1,0),"加須市",'事業所・施設 一覧'!$P$4:OFFSET('事業所・施設 一覧'!#REF!,-1,0),"&lt;&gt;")</f>
        <v>#REF!</v>
      </c>
      <c r="E13" s="23" t="e">
        <f ca="1">SUMIF('事業所・施設 一覧'!$D$4:OFFSET('事業所・施設 一覧'!#REF!,-1,0),"加須市",'事業所・施設 一覧'!$P$4:OFFSET('事業所・施設 一覧'!#REF!,-1,0))</f>
        <v>#REF!</v>
      </c>
      <c r="F13" s="24" t="e">
        <f ca="1">COUNTIFS('事業所・施設 一覧'!$D$4:OFFSET('事業所・施設 一覧'!#REF!,-1,0),"加須市",'事業所・施設 一覧'!$S$4:OFFSET('事業所・施設 一覧'!#REF!,-1,0),"&lt;&gt;")</f>
        <v>#REF!</v>
      </c>
      <c r="G13" s="23" t="e">
        <f ca="1">SUMIF('事業所・施設 一覧'!$D$4:OFFSET('事業所・施設 一覧'!#REF!,-1,0),"加須市",'事業所・施設 一覧'!$S$4:OFFSET('事業所・施設 一覧'!#REF!,-1,0))</f>
        <v>#REF!</v>
      </c>
      <c r="H13" s="24" t="e">
        <f ca="1">COUNTIFS('事業所・施設 一覧'!$D$4:OFFSET('事業所・施設 一覧'!#REF!,-1,0),"加須市",'事業所・施設 一覧'!$T$4:OFFSET('事業所・施設 一覧'!#REF!,-1,0),"&lt;&gt;")</f>
        <v>#REF!</v>
      </c>
      <c r="I13" s="23" t="e">
        <f ca="1">SUMIF('事業所・施設 一覧'!$D$4:OFFSET('事業所・施設 一覧'!#REF!,-1,0),"加須市",'事業所・施設 一覧'!$T$4:OFFSET('事業所・施設 一覧'!#REF!,-1,0))</f>
        <v>#REF!</v>
      </c>
      <c r="J13" s="24" t="e">
        <f ca="1">COUNTIFS('事業所・施設 一覧'!$D$4:OFFSET('事業所・施設 一覧'!#REF!,-1,0),"加須市",'事業所・施設 一覧'!$U$4:OFFSET('事業所・施設 一覧'!#REF!,-1,0),"&lt;&gt;")</f>
        <v>#REF!</v>
      </c>
      <c r="K13" s="23" t="e">
        <f ca="1">SUMIF('事業所・施設 一覧'!$D$4:OFFSET('事業所・施設 一覧'!#REF!,-1,0),"加須市",'事業所・施設 一覧'!$U$4:OFFSET('事業所・施設 一覧'!#REF!,-1,0))</f>
        <v>#REF!</v>
      </c>
      <c r="L13" s="24" t="e">
        <f ca="1">COUNTIFS('事業所・施設 一覧'!$D$4:OFFSET('事業所・施設 一覧'!#REF!,-1,0),"加須市",'事業所・施設 一覧'!$V$4:OFFSET('事業所・施設 一覧'!#REF!,-1,0),"&lt;&gt;")</f>
        <v>#REF!</v>
      </c>
      <c r="M13" s="23" t="e">
        <f ca="1">SUMIF('事業所・施設 一覧'!$D$4:OFFSET('事業所・施設 一覧'!#REF!,-1,0),"加須市",'事業所・施設 一覧'!$V$4:OFFSET('事業所・施設 一覧'!#REF!,-1,0))</f>
        <v>#REF!</v>
      </c>
      <c r="N13" s="24" t="e">
        <f ca="1">COUNTIFS('事業所・施設 一覧'!$D$4:OFFSET('事業所・施設 一覧'!#REF!,-1,0),"加須市",'事業所・施設 一覧'!$W$4:OFFSET('事業所・施設 一覧'!#REF!,-1,0),"&lt;&gt;")</f>
        <v>#REF!</v>
      </c>
      <c r="O13" s="23" t="e">
        <f ca="1">SUMIF('事業所・施設 一覧'!$D$4:OFFSET('事業所・施設 一覧'!#REF!,-1,0),"加須市",'事業所・施設 一覧'!$W$4:OFFSET('事業所・施設 一覧'!#REF!,-1,0))</f>
        <v>#REF!</v>
      </c>
      <c r="P13" s="24" t="e">
        <f ca="1">COUNTIFS('事業所・施設 一覧'!$D$4:OFFSET('事業所・施設 一覧'!#REF!,-1,0),"加須市",'事業所・施設 一覧'!$X$4:OFFSET('事業所・施設 一覧'!#REF!,-1,0),"&lt;&gt;")</f>
        <v>#REF!</v>
      </c>
      <c r="Q13" s="23" t="e">
        <f ca="1">SUMIF('事業所・施設 一覧'!$D$4:OFFSET('事業所・施設 一覧'!#REF!,-1,0),"加須市",'事業所・施設 一覧'!$X$4:OFFSET('事業所・施設 一覧'!#REF!,-1,0))</f>
        <v>#REF!</v>
      </c>
      <c r="R13" s="24" t="e">
        <f ca="1">COUNTIFS('事業所・施設 一覧'!$D$4:OFFSET('事業所・施設 一覧'!#REF!,-1,0),"加須市",'事業所・施設 一覧'!$Z$4:OFFSET('事業所・施設 一覧'!#REF!,-1,0),"&lt;&gt;")</f>
        <v>#REF!</v>
      </c>
      <c r="S13" s="23" t="e">
        <f ca="1">SUMIF('事業所・施設 一覧'!$D$4:OFFSET('事業所・施設 一覧'!#REF!,-1,0),"加須市",'事業所・施設 一覧'!$Z$4:OFFSET('事業所・施設 一覧'!#REF!,-1,0))</f>
        <v>#REF!</v>
      </c>
      <c r="T13" s="24" t="e">
        <f ca="1">COUNTIFS('事業所・施設 一覧'!$D$4:OFFSET('事業所・施設 一覧'!#REF!,-1,0),"加須市",'事業所・施設 一覧'!$AA$4:OFFSET('事業所・施設 一覧'!#REF!,-1,0),"&lt;&gt;")</f>
        <v>#REF!</v>
      </c>
      <c r="U13" s="25" t="e">
        <f ca="1">SUMIF('事業所・施設 一覧'!$D$4:OFFSET('事業所・施設 一覧'!#REF!,-1,0),"加須市",'事業所・施設 一覧'!$AA$4:OFFSET('事業所・施設 一覧'!#REF!,-1,0))</f>
        <v>#REF!</v>
      </c>
      <c r="V13" s="24" t="e">
        <f ca="1">COUNTIFS('事業所・施設 一覧'!$D$4:OFFSET('事業所・施設 一覧'!#REF!,-1,0),"加須市",'事業所・施設 一覧'!$AB$4:OFFSET('事業所・施設 一覧'!#REF!,-1,0),"&lt;&gt;")</f>
        <v>#REF!</v>
      </c>
      <c r="W13" s="25" t="e">
        <f ca="1">SUMIF('事業所・施設 一覧'!$D$4:OFFSET('事業所・施設 一覧'!#REF!,-1,0),"加須市",'事業所・施設 一覧'!$AB$4:OFFSET('事業所・施設 一覧'!#REF!,-1,0))</f>
        <v>#REF!</v>
      </c>
      <c r="X13" s="24" t="e">
        <f ca="1">COUNTIFS('事業所・施設 一覧'!$D$4:OFFSET('事業所・施設 一覧'!#REF!,-1,0),"加須市",'事業所・施設 一覧'!$AC$4:OFFSET('事業所・施設 一覧'!#REF!,-1,0),"&lt;&gt;")</f>
        <v>#REF!</v>
      </c>
      <c r="Y13" s="25" t="e">
        <f ca="1">SUMIF('事業所・施設 一覧'!$D$4:OFFSET('事業所・施設 一覧'!#REF!,-1,0),"加須市",'事業所・施設 一覧'!$AC$4:OFFSET('事業所・施設 一覧'!#REF!,-1,0))</f>
        <v>#REF!</v>
      </c>
    </row>
    <row r="14" spans="1:27" ht="20.100000000000001" customHeight="1">
      <c r="A14" s="13">
        <v>10</v>
      </c>
      <c r="B14" s="14" t="s">
        <v>865</v>
      </c>
      <c r="C14" s="2" t="s">
        <v>4076</v>
      </c>
      <c r="D14" s="22" t="e">
        <f ca="1">COUNTIFS('事業所・施設 一覧'!$D$4:OFFSET('事業所・施設 一覧'!#REF!,-1,0),"本庄市",'事業所・施設 一覧'!$P$4:OFFSET('事業所・施設 一覧'!#REF!,-1,0),"&lt;&gt;")</f>
        <v>#REF!</v>
      </c>
      <c r="E14" s="23" t="e">
        <f ca="1">SUMIF('事業所・施設 一覧'!$D$4:OFFSET('事業所・施設 一覧'!#REF!,-1,0),"本庄市",'事業所・施設 一覧'!$P$4:OFFSET('事業所・施設 一覧'!#REF!,-1,0))</f>
        <v>#REF!</v>
      </c>
      <c r="F14" s="24" t="e">
        <f ca="1">COUNTIFS('事業所・施設 一覧'!$D$4:OFFSET('事業所・施設 一覧'!#REF!,-1,0),"本庄市",'事業所・施設 一覧'!$S$4:OFFSET('事業所・施設 一覧'!#REF!,-1,0),"&lt;&gt;")</f>
        <v>#REF!</v>
      </c>
      <c r="G14" s="23" t="e">
        <f ca="1">SUMIF('事業所・施設 一覧'!$D$4:OFFSET('事業所・施設 一覧'!#REF!,-1,0),"本庄市",'事業所・施設 一覧'!$S$4:OFFSET('事業所・施設 一覧'!#REF!,-1,0))</f>
        <v>#REF!</v>
      </c>
      <c r="H14" s="24" t="e">
        <f ca="1">COUNTIFS('事業所・施設 一覧'!$D$4:OFFSET('事業所・施設 一覧'!#REF!,-1,0),"本庄市",'事業所・施設 一覧'!$T$4:OFFSET('事業所・施設 一覧'!#REF!,-1,0),"&lt;&gt;")</f>
        <v>#REF!</v>
      </c>
      <c r="I14" s="23" t="e">
        <f ca="1">SUMIF('事業所・施設 一覧'!$D$4:OFFSET('事業所・施設 一覧'!#REF!,-1,0),"本庄市",'事業所・施設 一覧'!$T$4:OFFSET('事業所・施設 一覧'!#REF!,-1,0))</f>
        <v>#REF!</v>
      </c>
      <c r="J14" s="24" t="e">
        <f ca="1">COUNTIFS('事業所・施設 一覧'!$D$4:OFFSET('事業所・施設 一覧'!#REF!,-1,0),"本庄市",'事業所・施設 一覧'!$U$4:OFFSET('事業所・施設 一覧'!#REF!,-1,0),"&lt;&gt;")</f>
        <v>#REF!</v>
      </c>
      <c r="K14" s="23" t="e">
        <f ca="1">SUMIF('事業所・施設 一覧'!$D$4:OFFSET('事業所・施設 一覧'!#REF!,-1,0),"本庄市",'事業所・施設 一覧'!$U$4:OFFSET('事業所・施設 一覧'!#REF!,-1,0))</f>
        <v>#REF!</v>
      </c>
      <c r="L14" s="24" t="e">
        <f ca="1">COUNTIFS('事業所・施設 一覧'!$D$4:OFFSET('事業所・施設 一覧'!#REF!,-1,0),"本庄市",'事業所・施設 一覧'!$V$4:OFFSET('事業所・施設 一覧'!#REF!,-1,0),"&lt;&gt;")</f>
        <v>#REF!</v>
      </c>
      <c r="M14" s="23" t="e">
        <f ca="1">SUMIF('事業所・施設 一覧'!$D$4:OFFSET('事業所・施設 一覧'!#REF!,-1,0),"本庄市",'事業所・施設 一覧'!$V$4:OFFSET('事業所・施設 一覧'!#REF!,-1,0))</f>
        <v>#REF!</v>
      </c>
      <c r="N14" s="24" t="e">
        <f ca="1">COUNTIFS('事業所・施設 一覧'!$D$4:OFFSET('事業所・施設 一覧'!#REF!,-1,0),"本庄市",'事業所・施設 一覧'!$W$4:OFFSET('事業所・施設 一覧'!#REF!,-1,0),"&lt;&gt;")</f>
        <v>#REF!</v>
      </c>
      <c r="O14" s="23" t="e">
        <f ca="1">SUMIF('事業所・施設 一覧'!$D$4:OFFSET('事業所・施設 一覧'!#REF!,-1,0),"本庄市",'事業所・施設 一覧'!$W$4:OFFSET('事業所・施設 一覧'!#REF!,-1,0))</f>
        <v>#REF!</v>
      </c>
      <c r="P14" s="24" t="e">
        <f ca="1">COUNTIFS('事業所・施設 一覧'!$D$4:OFFSET('事業所・施設 一覧'!#REF!,-1,0),"本庄市",'事業所・施設 一覧'!$X$4:OFFSET('事業所・施設 一覧'!#REF!,-1,0),"&lt;&gt;")</f>
        <v>#REF!</v>
      </c>
      <c r="Q14" s="23" t="e">
        <f ca="1">SUMIF('事業所・施設 一覧'!$D$4:OFFSET('事業所・施設 一覧'!#REF!,-1,0),"本庄市",'事業所・施設 一覧'!$X$4:OFFSET('事業所・施設 一覧'!#REF!,-1,0))</f>
        <v>#REF!</v>
      </c>
      <c r="R14" s="24" t="e">
        <f ca="1">COUNTIFS('事業所・施設 一覧'!$D$4:OFFSET('事業所・施設 一覧'!#REF!,-1,0),"本庄市",'事業所・施設 一覧'!$Z$4:OFFSET('事業所・施設 一覧'!#REF!,-1,0),"&lt;&gt;")</f>
        <v>#REF!</v>
      </c>
      <c r="S14" s="23" t="e">
        <f ca="1">SUMIF('事業所・施設 一覧'!$D$4:OFFSET('事業所・施設 一覧'!#REF!,-1,0),"本庄市",'事業所・施設 一覧'!$Z$4:OFFSET('事業所・施設 一覧'!#REF!,-1,0))</f>
        <v>#REF!</v>
      </c>
      <c r="T14" s="24" t="e">
        <f ca="1">COUNTIFS('事業所・施設 一覧'!$D$4:OFFSET('事業所・施設 一覧'!#REF!,-1,0),"本庄市",'事業所・施設 一覧'!$AA$4:OFFSET('事業所・施設 一覧'!#REF!,-1,0),"&lt;&gt;")</f>
        <v>#REF!</v>
      </c>
      <c r="U14" s="25" t="e">
        <f ca="1">SUMIF('事業所・施設 一覧'!$D$4:OFFSET('事業所・施設 一覧'!#REF!,-1,0),"本庄市",'事業所・施設 一覧'!$AA$4:OFFSET('事業所・施設 一覧'!#REF!,-1,0))</f>
        <v>#REF!</v>
      </c>
      <c r="V14" s="24" t="e">
        <f ca="1">COUNTIFS('事業所・施設 一覧'!$D$4:OFFSET('事業所・施設 一覧'!#REF!,-1,0),"本庄市",'事業所・施設 一覧'!$AB$4:OFFSET('事業所・施設 一覧'!#REF!,-1,0),"&lt;&gt;")</f>
        <v>#REF!</v>
      </c>
      <c r="W14" s="25" t="e">
        <f ca="1">SUMIF('事業所・施設 一覧'!$D$4:OFFSET('事業所・施設 一覧'!#REF!,-1,0),"本庄市",'事業所・施設 一覧'!$AB$4:OFFSET('事業所・施設 一覧'!#REF!,-1,0))</f>
        <v>#REF!</v>
      </c>
      <c r="X14" s="24" t="e">
        <f ca="1">COUNTIFS('事業所・施設 一覧'!$D$4:OFFSET('事業所・施設 一覧'!#REF!,-1,0),"本庄市",'事業所・施設 一覧'!$AC$4:OFFSET('事業所・施設 一覧'!#REF!,-1,0),"&lt;&gt;")</f>
        <v>#REF!</v>
      </c>
      <c r="Y14" s="25" t="e">
        <f ca="1">SUMIF('事業所・施設 一覧'!$D$4:OFFSET('事業所・施設 一覧'!#REF!,-1,0),"本庄市",'事業所・施設 一覧'!$AC$4:OFFSET('事業所・施設 一覧'!#REF!,-1,0))</f>
        <v>#REF!</v>
      </c>
    </row>
    <row r="15" spans="1:27" ht="20.100000000000001" customHeight="1">
      <c r="A15" s="13">
        <v>11</v>
      </c>
      <c r="B15" s="14" t="s">
        <v>4141</v>
      </c>
      <c r="C15" s="2" t="s">
        <v>4077</v>
      </c>
      <c r="D15" s="22" t="e">
        <f ca="1">COUNTIFS('事業所・施設 一覧'!$D$4:OFFSET('事業所・施設 一覧'!#REF!,-1,0),"東松山市",'事業所・施設 一覧'!$P$4:OFFSET('事業所・施設 一覧'!#REF!,-1,0),"&lt;&gt;")</f>
        <v>#REF!</v>
      </c>
      <c r="E15" s="23" t="e">
        <f ca="1">SUMIF('事業所・施設 一覧'!$D$4:OFFSET('事業所・施設 一覧'!#REF!,-1,0),"東松山市",'事業所・施設 一覧'!$P$4:OFFSET('事業所・施設 一覧'!#REF!,-1,0))</f>
        <v>#REF!</v>
      </c>
      <c r="F15" s="24" t="e">
        <f ca="1">COUNTIFS('事業所・施設 一覧'!$D$4:OFFSET('事業所・施設 一覧'!#REF!,-1,0),"東松山市",'事業所・施設 一覧'!$S$4:OFFSET('事業所・施設 一覧'!#REF!,-1,0),"&lt;&gt;")</f>
        <v>#REF!</v>
      </c>
      <c r="G15" s="23" t="e">
        <f ca="1">SUMIF('事業所・施設 一覧'!$D$4:OFFSET('事業所・施設 一覧'!#REF!,-1,0),"東松山市",'事業所・施設 一覧'!$S$4:OFFSET('事業所・施設 一覧'!#REF!,-1,0))</f>
        <v>#REF!</v>
      </c>
      <c r="H15" s="24" t="e">
        <f ca="1">COUNTIFS('事業所・施設 一覧'!$D$4:OFFSET('事業所・施設 一覧'!#REF!,-1,0),"東松山市",'事業所・施設 一覧'!$T$4:OFFSET('事業所・施設 一覧'!#REF!,-1,0),"&lt;&gt;")</f>
        <v>#REF!</v>
      </c>
      <c r="I15" s="23" t="e">
        <f ca="1">SUMIF('事業所・施設 一覧'!$D$4:OFFSET('事業所・施設 一覧'!#REF!,-1,0),"東松山市",'事業所・施設 一覧'!$T$4:OFFSET('事業所・施設 一覧'!#REF!,-1,0))</f>
        <v>#REF!</v>
      </c>
      <c r="J15" s="24" t="e">
        <f ca="1">COUNTIFS('事業所・施設 一覧'!$D$4:OFFSET('事業所・施設 一覧'!#REF!,-1,0),"東松山市",'事業所・施設 一覧'!$U$4:OFFSET('事業所・施設 一覧'!#REF!,-1,0),"&lt;&gt;")</f>
        <v>#REF!</v>
      </c>
      <c r="K15" s="23" t="e">
        <f ca="1">SUMIF('事業所・施設 一覧'!$D$4:OFFSET('事業所・施設 一覧'!#REF!,-1,0),"東松山市",'事業所・施設 一覧'!$U$4:OFFSET('事業所・施設 一覧'!#REF!,-1,0))</f>
        <v>#REF!</v>
      </c>
      <c r="L15" s="24" t="e">
        <f ca="1">COUNTIFS('事業所・施設 一覧'!$D$4:OFFSET('事業所・施設 一覧'!#REF!,-1,0),"東松山市",'事業所・施設 一覧'!$V$4:OFFSET('事業所・施設 一覧'!#REF!,-1,0),"&lt;&gt;")</f>
        <v>#REF!</v>
      </c>
      <c r="M15" s="23" t="e">
        <f ca="1">SUMIF('事業所・施設 一覧'!$D$4:OFFSET('事業所・施設 一覧'!#REF!,-1,0),"東松山市",'事業所・施設 一覧'!$V$4:OFFSET('事業所・施設 一覧'!#REF!,-1,0))</f>
        <v>#REF!</v>
      </c>
      <c r="N15" s="24" t="e">
        <f ca="1">COUNTIFS('事業所・施設 一覧'!$D$4:OFFSET('事業所・施設 一覧'!#REF!,-1,0),"東松山市",'事業所・施設 一覧'!$W$4:OFFSET('事業所・施設 一覧'!#REF!,-1,0),"&lt;&gt;")</f>
        <v>#REF!</v>
      </c>
      <c r="O15" s="23" t="e">
        <f ca="1">SUMIF('事業所・施設 一覧'!$D$4:OFFSET('事業所・施設 一覧'!#REF!,-1,0),"東松山市",'事業所・施設 一覧'!$W$4:OFFSET('事業所・施設 一覧'!#REF!,-1,0))</f>
        <v>#REF!</v>
      </c>
      <c r="P15" s="24" t="e">
        <f ca="1">COUNTIFS('事業所・施設 一覧'!$D$4:OFFSET('事業所・施設 一覧'!#REF!,-1,0),"東松山市",'事業所・施設 一覧'!$X$4:OFFSET('事業所・施設 一覧'!#REF!,-1,0),"&lt;&gt;")</f>
        <v>#REF!</v>
      </c>
      <c r="Q15" s="23" t="e">
        <f ca="1">SUMIF('事業所・施設 一覧'!$D$4:OFFSET('事業所・施設 一覧'!#REF!,-1,0),"東松山市",'事業所・施設 一覧'!$X$4:OFFSET('事業所・施設 一覧'!#REF!,-1,0))</f>
        <v>#REF!</v>
      </c>
      <c r="R15" s="24" t="e">
        <f ca="1">COUNTIFS('事業所・施設 一覧'!$D$4:OFFSET('事業所・施設 一覧'!#REF!,-1,0),"東松山市",'事業所・施設 一覧'!$Z$4:OFFSET('事業所・施設 一覧'!#REF!,-1,0),"&lt;&gt;")</f>
        <v>#REF!</v>
      </c>
      <c r="S15" s="23" t="e">
        <f ca="1">SUMIF('事業所・施設 一覧'!$D$4:OFFSET('事業所・施設 一覧'!#REF!,-1,0),"東松山市",'事業所・施設 一覧'!$Z$4:OFFSET('事業所・施設 一覧'!#REF!,-1,0))</f>
        <v>#REF!</v>
      </c>
      <c r="T15" s="24" t="e">
        <f ca="1">COUNTIFS('事業所・施設 一覧'!$D$4:OFFSET('事業所・施設 一覧'!#REF!,-1,0),"東松山市",'事業所・施設 一覧'!$AA$4:OFFSET('事業所・施設 一覧'!#REF!,-1,0),"&lt;&gt;")</f>
        <v>#REF!</v>
      </c>
      <c r="U15" s="25" t="e">
        <f ca="1">SUMIF('事業所・施設 一覧'!$D$4:OFFSET('事業所・施設 一覧'!#REF!,-1,0),"東松山市",'事業所・施設 一覧'!$AA$4:OFFSET('事業所・施設 一覧'!#REF!,-1,0))</f>
        <v>#REF!</v>
      </c>
      <c r="V15" s="24" t="e">
        <f ca="1">COUNTIFS('事業所・施設 一覧'!$D$4:OFFSET('事業所・施設 一覧'!#REF!,-1,0),"東松山市",'事業所・施設 一覧'!$AB$4:OFFSET('事業所・施設 一覧'!#REF!,-1,0),"&lt;&gt;")</f>
        <v>#REF!</v>
      </c>
      <c r="W15" s="25" t="e">
        <f ca="1">SUMIF('事業所・施設 一覧'!$D$4:OFFSET('事業所・施設 一覧'!#REF!,-1,0),"東松山市",'事業所・施設 一覧'!$AB$4:OFFSET('事業所・施設 一覧'!#REF!,-1,0))</f>
        <v>#REF!</v>
      </c>
      <c r="X15" s="24" t="e">
        <f ca="1">COUNTIFS('事業所・施設 一覧'!$D$4:OFFSET('事業所・施設 一覧'!#REF!,-1,0),"東松山市",'事業所・施設 一覧'!$AC$4:OFFSET('事業所・施設 一覧'!#REF!,-1,0),"&lt;&gt;")</f>
        <v>#REF!</v>
      </c>
      <c r="Y15" s="25" t="e">
        <f ca="1">SUMIF('事業所・施設 一覧'!$D$4:OFFSET('事業所・施設 一覧'!#REF!,-1,0),"東松山市",'事業所・施設 一覧'!$AC$4:OFFSET('事業所・施設 一覧'!#REF!,-1,0))</f>
        <v>#REF!</v>
      </c>
    </row>
    <row r="16" spans="1:27" ht="20.100000000000001" customHeight="1">
      <c r="A16" s="13">
        <v>12</v>
      </c>
      <c r="B16" s="14" t="s">
        <v>866</v>
      </c>
      <c r="C16" s="2" t="s">
        <v>4078</v>
      </c>
      <c r="D16" s="22" t="e">
        <f ca="1">COUNTIFS('事業所・施設 一覧'!$D$4:OFFSET('事業所・施設 一覧'!#REF!,-1,0),"春日部市",'事業所・施設 一覧'!$P$4:OFFSET('事業所・施設 一覧'!#REF!,-1,0),"&lt;&gt;")</f>
        <v>#REF!</v>
      </c>
      <c r="E16" s="23" t="e">
        <f ca="1">SUMIF('事業所・施設 一覧'!$D$4:OFFSET('事業所・施設 一覧'!#REF!,-1,0),"春日部市",'事業所・施設 一覧'!$P$4:OFFSET('事業所・施設 一覧'!#REF!,-1,0))</f>
        <v>#REF!</v>
      </c>
      <c r="F16" s="24" t="e">
        <f ca="1">COUNTIFS('事業所・施設 一覧'!$D$4:OFFSET('事業所・施設 一覧'!#REF!,-1,0),"春日部市",'事業所・施設 一覧'!$S$4:OFFSET('事業所・施設 一覧'!#REF!,-1,0),"&lt;&gt;")</f>
        <v>#REF!</v>
      </c>
      <c r="G16" s="23" t="e">
        <f ca="1">SUMIF('事業所・施設 一覧'!$D$4:OFFSET('事業所・施設 一覧'!#REF!,-1,0),"春日部市",'事業所・施設 一覧'!$S$4:OFFSET('事業所・施設 一覧'!#REF!,-1,0))</f>
        <v>#REF!</v>
      </c>
      <c r="H16" s="24" t="e">
        <f ca="1">COUNTIFS('事業所・施設 一覧'!$D$4:OFFSET('事業所・施設 一覧'!#REF!,-1,0),"春日部市",'事業所・施設 一覧'!$T$4:OFFSET('事業所・施設 一覧'!#REF!,-1,0),"&lt;&gt;")</f>
        <v>#REF!</v>
      </c>
      <c r="I16" s="23" t="e">
        <f ca="1">SUMIF('事業所・施設 一覧'!$D$4:OFFSET('事業所・施設 一覧'!#REF!,-1,0),"春日部市",'事業所・施設 一覧'!$T$4:OFFSET('事業所・施設 一覧'!#REF!,-1,0))</f>
        <v>#REF!</v>
      </c>
      <c r="J16" s="24" t="e">
        <f ca="1">COUNTIFS('事業所・施設 一覧'!$D$4:OFFSET('事業所・施設 一覧'!#REF!,-1,0),"春日部市",'事業所・施設 一覧'!$U$4:OFFSET('事業所・施設 一覧'!#REF!,-1,0),"&lt;&gt;")</f>
        <v>#REF!</v>
      </c>
      <c r="K16" s="23" t="e">
        <f ca="1">SUMIF('事業所・施設 一覧'!$D$4:OFFSET('事業所・施設 一覧'!#REF!,-1,0),"春日部市",'事業所・施設 一覧'!$U$4:OFFSET('事業所・施設 一覧'!#REF!,-1,0))</f>
        <v>#REF!</v>
      </c>
      <c r="L16" s="24" t="e">
        <f ca="1">COUNTIFS('事業所・施設 一覧'!$D$4:OFFSET('事業所・施設 一覧'!#REF!,-1,0),"春日部市",'事業所・施設 一覧'!$V$4:OFFSET('事業所・施設 一覧'!#REF!,-1,0),"&lt;&gt;")</f>
        <v>#REF!</v>
      </c>
      <c r="M16" s="23" t="e">
        <f ca="1">SUMIF('事業所・施設 一覧'!$D$4:OFFSET('事業所・施設 一覧'!#REF!,-1,0),"春日部市",'事業所・施設 一覧'!$V$4:OFFSET('事業所・施設 一覧'!#REF!,-1,0))</f>
        <v>#REF!</v>
      </c>
      <c r="N16" s="24" t="e">
        <f ca="1">COUNTIFS('事業所・施設 一覧'!$D$4:OFFSET('事業所・施設 一覧'!#REF!,-1,0),"春日部市",'事業所・施設 一覧'!$W$4:OFFSET('事業所・施設 一覧'!#REF!,-1,0),"&lt;&gt;")</f>
        <v>#REF!</v>
      </c>
      <c r="O16" s="23" t="e">
        <f ca="1">SUMIF('事業所・施設 一覧'!$D$4:OFFSET('事業所・施設 一覧'!#REF!,-1,0),"春日部市",'事業所・施設 一覧'!$W$4:OFFSET('事業所・施設 一覧'!#REF!,-1,0))</f>
        <v>#REF!</v>
      </c>
      <c r="P16" s="24" t="e">
        <f ca="1">COUNTIFS('事業所・施設 一覧'!$D$4:OFFSET('事業所・施設 一覧'!#REF!,-1,0),"春日部市",'事業所・施設 一覧'!$X$4:OFFSET('事業所・施設 一覧'!#REF!,-1,0),"&lt;&gt;")</f>
        <v>#REF!</v>
      </c>
      <c r="Q16" s="23" t="e">
        <f ca="1">SUMIF('事業所・施設 一覧'!$D$4:OFFSET('事業所・施設 一覧'!#REF!,-1,0),"春日部市",'事業所・施設 一覧'!$X$4:OFFSET('事業所・施設 一覧'!#REF!,-1,0))</f>
        <v>#REF!</v>
      </c>
      <c r="R16" s="24" t="e">
        <f ca="1">COUNTIFS('事業所・施設 一覧'!$D$4:OFFSET('事業所・施設 一覧'!#REF!,-1,0),"春日部市",'事業所・施設 一覧'!$Z$4:OFFSET('事業所・施設 一覧'!#REF!,-1,0),"&lt;&gt;")</f>
        <v>#REF!</v>
      </c>
      <c r="S16" s="23" t="e">
        <f ca="1">SUMIF('事業所・施設 一覧'!$D$4:OFFSET('事業所・施設 一覧'!#REF!,-1,0),"春日部市",'事業所・施設 一覧'!$Z$4:OFFSET('事業所・施設 一覧'!#REF!,-1,0))</f>
        <v>#REF!</v>
      </c>
      <c r="T16" s="24" t="e">
        <f ca="1">COUNTIFS('事業所・施設 一覧'!$D$4:OFFSET('事業所・施設 一覧'!#REF!,-1,0),"春日部市",'事業所・施設 一覧'!$AA$4:OFFSET('事業所・施設 一覧'!#REF!,-1,0),"&lt;&gt;")</f>
        <v>#REF!</v>
      </c>
      <c r="U16" s="25" t="e">
        <f ca="1">SUMIF('事業所・施設 一覧'!$D$4:OFFSET('事業所・施設 一覧'!#REF!,-1,0),"春日部市",'事業所・施設 一覧'!$AA$4:OFFSET('事業所・施設 一覧'!#REF!,-1,0))</f>
        <v>#REF!</v>
      </c>
      <c r="V16" s="24" t="e">
        <f ca="1">COUNTIFS('事業所・施設 一覧'!$D$4:OFFSET('事業所・施設 一覧'!#REF!,-1,0),"春日部市",'事業所・施設 一覧'!$AB$4:OFFSET('事業所・施設 一覧'!#REF!,-1,0),"&lt;&gt;")</f>
        <v>#REF!</v>
      </c>
      <c r="W16" s="25" t="e">
        <f ca="1">SUMIF('事業所・施設 一覧'!$D$4:OFFSET('事業所・施設 一覧'!#REF!,-1,0),"春日部市",'事業所・施設 一覧'!$AB$4:OFFSET('事業所・施設 一覧'!#REF!,-1,0))</f>
        <v>#REF!</v>
      </c>
      <c r="X16" s="24" t="e">
        <f ca="1">COUNTIFS('事業所・施設 一覧'!$D$4:OFFSET('事業所・施設 一覧'!#REF!,-1,0),"春日部市",'事業所・施設 一覧'!$AC$4:OFFSET('事業所・施設 一覧'!#REF!,-1,0),"&lt;&gt;")</f>
        <v>#REF!</v>
      </c>
      <c r="Y16" s="25" t="e">
        <f ca="1">SUMIF('事業所・施設 一覧'!$D$4:OFFSET('事業所・施設 一覧'!#REF!,-1,0),"春日部市",'事業所・施設 一覧'!$AC$4:OFFSET('事業所・施設 一覧'!#REF!,-1,0))</f>
        <v>#REF!</v>
      </c>
    </row>
    <row r="17" spans="1:25" ht="20.100000000000001" customHeight="1">
      <c r="A17" s="13">
        <v>13</v>
      </c>
      <c r="B17" s="14" t="s">
        <v>864</v>
      </c>
      <c r="C17" s="2" t="s">
        <v>4079</v>
      </c>
      <c r="D17" s="22" t="e">
        <f ca="1">COUNTIFS('事業所・施設 一覧'!$D$4:OFFSET('事業所・施設 一覧'!#REF!,-1,0),"狭山市",'事業所・施設 一覧'!$P$4:OFFSET('事業所・施設 一覧'!#REF!,-1,0),"&lt;&gt;")</f>
        <v>#REF!</v>
      </c>
      <c r="E17" s="23" t="e">
        <f ca="1">SUMIF('事業所・施設 一覧'!$D$4:OFFSET('事業所・施設 一覧'!#REF!,-1,0),"狭山市",'事業所・施設 一覧'!$P$4:OFFSET('事業所・施設 一覧'!#REF!,-1,0))</f>
        <v>#REF!</v>
      </c>
      <c r="F17" s="24" t="e">
        <f ca="1">COUNTIFS('事業所・施設 一覧'!$D$4:OFFSET('事業所・施設 一覧'!#REF!,-1,0),"狭山市",'事業所・施設 一覧'!$S$4:OFFSET('事業所・施設 一覧'!#REF!,-1,0),"&lt;&gt;")</f>
        <v>#REF!</v>
      </c>
      <c r="G17" s="23" t="e">
        <f ca="1">SUMIF('事業所・施設 一覧'!$D$4:OFFSET('事業所・施設 一覧'!#REF!,-1,0),"狭山市",'事業所・施設 一覧'!$S$4:OFFSET('事業所・施設 一覧'!#REF!,-1,0))</f>
        <v>#REF!</v>
      </c>
      <c r="H17" s="24" t="e">
        <f ca="1">COUNTIFS('事業所・施設 一覧'!$D$4:OFFSET('事業所・施設 一覧'!#REF!,-1,0),"狭山市",'事業所・施設 一覧'!$T$4:OFFSET('事業所・施設 一覧'!#REF!,-1,0),"&lt;&gt;")</f>
        <v>#REF!</v>
      </c>
      <c r="I17" s="23" t="e">
        <f ca="1">SUMIF('事業所・施設 一覧'!$D$4:OFFSET('事業所・施設 一覧'!#REF!,-1,0),"狭山市",'事業所・施設 一覧'!$T$4:OFFSET('事業所・施設 一覧'!#REF!,-1,0))</f>
        <v>#REF!</v>
      </c>
      <c r="J17" s="24" t="e">
        <f ca="1">COUNTIFS('事業所・施設 一覧'!$D$4:OFFSET('事業所・施設 一覧'!#REF!,-1,0),"狭山市",'事業所・施設 一覧'!$U$4:OFFSET('事業所・施設 一覧'!#REF!,-1,0),"&lt;&gt;")</f>
        <v>#REF!</v>
      </c>
      <c r="K17" s="23" t="e">
        <f ca="1">SUMIF('事業所・施設 一覧'!$D$4:OFFSET('事業所・施設 一覧'!#REF!,-1,0),"狭山市",'事業所・施設 一覧'!$U$4:OFFSET('事業所・施設 一覧'!#REF!,-1,0))</f>
        <v>#REF!</v>
      </c>
      <c r="L17" s="24" t="e">
        <f ca="1">COUNTIFS('事業所・施設 一覧'!$D$4:OFFSET('事業所・施設 一覧'!#REF!,-1,0),"狭山市",'事業所・施設 一覧'!$V$4:OFFSET('事業所・施設 一覧'!#REF!,-1,0),"&lt;&gt;")</f>
        <v>#REF!</v>
      </c>
      <c r="M17" s="23" t="e">
        <f ca="1">SUMIF('事業所・施設 一覧'!$D$4:OFFSET('事業所・施設 一覧'!#REF!,-1,0),"狭山市",'事業所・施設 一覧'!$V$4:OFFSET('事業所・施設 一覧'!#REF!,-1,0))</f>
        <v>#REF!</v>
      </c>
      <c r="N17" s="24" t="e">
        <f ca="1">COUNTIFS('事業所・施設 一覧'!$D$4:OFFSET('事業所・施設 一覧'!#REF!,-1,0),"狭山市",'事業所・施設 一覧'!$W$4:OFFSET('事業所・施設 一覧'!#REF!,-1,0),"&lt;&gt;")</f>
        <v>#REF!</v>
      </c>
      <c r="O17" s="23" t="e">
        <f ca="1">SUMIF('事業所・施設 一覧'!$D$4:OFFSET('事業所・施設 一覧'!#REF!,-1,0),"狭山市",'事業所・施設 一覧'!$W$4:OFFSET('事業所・施設 一覧'!#REF!,-1,0))</f>
        <v>#REF!</v>
      </c>
      <c r="P17" s="24" t="e">
        <f ca="1">COUNTIFS('事業所・施設 一覧'!$D$4:OFFSET('事業所・施設 一覧'!#REF!,-1,0),"狭山市",'事業所・施設 一覧'!$X$4:OFFSET('事業所・施設 一覧'!#REF!,-1,0),"&lt;&gt;")</f>
        <v>#REF!</v>
      </c>
      <c r="Q17" s="23" t="e">
        <f ca="1">SUMIF('事業所・施設 一覧'!$D$4:OFFSET('事業所・施設 一覧'!#REF!,-1,0),"狭山市",'事業所・施設 一覧'!$X$4:OFFSET('事業所・施設 一覧'!#REF!,-1,0))</f>
        <v>#REF!</v>
      </c>
      <c r="R17" s="24" t="e">
        <f ca="1">COUNTIFS('事業所・施設 一覧'!$D$4:OFFSET('事業所・施設 一覧'!#REF!,-1,0),"狭山市",'事業所・施設 一覧'!$Z$4:OFFSET('事業所・施設 一覧'!#REF!,-1,0),"&lt;&gt;")</f>
        <v>#REF!</v>
      </c>
      <c r="S17" s="23" t="e">
        <f ca="1">SUMIF('事業所・施設 一覧'!$D$4:OFFSET('事業所・施設 一覧'!#REF!,-1,0),"狭山市",'事業所・施設 一覧'!$Z$4:OFFSET('事業所・施設 一覧'!#REF!,-1,0))</f>
        <v>#REF!</v>
      </c>
      <c r="T17" s="24" t="e">
        <f ca="1">COUNTIFS('事業所・施設 一覧'!$D$4:OFFSET('事業所・施設 一覧'!#REF!,-1,0),"狭山市",'事業所・施設 一覧'!$AA$4:OFFSET('事業所・施設 一覧'!#REF!,-1,0),"&lt;&gt;")</f>
        <v>#REF!</v>
      </c>
      <c r="U17" s="25" t="e">
        <f ca="1">SUMIF('事業所・施設 一覧'!$D$4:OFFSET('事業所・施設 一覧'!#REF!,-1,0),"狭山市",'事業所・施設 一覧'!$AA$4:OFFSET('事業所・施設 一覧'!#REF!,-1,0))</f>
        <v>#REF!</v>
      </c>
      <c r="V17" s="24" t="e">
        <f ca="1">COUNTIFS('事業所・施設 一覧'!$D$4:OFFSET('事業所・施設 一覧'!#REF!,-1,0),"狭山市",'事業所・施設 一覧'!$AB$4:OFFSET('事業所・施設 一覧'!#REF!,-1,0),"&lt;&gt;")</f>
        <v>#REF!</v>
      </c>
      <c r="W17" s="25" t="e">
        <f ca="1">SUMIF('事業所・施設 一覧'!$D$4:OFFSET('事業所・施設 一覧'!#REF!,-1,0),"狭山市",'事業所・施設 一覧'!$AB$4:OFFSET('事業所・施設 一覧'!#REF!,-1,0))</f>
        <v>#REF!</v>
      </c>
      <c r="X17" s="24" t="e">
        <f ca="1">COUNTIFS('事業所・施設 一覧'!$D$4:OFFSET('事業所・施設 一覧'!#REF!,-1,0),"狭山市",'事業所・施設 一覧'!$AC$4:OFFSET('事業所・施設 一覧'!#REF!,-1,0),"&lt;&gt;")</f>
        <v>#REF!</v>
      </c>
      <c r="Y17" s="25" t="e">
        <f ca="1">SUMIF('事業所・施設 一覧'!$D$4:OFFSET('事業所・施設 一覧'!#REF!,-1,0),"狭山市",'事業所・施設 一覧'!$AC$4:OFFSET('事業所・施設 一覧'!#REF!,-1,0))</f>
        <v>#REF!</v>
      </c>
    </row>
    <row r="18" spans="1:25" ht="20.100000000000001" customHeight="1">
      <c r="A18" s="13">
        <v>14</v>
      </c>
      <c r="B18" s="14" t="s">
        <v>4142</v>
      </c>
      <c r="C18" s="2" t="s">
        <v>1878</v>
      </c>
      <c r="D18" s="22" t="e">
        <f ca="1">COUNTIFS('事業所・施設 一覧'!$D$4:OFFSET('事業所・施設 一覧'!#REF!,-1,0),"羽生市",'事業所・施設 一覧'!$P$4:OFFSET('事業所・施設 一覧'!#REF!,-1,0),"&lt;&gt;")</f>
        <v>#REF!</v>
      </c>
      <c r="E18" s="23" t="e">
        <f ca="1">SUMIF('事業所・施設 一覧'!$D$4:OFFSET('事業所・施設 一覧'!#REF!,-1,0),"羽生市",'事業所・施設 一覧'!$P$4:OFFSET('事業所・施設 一覧'!#REF!,-1,0))</f>
        <v>#REF!</v>
      </c>
      <c r="F18" s="24" t="e">
        <f ca="1">COUNTIFS('事業所・施設 一覧'!$D$4:OFFSET('事業所・施設 一覧'!#REF!,-1,0),"羽生市",'事業所・施設 一覧'!$S$4:OFFSET('事業所・施設 一覧'!#REF!,-1,0),"&lt;&gt;")</f>
        <v>#REF!</v>
      </c>
      <c r="G18" s="23" t="e">
        <f ca="1">SUMIF('事業所・施設 一覧'!$D$4:OFFSET('事業所・施設 一覧'!#REF!,-1,0),"羽生市",'事業所・施設 一覧'!$S$4:OFFSET('事業所・施設 一覧'!#REF!,-1,0))</f>
        <v>#REF!</v>
      </c>
      <c r="H18" s="24" t="e">
        <f ca="1">COUNTIFS('事業所・施設 一覧'!$D$4:OFFSET('事業所・施設 一覧'!#REF!,-1,0),"羽生市",'事業所・施設 一覧'!$T$4:OFFSET('事業所・施設 一覧'!#REF!,-1,0),"&lt;&gt;")</f>
        <v>#REF!</v>
      </c>
      <c r="I18" s="23" t="e">
        <f ca="1">SUMIF('事業所・施設 一覧'!$D$4:OFFSET('事業所・施設 一覧'!#REF!,-1,0),"羽生市",'事業所・施設 一覧'!$T$4:OFFSET('事業所・施設 一覧'!#REF!,-1,0))</f>
        <v>#REF!</v>
      </c>
      <c r="J18" s="24" t="e">
        <f ca="1">COUNTIFS('事業所・施設 一覧'!$D$4:OFFSET('事業所・施設 一覧'!#REF!,-1,0),"羽生市",'事業所・施設 一覧'!$U$4:OFFSET('事業所・施設 一覧'!#REF!,-1,0),"&lt;&gt;")</f>
        <v>#REF!</v>
      </c>
      <c r="K18" s="23" t="e">
        <f ca="1">SUMIF('事業所・施設 一覧'!$D$4:OFFSET('事業所・施設 一覧'!#REF!,-1,0),"羽生市",'事業所・施設 一覧'!$U$4:OFFSET('事業所・施設 一覧'!#REF!,-1,0))</f>
        <v>#REF!</v>
      </c>
      <c r="L18" s="24" t="e">
        <f ca="1">COUNTIFS('事業所・施設 一覧'!$D$4:OFFSET('事業所・施設 一覧'!#REF!,-1,0),"羽生市",'事業所・施設 一覧'!$V$4:OFFSET('事業所・施設 一覧'!#REF!,-1,0),"&lt;&gt;")</f>
        <v>#REF!</v>
      </c>
      <c r="M18" s="23" t="e">
        <f ca="1">SUMIF('事業所・施設 一覧'!$D$4:OFFSET('事業所・施設 一覧'!#REF!,-1,0),"羽生市",'事業所・施設 一覧'!$V$4:OFFSET('事業所・施設 一覧'!#REF!,-1,0))</f>
        <v>#REF!</v>
      </c>
      <c r="N18" s="24" t="e">
        <f ca="1">COUNTIFS('事業所・施設 一覧'!$D$4:OFFSET('事業所・施設 一覧'!#REF!,-1,0),"羽生市",'事業所・施設 一覧'!$W$4:OFFSET('事業所・施設 一覧'!#REF!,-1,0),"&lt;&gt;")</f>
        <v>#REF!</v>
      </c>
      <c r="O18" s="23" t="e">
        <f ca="1">SUMIF('事業所・施設 一覧'!$D$4:OFFSET('事業所・施設 一覧'!#REF!,-1,0),"羽生市",'事業所・施設 一覧'!$W$4:OFFSET('事業所・施設 一覧'!#REF!,-1,0))</f>
        <v>#REF!</v>
      </c>
      <c r="P18" s="24" t="e">
        <f ca="1">COUNTIFS('事業所・施設 一覧'!$D$4:OFFSET('事業所・施設 一覧'!#REF!,-1,0),"羽生市",'事業所・施設 一覧'!$X$4:OFFSET('事業所・施設 一覧'!#REF!,-1,0),"&lt;&gt;")</f>
        <v>#REF!</v>
      </c>
      <c r="Q18" s="23" t="e">
        <f ca="1">SUMIF('事業所・施設 一覧'!$D$4:OFFSET('事業所・施設 一覧'!#REF!,-1,0),"羽生市",'事業所・施設 一覧'!$X$4:OFFSET('事業所・施設 一覧'!#REF!,-1,0))</f>
        <v>#REF!</v>
      </c>
      <c r="R18" s="24" t="e">
        <f ca="1">COUNTIFS('事業所・施設 一覧'!$D$4:OFFSET('事業所・施設 一覧'!#REF!,-1,0),"羽生市",'事業所・施設 一覧'!$Z$4:OFFSET('事業所・施設 一覧'!#REF!,-1,0),"&lt;&gt;")</f>
        <v>#REF!</v>
      </c>
      <c r="S18" s="23" t="e">
        <f ca="1">SUMIF('事業所・施設 一覧'!$D$4:OFFSET('事業所・施設 一覧'!#REF!,-1,0),"羽生市",'事業所・施設 一覧'!$Z$4:OFFSET('事業所・施設 一覧'!#REF!,-1,0))</f>
        <v>#REF!</v>
      </c>
      <c r="T18" s="24" t="e">
        <f ca="1">COUNTIFS('事業所・施設 一覧'!$D$4:OFFSET('事業所・施設 一覧'!#REF!,-1,0),"羽生市",'事業所・施設 一覧'!$AA$4:OFFSET('事業所・施設 一覧'!#REF!,-1,0),"&lt;&gt;")</f>
        <v>#REF!</v>
      </c>
      <c r="U18" s="25" t="e">
        <f ca="1">SUMIF('事業所・施設 一覧'!$D$4:OFFSET('事業所・施設 一覧'!#REF!,-1,0),"羽生市",'事業所・施設 一覧'!$AA$4:OFFSET('事業所・施設 一覧'!#REF!,-1,0))</f>
        <v>#REF!</v>
      </c>
      <c r="V18" s="24" t="e">
        <f ca="1">COUNTIFS('事業所・施設 一覧'!$D$4:OFFSET('事業所・施設 一覧'!#REF!,-1,0),"羽生市",'事業所・施設 一覧'!$AB$4:OFFSET('事業所・施設 一覧'!#REF!,-1,0),"&lt;&gt;")</f>
        <v>#REF!</v>
      </c>
      <c r="W18" s="25" t="e">
        <f ca="1">SUMIF('事業所・施設 一覧'!$D$4:OFFSET('事業所・施設 一覧'!#REF!,-1,0),"羽生市",'事業所・施設 一覧'!$AB$4:OFFSET('事業所・施設 一覧'!#REF!,-1,0))</f>
        <v>#REF!</v>
      </c>
      <c r="X18" s="24" t="e">
        <f ca="1">COUNTIFS('事業所・施設 一覧'!$D$4:OFFSET('事業所・施設 一覧'!#REF!,-1,0),"羽生市",'事業所・施設 一覧'!$AC$4:OFFSET('事業所・施設 一覧'!#REF!,-1,0),"&lt;&gt;")</f>
        <v>#REF!</v>
      </c>
      <c r="Y18" s="25" t="e">
        <f ca="1">SUMIF('事業所・施設 一覧'!$D$4:OFFSET('事業所・施設 一覧'!#REF!,-1,0),"羽生市",'事業所・施設 一覧'!$AC$4:OFFSET('事業所・施設 一覧'!#REF!,-1,0))</f>
        <v>#REF!</v>
      </c>
    </row>
    <row r="19" spans="1:25" ht="20.100000000000001" customHeight="1">
      <c r="A19" s="13">
        <v>15</v>
      </c>
      <c r="B19" s="14" t="s">
        <v>1013</v>
      </c>
      <c r="C19" s="2" t="s">
        <v>1872</v>
      </c>
      <c r="D19" s="22" t="e">
        <f ca="1">COUNTIFS('事業所・施設 一覧'!$D$4:OFFSET('事業所・施設 一覧'!#REF!,-1,0),"鴻巣市",'事業所・施設 一覧'!$P$4:OFFSET('事業所・施設 一覧'!#REF!,-1,0),"&lt;&gt;")</f>
        <v>#REF!</v>
      </c>
      <c r="E19" s="23" t="e">
        <f ca="1">SUMIF('事業所・施設 一覧'!$D$4:OFFSET('事業所・施設 一覧'!#REF!,-1,0),"鴻巣市",'事業所・施設 一覧'!$P$4:OFFSET('事業所・施設 一覧'!#REF!,-1,0))</f>
        <v>#REF!</v>
      </c>
      <c r="F19" s="24" t="e">
        <f ca="1">COUNTIFS('事業所・施設 一覧'!$D$4:OFFSET('事業所・施設 一覧'!#REF!,-1,0),"鴻巣市",'事業所・施設 一覧'!$S$4:OFFSET('事業所・施設 一覧'!#REF!,-1,0),"&lt;&gt;")</f>
        <v>#REF!</v>
      </c>
      <c r="G19" s="23" t="e">
        <f ca="1">SUMIF('事業所・施設 一覧'!$D$4:OFFSET('事業所・施設 一覧'!#REF!,-1,0),"鴻巣市",'事業所・施設 一覧'!$S$4:OFFSET('事業所・施設 一覧'!#REF!,-1,0))</f>
        <v>#REF!</v>
      </c>
      <c r="H19" s="24" t="e">
        <f ca="1">COUNTIFS('事業所・施設 一覧'!$D$4:OFFSET('事業所・施設 一覧'!#REF!,-1,0),"鴻巣市",'事業所・施設 一覧'!$T$4:OFFSET('事業所・施設 一覧'!#REF!,-1,0),"&lt;&gt;")</f>
        <v>#REF!</v>
      </c>
      <c r="I19" s="23" t="e">
        <f ca="1">SUMIF('事業所・施設 一覧'!$D$4:OFFSET('事業所・施設 一覧'!#REF!,-1,0),"鴻巣市",'事業所・施設 一覧'!$T$4:OFFSET('事業所・施設 一覧'!#REF!,-1,0))</f>
        <v>#REF!</v>
      </c>
      <c r="J19" s="24" t="e">
        <f ca="1">COUNTIFS('事業所・施設 一覧'!$D$4:OFFSET('事業所・施設 一覧'!#REF!,-1,0),"鴻巣市",'事業所・施設 一覧'!$U$4:OFFSET('事業所・施設 一覧'!#REF!,-1,0),"&lt;&gt;")</f>
        <v>#REF!</v>
      </c>
      <c r="K19" s="23" t="e">
        <f ca="1">SUMIF('事業所・施設 一覧'!$D$4:OFFSET('事業所・施設 一覧'!#REF!,-1,0),"鴻巣市",'事業所・施設 一覧'!$U$4:OFFSET('事業所・施設 一覧'!#REF!,-1,0))</f>
        <v>#REF!</v>
      </c>
      <c r="L19" s="24" t="e">
        <f ca="1">COUNTIFS('事業所・施設 一覧'!$D$4:OFFSET('事業所・施設 一覧'!#REF!,-1,0),"鴻巣市",'事業所・施設 一覧'!$V$4:OFFSET('事業所・施設 一覧'!#REF!,-1,0),"&lt;&gt;")</f>
        <v>#REF!</v>
      </c>
      <c r="M19" s="23" t="e">
        <f ca="1">SUMIF('事業所・施設 一覧'!$D$4:OFFSET('事業所・施設 一覧'!#REF!,-1,0),"鴻巣市",'事業所・施設 一覧'!$V$4:OFFSET('事業所・施設 一覧'!#REF!,-1,0))</f>
        <v>#REF!</v>
      </c>
      <c r="N19" s="24" t="e">
        <f ca="1">COUNTIFS('事業所・施設 一覧'!$D$4:OFFSET('事業所・施設 一覧'!#REF!,-1,0),"鴻巣市",'事業所・施設 一覧'!$W$4:OFFSET('事業所・施設 一覧'!#REF!,-1,0),"&lt;&gt;")</f>
        <v>#REF!</v>
      </c>
      <c r="O19" s="23" t="e">
        <f ca="1">SUMIF('事業所・施設 一覧'!$D$4:OFFSET('事業所・施設 一覧'!#REF!,-1,0),"鴻巣市",'事業所・施設 一覧'!$W$4:OFFSET('事業所・施設 一覧'!#REF!,-1,0))</f>
        <v>#REF!</v>
      </c>
      <c r="P19" s="24" t="e">
        <f ca="1">COUNTIFS('事業所・施設 一覧'!$D$4:OFFSET('事業所・施設 一覧'!#REF!,-1,0),"鴻巣市",'事業所・施設 一覧'!$X$4:OFFSET('事業所・施設 一覧'!#REF!,-1,0),"&lt;&gt;")</f>
        <v>#REF!</v>
      </c>
      <c r="Q19" s="23" t="e">
        <f ca="1">SUMIF('事業所・施設 一覧'!$D$4:OFFSET('事業所・施設 一覧'!#REF!,-1,0),"鴻巣市",'事業所・施設 一覧'!$X$4:OFFSET('事業所・施設 一覧'!#REF!,-1,0))</f>
        <v>#REF!</v>
      </c>
      <c r="R19" s="24" t="e">
        <f ca="1">COUNTIFS('事業所・施設 一覧'!$D$4:OFFSET('事業所・施設 一覧'!#REF!,-1,0),"鴻巣市",'事業所・施設 一覧'!$Z$4:OFFSET('事業所・施設 一覧'!#REF!,-1,0),"&lt;&gt;")</f>
        <v>#REF!</v>
      </c>
      <c r="S19" s="23" t="e">
        <f ca="1">SUMIF('事業所・施設 一覧'!$D$4:OFFSET('事業所・施設 一覧'!#REF!,-1,0),"鴻巣市",'事業所・施設 一覧'!$Z$4:OFFSET('事業所・施設 一覧'!#REF!,-1,0))</f>
        <v>#REF!</v>
      </c>
      <c r="T19" s="24" t="e">
        <f ca="1">COUNTIFS('事業所・施設 一覧'!$D$4:OFFSET('事業所・施設 一覧'!#REF!,-1,0),"鴻巣市",'事業所・施設 一覧'!$AA$4:OFFSET('事業所・施設 一覧'!#REF!,-1,0),"&lt;&gt;")</f>
        <v>#REF!</v>
      </c>
      <c r="U19" s="25" t="e">
        <f ca="1">SUMIF('事業所・施設 一覧'!$D$4:OFFSET('事業所・施設 一覧'!#REF!,-1,0),"鴻巣市",'事業所・施設 一覧'!$AA$4:OFFSET('事業所・施設 一覧'!#REF!,-1,0))</f>
        <v>#REF!</v>
      </c>
      <c r="V19" s="24" t="e">
        <f ca="1">COUNTIFS('事業所・施設 一覧'!$D$4:OFFSET('事業所・施設 一覧'!#REF!,-1,0),"鴻巣市",'事業所・施設 一覧'!$AB$4:OFFSET('事業所・施設 一覧'!#REF!,-1,0),"&lt;&gt;")</f>
        <v>#REF!</v>
      </c>
      <c r="W19" s="25" t="e">
        <f ca="1">SUMIF('事業所・施設 一覧'!$D$4:OFFSET('事業所・施設 一覧'!#REF!,-1,0),"鴻巣市",'事業所・施設 一覧'!$AB$4:OFFSET('事業所・施設 一覧'!#REF!,-1,0))</f>
        <v>#REF!</v>
      </c>
      <c r="X19" s="24" t="e">
        <f ca="1">COUNTIFS('事業所・施設 一覧'!$D$4:OFFSET('事業所・施設 一覧'!#REF!,-1,0),"鴻巣市",'事業所・施設 一覧'!$AC$4:OFFSET('事業所・施設 一覧'!#REF!,-1,0),"&lt;&gt;")</f>
        <v>#REF!</v>
      </c>
      <c r="Y19" s="25" t="e">
        <f ca="1">SUMIF('事業所・施設 一覧'!$D$4:OFFSET('事業所・施設 一覧'!#REF!,-1,0),"鴻巣市",'事業所・施設 一覧'!$AC$4:OFFSET('事業所・施設 一覧'!#REF!,-1,0))</f>
        <v>#REF!</v>
      </c>
    </row>
    <row r="20" spans="1:25" ht="20.100000000000001" customHeight="1">
      <c r="A20" s="13">
        <v>16</v>
      </c>
      <c r="B20" s="14" t="s">
        <v>865</v>
      </c>
      <c r="C20" s="2" t="s">
        <v>4080</v>
      </c>
      <c r="D20" s="22" t="e">
        <f ca="1">COUNTIFS('事業所・施設 一覧'!$D$4:OFFSET('事業所・施設 一覧'!#REF!,-1,0),"深谷市",'事業所・施設 一覧'!$P$4:OFFSET('事業所・施設 一覧'!#REF!,-1,0),"&lt;&gt;")</f>
        <v>#REF!</v>
      </c>
      <c r="E20" s="23" t="e">
        <f ca="1">SUMIF('事業所・施設 一覧'!$D$4:OFFSET('事業所・施設 一覧'!#REF!,-1,0),"深谷市",'事業所・施設 一覧'!$P$4:OFFSET('事業所・施設 一覧'!#REF!,-1,0))</f>
        <v>#REF!</v>
      </c>
      <c r="F20" s="24" t="e">
        <f ca="1">COUNTIFS('事業所・施設 一覧'!$D$4:OFFSET('事業所・施設 一覧'!#REF!,-1,0),"深谷市",'事業所・施設 一覧'!$S$4:OFFSET('事業所・施設 一覧'!#REF!,-1,0),"&lt;&gt;")</f>
        <v>#REF!</v>
      </c>
      <c r="G20" s="23" t="e">
        <f ca="1">SUMIF('事業所・施設 一覧'!$D$4:OFFSET('事業所・施設 一覧'!#REF!,-1,0),"深谷市",'事業所・施設 一覧'!$S$4:OFFSET('事業所・施設 一覧'!#REF!,-1,0))</f>
        <v>#REF!</v>
      </c>
      <c r="H20" s="24" t="e">
        <f ca="1">COUNTIFS('事業所・施設 一覧'!$D$4:OFFSET('事業所・施設 一覧'!#REF!,-1,0),"深谷市",'事業所・施設 一覧'!$T$4:OFFSET('事業所・施設 一覧'!#REF!,-1,0),"&lt;&gt;")</f>
        <v>#REF!</v>
      </c>
      <c r="I20" s="23" t="e">
        <f ca="1">SUMIF('事業所・施設 一覧'!$D$4:OFFSET('事業所・施設 一覧'!#REF!,-1,0),"深谷市",'事業所・施設 一覧'!$T$4:OFFSET('事業所・施設 一覧'!#REF!,-1,0))</f>
        <v>#REF!</v>
      </c>
      <c r="J20" s="24" t="e">
        <f ca="1">COUNTIFS('事業所・施設 一覧'!$D$4:OFFSET('事業所・施設 一覧'!#REF!,-1,0),"深谷市",'事業所・施設 一覧'!$U$4:OFFSET('事業所・施設 一覧'!#REF!,-1,0),"&lt;&gt;")</f>
        <v>#REF!</v>
      </c>
      <c r="K20" s="23" t="e">
        <f ca="1">SUMIF('事業所・施設 一覧'!$D$4:OFFSET('事業所・施設 一覧'!#REF!,-1,0),"深谷市",'事業所・施設 一覧'!$U$4:OFFSET('事業所・施設 一覧'!#REF!,-1,0))</f>
        <v>#REF!</v>
      </c>
      <c r="L20" s="24" t="e">
        <f ca="1">COUNTIFS('事業所・施設 一覧'!$D$4:OFFSET('事業所・施設 一覧'!#REF!,-1,0),"深谷市",'事業所・施設 一覧'!$V$4:OFFSET('事業所・施設 一覧'!#REF!,-1,0),"&lt;&gt;")</f>
        <v>#REF!</v>
      </c>
      <c r="M20" s="23" t="e">
        <f ca="1">SUMIF('事業所・施設 一覧'!$D$4:OFFSET('事業所・施設 一覧'!#REF!,-1,0),"深谷市",'事業所・施設 一覧'!$V$4:OFFSET('事業所・施設 一覧'!#REF!,-1,0))</f>
        <v>#REF!</v>
      </c>
      <c r="N20" s="24" t="e">
        <f ca="1">COUNTIFS('事業所・施設 一覧'!$D$4:OFFSET('事業所・施設 一覧'!#REF!,-1,0),"深谷市",'事業所・施設 一覧'!$W$4:OFFSET('事業所・施設 一覧'!#REF!,-1,0),"&lt;&gt;")</f>
        <v>#REF!</v>
      </c>
      <c r="O20" s="23" t="e">
        <f ca="1">SUMIF('事業所・施設 一覧'!$D$4:OFFSET('事業所・施設 一覧'!#REF!,-1,0),"深谷市",'事業所・施設 一覧'!$W$4:OFFSET('事業所・施設 一覧'!#REF!,-1,0))</f>
        <v>#REF!</v>
      </c>
      <c r="P20" s="24" t="e">
        <f ca="1">COUNTIFS('事業所・施設 一覧'!$D$4:OFFSET('事業所・施設 一覧'!#REF!,-1,0),"深谷市",'事業所・施設 一覧'!$X$4:OFFSET('事業所・施設 一覧'!#REF!,-1,0),"&lt;&gt;")</f>
        <v>#REF!</v>
      </c>
      <c r="Q20" s="23" t="e">
        <f ca="1">SUMIF('事業所・施設 一覧'!$D$4:OFFSET('事業所・施設 一覧'!#REF!,-1,0),"深谷市",'事業所・施設 一覧'!$X$4:OFFSET('事業所・施設 一覧'!#REF!,-1,0))</f>
        <v>#REF!</v>
      </c>
      <c r="R20" s="24" t="e">
        <f ca="1">COUNTIFS('事業所・施設 一覧'!$D$4:OFFSET('事業所・施設 一覧'!#REF!,-1,0),"深谷市",'事業所・施設 一覧'!$Z$4:OFFSET('事業所・施設 一覧'!#REF!,-1,0),"&lt;&gt;")</f>
        <v>#REF!</v>
      </c>
      <c r="S20" s="23" t="e">
        <f ca="1">SUMIF('事業所・施設 一覧'!$D$4:OFFSET('事業所・施設 一覧'!#REF!,-1,0),"深谷市",'事業所・施設 一覧'!$Z$4:OFFSET('事業所・施設 一覧'!#REF!,-1,0))</f>
        <v>#REF!</v>
      </c>
      <c r="T20" s="24" t="e">
        <f ca="1">COUNTIFS('事業所・施設 一覧'!$D$4:OFFSET('事業所・施設 一覧'!#REF!,-1,0),"深谷市",'事業所・施設 一覧'!$AA$4:OFFSET('事業所・施設 一覧'!#REF!,-1,0),"&lt;&gt;")</f>
        <v>#REF!</v>
      </c>
      <c r="U20" s="25" t="e">
        <f ca="1">SUMIF('事業所・施設 一覧'!$D$4:OFFSET('事業所・施設 一覧'!#REF!,-1,0),"深谷市",'事業所・施設 一覧'!$AA$4:OFFSET('事業所・施設 一覧'!#REF!,-1,0))</f>
        <v>#REF!</v>
      </c>
      <c r="V20" s="24" t="e">
        <f ca="1">COUNTIFS('事業所・施設 一覧'!$D$4:OFFSET('事業所・施設 一覧'!#REF!,-1,0),"深谷市",'事業所・施設 一覧'!$AB$4:OFFSET('事業所・施設 一覧'!#REF!,-1,0),"&lt;&gt;")</f>
        <v>#REF!</v>
      </c>
      <c r="W20" s="25" t="e">
        <f ca="1">SUMIF('事業所・施設 一覧'!$D$4:OFFSET('事業所・施設 一覧'!#REF!,-1,0),"深谷市",'事業所・施設 一覧'!$AB$4:OFFSET('事業所・施設 一覧'!#REF!,-1,0))</f>
        <v>#REF!</v>
      </c>
      <c r="X20" s="24" t="e">
        <f ca="1">COUNTIFS('事業所・施設 一覧'!$D$4:OFFSET('事業所・施設 一覧'!#REF!,-1,0),"深谷市",'事業所・施設 一覧'!$AC$4:OFFSET('事業所・施設 一覧'!#REF!,-1,0),"&lt;&gt;")</f>
        <v>#REF!</v>
      </c>
      <c r="Y20" s="25" t="e">
        <f ca="1">SUMIF('事業所・施設 一覧'!$D$4:OFFSET('事業所・施設 一覧'!#REF!,-1,0),"深谷市",'事業所・施設 一覧'!$AC$4:OFFSET('事業所・施設 一覧'!#REF!,-1,0))</f>
        <v>#REF!</v>
      </c>
    </row>
    <row r="21" spans="1:25" ht="20.100000000000001" customHeight="1">
      <c r="A21" s="13">
        <v>17</v>
      </c>
      <c r="B21" s="14" t="s">
        <v>1013</v>
      </c>
      <c r="C21" s="2" t="s">
        <v>1972</v>
      </c>
      <c r="D21" s="22" t="e">
        <f ca="1">COUNTIFS('事業所・施設 一覧'!$D$4:OFFSET('事業所・施設 一覧'!#REF!,-1,0),"上尾市",'事業所・施設 一覧'!$P$4:OFFSET('事業所・施設 一覧'!#REF!,-1,0),"&lt;&gt;")</f>
        <v>#REF!</v>
      </c>
      <c r="E21" s="23" t="e">
        <f ca="1">SUMIF('事業所・施設 一覧'!$D$4:OFFSET('事業所・施設 一覧'!#REF!,-1,0),"上尾市",'事業所・施設 一覧'!$P$4:OFFSET('事業所・施設 一覧'!#REF!,-1,0))</f>
        <v>#REF!</v>
      </c>
      <c r="F21" s="24" t="e">
        <f ca="1">COUNTIFS('事業所・施設 一覧'!$D$4:OFFSET('事業所・施設 一覧'!#REF!,-1,0),"上尾市",'事業所・施設 一覧'!$S$4:OFFSET('事業所・施設 一覧'!#REF!,-1,0),"&lt;&gt;")</f>
        <v>#REF!</v>
      </c>
      <c r="G21" s="23" t="e">
        <f ca="1">SUMIF('事業所・施設 一覧'!$D$4:OFFSET('事業所・施設 一覧'!#REF!,-1,0),"上尾市",'事業所・施設 一覧'!$S$4:OFFSET('事業所・施設 一覧'!#REF!,-1,0))</f>
        <v>#REF!</v>
      </c>
      <c r="H21" s="24" t="e">
        <f ca="1">COUNTIFS('事業所・施設 一覧'!$D$4:OFFSET('事業所・施設 一覧'!#REF!,-1,0),"上尾市",'事業所・施設 一覧'!$T$4:OFFSET('事業所・施設 一覧'!#REF!,-1,0),"&lt;&gt;")</f>
        <v>#REF!</v>
      </c>
      <c r="I21" s="23" t="e">
        <f ca="1">SUMIF('事業所・施設 一覧'!$D$4:OFFSET('事業所・施設 一覧'!#REF!,-1,0),"上尾市",'事業所・施設 一覧'!$T$4:OFFSET('事業所・施設 一覧'!#REF!,-1,0))</f>
        <v>#REF!</v>
      </c>
      <c r="J21" s="24" t="e">
        <f ca="1">COUNTIFS('事業所・施設 一覧'!$D$4:OFFSET('事業所・施設 一覧'!#REF!,-1,0),"上尾市",'事業所・施設 一覧'!$U$4:OFFSET('事業所・施設 一覧'!#REF!,-1,0),"&lt;&gt;")</f>
        <v>#REF!</v>
      </c>
      <c r="K21" s="23" t="e">
        <f ca="1">SUMIF('事業所・施設 一覧'!$D$4:OFFSET('事業所・施設 一覧'!#REF!,-1,0),"上尾市",'事業所・施設 一覧'!$U$4:OFFSET('事業所・施設 一覧'!#REF!,-1,0))</f>
        <v>#REF!</v>
      </c>
      <c r="L21" s="24" t="e">
        <f ca="1">COUNTIFS('事業所・施設 一覧'!$D$4:OFFSET('事業所・施設 一覧'!#REF!,-1,0),"上尾市",'事業所・施設 一覧'!$V$4:OFFSET('事業所・施設 一覧'!#REF!,-1,0),"&lt;&gt;")</f>
        <v>#REF!</v>
      </c>
      <c r="M21" s="23" t="e">
        <f ca="1">SUMIF('事業所・施設 一覧'!$D$4:OFFSET('事業所・施設 一覧'!#REF!,-1,0),"上尾市",'事業所・施設 一覧'!$V$4:OFFSET('事業所・施設 一覧'!#REF!,-1,0))</f>
        <v>#REF!</v>
      </c>
      <c r="N21" s="24" t="e">
        <f ca="1">COUNTIFS('事業所・施設 一覧'!$D$4:OFFSET('事業所・施設 一覧'!#REF!,-1,0),"上尾市",'事業所・施設 一覧'!$W$4:OFFSET('事業所・施設 一覧'!#REF!,-1,0),"&lt;&gt;")</f>
        <v>#REF!</v>
      </c>
      <c r="O21" s="23" t="e">
        <f ca="1">SUMIF('事業所・施設 一覧'!$D$4:OFFSET('事業所・施設 一覧'!#REF!,-1,0),"上尾市",'事業所・施設 一覧'!$W$4:OFFSET('事業所・施設 一覧'!#REF!,-1,0))</f>
        <v>#REF!</v>
      </c>
      <c r="P21" s="24" t="e">
        <f ca="1">COUNTIFS('事業所・施設 一覧'!$D$4:OFFSET('事業所・施設 一覧'!#REF!,-1,0),"上尾市",'事業所・施設 一覧'!$X$4:OFFSET('事業所・施設 一覧'!#REF!,-1,0),"&lt;&gt;")</f>
        <v>#REF!</v>
      </c>
      <c r="Q21" s="23" t="e">
        <f ca="1">SUMIF('事業所・施設 一覧'!$D$4:OFFSET('事業所・施設 一覧'!#REF!,-1,0),"上尾市",'事業所・施設 一覧'!$X$4:OFFSET('事業所・施設 一覧'!#REF!,-1,0))</f>
        <v>#REF!</v>
      </c>
      <c r="R21" s="24" t="e">
        <f ca="1">COUNTIFS('事業所・施設 一覧'!$D$4:OFFSET('事業所・施設 一覧'!#REF!,-1,0),"上尾市",'事業所・施設 一覧'!$Z$4:OFFSET('事業所・施設 一覧'!#REF!,-1,0),"&lt;&gt;")</f>
        <v>#REF!</v>
      </c>
      <c r="S21" s="23" t="e">
        <f ca="1">SUMIF('事業所・施設 一覧'!$D$4:OFFSET('事業所・施設 一覧'!#REF!,-1,0),"上尾市",'事業所・施設 一覧'!$Z$4:OFFSET('事業所・施設 一覧'!#REF!,-1,0))</f>
        <v>#REF!</v>
      </c>
      <c r="T21" s="24" t="e">
        <f ca="1">COUNTIFS('事業所・施設 一覧'!$D$4:OFFSET('事業所・施設 一覧'!#REF!,-1,0),"上尾市",'事業所・施設 一覧'!$AA$4:OFFSET('事業所・施設 一覧'!#REF!,-1,0),"&lt;&gt;")</f>
        <v>#REF!</v>
      </c>
      <c r="U21" s="25" t="e">
        <f ca="1">SUMIF('事業所・施設 一覧'!$D$4:OFFSET('事業所・施設 一覧'!#REF!,-1,0),"上尾市",'事業所・施設 一覧'!$AA$4:OFFSET('事業所・施設 一覧'!#REF!,-1,0))</f>
        <v>#REF!</v>
      </c>
      <c r="V21" s="24" t="e">
        <f ca="1">COUNTIFS('事業所・施設 一覧'!$D$4:OFFSET('事業所・施設 一覧'!#REF!,-1,0),"上尾市",'事業所・施設 一覧'!$AB$4:OFFSET('事業所・施設 一覧'!#REF!,-1,0),"&lt;&gt;")</f>
        <v>#REF!</v>
      </c>
      <c r="W21" s="25" t="e">
        <f ca="1">SUMIF('事業所・施設 一覧'!$D$4:OFFSET('事業所・施設 一覧'!#REF!,-1,0),"上尾市",'事業所・施設 一覧'!$AB$4:OFFSET('事業所・施設 一覧'!#REF!,-1,0))</f>
        <v>#REF!</v>
      </c>
      <c r="X21" s="24" t="e">
        <f ca="1">COUNTIFS('事業所・施設 一覧'!$D$4:OFFSET('事業所・施設 一覧'!#REF!,-1,0),"上尾市",'事業所・施設 一覧'!$AC$4:OFFSET('事業所・施設 一覧'!#REF!,-1,0),"&lt;&gt;")</f>
        <v>#REF!</v>
      </c>
      <c r="Y21" s="25" t="e">
        <f ca="1">SUMIF('事業所・施設 一覧'!$D$4:OFFSET('事業所・施設 一覧'!#REF!,-1,0),"上尾市",'事業所・施設 一覧'!$AC$4:OFFSET('事業所・施設 一覧'!#REF!,-1,0))</f>
        <v>#REF!</v>
      </c>
    </row>
    <row r="22" spans="1:25" ht="20.100000000000001" customHeight="1">
      <c r="A22" s="13">
        <v>18</v>
      </c>
      <c r="B22" s="14" t="s">
        <v>866</v>
      </c>
      <c r="C22" s="2" t="s">
        <v>4081</v>
      </c>
      <c r="D22" s="22" t="e">
        <f ca="1">COUNTIFS('事業所・施設 一覧'!$D$4:OFFSET('事業所・施設 一覧'!#REF!,-1,0),"草加市",'事業所・施設 一覧'!$P$4:OFFSET('事業所・施設 一覧'!#REF!,-1,0),"&lt;&gt;")</f>
        <v>#REF!</v>
      </c>
      <c r="E22" s="23" t="e">
        <f ca="1">SUMIF('事業所・施設 一覧'!$D$4:OFFSET('事業所・施設 一覧'!#REF!,-1,0),"草加市",'事業所・施設 一覧'!$P$4:OFFSET('事業所・施設 一覧'!#REF!,-1,0))</f>
        <v>#REF!</v>
      </c>
      <c r="F22" s="24" t="e">
        <f ca="1">COUNTIFS('事業所・施設 一覧'!$D$4:OFFSET('事業所・施設 一覧'!#REF!,-1,0),"草加市",'事業所・施設 一覧'!$S$4:OFFSET('事業所・施設 一覧'!#REF!,-1,0),"&lt;&gt;")</f>
        <v>#REF!</v>
      </c>
      <c r="G22" s="23" t="e">
        <f ca="1">SUMIF('事業所・施設 一覧'!$D$4:OFFSET('事業所・施設 一覧'!#REF!,-1,0),"草加市",'事業所・施設 一覧'!$S$4:OFFSET('事業所・施設 一覧'!#REF!,-1,0))</f>
        <v>#REF!</v>
      </c>
      <c r="H22" s="24" t="e">
        <f ca="1">COUNTIFS('事業所・施設 一覧'!$D$4:OFFSET('事業所・施設 一覧'!#REF!,-1,0),"草加市",'事業所・施設 一覧'!$T$4:OFFSET('事業所・施設 一覧'!#REF!,-1,0),"&lt;&gt;")</f>
        <v>#REF!</v>
      </c>
      <c r="I22" s="23" t="e">
        <f ca="1">SUMIF('事業所・施設 一覧'!$D$4:OFFSET('事業所・施設 一覧'!#REF!,-1,0),"草加市",'事業所・施設 一覧'!$T$4:OFFSET('事業所・施設 一覧'!#REF!,-1,0))</f>
        <v>#REF!</v>
      </c>
      <c r="J22" s="24" t="e">
        <f ca="1">COUNTIFS('事業所・施設 一覧'!$D$4:OFFSET('事業所・施設 一覧'!#REF!,-1,0),"草加市",'事業所・施設 一覧'!$U$4:OFFSET('事業所・施設 一覧'!#REF!,-1,0),"&lt;&gt;")</f>
        <v>#REF!</v>
      </c>
      <c r="K22" s="23" t="e">
        <f ca="1">SUMIF('事業所・施設 一覧'!$D$4:OFFSET('事業所・施設 一覧'!#REF!,-1,0),"草加市",'事業所・施設 一覧'!$U$4:OFFSET('事業所・施設 一覧'!#REF!,-1,0))</f>
        <v>#REF!</v>
      </c>
      <c r="L22" s="24" t="e">
        <f ca="1">COUNTIFS('事業所・施設 一覧'!$D$4:OFFSET('事業所・施設 一覧'!#REF!,-1,0),"草加市",'事業所・施設 一覧'!$V$4:OFFSET('事業所・施設 一覧'!#REF!,-1,0),"&lt;&gt;")</f>
        <v>#REF!</v>
      </c>
      <c r="M22" s="23" t="e">
        <f ca="1">SUMIF('事業所・施設 一覧'!$D$4:OFFSET('事業所・施設 一覧'!#REF!,-1,0),"草加市",'事業所・施設 一覧'!$V$4:OFFSET('事業所・施設 一覧'!#REF!,-1,0))</f>
        <v>#REF!</v>
      </c>
      <c r="N22" s="24" t="e">
        <f ca="1">COUNTIFS('事業所・施設 一覧'!$D$4:OFFSET('事業所・施設 一覧'!#REF!,-1,0),"草加市",'事業所・施設 一覧'!$W$4:OFFSET('事業所・施設 一覧'!#REF!,-1,0),"&lt;&gt;")</f>
        <v>#REF!</v>
      </c>
      <c r="O22" s="23" t="e">
        <f ca="1">SUMIF('事業所・施設 一覧'!$D$4:OFFSET('事業所・施設 一覧'!#REF!,-1,0),"草加市",'事業所・施設 一覧'!$W$4:OFFSET('事業所・施設 一覧'!#REF!,-1,0))</f>
        <v>#REF!</v>
      </c>
      <c r="P22" s="24" t="e">
        <f ca="1">COUNTIFS('事業所・施設 一覧'!$D$4:OFFSET('事業所・施設 一覧'!#REF!,-1,0),"草加市",'事業所・施設 一覧'!$X$4:OFFSET('事業所・施設 一覧'!#REF!,-1,0),"&lt;&gt;")</f>
        <v>#REF!</v>
      </c>
      <c r="Q22" s="23" t="e">
        <f ca="1">SUMIF('事業所・施設 一覧'!$D$4:OFFSET('事業所・施設 一覧'!#REF!,-1,0),"草加市",'事業所・施設 一覧'!$X$4:OFFSET('事業所・施設 一覧'!#REF!,-1,0))</f>
        <v>#REF!</v>
      </c>
      <c r="R22" s="24" t="e">
        <f ca="1">COUNTIFS('事業所・施設 一覧'!$D$4:OFFSET('事業所・施設 一覧'!#REF!,-1,0),"草加市",'事業所・施設 一覧'!$Z$4:OFFSET('事業所・施設 一覧'!#REF!,-1,0),"&lt;&gt;")</f>
        <v>#REF!</v>
      </c>
      <c r="S22" s="23" t="e">
        <f ca="1">SUMIF('事業所・施設 一覧'!$D$4:OFFSET('事業所・施設 一覧'!#REF!,-1,0),"草加市",'事業所・施設 一覧'!$Z$4:OFFSET('事業所・施設 一覧'!#REF!,-1,0))</f>
        <v>#REF!</v>
      </c>
      <c r="T22" s="24" t="e">
        <f ca="1">COUNTIFS('事業所・施設 一覧'!$D$4:OFFSET('事業所・施設 一覧'!#REF!,-1,0),"草加市",'事業所・施設 一覧'!$AA$4:OFFSET('事業所・施設 一覧'!#REF!,-1,0),"&lt;&gt;")</f>
        <v>#REF!</v>
      </c>
      <c r="U22" s="25" t="e">
        <f ca="1">SUMIF('事業所・施設 一覧'!$D$4:OFFSET('事業所・施設 一覧'!#REF!,-1,0),"草加市",'事業所・施設 一覧'!$AA$4:OFFSET('事業所・施設 一覧'!#REF!,-1,0))</f>
        <v>#REF!</v>
      </c>
      <c r="V22" s="24" t="e">
        <f ca="1">COUNTIFS('事業所・施設 一覧'!$D$4:OFFSET('事業所・施設 一覧'!#REF!,-1,0),"草加市",'事業所・施設 一覧'!$AB$4:OFFSET('事業所・施設 一覧'!#REF!,-1,0),"&lt;&gt;")</f>
        <v>#REF!</v>
      </c>
      <c r="W22" s="25" t="e">
        <f ca="1">SUMIF('事業所・施設 一覧'!$D$4:OFFSET('事業所・施設 一覧'!#REF!,-1,0),"草加市",'事業所・施設 一覧'!$AB$4:OFFSET('事業所・施設 一覧'!#REF!,-1,0))</f>
        <v>#REF!</v>
      </c>
      <c r="X22" s="24" t="e">
        <f ca="1">COUNTIFS('事業所・施設 一覧'!$D$4:OFFSET('事業所・施設 一覧'!#REF!,-1,0),"草加市",'事業所・施設 一覧'!$AC$4:OFFSET('事業所・施設 一覧'!#REF!,-1,0),"&lt;&gt;")</f>
        <v>#REF!</v>
      </c>
      <c r="Y22" s="25" t="e">
        <f ca="1">SUMIF('事業所・施設 一覧'!$D$4:OFFSET('事業所・施設 一覧'!#REF!,-1,0),"草加市",'事業所・施設 一覧'!$AC$4:OFFSET('事業所・施設 一覧'!#REF!,-1,0))</f>
        <v>#REF!</v>
      </c>
    </row>
    <row r="23" spans="1:25" ht="20.100000000000001" customHeight="1">
      <c r="A23" s="13">
        <v>19</v>
      </c>
      <c r="B23" s="14" t="s">
        <v>866</v>
      </c>
      <c r="C23" s="2" t="s">
        <v>1868</v>
      </c>
      <c r="D23" s="22" t="e">
        <f ca="1">COUNTIFS('事業所・施設 一覧'!$D$4:OFFSET('事業所・施設 一覧'!#REF!,-1,0),"越谷市",'事業所・施設 一覧'!$P$4:OFFSET('事業所・施設 一覧'!#REF!,-1,0),"&lt;&gt;")</f>
        <v>#REF!</v>
      </c>
      <c r="E23" s="23" t="e">
        <f ca="1">SUMIF('事業所・施設 一覧'!$D$4:OFFSET('事業所・施設 一覧'!#REF!,-1,0),"越谷市",'事業所・施設 一覧'!$P$4:OFFSET('事業所・施設 一覧'!#REF!,-1,0))</f>
        <v>#REF!</v>
      </c>
      <c r="F23" s="24" t="e">
        <f ca="1">COUNTIFS('事業所・施設 一覧'!$D$4:OFFSET('事業所・施設 一覧'!#REF!,-1,0),"越谷市",'事業所・施設 一覧'!$S$4:OFFSET('事業所・施設 一覧'!#REF!,-1,0),"&lt;&gt;")</f>
        <v>#REF!</v>
      </c>
      <c r="G23" s="23" t="e">
        <f ca="1">SUMIF('事業所・施設 一覧'!$D$4:OFFSET('事業所・施設 一覧'!#REF!,-1,0),"越谷市",'事業所・施設 一覧'!$S$4:OFFSET('事業所・施設 一覧'!#REF!,-1,0))</f>
        <v>#REF!</v>
      </c>
      <c r="H23" s="24" t="e">
        <f ca="1">COUNTIFS('事業所・施設 一覧'!$D$4:OFFSET('事業所・施設 一覧'!#REF!,-1,0),"越谷市",'事業所・施設 一覧'!$T$4:OFFSET('事業所・施設 一覧'!#REF!,-1,0),"&lt;&gt;")</f>
        <v>#REF!</v>
      </c>
      <c r="I23" s="23" t="e">
        <f ca="1">SUMIF('事業所・施設 一覧'!$D$4:OFFSET('事業所・施設 一覧'!#REF!,-1,0),"越谷市",'事業所・施設 一覧'!$T$4:OFFSET('事業所・施設 一覧'!#REF!,-1,0))</f>
        <v>#REF!</v>
      </c>
      <c r="J23" s="24" t="e">
        <f ca="1">COUNTIFS('事業所・施設 一覧'!$D$4:OFFSET('事業所・施設 一覧'!#REF!,-1,0),"越谷市",'事業所・施設 一覧'!$U$4:OFFSET('事業所・施設 一覧'!#REF!,-1,0),"&lt;&gt;")</f>
        <v>#REF!</v>
      </c>
      <c r="K23" s="23" t="e">
        <f ca="1">SUMIF('事業所・施設 一覧'!$D$4:OFFSET('事業所・施設 一覧'!#REF!,-1,0),"越谷市",'事業所・施設 一覧'!$U$4:OFFSET('事業所・施設 一覧'!#REF!,-1,0))</f>
        <v>#REF!</v>
      </c>
      <c r="L23" s="24" t="e">
        <f ca="1">COUNTIFS('事業所・施設 一覧'!$D$4:OFFSET('事業所・施設 一覧'!#REF!,-1,0),"越谷市",'事業所・施設 一覧'!$V$4:OFFSET('事業所・施設 一覧'!#REF!,-1,0),"&lt;&gt;")</f>
        <v>#REF!</v>
      </c>
      <c r="M23" s="23" t="e">
        <f ca="1">SUMIF('事業所・施設 一覧'!$D$4:OFFSET('事業所・施設 一覧'!#REF!,-1,0),"越谷市",'事業所・施設 一覧'!$V$4:OFFSET('事業所・施設 一覧'!#REF!,-1,0))</f>
        <v>#REF!</v>
      </c>
      <c r="N23" s="24" t="e">
        <f ca="1">COUNTIFS('事業所・施設 一覧'!$D$4:OFFSET('事業所・施設 一覧'!#REF!,-1,0),"越谷市",'事業所・施設 一覧'!$W$4:OFFSET('事業所・施設 一覧'!#REF!,-1,0),"&lt;&gt;")</f>
        <v>#REF!</v>
      </c>
      <c r="O23" s="23" t="e">
        <f ca="1">SUMIF('事業所・施設 一覧'!$D$4:OFFSET('事業所・施設 一覧'!#REF!,-1,0),"越谷市",'事業所・施設 一覧'!$W$4:OFFSET('事業所・施設 一覧'!#REF!,-1,0))</f>
        <v>#REF!</v>
      </c>
      <c r="P23" s="24" t="e">
        <f ca="1">COUNTIFS('事業所・施設 一覧'!$D$4:OFFSET('事業所・施設 一覧'!#REF!,-1,0),"越谷市",'事業所・施設 一覧'!$X$4:OFFSET('事業所・施設 一覧'!#REF!,-1,0),"&lt;&gt;")</f>
        <v>#REF!</v>
      </c>
      <c r="Q23" s="23" t="e">
        <f ca="1">SUMIF('事業所・施設 一覧'!$D$4:OFFSET('事業所・施設 一覧'!#REF!,-1,0),"越谷市",'事業所・施設 一覧'!$X$4:OFFSET('事業所・施設 一覧'!#REF!,-1,0))</f>
        <v>#REF!</v>
      </c>
      <c r="R23" s="24" t="e">
        <f ca="1">COUNTIFS('事業所・施設 一覧'!$D$4:OFFSET('事業所・施設 一覧'!#REF!,-1,0),"越谷市",'事業所・施設 一覧'!$Z$4:OFFSET('事業所・施設 一覧'!#REF!,-1,0),"&lt;&gt;")</f>
        <v>#REF!</v>
      </c>
      <c r="S23" s="23" t="e">
        <f ca="1">SUMIF('事業所・施設 一覧'!$D$4:OFFSET('事業所・施設 一覧'!#REF!,-1,0),"越谷市",'事業所・施設 一覧'!$Z$4:OFFSET('事業所・施設 一覧'!#REF!,-1,0))</f>
        <v>#REF!</v>
      </c>
      <c r="T23" s="24" t="e">
        <f ca="1">COUNTIFS('事業所・施設 一覧'!$D$4:OFFSET('事業所・施設 一覧'!#REF!,-1,0),"越谷市",'事業所・施設 一覧'!$AA$4:OFFSET('事業所・施設 一覧'!#REF!,-1,0),"&lt;&gt;")</f>
        <v>#REF!</v>
      </c>
      <c r="U23" s="25" t="e">
        <f ca="1">SUMIF('事業所・施設 一覧'!$D$4:OFFSET('事業所・施設 一覧'!#REF!,-1,0),"越谷市",'事業所・施設 一覧'!$AA$4:OFFSET('事業所・施設 一覧'!#REF!,-1,0))</f>
        <v>#REF!</v>
      </c>
      <c r="V23" s="24" t="e">
        <f ca="1">COUNTIFS('事業所・施設 一覧'!$D$4:OFFSET('事業所・施設 一覧'!#REF!,-1,0),"越谷市",'事業所・施設 一覧'!$AB$4:OFFSET('事業所・施設 一覧'!#REF!,-1,0),"&lt;&gt;")</f>
        <v>#REF!</v>
      </c>
      <c r="W23" s="25" t="e">
        <f ca="1">SUMIF('事業所・施設 一覧'!$D$4:OFFSET('事業所・施設 一覧'!#REF!,-1,0),"越谷市",'事業所・施設 一覧'!$AB$4:OFFSET('事業所・施設 一覧'!#REF!,-1,0))</f>
        <v>#REF!</v>
      </c>
      <c r="X23" s="24" t="e">
        <f ca="1">COUNTIFS('事業所・施設 一覧'!$D$4:OFFSET('事業所・施設 一覧'!#REF!,-1,0),"越谷市",'事業所・施設 一覧'!$AC$4:OFFSET('事業所・施設 一覧'!#REF!,-1,0),"&lt;&gt;")</f>
        <v>#REF!</v>
      </c>
      <c r="Y23" s="25" t="e">
        <f ca="1">SUMIF('事業所・施設 一覧'!$D$4:OFFSET('事業所・施設 一覧'!#REF!,-1,0),"越谷市",'事業所・施設 一覧'!$AC$4:OFFSET('事業所・施設 一覧'!#REF!,-1,0))</f>
        <v>#REF!</v>
      </c>
    </row>
    <row r="24" spans="1:25" ht="20.100000000000001" customHeight="1">
      <c r="A24" s="13">
        <v>20</v>
      </c>
      <c r="B24" s="14" t="s">
        <v>1012</v>
      </c>
      <c r="C24" s="2" t="s">
        <v>4082</v>
      </c>
      <c r="D24" s="22" t="e">
        <f ca="1">COUNTIFS('事業所・施設 一覧'!$D$4:OFFSET('事業所・施設 一覧'!#REF!,-1,0),"蕨市",'事業所・施設 一覧'!$P$4:OFFSET('事業所・施設 一覧'!#REF!,-1,0),"&lt;&gt;")</f>
        <v>#REF!</v>
      </c>
      <c r="E24" s="23" t="e">
        <f ca="1">SUMIF('事業所・施設 一覧'!$D$4:OFFSET('事業所・施設 一覧'!#REF!,-1,0),"蕨市",'事業所・施設 一覧'!$P$4:OFFSET('事業所・施設 一覧'!#REF!,-1,0))</f>
        <v>#REF!</v>
      </c>
      <c r="F24" s="24" t="e">
        <f ca="1">COUNTIFS('事業所・施設 一覧'!$D$4:OFFSET('事業所・施設 一覧'!#REF!,-1,0),"蕨市",'事業所・施設 一覧'!$S$4:OFFSET('事業所・施設 一覧'!#REF!,-1,0),"&lt;&gt;")</f>
        <v>#REF!</v>
      </c>
      <c r="G24" s="23" t="e">
        <f ca="1">SUMIF('事業所・施設 一覧'!$D$4:OFFSET('事業所・施設 一覧'!#REF!,-1,0),"蕨市",'事業所・施設 一覧'!$S$4:OFFSET('事業所・施設 一覧'!#REF!,-1,0))</f>
        <v>#REF!</v>
      </c>
      <c r="H24" s="24" t="e">
        <f ca="1">COUNTIFS('事業所・施設 一覧'!$D$4:OFFSET('事業所・施設 一覧'!#REF!,-1,0),"蕨市",'事業所・施設 一覧'!$T$4:OFFSET('事業所・施設 一覧'!#REF!,-1,0),"&lt;&gt;")</f>
        <v>#REF!</v>
      </c>
      <c r="I24" s="23" t="e">
        <f ca="1">SUMIF('事業所・施設 一覧'!$D$4:OFFSET('事業所・施設 一覧'!#REF!,-1,0),"蕨市",'事業所・施設 一覧'!$T$4:OFFSET('事業所・施設 一覧'!#REF!,-1,0))</f>
        <v>#REF!</v>
      </c>
      <c r="J24" s="24" t="e">
        <f ca="1">COUNTIFS('事業所・施設 一覧'!$D$4:OFFSET('事業所・施設 一覧'!#REF!,-1,0),"蕨市",'事業所・施設 一覧'!$U$4:OFFSET('事業所・施設 一覧'!#REF!,-1,0),"&lt;&gt;")</f>
        <v>#REF!</v>
      </c>
      <c r="K24" s="23" t="e">
        <f ca="1">SUMIF('事業所・施設 一覧'!$D$4:OFFSET('事業所・施設 一覧'!#REF!,-1,0),"蕨市",'事業所・施設 一覧'!$U$4:OFFSET('事業所・施設 一覧'!#REF!,-1,0))</f>
        <v>#REF!</v>
      </c>
      <c r="L24" s="24" t="e">
        <f ca="1">COUNTIFS('事業所・施設 一覧'!$D$4:OFFSET('事業所・施設 一覧'!#REF!,-1,0),"蕨市",'事業所・施設 一覧'!$V$4:OFFSET('事業所・施設 一覧'!#REF!,-1,0),"&lt;&gt;")</f>
        <v>#REF!</v>
      </c>
      <c r="M24" s="23" t="e">
        <f ca="1">SUMIF('事業所・施設 一覧'!$D$4:OFFSET('事業所・施設 一覧'!#REF!,-1,0),"蕨市",'事業所・施設 一覧'!$V$4:OFFSET('事業所・施設 一覧'!#REF!,-1,0))</f>
        <v>#REF!</v>
      </c>
      <c r="N24" s="24" t="e">
        <f ca="1">COUNTIFS('事業所・施設 一覧'!$D$4:OFFSET('事業所・施設 一覧'!#REF!,-1,0),"蕨市",'事業所・施設 一覧'!$W$4:OFFSET('事業所・施設 一覧'!#REF!,-1,0),"&lt;&gt;")</f>
        <v>#REF!</v>
      </c>
      <c r="O24" s="23" t="e">
        <f ca="1">SUMIF('事業所・施設 一覧'!$D$4:OFFSET('事業所・施設 一覧'!#REF!,-1,0),"蕨市",'事業所・施設 一覧'!$W$4:OFFSET('事業所・施設 一覧'!#REF!,-1,0))</f>
        <v>#REF!</v>
      </c>
      <c r="P24" s="24" t="e">
        <f ca="1">COUNTIFS('事業所・施設 一覧'!$D$4:OFFSET('事業所・施設 一覧'!#REF!,-1,0),"蕨市",'事業所・施設 一覧'!$X$4:OFFSET('事業所・施設 一覧'!#REF!,-1,0),"&lt;&gt;")</f>
        <v>#REF!</v>
      </c>
      <c r="Q24" s="23" t="e">
        <f ca="1">SUMIF('事業所・施設 一覧'!$D$4:OFFSET('事業所・施設 一覧'!#REF!,-1,0),"蕨市",'事業所・施設 一覧'!$X$4:OFFSET('事業所・施設 一覧'!#REF!,-1,0))</f>
        <v>#REF!</v>
      </c>
      <c r="R24" s="24" t="e">
        <f ca="1">COUNTIFS('事業所・施設 一覧'!$D$4:OFFSET('事業所・施設 一覧'!#REF!,-1,0),"蕨市",'事業所・施設 一覧'!$Z$4:OFFSET('事業所・施設 一覧'!#REF!,-1,0),"&lt;&gt;")</f>
        <v>#REF!</v>
      </c>
      <c r="S24" s="23" t="e">
        <f ca="1">SUMIF('事業所・施設 一覧'!$D$4:OFFSET('事業所・施設 一覧'!#REF!,-1,0),"蕨市",'事業所・施設 一覧'!$Z$4:OFFSET('事業所・施設 一覧'!#REF!,-1,0))</f>
        <v>#REF!</v>
      </c>
      <c r="T24" s="24" t="e">
        <f ca="1">COUNTIFS('事業所・施設 一覧'!$D$4:OFFSET('事業所・施設 一覧'!#REF!,-1,0),"蕨市",'事業所・施設 一覧'!$AA$4:OFFSET('事業所・施設 一覧'!#REF!,-1,0),"&lt;&gt;")</f>
        <v>#REF!</v>
      </c>
      <c r="U24" s="25" t="e">
        <f ca="1">SUMIF('事業所・施設 一覧'!$D$4:OFFSET('事業所・施設 一覧'!#REF!,-1,0),"蕨市",'事業所・施設 一覧'!$AA$4:OFFSET('事業所・施設 一覧'!#REF!,-1,0))</f>
        <v>#REF!</v>
      </c>
      <c r="V24" s="24" t="e">
        <f ca="1">COUNTIFS('事業所・施設 一覧'!$D$4:OFFSET('事業所・施設 一覧'!#REF!,-1,0),"蕨市",'事業所・施設 一覧'!$AB$4:OFFSET('事業所・施設 一覧'!#REF!,-1,0),"&lt;&gt;")</f>
        <v>#REF!</v>
      </c>
      <c r="W24" s="25" t="e">
        <f ca="1">SUMIF('事業所・施設 一覧'!$D$4:OFFSET('事業所・施設 一覧'!#REF!,-1,0),"蕨市",'事業所・施設 一覧'!$AB$4:OFFSET('事業所・施設 一覧'!#REF!,-1,0))</f>
        <v>#REF!</v>
      </c>
      <c r="X24" s="24" t="e">
        <f ca="1">COUNTIFS('事業所・施設 一覧'!$D$4:OFFSET('事業所・施設 一覧'!#REF!,-1,0),"蕨市",'事業所・施設 一覧'!$AC$4:OFFSET('事業所・施設 一覧'!#REF!,-1,0),"&lt;&gt;")</f>
        <v>#REF!</v>
      </c>
      <c r="Y24" s="25" t="e">
        <f ca="1">SUMIF('事業所・施設 一覧'!$D$4:OFFSET('事業所・施設 一覧'!#REF!,-1,0),"蕨市",'事業所・施設 一覧'!$AC$4:OFFSET('事業所・施設 一覧'!#REF!,-1,0))</f>
        <v>#REF!</v>
      </c>
    </row>
    <row r="25" spans="1:25" ht="20.100000000000001" customHeight="1">
      <c r="A25" s="13">
        <v>21</v>
      </c>
      <c r="B25" s="14" t="s">
        <v>1012</v>
      </c>
      <c r="C25" s="2" t="s">
        <v>4083</v>
      </c>
      <c r="D25" s="22" t="e">
        <f ca="1">COUNTIFS('事業所・施設 一覧'!$D$4:OFFSET('事業所・施設 一覧'!#REF!,-1,0),"戸田市",'事業所・施設 一覧'!$P$4:OFFSET('事業所・施設 一覧'!#REF!,-1,0),"&lt;&gt;")</f>
        <v>#REF!</v>
      </c>
      <c r="E25" s="23" t="e">
        <f ca="1">SUMIF('事業所・施設 一覧'!$D$4:OFFSET('事業所・施設 一覧'!#REF!,-1,0),"戸田市",'事業所・施設 一覧'!$P$4:OFFSET('事業所・施設 一覧'!#REF!,-1,0))</f>
        <v>#REF!</v>
      </c>
      <c r="F25" s="24" t="e">
        <f ca="1">COUNTIFS('事業所・施設 一覧'!$D$4:OFFSET('事業所・施設 一覧'!#REF!,-1,0),"戸田市",'事業所・施設 一覧'!$S$4:OFFSET('事業所・施設 一覧'!#REF!,-1,0),"&lt;&gt;")</f>
        <v>#REF!</v>
      </c>
      <c r="G25" s="23" t="e">
        <f ca="1">SUMIF('事業所・施設 一覧'!$D$4:OFFSET('事業所・施設 一覧'!#REF!,-1,0),"戸田市",'事業所・施設 一覧'!$S$4:OFFSET('事業所・施設 一覧'!#REF!,-1,0))</f>
        <v>#REF!</v>
      </c>
      <c r="H25" s="24" t="e">
        <f ca="1">COUNTIFS('事業所・施設 一覧'!$D$4:OFFSET('事業所・施設 一覧'!#REF!,-1,0),"戸田市",'事業所・施設 一覧'!$T$4:OFFSET('事業所・施設 一覧'!#REF!,-1,0),"&lt;&gt;")</f>
        <v>#REF!</v>
      </c>
      <c r="I25" s="23" t="e">
        <f ca="1">SUMIF('事業所・施設 一覧'!$D$4:OFFSET('事業所・施設 一覧'!#REF!,-1,0),"戸田市",'事業所・施設 一覧'!$T$4:OFFSET('事業所・施設 一覧'!#REF!,-1,0))</f>
        <v>#REF!</v>
      </c>
      <c r="J25" s="24" t="e">
        <f ca="1">COUNTIFS('事業所・施設 一覧'!$D$4:OFFSET('事業所・施設 一覧'!#REF!,-1,0),"戸田市",'事業所・施設 一覧'!$U$4:OFFSET('事業所・施設 一覧'!#REF!,-1,0),"&lt;&gt;")</f>
        <v>#REF!</v>
      </c>
      <c r="K25" s="23" t="e">
        <f ca="1">SUMIF('事業所・施設 一覧'!$D$4:OFFSET('事業所・施設 一覧'!#REF!,-1,0),"戸田市",'事業所・施設 一覧'!$U$4:OFFSET('事業所・施設 一覧'!#REF!,-1,0))</f>
        <v>#REF!</v>
      </c>
      <c r="L25" s="24" t="e">
        <f ca="1">COUNTIFS('事業所・施設 一覧'!$D$4:OFFSET('事業所・施設 一覧'!#REF!,-1,0),"戸田市",'事業所・施設 一覧'!$V$4:OFFSET('事業所・施設 一覧'!#REF!,-1,0),"&lt;&gt;")</f>
        <v>#REF!</v>
      </c>
      <c r="M25" s="23" t="e">
        <f ca="1">SUMIF('事業所・施設 一覧'!$D$4:OFFSET('事業所・施設 一覧'!#REF!,-1,0),"戸田市",'事業所・施設 一覧'!$V$4:OFFSET('事業所・施設 一覧'!#REF!,-1,0))</f>
        <v>#REF!</v>
      </c>
      <c r="N25" s="24" t="e">
        <f ca="1">COUNTIFS('事業所・施設 一覧'!$D$4:OFFSET('事業所・施設 一覧'!#REF!,-1,0),"戸田市",'事業所・施設 一覧'!$W$4:OFFSET('事業所・施設 一覧'!#REF!,-1,0),"&lt;&gt;")</f>
        <v>#REF!</v>
      </c>
      <c r="O25" s="23" t="e">
        <f ca="1">SUMIF('事業所・施設 一覧'!$D$4:OFFSET('事業所・施設 一覧'!#REF!,-1,0),"戸田市",'事業所・施設 一覧'!$W$4:OFFSET('事業所・施設 一覧'!#REF!,-1,0))</f>
        <v>#REF!</v>
      </c>
      <c r="P25" s="24" t="e">
        <f ca="1">COUNTIFS('事業所・施設 一覧'!$D$4:OFFSET('事業所・施設 一覧'!#REF!,-1,0),"戸田市",'事業所・施設 一覧'!$X$4:OFFSET('事業所・施設 一覧'!#REF!,-1,0),"&lt;&gt;")</f>
        <v>#REF!</v>
      </c>
      <c r="Q25" s="23" t="e">
        <f ca="1">SUMIF('事業所・施設 一覧'!$D$4:OFFSET('事業所・施設 一覧'!#REF!,-1,0),"戸田市",'事業所・施設 一覧'!$X$4:OFFSET('事業所・施設 一覧'!#REF!,-1,0))</f>
        <v>#REF!</v>
      </c>
      <c r="R25" s="24" t="e">
        <f ca="1">COUNTIFS('事業所・施設 一覧'!$D$4:OFFSET('事業所・施設 一覧'!#REF!,-1,0),"戸田市",'事業所・施設 一覧'!$Z$4:OFFSET('事業所・施設 一覧'!#REF!,-1,0),"&lt;&gt;")</f>
        <v>#REF!</v>
      </c>
      <c r="S25" s="23" t="e">
        <f ca="1">SUMIF('事業所・施設 一覧'!$D$4:OFFSET('事業所・施設 一覧'!#REF!,-1,0),"戸田市",'事業所・施設 一覧'!$Z$4:OFFSET('事業所・施設 一覧'!#REF!,-1,0))</f>
        <v>#REF!</v>
      </c>
      <c r="T25" s="24" t="e">
        <f ca="1">COUNTIFS('事業所・施設 一覧'!$D$4:OFFSET('事業所・施設 一覧'!#REF!,-1,0),"戸田市",'事業所・施設 一覧'!$AA$4:OFFSET('事業所・施設 一覧'!#REF!,-1,0),"&lt;&gt;")</f>
        <v>#REF!</v>
      </c>
      <c r="U25" s="25" t="e">
        <f ca="1">SUMIF('事業所・施設 一覧'!$D$4:OFFSET('事業所・施設 一覧'!#REF!,-1,0),"戸田市",'事業所・施設 一覧'!$AA$4:OFFSET('事業所・施設 一覧'!#REF!,-1,0))</f>
        <v>#REF!</v>
      </c>
      <c r="V25" s="24" t="e">
        <f ca="1">COUNTIFS('事業所・施設 一覧'!$D$4:OFFSET('事業所・施設 一覧'!#REF!,-1,0),"戸田市",'事業所・施設 一覧'!$AB$4:OFFSET('事業所・施設 一覧'!#REF!,-1,0),"&lt;&gt;")</f>
        <v>#REF!</v>
      </c>
      <c r="W25" s="25" t="e">
        <f ca="1">SUMIF('事業所・施設 一覧'!$D$4:OFFSET('事業所・施設 一覧'!#REF!,-1,0),"戸田市",'事業所・施設 一覧'!$AB$4:OFFSET('事業所・施設 一覧'!#REF!,-1,0))</f>
        <v>#REF!</v>
      </c>
      <c r="X25" s="24" t="e">
        <f ca="1">COUNTIFS('事業所・施設 一覧'!$D$4:OFFSET('事業所・施設 一覧'!#REF!,-1,0),"戸田市",'事業所・施設 一覧'!$AC$4:OFFSET('事業所・施設 一覧'!#REF!,-1,0),"&lt;&gt;")</f>
        <v>#REF!</v>
      </c>
      <c r="Y25" s="25" t="e">
        <f ca="1">SUMIF('事業所・施設 一覧'!$D$4:OFFSET('事業所・施設 一覧'!#REF!,-1,0),"戸田市",'事業所・施設 一覧'!$AC$4:OFFSET('事業所・施設 一覧'!#REF!,-1,0))</f>
        <v>#REF!</v>
      </c>
    </row>
    <row r="26" spans="1:25" ht="20.100000000000001" customHeight="1">
      <c r="A26" s="13">
        <v>22</v>
      </c>
      <c r="B26" s="14" t="s">
        <v>864</v>
      </c>
      <c r="C26" s="2" t="s">
        <v>4084</v>
      </c>
      <c r="D26" s="22" t="e">
        <f ca="1">COUNTIFS('事業所・施設 一覧'!$D$4:OFFSET('事業所・施設 一覧'!#REF!,-1,0),"入間市",'事業所・施設 一覧'!$P$4:OFFSET('事業所・施設 一覧'!#REF!,-1,0),"&lt;&gt;")</f>
        <v>#REF!</v>
      </c>
      <c r="E26" s="23" t="e">
        <f ca="1">SUMIF('事業所・施設 一覧'!$D$4:OFFSET('事業所・施設 一覧'!#REF!,-1,0),"入間市",'事業所・施設 一覧'!$P$4:OFFSET('事業所・施設 一覧'!#REF!,-1,0))</f>
        <v>#REF!</v>
      </c>
      <c r="F26" s="24" t="e">
        <f ca="1">COUNTIFS('事業所・施設 一覧'!$D$4:OFFSET('事業所・施設 一覧'!#REF!,-1,0),"入間市",'事業所・施設 一覧'!$S$4:OFFSET('事業所・施設 一覧'!#REF!,-1,0),"&lt;&gt;")</f>
        <v>#REF!</v>
      </c>
      <c r="G26" s="23" t="e">
        <f ca="1">SUMIF('事業所・施設 一覧'!$D$4:OFFSET('事業所・施設 一覧'!#REF!,-1,0),"入間市",'事業所・施設 一覧'!$S$4:OFFSET('事業所・施設 一覧'!#REF!,-1,0))</f>
        <v>#REF!</v>
      </c>
      <c r="H26" s="24" t="e">
        <f ca="1">COUNTIFS('事業所・施設 一覧'!$D$4:OFFSET('事業所・施設 一覧'!#REF!,-1,0),"入間市",'事業所・施設 一覧'!$T$4:OFFSET('事業所・施設 一覧'!#REF!,-1,0),"&lt;&gt;")</f>
        <v>#REF!</v>
      </c>
      <c r="I26" s="23" t="e">
        <f ca="1">SUMIF('事業所・施設 一覧'!$D$4:OFFSET('事業所・施設 一覧'!#REF!,-1,0),"入間市",'事業所・施設 一覧'!$T$4:OFFSET('事業所・施設 一覧'!#REF!,-1,0))</f>
        <v>#REF!</v>
      </c>
      <c r="J26" s="24" t="e">
        <f ca="1">COUNTIFS('事業所・施設 一覧'!$D$4:OFFSET('事業所・施設 一覧'!#REF!,-1,0),"入間市",'事業所・施設 一覧'!$U$4:OFFSET('事業所・施設 一覧'!#REF!,-1,0),"&lt;&gt;")</f>
        <v>#REF!</v>
      </c>
      <c r="K26" s="23" t="e">
        <f ca="1">SUMIF('事業所・施設 一覧'!$D$4:OFFSET('事業所・施設 一覧'!#REF!,-1,0),"入間市",'事業所・施設 一覧'!$U$4:OFFSET('事業所・施設 一覧'!#REF!,-1,0))</f>
        <v>#REF!</v>
      </c>
      <c r="L26" s="24" t="e">
        <f ca="1">COUNTIFS('事業所・施設 一覧'!$D$4:OFFSET('事業所・施設 一覧'!#REF!,-1,0),"入間市",'事業所・施設 一覧'!$V$4:OFFSET('事業所・施設 一覧'!#REF!,-1,0),"&lt;&gt;")</f>
        <v>#REF!</v>
      </c>
      <c r="M26" s="23" t="e">
        <f ca="1">SUMIF('事業所・施設 一覧'!$D$4:OFFSET('事業所・施設 一覧'!#REF!,-1,0),"入間市",'事業所・施設 一覧'!$V$4:OFFSET('事業所・施設 一覧'!#REF!,-1,0))</f>
        <v>#REF!</v>
      </c>
      <c r="N26" s="24" t="e">
        <f ca="1">COUNTIFS('事業所・施設 一覧'!$D$4:OFFSET('事業所・施設 一覧'!#REF!,-1,0),"入間市",'事業所・施設 一覧'!$W$4:OFFSET('事業所・施設 一覧'!#REF!,-1,0),"&lt;&gt;")</f>
        <v>#REF!</v>
      </c>
      <c r="O26" s="23" t="e">
        <f ca="1">SUMIF('事業所・施設 一覧'!$D$4:OFFSET('事業所・施設 一覧'!#REF!,-1,0),"入間市",'事業所・施設 一覧'!$W$4:OFFSET('事業所・施設 一覧'!#REF!,-1,0))</f>
        <v>#REF!</v>
      </c>
      <c r="P26" s="24" t="e">
        <f ca="1">COUNTIFS('事業所・施設 一覧'!$D$4:OFFSET('事業所・施設 一覧'!#REF!,-1,0),"入間市",'事業所・施設 一覧'!$X$4:OFFSET('事業所・施設 一覧'!#REF!,-1,0),"&lt;&gt;")</f>
        <v>#REF!</v>
      </c>
      <c r="Q26" s="23" t="e">
        <f ca="1">SUMIF('事業所・施設 一覧'!$D$4:OFFSET('事業所・施設 一覧'!#REF!,-1,0),"入間市",'事業所・施設 一覧'!$X$4:OFFSET('事業所・施設 一覧'!#REF!,-1,0))</f>
        <v>#REF!</v>
      </c>
      <c r="R26" s="24" t="e">
        <f ca="1">COUNTIFS('事業所・施設 一覧'!$D$4:OFFSET('事業所・施設 一覧'!#REF!,-1,0),"入間市",'事業所・施設 一覧'!$Z$4:OFFSET('事業所・施設 一覧'!#REF!,-1,0),"&lt;&gt;")</f>
        <v>#REF!</v>
      </c>
      <c r="S26" s="23" t="e">
        <f ca="1">SUMIF('事業所・施設 一覧'!$D$4:OFFSET('事業所・施設 一覧'!#REF!,-1,0),"入間市",'事業所・施設 一覧'!$Z$4:OFFSET('事業所・施設 一覧'!#REF!,-1,0))</f>
        <v>#REF!</v>
      </c>
      <c r="T26" s="24" t="e">
        <f ca="1">COUNTIFS('事業所・施設 一覧'!$D$4:OFFSET('事業所・施設 一覧'!#REF!,-1,0),"入間市",'事業所・施設 一覧'!$AA$4:OFFSET('事業所・施設 一覧'!#REF!,-1,0),"&lt;&gt;")</f>
        <v>#REF!</v>
      </c>
      <c r="U26" s="25" t="e">
        <f ca="1">SUMIF('事業所・施設 一覧'!$D$4:OFFSET('事業所・施設 一覧'!#REF!,-1,0),"入間市",'事業所・施設 一覧'!$AA$4:OFFSET('事業所・施設 一覧'!#REF!,-1,0))</f>
        <v>#REF!</v>
      </c>
      <c r="V26" s="24" t="e">
        <f ca="1">COUNTIFS('事業所・施設 一覧'!$D$4:OFFSET('事業所・施設 一覧'!#REF!,-1,0),"入間市",'事業所・施設 一覧'!$AB$4:OFFSET('事業所・施設 一覧'!#REF!,-1,0),"&lt;&gt;")</f>
        <v>#REF!</v>
      </c>
      <c r="W26" s="25" t="e">
        <f ca="1">SUMIF('事業所・施設 一覧'!$D$4:OFFSET('事業所・施設 一覧'!#REF!,-1,0),"入間市",'事業所・施設 一覧'!$AB$4:OFFSET('事業所・施設 一覧'!#REF!,-1,0))</f>
        <v>#REF!</v>
      </c>
      <c r="X26" s="24" t="e">
        <f ca="1">COUNTIFS('事業所・施設 一覧'!$D$4:OFFSET('事業所・施設 一覧'!#REF!,-1,0),"入間市",'事業所・施設 一覧'!$AC$4:OFFSET('事業所・施設 一覧'!#REF!,-1,0),"&lt;&gt;")</f>
        <v>#REF!</v>
      </c>
      <c r="Y26" s="25" t="e">
        <f ca="1">SUMIF('事業所・施設 一覧'!$D$4:OFFSET('事業所・施設 一覧'!#REF!,-1,0),"入間市",'事業所・施設 一覧'!$AC$4:OFFSET('事業所・施設 一覧'!#REF!,-1,0))</f>
        <v>#REF!</v>
      </c>
    </row>
    <row r="27" spans="1:25" ht="20.100000000000001" customHeight="1">
      <c r="A27" s="13">
        <v>23</v>
      </c>
      <c r="B27" s="14" t="s">
        <v>1011</v>
      </c>
      <c r="C27" s="2" t="s">
        <v>4085</v>
      </c>
      <c r="D27" s="22" t="e">
        <f ca="1">COUNTIFS('事業所・施設 一覧'!$D$4:OFFSET('事業所・施設 一覧'!#REF!,-1,0),"朝霞市",'事業所・施設 一覧'!$P$4:OFFSET('事業所・施設 一覧'!#REF!,-1,0),"&lt;&gt;")</f>
        <v>#REF!</v>
      </c>
      <c r="E27" s="23" t="e">
        <f ca="1">SUMIF('事業所・施設 一覧'!$D$4:OFFSET('事業所・施設 一覧'!#REF!,-1,0),"朝霞市",'事業所・施設 一覧'!$P$4:OFFSET('事業所・施設 一覧'!#REF!,-1,0))</f>
        <v>#REF!</v>
      </c>
      <c r="F27" s="24" t="e">
        <f ca="1">COUNTIFS('事業所・施設 一覧'!$D$4:OFFSET('事業所・施設 一覧'!#REF!,-1,0),"朝霞市",'事業所・施設 一覧'!$S$4:OFFSET('事業所・施設 一覧'!#REF!,-1,0),"&lt;&gt;")</f>
        <v>#REF!</v>
      </c>
      <c r="G27" s="23" t="e">
        <f ca="1">SUMIF('事業所・施設 一覧'!$D$4:OFFSET('事業所・施設 一覧'!#REF!,-1,0),"朝霞市",'事業所・施設 一覧'!$S$4:OFFSET('事業所・施設 一覧'!#REF!,-1,0))</f>
        <v>#REF!</v>
      </c>
      <c r="H27" s="24" t="e">
        <f ca="1">COUNTIFS('事業所・施設 一覧'!$D$4:OFFSET('事業所・施設 一覧'!#REF!,-1,0),"朝霞市",'事業所・施設 一覧'!$T$4:OFFSET('事業所・施設 一覧'!#REF!,-1,0),"&lt;&gt;")</f>
        <v>#REF!</v>
      </c>
      <c r="I27" s="23" t="e">
        <f ca="1">SUMIF('事業所・施設 一覧'!$D$4:OFFSET('事業所・施設 一覧'!#REF!,-1,0),"朝霞市",'事業所・施設 一覧'!$T$4:OFFSET('事業所・施設 一覧'!#REF!,-1,0))</f>
        <v>#REF!</v>
      </c>
      <c r="J27" s="24" t="e">
        <f ca="1">COUNTIFS('事業所・施設 一覧'!$D$4:OFFSET('事業所・施設 一覧'!#REF!,-1,0),"朝霞市",'事業所・施設 一覧'!$U$4:OFFSET('事業所・施設 一覧'!#REF!,-1,0),"&lt;&gt;")</f>
        <v>#REF!</v>
      </c>
      <c r="K27" s="23" t="e">
        <f ca="1">SUMIF('事業所・施設 一覧'!$D$4:OFFSET('事業所・施設 一覧'!#REF!,-1,0),"朝霞市",'事業所・施設 一覧'!$U$4:OFFSET('事業所・施設 一覧'!#REF!,-1,0))</f>
        <v>#REF!</v>
      </c>
      <c r="L27" s="24" t="e">
        <f ca="1">COUNTIFS('事業所・施設 一覧'!$D$4:OFFSET('事業所・施設 一覧'!#REF!,-1,0),"朝霞市",'事業所・施設 一覧'!$V$4:OFFSET('事業所・施設 一覧'!#REF!,-1,0),"&lt;&gt;")</f>
        <v>#REF!</v>
      </c>
      <c r="M27" s="23" t="e">
        <f ca="1">SUMIF('事業所・施設 一覧'!$D$4:OFFSET('事業所・施設 一覧'!#REF!,-1,0),"朝霞市",'事業所・施設 一覧'!$V$4:OFFSET('事業所・施設 一覧'!#REF!,-1,0))</f>
        <v>#REF!</v>
      </c>
      <c r="N27" s="24" t="e">
        <f ca="1">COUNTIFS('事業所・施設 一覧'!$D$4:OFFSET('事業所・施設 一覧'!#REF!,-1,0),"朝霞市",'事業所・施設 一覧'!$W$4:OFFSET('事業所・施設 一覧'!#REF!,-1,0),"&lt;&gt;")</f>
        <v>#REF!</v>
      </c>
      <c r="O27" s="23" t="e">
        <f ca="1">SUMIF('事業所・施設 一覧'!$D$4:OFFSET('事業所・施設 一覧'!#REF!,-1,0),"朝霞市",'事業所・施設 一覧'!$W$4:OFFSET('事業所・施設 一覧'!#REF!,-1,0))</f>
        <v>#REF!</v>
      </c>
      <c r="P27" s="24" t="e">
        <f ca="1">COUNTIFS('事業所・施設 一覧'!$D$4:OFFSET('事業所・施設 一覧'!#REF!,-1,0),"朝霞市",'事業所・施設 一覧'!$X$4:OFFSET('事業所・施設 一覧'!#REF!,-1,0),"&lt;&gt;")</f>
        <v>#REF!</v>
      </c>
      <c r="Q27" s="23" t="e">
        <f ca="1">SUMIF('事業所・施設 一覧'!$D$4:OFFSET('事業所・施設 一覧'!#REF!,-1,0),"朝霞市",'事業所・施設 一覧'!$X$4:OFFSET('事業所・施設 一覧'!#REF!,-1,0))</f>
        <v>#REF!</v>
      </c>
      <c r="R27" s="24" t="e">
        <f ca="1">COUNTIFS('事業所・施設 一覧'!$D$4:OFFSET('事業所・施設 一覧'!#REF!,-1,0),"朝霞市",'事業所・施設 一覧'!$Z$4:OFFSET('事業所・施設 一覧'!#REF!,-1,0),"&lt;&gt;")</f>
        <v>#REF!</v>
      </c>
      <c r="S27" s="23" t="e">
        <f ca="1">SUMIF('事業所・施設 一覧'!$D$4:OFFSET('事業所・施設 一覧'!#REF!,-1,0),"朝霞市",'事業所・施設 一覧'!$Z$4:OFFSET('事業所・施設 一覧'!#REF!,-1,0))</f>
        <v>#REF!</v>
      </c>
      <c r="T27" s="24" t="e">
        <f ca="1">COUNTIFS('事業所・施設 一覧'!$D$4:OFFSET('事業所・施設 一覧'!#REF!,-1,0),"朝霞市",'事業所・施設 一覧'!$AA$4:OFFSET('事業所・施設 一覧'!#REF!,-1,0),"&lt;&gt;")</f>
        <v>#REF!</v>
      </c>
      <c r="U27" s="25" t="e">
        <f ca="1">SUMIF('事業所・施設 一覧'!$D$4:OFFSET('事業所・施設 一覧'!#REF!,-1,0),"朝霞市",'事業所・施設 一覧'!$AA$4:OFFSET('事業所・施設 一覧'!#REF!,-1,0))</f>
        <v>#REF!</v>
      </c>
      <c r="V27" s="24" t="e">
        <f ca="1">COUNTIFS('事業所・施設 一覧'!$D$4:OFFSET('事業所・施設 一覧'!#REF!,-1,0),"朝霞市",'事業所・施設 一覧'!$AB$4:OFFSET('事業所・施設 一覧'!#REF!,-1,0),"&lt;&gt;")</f>
        <v>#REF!</v>
      </c>
      <c r="W27" s="25" t="e">
        <f ca="1">SUMIF('事業所・施設 一覧'!$D$4:OFFSET('事業所・施設 一覧'!#REF!,-1,0),"朝霞市",'事業所・施設 一覧'!$AB$4:OFFSET('事業所・施設 一覧'!#REF!,-1,0))</f>
        <v>#REF!</v>
      </c>
      <c r="X27" s="24" t="e">
        <f ca="1">COUNTIFS('事業所・施設 一覧'!$D$4:OFFSET('事業所・施設 一覧'!#REF!,-1,0),"朝霞市",'事業所・施設 一覧'!$AC$4:OFFSET('事業所・施設 一覧'!#REF!,-1,0),"&lt;&gt;")</f>
        <v>#REF!</v>
      </c>
      <c r="Y27" s="25" t="e">
        <f ca="1">SUMIF('事業所・施設 一覧'!$D$4:OFFSET('事業所・施設 一覧'!#REF!,-1,0),"朝霞市",'事業所・施設 一覧'!$AC$4:OFFSET('事業所・施設 一覧'!#REF!,-1,0))</f>
        <v>#REF!</v>
      </c>
    </row>
    <row r="28" spans="1:25" ht="20.100000000000001" customHeight="1">
      <c r="A28" s="13">
        <v>24</v>
      </c>
      <c r="B28" s="14" t="s">
        <v>1011</v>
      </c>
      <c r="C28" s="2" t="s">
        <v>4086</v>
      </c>
      <c r="D28" s="22" t="e">
        <f ca="1">COUNTIFS('事業所・施設 一覧'!$D$4:OFFSET('事業所・施設 一覧'!#REF!,-1,0),"志木市",'事業所・施設 一覧'!$P$4:OFFSET('事業所・施設 一覧'!#REF!,-1,0),"&lt;&gt;")</f>
        <v>#REF!</v>
      </c>
      <c r="E28" s="23" t="e">
        <f ca="1">SUMIF('事業所・施設 一覧'!$D$4:OFFSET('事業所・施設 一覧'!#REF!,-1,0),"志木市",'事業所・施設 一覧'!$P$4:OFFSET('事業所・施設 一覧'!#REF!,-1,0))</f>
        <v>#REF!</v>
      </c>
      <c r="F28" s="24" t="e">
        <f ca="1">COUNTIFS('事業所・施設 一覧'!$D$4:OFFSET('事業所・施設 一覧'!#REF!,-1,0),"志木市",'事業所・施設 一覧'!$S$4:OFFSET('事業所・施設 一覧'!#REF!,-1,0),"&lt;&gt;")</f>
        <v>#REF!</v>
      </c>
      <c r="G28" s="23" t="e">
        <f ca="1">SUMIF('事業所・施設 一覧'!$D$4:OFFSET('事業所・施設 一覧'!#REF!,-1,0),"志木市",'事業所・施設 一覧'!$S$4:OFFSET('事業所・施設 一覧'!#REF!,-1,0))</f>
        <v>#REF!</v>
      </c>
      <c r="H28" s="24" t="e">
        <f ca="1">COUNTIFS('事業所・施設 一覧'!$D$4:OFFSET('事業所・施設 一覧'!#REF!,-1,0),"志木市",'事業所・施設 一覧'!$T$4:OFFSET('事業所・施設 一覧'!#REF!,-1,0),"&lt;&gt;")</f>
        <v>#REF!</v>
      </c>
      <c r="I28" s="23" t="e">
        <f ca="1">SUMIF('事業所・施設 一覧'!$D$4:OFFSET('事業所・施設 一覧'!#REF!,-1,0),"志木市",'事業所・施設 一覧'!$T$4:OFFSET('事業所・施設 一覧'!#REF!,-1,0))</f>
        <v>#REF!</v>
      </c>
      <c r="J28" s="24" t="e">
        <f ca="1">COUNTIFS('事業所・施設 一覧'!$D$4:OFFSET('事業所・施設 一覧'!#REF!,-1,0),"志木市",'事業所・施設 一覧'!$U$4:OFFSET('事業所・施設 一覧'!#REF!,-1,0),"&lt;&gt;")</f>
        <v>#REF!</v>
      </c>
      <c r="K28" s="23" t="e">
        <f ca="1">SUMIF('事業所・施設 一覧'!$D$4:OFFSET('事業所・施設 一覧'!#REF!,-1,0),"志木市",'事業所・施設 一覧'!$U$4:OFFSET('事業所・施設 一覧'!#REF!,-1,0))</f>
        <v>#REF!</v>
      </c>
      <c r="L28" s="24" t="e">
        <f ca="1">COUNTIFS('事業所・施設 一覧'!$D$4:OFFSET('事業所・施設 一覧'!#REF!,-1,0),"志木市",'事業所・施設 一覧'!$V$4:OFFSET('事業所・施設 一覧'!#REF!,-1,0),"&lt;&gt;")</f>
        <v>#REF!</v>
      </c>
      <c r="M28" s="23" t="e">
        <f ca="1">SUMIF('事業所・施設 一覧'!$D$4:OFFSET('事業所・施設 一覧'!#REF!,-1,0),"志木市",'事業所・施設 一覧'!$V$4:OFFSET('事業所・施設 一覧'!#REF!,-1,0))</f>
        <v>#REF!</v>
      </c>
      <c r="N28" s="24" t="e">
        <f ca="1">COUNTIFS('事業所・施設 一覧'!$D$4:OFFSET('事業所・施設 一覧'!#REF!,-1,0),"志木市",'事業所・施設 一覧'!$W$4:OFFSET('事業所・施設 一覧'!#REF!,-1,0),"&lt;&gt;")</f>
        <v>#REF!</v>
      </c>
      <c r="O28" s="23" t="e">
        <f ca="1">SUMIF('事業所・施設 一覧'!$D$4:OFFSET('事業所・施設 一覧'!#REF!,-1,0),"志木市",'事業所・施設 一覧'!$W$4:OFFSET('事業所・施設 一覧'!#REF!,-1,0))</f>
        <v>#REF!</v>
      </c>
      <c r="P28" s="24" t="e">
        <f ca="1">COUNTIFS('事業所・施設 一覧'!$D$4:OFFSET('事業所・施設 一覧'!#REF!,-1,0),"志木市",'事業所・施設 一覧'!$X$4:OFFSET('事業所・施設 一覧'!#REF!,-1,0),"&lt;&gt;")</f>
        <v>#REF!</v>
      </c>
      <c r="Q28" s="23" t="e">
        <f ca="1">SUMIF('事業所・施設 一覧'!$D$4:OFFSET('事業所・施設 一覧'!#REF!,-1,0),"志木市",'事業所・施設 一覧'!$X$4:OFFSET('事業所・施設 一覧'!#REF!,-1,0))</f>
        <v>#REF!</v>
      </c>
      <c r="R28" s="24" t="e">
        <f ca="1">COUNTIFS('事業所・施設 一覧'!$D$4:OFFSET('事業所・施設 一覧'!#REF!,-1,0),"志木市",'事業所・施設 一覧'!$Z$4:OFFSET('事業所・施設 一覧'!#REF!,-1,0),"&lt;&gt;")</f>
        <v>#REF!</v>
      </c>
      <c r="S28" s="23" t="e">
        <f ca="1">SUMIF('事業所・施設 一覧'!$D$4:OFFSET('事業所・施設 一覧'!#REF!,-1,0),"志木市",'事業所・施設 一覧'!$Z$4:OFFSET('事業所・施設 一覧'!#REF!,-1,0))</f>
        <v>#REF!</v>
      </c>
      <c r="T28" s="24" t="e">
        <f ca="1">COUNTIFS('事業所・施設 一覧'!$D$4:OFFSET('事業所・施設 一覧'!#REF!,-1,0),"志木市",'事業所・施設 一覧'!$AA$4:OFFSET('事業所・施設 一覧'!#REF!,-1,0),"&lt;&gt;")</f>
        <v>#REF!</v>
      </c>
      <c r="U28" s="25" t="e">
        <f ca="1">SUMIF('事業所・施設 一覧'!$D$4:OFFSET('事業所・施設 一覧'!#REF!,-1,0),"志木市",'事業所・施設 一覧'!$AA$4:OFFSET('事業所・施設 一覧'!#REF!,-1,0))</f>
        <v>#REF!</v>
      </c>
      <c r="V28" s="24" t="e">
        <f ca="1">COUNTIFS('事業所・施設 一覧'!$D$4:OFFSET('事業所・施設 一覧'!#REF!,-1,0),"志木市",'事業所・施設 一覧'!$AB$4:OFFSET('事業所・施設 一覧'!#REF!,-1,0),"&lt;&gt;")</f>
        <v>#REF!</v>
      </c>
      <c r="W28" s="25" t="e">
        <f ca="1">SUMIF('事業所・施設 一覧'!$D$4:OFFSET('事業所・施設 一覧'!#REF!,-1,0),"志木市",'事業所・施設 一覧'!$AB$4:OFFSET('事業所・施設 一覧'!#REF!,-1,0))</f>
        <v>#REF!</v>
      </c>
      <c r="X28" s="24" t="e">
        <f ca="1">COUNTIFS('事業所・施設 一覧'!$D$4:OFFSET('事業所・施設 一覧'!#REF!,-1,0),"志木市",'事業所・施設 一覧'!$AC$4:OFFSET('事業所・施設 一覧'!#REF!,-1,0),"&lt;&gt;")</f>
        <v>#REF!</v>
      </c>
      <c r="Y28" s="25" t="e">
        <f ca="1">SUMIF('事業所・施設 一覧'!$D$4:OFFSET('事業所・施設 一覧'!#REF!,-1,0),"志木市",'事業所・施設 一覧'!$AC$4:OFFSET('事業所・施設 一覧'!#REF!,-1,0))</f>
        <v>#REF!</v>
      </c>
    </row>
    <row r="29" spans="1:25" ht="20.100000000000001" customHeight="1">
      <c r="A29" s="13">
        <v>25</v>
      </c>
      <c r="B29" s="14" t="s">
        <v>1011</v>
      </c>
      <c r="C29" s="2" t="s">
        <v>4087</v>
      </c>
      <c r="D29" s="22" t="e">
        <f ca="1">COUNTIFS('事業所・施設 一覧'!$D$4:OFFSET('事業所・施設 一覧'!#REF!,-1,0),"和光市",'事業所・施設 一覧'!$P$4:OFFSET('事業所・施設 一覧'!#REF!,-1,0),"&lt;&gt;")</f>
        <v>#REF!</v>
      </c>
      <c r="E29" s="23" t="e">
        <f ca="1">SUMIF('事業所・施設 一覧'!$D$4:OFFSET('事業所・施設 一覧'!#REF!,-1,0),"和光市",'事業所・施設 一覧'!$P$4:OFFSET('事業所・施設 一覧'!#REF!,-1,0))</f>
        <v>#REF!</v>
      </c>
      <c r="F29" s="24" t="e">
        <f ca="1">COUNTIFS('事業所・施設 一覧'!$D$4:OFFSET('事業所・施設 一覧'!#REF!,-1,0),"和光市",'事業所・施設 一覧'!$S$4:OFFSET('事業所・施設 一覧'!#REF!,-1,0),"&lt;&gt;")</f>
        <v>#REF!</v>
      </c>
      <c r="G29" s="23" t="e">
        <f ca="1">SUMIF('事業所・施設 一覧'!$D$4:OFFSET('事業所・施設 一覧'!#REF!,-1,0),"和光市",'事業所・施設 一覧'!$S$4:OFFSET('事業所・施設 一覧'!#REF!,-1,0))</f>
        <v>#REF!</v>
      </c>
      <c r="H29" s="24" t="e">
        <f ca="1">COUNTIFS('事業所・施設 一覧'!$D$4:OFFSET('事業所・施設 一覧'!#REF!,-1,0),"和光市",'事業所・施設 一覧'!$T$4:OFFSET('事業所・施設 一覧'!#REF!,-1,0),"&lt;&gt;")</f>
        <v>#REF!</v>
      </c>
      <c r="I29" s="23" t="e">
        <f ca="1">SUMIF('事業所・施設 一覧'!$D$4:OFFSET('事業所・施設 一覧'!#REF!,-1,0),"和光市",'事業所・施設 一覧'!$T$4:OFFSET('事業所・施設 一覧'!#REF!,-1,0))</f>
        <v>#REF!</v>
      </c>
      <c r="J29" s="24" t="e">
        <f ca="1">COUNTIFS('事業所・施設 一覧'!$D$4:OFFSET('事業所・施設 一覧'!#REF!,-1,0),"和光市",'事業所・施設 一覧'!$U$4:OFFSET('事業所・施設 一覧'!#REF!,-1,0),"&lt;&gt;")</f>
        <v>#REF!</v>
      </c>
      <c r="K29" s="23" t="e">
        <f ca="1">SUMIF('事業所・施設 一覧'!$D$4:OFFSET('事業所・施設 一覧'!#REF!,-1,0),"和光市",'事業所・施設 一覧'!$U$4:OFFSET('事業所・施設 一覧'!#REF!,-1,0))</f>
        <v>#REF!</v>
      </c>
      <c r="L29" s="24" t="e">
        <f ca="1">COUNTIFS('事業所・施設 一覧'!$D$4:OFFSET('事業所・施設 一覧'!#REF!,-1,0),"和光市",'事業所・施設 一覧'!$V$4:OFFSET('事業所・施設 一覧'!#REF!,-1,0),"&lt;&gt;")</f>
        <v>#REF!</v>
      </c>
      <c r="M29" s="23" t="e">
        <f ca="1">SUMIF('事業所・施設 一覧'!$D$4:OFFSET('事業所・施設 一覧'!#REF!,-1,0),"和光市",'事業所・施設 一覧'!$V$4:OFFSET('事業所・施設 一覧'!#REF!,-1,0))</f>
        <v>#REF!</v>
      </c>
      <c r="N29" s="24" t="e">
        <f ca="1">COUNTIFS('事業所・施設 一覧'!$D$4:OFFSET('事業所・施設 一覧'!#REF!,-1,0),"和光市",'事業所・施設 一覧'!$W$4:OFFSET('事業所・施設 一覧'!#REF!,-1,0),"&lt;&gt;")</f>
        <v>#REF!</v>
      </c>
      <c r="O29" s="23" t="e">
        <f ca="1">SUMIF('事業所・施設 一覧'!$D$4:OFFSET('事業所・施設 一覧'!#REF!,-1,0),"和光市",'事業所・施設 一覧'!$W$4:OFFSET('事業所・施設 一覧'!#REF!,-1,0))</f>
        <v>#REF!</v>
      </c>
      <c r="P29" s="24" t="e">
        <f ca="1">COUNTIFS('事業所・施設 一覧'!$D$4:OFFSET('事業所・施設 一覧'!#REF!,-1,0),"和光市",'事業所・施設 一覧'!$X$4:OFFSET('事業所・施設 一覧'!#REF!,-1,0),"&lt;&gt;")</f>
        <v>#REF!</v>
      </c>
      <c r="Q29" s="23" t="e">
        <f ca="1">SUMIF('事業所・施設 一覧'!$D$4:OFFSET('事業所・施設 一覧'!#REF!,-1,0),"和光市",'事業所・施設 一覧'!$X$4:OFFSET('事業所・施設 一覧'!#REF!,-1,0))</f>
        <v>#REF!</v>
      </c>
      <c r="R29" s="24" t="e">
        <f ca="1">COUNTIFS('事業所・施設 一覧'!$D$4:OFFSET('事業所・施設 一覧'!#REF!,-1,0),"和光市",'事業所・施設 一覧'!$Z$4:OFFSET('事業所・施設 一覧'!#REF!,-1,0),"&lt;&gt;")</f>
        <v>#REF!</v>
      </c>
      <c r="S29" s="23" t="e">
        <f ca="1">SUMIF('事業所・施設 一覧'!$D$4:OFFSET('事業所・施設 一覧'!#REF!,-1,0),"和光市",'事業所・施設 一覧'!$Z$4:OFFSET('事業所・施設 一覧'!#REF!,-1,0))</f>
        <v>#REF!</v>
      </c>
      <c r="T29" s="24" t="e">
        <f ca="1">COUNTIFS('事業所・施設 一覧'!$D$4:OFFSET('事業所・施設 一覧'!#REF!,-1,0),"和光市",'事業所・施設 一覧'!$AA$4:OFFSET('事業所・施設 一覧'!#REF!,-1,0),"&lt;&gt;")</f>
        <v>#REF!</v>
      </c>
      <c r="U29" s="25" t="e">
        <f ca="1">SUMIF('事業所・施設 一覧'!$D$4:OFFSET('事業所・施設 一覧'!#REF!,-1,0),"和光市",'事業所・施設 一覧'!$AA$4:OFFSET('事業所・施設 一覧'!#REF!,-1,0))</f>
        <v>#REF!</v>
      </c>
      <c r="V29" s="24" t="e">
        <f ca="1">COUNTIFS('事業所・施設 一覧'!$D$4:OFFSET('事業所・施設 一覧'!#REF!,-1,0),"和光市",'事業所・施設 一覧'!$AB$4:OFFSET('事業所・施設 一覧'!#REF!,-1,0),"&lt;&gt;")</f>
        <v>#REF!</v>
      </c>
      <c r="W29" s="25" t="e">
        <f ca="1">SUMIF('事業所・施設 一覧'!$D$4:OFFSET('事業所・施設 一覧'!#REF!,-1,0),"和光市",'事業所・施設 一覧'!$AB$4:OFFSET('事業所・施設 一覧'!#REF!,-1,0))</f>
        <v>#REF!</v>
      </c>
      <c r="X29" s="24" t="e">
        <f ca="1">COUNTIFS('事業所・施設 一覧'!$D$4:OFFSET('事業所・施設 一覧'!#REF!,-1,0),"和光市",'事業所・施設 一覧'!$AC$4:OFFSET('事業所・施設 一覧'!#REF!,-1,0),"&lt;&gt;")</f>
        <v>#REF!</v>
      </c>
      <c r="Y29" s="25" t="e">
        <f ca="1">SUMIF('事業所・施設 一覧'!$D$4:OFFSET('事業所・施設 一覧'!#REF!,-1,0),"和光市",'事業所・施設 一覧'!$AC$4:OFFSET('事業所・施設 一覧'!#REF!,-1,0))</f>
        <v>#REF!</v>
      </c>
    </row>
    <row r="30" spans="1:25" ht="20.100000000000001" customHeight="1">
      <c r="A30" s="13">
        <v>26</v>
      </c>
      <c r="B30" s="14" t="s">
        <v>1011</v>
      </c>
      <c r="C30" s="2" t="s">
        <v>4088</v>
      </c>
      <c r="D30" s="22" t="e">
        <f ca="1">COUNTIFS('事業所・施設 一覧'!$D$4:OFFSET('事業所・施設 一覧'!#REF!,-1,0),"新座市",'事業所・施設 一覧'!$P$4:OFFSET('事業所・施設 一覧'!#REF!,-1,0),"&lt;&gt;")</f>
        <v>#REF!</v>
      </c>
      <c r="E30" s="23" t="e">
        <f ca="1">SUMIF('事業所・施設 一覧'!$D$4:OFFSET('事業所・施設 一覧'!#REF!,-1,0),"新座市",'事業所・施設 一覧'!$P$4:OFFSET('事業所・施設 一覧'!#REF!,-1,0))</f>
        <v>#REF!</v>
      </c>
      <c r="F30" s="24" t="e">
        <f ca="1">COUNTIFS('事業所・施設 一覧'!$D$4:OFFSET('事業所・施設 一覧'!#REF!,-1,0),"新座市",'事業所・施設 一覧'!$S$4:OFFSET('事業所・施設 一覧'!#REF!,-1,0),"&lt;&gt;")</f>
        <v>#REF!</v>
      </c>
      <c r="G30" s="23" t="e">
        <f ca="1">SUMIF('事業所・施設 一覧'!$D$4:OFFSET('事業所・施設 一覧'!#REF!,-1,0),"新座市",'事業所・施設 一覧'!$S$4:OFFSET('事業所・施設 一覧'!#REF!,-1,0))</f>
        <v>#REF!</v>
      </c>
      <c r="H30" s="24" t="e">
        <f ca="1">COUNTIFS('事業所・施設 一覧'!$D$4:OFFSET('事業所・施設 一覧'!#REF!,-1,0),"新座市",'事業所・施設 一覧'!$T$4:OFFSET('事業所・施設 一覧'!#REF!,-1,0),"&lt;&gt;")</f>
        <v>#REF!</v>
      </c>
      <c r="I30" s="23" t="e">
        <f ca="1">SUMIF('事業所・施設 一覧'!$D$4:OFFSET('事業所・施設 一覧'!#REF!,-1,0),"新座市",'事業所・施設 一覧'!$T$4:OFFSET('事業所・施設 一覧'!#REF!,-1,0))</f>
        <v>#REF!</v>
      </c>
      <c r="J30" s="24" t="e">
        <f ca="1">COUNTIFS('事業所・施設 一覧'!$D$4:OFFSET('事業所・施設 一覧'!#REF!,-1,0),"新座市",'事業所・施設 一覧'!$U$4:OFFSET('事業所・施設 一覧'!#REF!,-1,0),"&lt;&gt;")</f>
        <v>#REF!</v>
      </c>
      <c r="K30" s="23" t="e">
        <f ca="1">SUMIF('事業所・施設 一覧'!$D$4:OFFSET('事業所・施設 一覧'!#REF!,-1,0),"新座市",'事業所・施設 一覧'!$U$4:OFFSET('事業所・施設 一覧'!#REF!,-1,0))</f>
        <v>#REF!</v>
      </c>
      <c r="L30" s="24" t="e">
        <f ca="1">COUNTIFS('事業所・施設 一覧'!$D$4:OFFSET('事業所・施設 一覧'!#REF!,-1,0),"新座市",'事業所・施設 一覧'!$V$4:OFFSET('事業所・施設 一覧'!#REF!,-1,0),"&lt;&gt;")</f>
        <v>#REF!</v>
      </c>
      <c r="M30" s="23" t="e">
        <f ca="1">SUMIF('事業所・施設 一覧'!$D$4:OFFSET('事業所・施設 一覧'!#REF!,-1,0),"新座市",'事業所・施設 一覧'!$V$4:OFFSET('事業所・施設 一覧'!#REF!,-1,0))</f>
        <v>#REF!</v>
      </c>
      <c r="N30" s="24" t="e">
        <f ca="1">COUNTIFS('事業所・施設 一覧'!$D$4:OFFSET('事業所・施設 一覧'!#REF!,-1,0),"新座市",'事業所・施設 一覧'!$W$4:OFFSET('事業所・施設 一覧'!#REF!,-1,0),"&lt;&gt;")</f>
        <v>#REF!</v>
      </c>
      <c r="O30" s="23" t="e">
        <f ca="1">SUMIF('事業所・施設 一覧'!$D$4:OFFSET('事業所・施設 一覧'!#REF!,-1,0),"新座市",'事業所・施設 一覧'!$W$4:OFFSET('事業所・施設 一覧'!#REF!,-1,0))</f>
        <v>#REF!</v>
      </c>
      <c r="P30" s="24" t="e">
        <f ca="1">COUNTIFS('事業所・施設 一覧'!$D$4:OFFSET('事業所・施設 一覧'!#REF!,-1,0),"新座市",'事業所・施設 一覧'!$X$4:OFFSET('事業所・施設 一覧'!#REF!,-1,0),"&lt;&gt;")</f>
        <v>#REF!</v>
      </c>
      <c r="Q30" s="23" t="e">
        <f ca="1">SUMIF('事業所・施設 一覧'!$D$4:OFFSET('事業所・施設 一覧'!#REF!,-1,0),"新座市",'事業所・施設 一覧'!$X$4:OFFSET('事業所・施設 一覧'!#REF!,-1,0))</f>
        <v>#REF!</v>
      </c>
      <c r="R30" s="24" t="e">
        <f ca="1">COUNTIFS('事業所・施設 一覧'!$D$4:OFFSET('事業所・施設 一覧'!#REF!,-1,0),"新座市",'事業所・施設 一覧'!$Z$4:OFFSET('事業所・施設 一覧'!#REF!,-1,0),"&lt;&gt;")</f>
        <v>#REF!</v>
      </c>
      <c r="S30" s="23" t="e">
        <f ca="1">SUMIF('事業所・施設 一覧'!$D$4:OFFSET('事業所・施設 一覧'!#REF!,-1,0),"新座市",'事業所・施設 一覧'!$Z$4:OFFSET('事業所・施設 一覧'!#REF!,-1,0))</f>
        <v>#REF!</v>
      </c>
      <c r="T30" s="24" t="e">
        <f ca="1">COUNTIFS('事業所・施設 一覧'!$D$4:OFFSET('事業所・施設 一覧'!#REF!,-1,0),"新座市",'事業所・施設 一覧'!$AA$4:OFFSET('事業所・施設 一覧'!#REF!,-1,0),"&lt;&gt;")</f>
        <v>#REF!</v>
      </c>
      <c r="U30" s="25" t="e">
        <f ca="1">SUMIF('事業所・施設 一覧'!$D$4:OFFSET('事業所・施設 一覧'!#REF!,-1,0),"新座市",'事業所・施設 一覧'!$AA$4:OFFSET('事業所・施設 一覧'!#REF!,-1,0))</f>
        <v>#REF!</v>
      </c>
      <c r="V30" s="24" t="e">
        <f ca="1">COUNTIFS('事業所・施設 一覧'!$D$4:OFFSET('事業所・施設 一覧'!#REF!,-1,0),"新座市",'事業所・施設 一覧'!$AB$4:OFFSET('事業所・施設 一覧'!#REF!,-1,0),"&lt;&gt;")</f>
        <v>#REF!</v>
      </c>
      <c r="W30" s="25" t="e">
        <f ca="1">SUMIF('事業所・施設 一覧'!$D$4:OFFSET('事業所・施設 一覧'!#REF!,-1,0),"新座市",'事業所・施設 一覧'!$AB$4:OFFSET('事業所・施設 一覧'!#REF!,-1,0))</f>
        <v>#REF!</v>
      </c>
      <c r="X30" s="24" t="e">
        <f ca="1">COUNTIFS('事業所・施設 一覧'!$D$4:OFFSET('事業所・施設 一覧'!#REF!,-1,0),"新座市",'事業所・施設 一覧'!$AC$4:OFFSET('事業所・施設 一覧'!#REF!,-1,0),"&lt;&gt;")</f>
        <v>#REF!</v>
      </c>
      <c r="Y30" s="25" t="e">
        <f ca="1">SUMIF('事業所・施設 一覧'!$D$4:OFFSET('事業所・施設 一覧'!#REF!,-1,0),"新座市",'事業所・施設 一覧'!$AC$4:OFFSET('事業所・施設 一覧'!#REF!,-1,0))</f>
        <v>#REF!</v>
      </c>
    </row>
    <row r="31" spans="1:25" ht="20.100000000000001" customHeight="1">
      <c r="A31" s="13">
        <v>27</v>
      </c>
      <c r="B31" s="14" t="s">
        <v>1013</v>
      </c>
      <c r="C31" s="2" t="s">
        <v>4089</v>
      </c>
      <c r="D31" s="22" t="e">
        <f ca="1">COUNTIFS('事業所・施設 一覧'!$D$4:OFFSET('事業所・施設 一覧'!#REF!,-1,0),"桶川市",'事業所・施設 一覧'!$P$4:OFFSET('事業所・施設 一覧'!#REF!,-1,0),"&lt;&gt;")</f>
        <v>#REF!</v>
      </c>
      <c r="E31" s="23" t="e">
        <f ca="1">SUMIF('事業所・施設 一覧'!$D$4:OFFSET('事業所・施設 一覧'!#REF!,-1,0),"桶川市",'事業所・施設 一覧'!$P$4:OFFSET('事業所・施設 一覧'!#REF!,-1,0))</f>
        <v>#REF!</v>
      </c>
      <c r="F31" s="24" t="e">
        <f ca="1">COUNTIFS('事業所・施設 一覧'!$D$4:OFFSET('事業所・施設 一覧'!#REF!,-1,0),"桶川市",'事業所・施設 一覧'!$S$4:OFFSET('事業所・施設 一覧'!#REF!,-1,0),"&lt;&gt;")</f>
        <v>#REF!</v>
      </c>
      <c r="G31" s="23" t="e">
        <f ca="1">SUMIF('事業所・施設 一覧'!$D$4:OFFSET('事業所・施設 一覧'!#REF!,-1,0),"桶川市",'事業所・施設 一覧'!$S$4:OFFSET('事業所・施設 一覧'!#REF!,-1,0))</f>
        <v>#REF!</v>
      </c>
      <c r="H31" s="24" t="e">
        <f ca="1">COUNTIFS('事業所・施設 一覧'!$D$4:OFFSET('事業所・施設 一覧'!#REF!,-1,0),"桶川市",'事業所・施設 一覧'!$T$4:OFFSET('事業所・施設 一覧'!#REF!,-1,0),"&lt;&gt;")</f>
        <v>#REF!</v>
      </c>
      <c r="I31" s="23" t="e">
        <f ca="1">SUMIF('事業所・施設 一覧'!$D$4:OFFSET('事業所・施設 一覧'!#REF!,-1,0),"桶川市",'事業所・施設 一覧'!$T$4:OFFSET('事業所・施設 一覧'!#REF!,-1,0))</f>
        <v>#REF!</v>
      </c>
      <c r="J31" s="24" t="e">
        <f ca="1">COUNTIFS('事業所・施設 一覧'!$D$4:OFFSET('事業所・施設 一覧'!#REF!,-1,0),"桶川市",'事業所・施設 一覧'!$U$4:OFFSET('事業所・施設 一覧'!#REF!,-1,0),"&lt;&gt;")</f>
        <v>#REF!</v>
      </c>
      <c r="K31" s="23" t="e">
        <f ca="1">SUMIF('事業所・施設 一覧'!$D$4:OFFSET('事業所・施設 一覧'!#REF!,-1,0),"桶川市",'事業所・施設 一覧'!$U$4:OFFSET('事業所・施設 一覧'!#REF!,-1,0))</f>
        <v>#REF!</v>
      </c>
      <c r="L31" s="24" t="e">
        <f ca="1">COUNTIFS('事業所・施設 一覧'!$D$4:OFFSET('事業所・施設 一覧'!#REF!,-1,0),"桶川市",'事業所・施設 一覧'!$V$4:OFFSET('事業所・施設 一覧'!#REF!,-1,0),"&lt;&gt;")</f>
        <v>#REF!</v>
      </c>
      <c r="M31" s="23" t="e">
        <f ca="1">SUMIF('事業所・施設 一覧'!$D$4:OFFSET('事業所・施設 一覧'!#REF!,-1,0),"桶川市",'事業所・施設 一覧'!$V$4:OFFSET('事業所・施設 一覧'!#REF!,-1,0))</f>
        <v>#REF!</v>
      </c>
      <c r="N31" s="24" t="e">
        <f ca="1">COUNTIFS('事業所・施設 一覧'!$D$4:OFFSET('事業所・施設 一覧'!#REF!,-1,0),"桶川市",'事業所・施設 一覧'!$W$4:OFFSET('事業所・施設 一覧'!#REF!,-1,0),"&lt;&gt;")</f>
        <v>#REF!</v>
      </c>
      <c r="O31" s="23" t="e">
        <f ca="1">SUMIF('事業所・施設 一覧'!$D$4:OFFSET('事業所・施設 一覧'!#REF!,-1,0),"桶川市",'事業所・施設 一覧'!$W$4:OFFSET('事業所・施設 一覧'!#REF!,-1,0))</f>
        <v>#REF!</v>
      </c>
      <c r="P31" s="24" t="e">
        <f ca="1">COUNTIFS('事業所・施設 一覧'!$D$4:OFFSET('事業所・施設 一覧'!#REF!,-1,0),"桶川市",'事業所・施設 一覧'!$X$4:OFFSET('事業所・施設 一覧'!#REF!,-1,0),"&lt;&gt;")</f>
        <v>#REF!</v>
      </c>
      <c r="Q31" s="23" t="e">
        <f ca="1">SUMIF('事業所・施設 一覧'!$D$4:OFFSET('事業所・施設 一覧'!#REF!,-1,0),"桶川市",'事業所・施設 一覧'!$X$4:OFFSET('事業所・施設 一覧'!#REF!,-1,0))</f>
        <v>#REF!</v>
      </c>
      <c r="R31" s="24" t="e">
        <f ca="1">COUNTIFS('事業所・施設 一覧'!$D$4:OFFSET('事業所・施設 一覧'!#REF!,-1,0),"桶川市",'事業所・施設 一覧'!$Z$4:OFFSET('事業所・施設 一覧'!#REF!,-1,0),"&lt;&gt;")</f>
        <v>#REF!</v>
      </c>
      <c r="S31" s="23" t="e">
        <f ca="1">SUMIF('事業所・施設 一覧'!$D$4:OFFSET('事業所・施設 一覧'!#REF!,-1,0),"桶川市",'事業所・施設 一覧'!$Z$4:OFFSET('事業所・施設 一覧'!#REF!,-1,0))</f>
        <v>#REF!</v>
      </c>
      <c r="T31" s="24" t="e">
        <f ca="1">COUNTIFS('事業所・施設 一覧'!$D$4:OFFSET('事業所・施設 一覧'!#REF!,-1,0),"桶川市",'事業所・施設 一覧'!$AA$4:OFFSET('事業所・施設 一覧'!#REF!,-1,0),"&lt;&gt;")</f>
        <v>#REF!</v>
      </c>
      <c r="U31" s="25" t="e">
        <f ca="1">SUMIF('事業所・施設 一覧'!$D$4:OFFSET('事業所・施設 一覧'!#REF!,-1,0),"桶川市",'事業所・施設 一覧'!$AA$4:OFFSET('事業所・施設 一覧'!#REF!,-1,0))</f>
        <v>#REF!</v>
      </c>
      <c r="V31" s="24" t="e">
        <f ca="1">COUNTIFS('事業所・施設 一覧'!$D$4:OFFSET('事業所・施設 一覧'!#REF!,-1,0),"桶川市",'事業所・施設 一覧'!$AB$4:OFFSET('事業所・施設 一覧'!#REF!,-1,0),"&lt;&gt;")</f>
        <v>#REF!</v>
      </c>
      <c r="W31" s="25" t="e">
        <f ca="1">SUMIF('事業所・施設 一覧'!$D$4:OFFSET('事業所・施設 一覧'!#REF!,-1,0),"桶川市",'事業所・施設 一覧'!$AB$4:OFFSET('事業所・施設 一覧'!#REF!,-1,0))</f>
        <v>#REF!</v>
      </c>
      <c r="X31" s="24" t="e">
        <f ca="1">COUNTIFS('事業所・施設 一覧'!$D$4:OFFSET('事業所・施設 一覧'!#REF!,-1,0),"桶川市",'事業所・施設 一覧'!$AC$4:OFFSET('事業所・施設 一覧'!#REF!,-1,0),"&lt;&gt;")</f>
        <v>#REF!</v>
      </c>
      <c r="Y31" s="25" t="e">
        <f ca="1">SUMIF('事業所・施設 一覧'!$D$4:OFFSET('事業所・施設 一覧'!#REF!,-1,0),"桶川市",'事業所・施設 一覧'!$AC$4:OFFSET('事業所・施設 一覧'!#REF!,-1,0))</f>
        <v>#REF!</v>
      </c>
    </row>
    <row r="32" spans="1:25" ht="20.100000000000001" customHeight="1">
      <c r="A32" s="13">
        <v>28</v>
      </c>
      <c r="B32" s="14" t="s">
        <v>4142</v>
      </c>
      <c r="C32" s="2" t="s">
        <v>1883</v>
      </c>
      <c r="D32" s="22" t="e">
        <f ca="1">COUNTIFS('事業所・施設 一覧'!$D$4:OFFSET('事業所・施設 一覧'!#REF!,-1,0),"久喜市",'事業所・施設 一覧'!$P$4:OFFSET('事業所・施設 一覧'!#REF!,-1,0),"&lt;&gt;")</f>
        <v>#REF!</v>
      </c>
      <c r="E32" s="23" t="e">
        <f ca="1">SUMIF('事業所・施設 一覧'!$D$4:OFFSET('事業所・施設 一覧'!#REF!,-1,0),"久喜市",'事業所・施設 一覧'!$P$4:OFFSET('事業所・施設 一覧'!#REF!,-1,0))</f>
        <v>#REF!</v>
      </c>
      <c r="F32" s="24" t="e">
        <f ca="1">COUNTIFS('事業所・施設 一覧'!$D$4:OFFSET('事業所・施設 一覧'!#REF!,-1,0),"久喜市",'事業所・施設 一覧'!$S$4:OFFSET('事業所・施設 一覧'!#REF!,-1,0),"&lt;&gt;")</f>
        <v>#REF!</v>
      </c>
      <c r="G32" s="23" t="e">
        <f ca="1">SUMIF('事業所・施設 一覧'!$D$4:OFFSET('事業所・施設 一覧'!#REF!,-1,0),"久喜市",'事業所・施設 一覧'!$S$4:OFFSET('事業所・施設 一覧'!#REF!,-1,0))</f>
        <v>#REF!</v>
      </c>
      <c r="H32" s="24" t="e">
        <f ca="1">COUNTIFS('事業所・施設 一覧'!$D$4:OFFSET('事業所・施設 一覧'!#REF!,-1,0),"久喜市",'事業所・施設 一覧'!$T$4:OFFSET('事業所・施設 一覧'!#REF!,-1,0),"&lt;&gt;")</f>
        <v>#REF!</v>
      </c>
      <c r="I32" s="23" t="e">
        <f ca="1">SUMIF('事業所・施設 一覧'!$D$4:OFFSET('事業所・施設 一覧'!#REF!,-1,0),"久喜市",'事業所・施設 一覧'!$T$4:OFFSET('事業所・施設 一覧'!#REF!,-1,0))</f>
        <v>#REF!</v>
      </c>
      <c r="J32" s="24" t="e">
        <f ca="1">COUNTIFS('事業所・施設 一覧'!$D$4:OFFSET('事業所・施設 一覧'!#REF!,-1,0),"久喜市",'事業所・施設 一覧'!$U$4:OFFSET('事業所・施設 一覧'!#REF!,-1,0),"&lt;&gt;")</f>
        <v>#REF!</v>
      </c>
      <c r="K32" s="23" t="e">
        <f ca="1">SUMIF('事業所・施設 一覧'!$D$4:OFFSET('事業所・施設 一覧'!#REF!,-1,0),"久喜市",'事業所・施設 一覧'!$U$4:OFFSET('事業所・施設 一覧'!#REF!,-1,0))</f>
        <v>#REF!</v>
      </c>
      <c r="L32" s="24" t="e">
        <f ca="1">COUNTIFS('事業所・施設 一覧'!$D$4:OFFSET('事業所・施設 一覧'!#REF!,-1,0),"久喜市",'事業所・施設 一覧'!$V$4:OFFSET('事業所・施設 一覧'!#REF!,-1,0),"&lt;&gt;")</f>
        <v>#REF!</v>
      </c>
      <c r="M32" s="23" t="e">
        <f ca="1">SUMIF('事業所・施設 一覧'!$D$4:OFFSET('事業所・施設 一覧'!#REF!,-1,0),"久喜市",'事業所・施設 一覧'!$V$4:OFFSET('事業所・施設 一覧'!#REF!,-1,0))</f>
        <v>#REF!</v>
      </c>
      <c r="N32" s="24" t="e">
        <f ca="1">COUNTIFS('事業所・施設 一覧'!$D$4:OFFSET('事業所・施設 一覧'!#REF!,-1,0),"久喜市",'事業所・施設 一覧'!$W$4:OFFSET('事業所・施設 一覧'!#REF!,-1,0),"&lt;&gt;")</f>
        <v>#REF!</v>
      </c>
      <c r="O32" s="23" t="e">
        <f ca="1">SUMIF('事業所・施設 一覧'!$D$4:OFFSET('事業所・施設 一覧'!#REF!,-1,0),"久喜市",'事業所・施設 一覧'!$W$4:OFFSET('事業所・施設 一覧'!#REF!,-1,0))</f>
        <v>#REF!</v>
      </c>
      <c r="P32" s="24" t="e">
        <f ca="1">COUNTIFS('事業所・施設 一覧'!$D$4:OFFSET('事業所・施設 一覧'!#REF!,-1,0),"久喜市",'事業所・施設 一覧'!$X$4:OFFSET('事業所・施設 一覧'!#REF!,-1,0),"&lt;&gt;")</f>
        <v>#REF!</v>
      </c>
      <c r="Q32" s="23" t="e">
        <f ca="1">SUMIF('事業所・施設 一覧'!$D$4:OFFSET('事業所・施設 一覧'!#REF!,-1,0),"久喜市",'事業所・施設 一覧'!$X$4:OFFSET('事業所・施設 一覧'!#REF!,-1,0))</f>
        <v>#REF!</v>
      </c>
      <c r="R32" s="24" t="e">
        <f ca="1">COUNTIFS('事業所・施設 一覧'!$D$4:OFFSET('事業所・施設 一覧'!#REF!,-1,0),"久喜市",'事業所・施設 一覧'!$Z$4:OFFSET('事業所・施設 一覧'!#REF!,-1,0),"&lt;&gt;")</f>
        <v>#REF!</v>
      </c>
      <c r="S32" s="23" t="e">
        <f ca="1">SUMIF('事業所・施設 一覧'!$D$4:OFFSET('事業所・施設 一覧'!#REF!,-1,0),"久喜市",'事業所・施設 一覧'!$Z$4:OFFSET('事業所・施設 一覧'!#REF!,-1,0))</f>
        <v>#REF!</v>
      </c>
      <c r="T32" s="24" t="e">
        <f ca="1">COUNTIFS('事業所・施設 一覧'!$D$4:OFFSET('事業所・施設 一覧'!#REF!,-1,0),"久喜市",'事業所・施設 一覧'!$AA$4:OFFSET('事業所・施設 一覧'!#REF!,-1,0),"&lt;&gt;")</f>
        <v>#REF!</v>
      </c>
      <c r="U32" s="25" t="e">
        <f ca="1">SUMIF('事業所・施設 一覧'!$D$4:OFFSET('事業所・施設 一覧'!#REF!,-1,0),"久喜市",'事業所・施設 一覧'!$AA$4:OFFSET('事業所・施設 一覧'!#REF!,-1,0))</f>
        <v>#REF!</v>
      </c>
      <c r="V32" s="24" t="e">
        <f ca="1">COUNTIFS('事業所・施設 一覧'!$D$4:OFFSET('事業所・施設 一覧'!#REF!,-1,0),"久喜市",'事業所・施設 一覧'!$AB$4:OFFSET('事業所・施設 一覧'!#REF!,-1,0),"&lt;&gt;")</f>
        <v>#REF!</v>
      </c>
      <c r="W32" s="25" t="e">
        <f ca="1">SUMIF('事業所・施設 一覧'!$D$4:OFFSET('事業所・施設 一覧'!#REF!,-1,0),"久喜市",'事業所・施設 一覧'!$AB$4:OFFSET('事業所・施設 一覧'!#REF!,-1,0))</f>
        <v>#REF!</v>
      </c>
      <c r="X32" s="24" t="e">
        <f ca="1">COUNTIFS('事業所・施設 一覧'!$D$4:OFFSET('事業所・施設 一覧'!#REF!,-1,0),"久喜市",'事業所・施設 一覧'!$AC$4:OFFSET('事業所・施設 一覧'!#REF!,-1,0),"&lt;&gt;")</f>
        <v>#REF!</v>
      </c>
      <c r="Y32" s="25" t="e">
        <f ca="1">SUMIF('事業所・施設 一覧'!$D$4:OFFSET('事業所・施設 一覧'!#REF!,-1,0),"久喜市",'事業所・施設 一覧'!$AC$4:OFFSET('事業所・施設 一覧'!#REF!,-1,0))</f>
        <v>#REF!</v>
      </c>
    </row>
    <row r="33" spans="1:25" ht="20.100000000000001" customHeight="1">
      <c r="A33" s="13">
        <v>29</v>
      </c>
      <c r="B33" s="14" t="s">
        <v>1013</v>
      </c>
      <c r="C33" s="2" t="s">
        <v>4090</v>
      </c>
      <c r="D33" s="22" t="e">
        <f ca="1">COUNTIFS('事業所・施設 一覧'!$D$4:OFFSET('事業所・施設 一覧'!#REF!,-1,0),"北本市",'事業所・施設 一覧'!$P$4:OFFSET('事業所・施設 一覧'!#REF!,-1,0),"&lt;&gt;")</f>
        <v>#REF!</v>
      </c>
      <c r="E33" s="23" t="e">
        <f ca="1">SUMIF('事業所・施設 一覧'!$D$4:OFFSET('事業所・施設 一覧'!#REF!,-1,0),"北本市",'事業所・施設 一覧'!$P$4:OFFSET('事業所・施設 一覧'!#REF!,-1,0))</f>
        <v>#REF!</v>
      </c>
      <c r="F33" s="24" t="e">
        <f ca="1">COUNTIFS('事業所・施設 一覧'!$D$4:OFFSET('事業所・施設 一覧'!#REF!,-1,0),"北本市",'事業所・施設 一覧'!$S$4:OFFSET('事業所・施設 一覧'!#REF!,-1,0),"&lt;&gt;")</f>
        <v>#REF!</v>
      </c>
      <c r="G33" s="23" t="e">
        <f ca="1">SUMIF('事業所・施設 一覧'!$D$4:OFFSET('事業所・施設 一覧'!#REF!,-1,0),"北本市",'事業所・施設 一覧'!$S$4:OFFSET('事業所・施設 一覧'!#REF!,-1,0))</f>
        <v>#REF!</v>
      </c>
      <c r="H33" s="24" t="e">
        <f ca="1">COUNTIFS('事業所・施設 一覧'!$D$4:OFFSET('事業所・施設 一覧'!#REF!,-1,0),"北本市",'事業所・施設 一覧'!$T$4:OFFSET('事業所・施設 一覧'!#REF!,-1,0),"&lt;&gt;")</f>
        <v>#REF!</v>
      </c>
      <c r="I33" s="23" t="e">
        <f ca="1">SUMIF('事業所・施設 一覧'!$D$4:OFFSET('事業所・施設 一覧'!#REF!,-1,0),"北本市",'事業所・施設 一覧'!$T$4:OFFSET('事業所・施設 一覧'!#REF!,-1,0))</f>
        <v>#REF!</v>
      </c>
      <c r="J33" s="24" t="e">
        <f ca="1">COUNTIFS('事業所・施設 一覧'!$D$4:OFFSET('事業所・施設 一覧'!#REF!,-1,0),"北本市",'事業所・施設 一覧'!$U$4:OFFSET('事業所・施設 一覧'!#REF!,-1,0),"&lt;&gt;")</f>
        <v>#REF!</v>
      </c>
      <c r="K33" s="23" t="e">
        <f ca="1">SUMIF('事業所・施設 一覧'!$D$4:OFFSET('事業所・施設 一覧'!#REF!,-1,0),"北本市",'事業所・施設 一覧'!$U$4:OFFSET('事業所・施設 一覧'!#REF!,-1,0))</f>
        <v>#REF!</v>
      </c>
      <c r="L33" s="24" t="e">
        <f ca="1">COUNTIFS('事業所・施設 一覧'!$D$4:OFFSET('事業所・施設 一覧'!#REF!,-1,0),"北本市",'事業所・施設 一覧'!$V$4:OFFSET('事業所・施設 一覧'!#REF!,-1,0),"&lt;&gt;")</f>
        <v>#REF!</v>
      </c>
      <c r="M33" s="23" t="e">
        <f ca="1">SUMIF('事業所・施設 一覧'!$D$4:OFFSET('事業所・施設 一覧'!#REF!,-1,0),"北本市",'事業所・施設 一覧'!$V$4:OFFSET('事業所・施設 一覧'!#REF!,-1,0))</f>
        <v>#REF!</v>
      </c>
      <c r="N33" s="24" t="e">
        <f ca="1">COUNTIFS('事業所・施設 一覧'!$D$4:OFFSET('事業所・施設 一覧'!#REF!,-1,0),"北本市",'事業所・施設 一覧'!$W$4:OFFSET('事業所・施設 一覧'!#REF!,-1,0),"&lt;&gt;")</f>
        <v>#REF!</v>
      </c>
      <c r="O33" s="23" t="e">
        <f ca="1">SUMIF('事業所・施設 一覧'!$D$4:OFFSET('事業所・施設 一覧'!#REF!,-1,0),"北本市",'事業所・施設 一覧'!$W$4:OFFSET('事業所・施設 一覧'!#REF!,-1,0))</f>
        <v>#REF!</v>
      </c>
      <c r="P33" s="24" t="e">
        <f ca="1">COUNTIFS('事業所・施設 一覧'!$D$4:OFFSET('事業所・施設 一覧'!#REF!,-1,0),"北本市",'事業所・施設 一覧'!$X$4:OFFSET('事業所・施設 一覧'!#REF!,-1,0),"&lt;&gt;")</f>
        <v>#REF!</v>
      </c>
      <c r="Q33" s="23" t="e">
        <f ca="1">SUMIF('事業所・施設 一覧'!$D$4:OFFSET('事業所・施設 一覧'!#REF!,-1,0),"北本市",'事業所・施設 一覧'!$X$4:OFFSET('事業所・施設 一覧'!#REF!,-1,0))</f>
        <v>#REF!</v>
      </c>
      <c r="R33" s="24" t="e">
        <f ca="1">COUNTIFS('事業所・施設 一覧'!$D$4:OFFSET('事業所・施設 一覧'!#REF!,-1,0),"北本市",'事業所・施設 一覧'!$Z$4:OFFSET('事業所・施設 一覧'!#REF!,-1,0),"&lt;&gt;")</f>
        <v>#REF!</v>
      </c>
      <c r="S33" s="23" t="e">
        <f ca="1">SUMIF('事業所・施設 一覧'!$D$4:OFFSET('事業所・施設 一覧'!#REF!,-1,0),"北本市",'事業所・施設 一覧'!$Z$4:OFFSET('事業所・施設 一覧'!#REF!,-1,0))</f>
        <v>#REF!</v>
      </c>
      <c r="T33" s="24" t="e">
        <f ca="1">COUNTIFS('事業所・施設 一覧'!$D$4:OFFSET('事業所・施設 一覧'!#REF!,-1,0),"北本市",'事業所・施設 一覧'!$AA$4:OFFSET('事業所・施設 一覧'!#REF!,-1,0),"&lt;&gt;")</f>
        <v>#REF!</v>
      </c>
      <c r="U33" s="25" t="e">
        <f ca="1">SUMIF('事業所・施設 一覧'!$D$4:OFFSET('事業所・施設 一覧'!#REF!,-1,0),"北本市",'事業所・施設 一覧'!$AA$4:OFFSET('事業所・施設 一覧'!#REF!,-1,0))</f>
        <v>#REF!</v>
      </c>
      <c r="V33" s="24" t="e">
        <f ca="1">COUNTIFS('事業所・施設 一覧'!$D$4:OFFSET('事業所・施設 一覧'!#REF!,-1,0),"北本市",'事業所・施設 一覧'!$AB$4:OFFSET('事業所・施設 一覧'!#REF!,-1,0),"&lt;&gt;")</f>
        <v>#REF!</v>
      </c>
      <c r="W33" s="25" t="e">
        <f ca="1">SUMIF('事業所・施設 一覧'!$D$4:OFFSET('事業所・施設 一覧'!#REF!,-1,0),"北本市",'事業所・施設 一覧'!$AB$4:OFFSET('事業所・施設 一覧'!#REF!,-1,0))</f>
        <v>#REF!</v>
      </c>
      <c r="X33" s="24" t="e">
        <f ca="1">COUNTIFS('事業所・施設 一覧'!$D$4:OFFSET('事業所・施設 一覧'!#REF!,-1,0),"北本市",'事業所・施設 一覧'!$AC$4:OFFSET('事業所・施設 一覧'!#REF!,-1,0),"&lt;&gt;")</f>
        <v>#REF!</v>
      </c>
      <c r="Y33" s="25" t="e">
        <f ca="1">SUMIF('事業所・施設 一覧'!$D$4:OFFSET('事業所・施設 一覧'!#REF!,-1,0),"北本市",'事業所・施設 一覧'!$AC$4:OFFSET('事業所・施設 一覧'!#REF!,-1,0))</f>
        <v>#REF!</v>
      </c>
    </row>
    <row r="34" spans="1:25" ht="20.100000000000001" customHeight="1">
      <c r="A34" s="13">
        <v>30</v>
      </c>
      <c r="B34" s="14" t="s">
        <v>866</v>
      </c>
      <c r="C34" s="2" t="s">
        <v>4091</v>
      </c>
      <c r="D34" s="22" t="e">
        <f ca="1">COUNTIFS('事業所・施設 一覧'!$D$4:OFFSET('事業所・施設 一覧'!#REF!,-1,0),"八潮市",'事業所・施設 一覧'!$P$4:OFFSET('事業所・施設 一覧'!#REF!,-1,0),"&lt;&gt;")</f>
        <v>#REF!</v>
      </c>
      <c r="E34" s="23" t="e">
        <f ca="1">SUMIF('事業所・施設 一覧'!$D$4:OFFSET('事業所・施設 一覧'!#REF!,-1,0),"八潮市",'事業所・施設 一覧'!$P$4:OFFSET('事業所・施設 一覧'!#REF!,-1,0))</f>
        <v>#REF!</v>
      </c>
      <c r="F34" s="24" t="e">
        <f ca="1">COUNTIFS('事業所・施設 一覧'!$D$4:OFFSET('事業所・施設 一覧'!#REF!,-1,0),"八潮市",'事業所・施設 一覧'!$S$4:OFFSET('事業所・施設 一覧'!#REF!,-1,0),"&lt;&gt;")</f>
        <v>#REF!</v>
      </c>
      <c r="G34" s="23" t="e">
        <f ca="1">SUMIF('事業所・施設 一覧'!$D$4:OFFSET('事業所・施設 一覧'!#REF!,-1,0),"八潮市",'事業所・施設 一覧'!$S$4:OFFSET('事業所・施設 一覧'!#REF!,-1,0))</f>
        <v>#REF!</v>
      </c>
      <c r="H34" s="24" t="e">
        <f ca="1">COUNTIFS('事業所・施設 一覧'!$D$4:OFFSET('事業所・施設 一覧'!#REF!,-1,0),"八潮市",'事業所・施設 一覧'!$T$4:OFFSET('事業所・施設 一覧'!#REF!,-1,0),"&lt;&gt;")</f>
        <v>#REF!</v>
      </c>
      <c r="I34" s="23" t="e">
        <f ca="1">SUMIF('事業所・施設 一覧'!$D$4:OFFSET('事業所・施設 一覧'!#REF!,-1,0),"八潮市",'事業所・施設 一覧'!$T$4:OFFSET('事業所・施設 一覧'!#REF!,-1,0))</f>
        <v>#REF!</v>
      </c>
      <c r="J34" s="24" t="e">
        <f ca="1">COUNTIFS('事業所・施設 一覧'!$D$4:OFFSET('事業所・施設 一覧'!#REF!,-1,0),"八潮市",'事業所・施設 一覧'!$U$4:OFFSET('事業所・施設 一覧'!#REF!,-1,0),"&lt;&gt;")</f>
        <v>#REF!</v>
      </c>
      <c r="K34" s="23" t="e">
        <f ca="1">SUMIF('事業所・施設 一覧'!$D$4:OFFSET('事業所・施設 一覧'!#REF!,-1,0),"八潮市",'事業所・施設 一覧'!$U$4:OFFSET('事業所・施設 一覧'!#REF!,-1,0))</f>
        <v>#REF!</v>
      </c>
      <c r="L34" s="24" t="e">
        <f ca="1">COUNTIFS('事業所・施設 一覧'!$D$4:OFFSET('事業所・施設 一覧'!#REF!,-1,0),"八潮市",'事業所・施設 一覧'!$V$4:OFFSET('事業所・施設 一覧'!#REF!,-1,0),"&lt;&gt;")</f>
        <v>#REF!</v>
      </c>
      <c r="M34" s="23" t="e">
        <f ca="1">SUMIF('事業所・施設 一覧'!$D$4:OFFSET('事業所・施設 一覧'!#REF!,-1,0),"八潮市",'事業所・施設 一覧'!$V$4:OFFSET('事業所・施設 一覧'!#REF!,-1,0))</f>
        <v>#REF!</v>
      </c>
      <c r="N34" s="24" t="e">
        <f ca="1">COUNTIFS('事業所・施設 一覧'!$D$4:OFFSET('事業所・施設 一覧'!#REF!,-1,0),"八潮市",'事業所・施設 一覧'!$W$4:OFFSET('事業所・施設 一覧'!#REF!,-1,0),"&lt;&gt;")</f>
        <v>#REF!</v>
      </c>
      <c r="O34" s="23" t="e">
        <f ca="1">SUMIF('事業所・施設 一覧'!$D$4:OFFSET('事業所・施設 一覧'!#REF!,-1,0),"八潮市",'事業所・施設 一覧'!$W$4:OFFSET('事業所・施設 一覧'!#REF!,-1,0))</f>
        <v>#REF!</v>
      </c>
      <c r="P34" s="24" t="e">
        <f ca="1">COUNTIFS('事業所・施設 一覧'!$D$4:OFFSET('事業所・施設 一覧'!#REF!,-1,0),"八潮市",'事業所・施設 一覧'!$X$4:OFFSET('事業所・施設 一覧'!#REF!,-1,0),"&lt;&gt;")</f>
        <v>#REF!</v>
      </c>
      <c r="Q34" s="23" t="e">
        <f ca="1">SUMIF('事業所・施設 一覧'!$D$4:OFFSET('事業所・施設 一覧'!#REF!,-1,0),"八潮市",'事業所・施設 一覧'!$X$4:OFFSET('事業所・施設 一覧'!#REF!,-1,0))</f>
        <v>#REF!</v>
      </c>
      <c r="R34" s="24" t="e">
        <f ca="1">COUNTIFS('事業所・施設 一覧'!$D$4:OFFSET('事業所・施設 一覧'!#REF!,-1,0),"八潮市",'事業所・施設 一覧'!$Z$4:OFFSET('事業所・施設 一覧'!#REF!,-1,0),"&lt;&gt;")</f>
        <v>#REF!</v>
      </c>
      <c r="S34" s="23" t="e">
        <f ca="1">SUMIF('事業所・施設 一覧'!$D$4:OFFSET('事業所・施設 一覧'!#REF!,-1,0),"八潮市",'事業所・施設 一覧'!$Z$4:OFFSET('事業所・施設 一覧'!#REF!,-1,0))</f>
        <v>#REF!</v>
      </c>
      <c r="T34" s="24" t="e">
        <f ca="1">COUNTIFS('事業所・施設 一覧'!$D$4:OFFSET('事業所・施設 一覧'!#REF!,-1,0),"八潮市",'事業所・施設 一覧'!$AA$4:OFFSET('事業所・施設 一覧'!#REF!,-1,0),"&lt;&gt;")</f>
        <v>#REF!</v>
      </c>
      <c r="U34" s="25" t="e">
        <f ca="1">SUMIF('事業所・施設 一覧'!$D$4:OFFSET('事業所・施設 一覧'!#REF!,-1,0),"八潮市",'事業所・施設 一覧'!$AA$4:OFFSET('事業所・施設 一覧'!#REF!,-1,0))</f>
        <v>#REF!</v>
      </c>
      <c r="V34" s="24" t="e">
        <f ca="1">COUNTIFS('事業所・施設 一覧'!$D$4:OFFSET('事業所・施設 一覧'!#REF!,-1,0),"八潮市",'事業所・施設 一覧'!$AB$4:OFFSET('事業所・施設 一覧'!#REF!,-1,0),"&lt;&gt;")</f>
        <v>#REF!</v>
      </c>
      <c r="W34" s="25" t="e">
        <f ca="1">SUMIF('事業所・施設 一覧'!$D$4:OFFSET('事業所・施設 一覧'!#REF!,-1,0),"八潮市",'事業所・施設 一覧'!$AB$4:OFFSET('事業所・施設 一覧'!#REF!,-1,0))</f>
        <v>#REF!</v>
      </c>
      <c r="X34" s="24" t="e">
        <f ca="1">COUNTIFS('事業所・施設 一覧'!$D$4:OFFSET('事業所・施設 一覧'!#REF!,-1,0),"八潮市",'事業所・施設 一覧'!$AC$4:OFFSET('事業所・施設 一覧'!#REF!,-1,0),"&lt;&gt;")</f>
        <v>#REF!</v>
      </c>
      <c r="Y34" s="25" t="e">
        <f ca="1">SUMIF('事業所・施設 一覧'!$D$4:OFFSET('事業所・施設 一覧'!#REF!,-1,0),"八潮市",'事業所・施設 一覧'!$AC$4:OFFSET('事業所・施設 一覧'!#REF!,-1,0))</f>
        <v>#REF!</v>
      </c>
    </row>
    <row r="35" spans="1:25" ht="20.100000000000001" customHeight="1">
      <c r="A35" s="13">
        <v>31</v>
      </c>
      <c r="B35" s="14" t="s">
        <v>1011</v>
      </c>
      <c r="C35" s="2" t="s">
        <v>4092</v>
      </c>
      <c r="D35" s="22" t="e">
        <f ca="1">COUNTIFS('事業所・施設 一覧'!$D$4:OFFSET('事業所・施設 一覧'!#REF!,-1,0),"富士見市",'事業所・施設 一覧'!$P$4:OFFSET('事業所・施設 一覧'!#REF!,-1,0),"&lt;&gt;")</f>
        <v>#REF!</v>
      </c>
      <c r="E35" s="23" t="e">
        <f ca="1">SUMIF('事業所・施設 一覧'!$D$4:OFFSET('事業所・施設 一覧'!#REF!,-1,0),"富士見市",'事業所・施設 一覧'!$P$4:OFFSET('事業所・施設 一覧'!#REF!,-1,0))</f>
        <v>#REF!</v>
      </c>
      <c r="F35" s="24" t="e">
        <f ca="1">COUNTIFS('事業所・施設 一覧'!$D$4:OFFSET('事業所・施設 一覧'!#REF!,-1,0),"富士見市",'事業所・施設 一覧'!$S$4:OFFSET('事業所・施設 一覧'!#REF!,-1,0),"&lt;&gt;")</f>
        <v>#REF!</v>
      </c>
      <c r="G35" s="23" t="e">
        <f ca="1">SUMIF('事業所・施設 一覧'!$D$4:OFFSET('事業所・施設 一覧'!#REF!,-1,0),"富士見市",'事業所・施設 一覧'!$S$4:OFFSET('事業所・施設 一覧'!#REF!,-1,0))</f>
        <v>#REF!</v>
      </c>
      <c r="H35" s="24" t="e">
        <f ca="1">COUNTIFS('事業所・施設 一覧'!$D$4:OFFSET('事業所・施設 一覧'!#REF!,-1,0),"富士見市",'事業所・施設 一覧'!$T$4:OFFSET('事業所・施設 一覧'!#REF!,-1,0),"&lt;&gt;")</f>
        <v>#REF!</v>
      </c>
      <c r="I35" s="23" t="e">
        <f ca="1">SUMIF('事業所・施設 一覧'!$D$4:OFFSET('事業所・施設 一覧'!#REF!,-1,0),"富士見市",'事業所・施設 一覧'!$T$4:OFFSET('事業所・施設 一覧'!#REF!,-1,0))</f>
        <v>#REF!</v>
      </c>
      <c r="J35" s="24" t="e">
        <f ca="1">COUNTIFS('事業所・施設 一覧'!$D$4:OFFSET('事業所・施設 一覧'!#REF!,-1,0),"富士見市",'事業所・施設 一覧'!$U$4:OFFSET('事業所・施設 一覧'!#REF!,-1,0),"&lt;&gt;")</f>
        <v>#REF!</v>
      </c>
      <c r="K35" s="23" t="e">
        <f ca="1">SUMIF('事業所・施設 一覧'!$D$4:OFFSET('事業所・施設 一覧'!#REF!,-1,0),"富士見市",'事業所・施設 一覧'!$U$4:OFFSET('事業所・施設 一覧'!#REF!,-1,0))</f>
        <v>#REF!</v>
      </c>
      <c r="L35" s="24" t="e">
        <f ca="1">COUNTIFS('事業所・施設 一覧'!$D$4:OFFSET('事業所・施設 一覧'!#REF!,-1,0),"富士見市",'事業所・施設 一覧'!$V$4:OFFSET('事業所・施設 一覧'!#REF!,-1,0),"&lt;&gt;")</f>
        <v>#REF!</v>
      </c>
      <c r="M35" s="23" t="e">
        <f ca="1">SUMIF('事業所・施設 一覧'!$D$4:OFFSET('事業所・施設 一覧'!#REF!,-1,0),"富士見市",'事業所・施設 一覧'!$V$4:OFFSET('事業所・施設 一覧'!#REF!,-1,0))</f>
        <v>#REF!</v>
      </c>
      <c r="N35" s="24" t="e">
        <f ca="1">COUNTIFS('事業所・施設 一覧'!$D$4:OFFSET('事業所・施設 一覧'!#REF!,-1,0),"富士見市",'事業所・施設 一覧'!$W$4:OFFSET('事業所・施設 一覧'!#REF!,-1,0),"&lt;&gt;")</f>
        <v>#REF!</v>
      </c>
      <c r="O35" s="23" t="e">
        <f ca="1">SUMIF('事業所・施設 一覧'!$D$4:OFFSET('事業所・施設 一覧'!#REF!,-1,0),"富士見市",'事業所・施設 一覧'!$W$4:OFFSET('事業所・施設 一覧'!#REF!,-1,0))</f>
        <v>#REF!</v>
      </c>
      <c r="P35" s="24" t="e">
        <f ca="1">COUNTIFS('事業所・施設 一覧'!$D$4:OFFSET('事業所・施設 一覧'!#REF!,-1,0),"富士見市",'事業所・施設 一覧'!$X$4:OFFSET('事業所・施設 一覧'!#REF!,-1,0),"&lt;&gt;")</f>
        <v>#REF!</v>
      </c>
      <c r="Q35" s="23" t="e">
        <f ca="1">SUMIF('事業所・施設 一覧'!$D$4:OFFSET('事業所・施設 一覧'!#REF!,-1,0),"富士見市",'事業所・施設 一覧'!$X$4:OFFSET('事業所・施設 一覧'!#REF!,-1,0))</f>
        <v>#REF!</v>
      </c>
      <c r="R35" s="24" t="e">
        <f ca="1">COUNTIFS('事業所・施設 一覧'!$D$4:OFFSET('事業所・施設 一覧'!#REF!,-1,0),"富士見市",'事業所・施設 一覧'!$Z$4:OFFSET('事業所・施設 一覧'!#REF!,-1,0),"&lt;&gt;")</f>
        <v>#REF!</v>
      </c>
      <c r="S35" s="23" t="e">
        <f ca="1">SUMIF('事業所・施設 一覧'!$D$4:OFFSET('事業所・施設 一覧'!#REF!,-1,0),"富士見市",'事業所・施設 一覧'!$Z$4:OFFSET('事業所・施設 一覧'!#REF!,-1,0))</f>
        <v>#REF!</v>
      </c>
      <c r="T35" s="24" t="e">
        <f ca="1">COUNTIFS('事業所・施設 一覧'!$D$4:OFFSET('事業所・施設 一覧'!#REF!,-1,0),"富士見市",'事業所・施設 一覧'!$AA$4:OFFSET('事業所・施設 一覧'!#REF!,-1,0),"&lt;&gt;")</f>
        <v>#REF!</v>
      </c>
      <c r="U35" s="25" t="e">
        <f ca="1">SUMIF('事業所・施設 一覧'!$D$4:OFFSET('事業所・施設 一覧'!#REF!,-1,0),"富士見市",'事業所・施設 一覧'!$AA$4:OFFSET('事業所・施設 一覧'!#REF!,-1,0))</f>
        <v>#REF!</v>
      </c>
      <c r="V35" s="24" t="e">
        <f ca="1">COUNTIFS('事業所・施設 一覧'!$D$4:OFFSET('事業所・施設 一覧'!#REF!,-1,0),"富士見市",'事業所・施設 一覧'!$AB$4:OFFSET('事業所・施設 一覧'!#REF!,-1,0),"&lt;&gt;")</f>
        <v>#REF!</v>
      </c>
      <c r="W35" s="25" t="e">
        <f ca="1">SUMIF('事業所・施設 一覧'!$D$4:OFFSET('事業所・施設 一覧'!#REF!,-1,0),"富士見市",'事業所・施設 一覧'!$AB$4:OFFSET('事業所・施設 一覧'!#REF!,-1,0))</f>
        <v>#REF!</v>
      </c>
      <c r="X35" s="24" t="e">
        <f ca="1">COUNTIFS('事業所・施設 一覧'!$D$4:OFFSET('事業所・施設 一覧'!#REF!,-1,0),"富士見市",'事業所・施設 一覧'!$AC$4:OFFSET('事業所・施設 一覧'!#REF!,-1,0),"&lt;&gt;")</f>
        <v>#REF!</v>
      </c>
      <c r="Y35" s="25" t="e">
        <f ca="1">SUMIF('事業所・施設 一覧'!$D$4:OFFSET('事業所・施設 一覧'!#REF!,-1,0),"富士見市",'事業所・施設 一覧'!$AC$4:OFFSET('事業所・施設 一覧'!#REF!,-1,0))</f>
        <v>#REF!</v>
      </c>
    </row>
    <row r="36" spans="1:25" ht="20.100000000000001" customHeight="1">
      <c r="A36" s="13">
        <v>32</v>
      </c>
      <c r="B36" s="14" t="s">
        <v>866</v>
      </c>
      <c r="C36" s="2" t="s">
        <v>4093</v>
      </c>
      <c r="D36" s="22" t="e">
        <f ca="1">COUNTIFS('事業所・施設 一覧'!$D$4:OFFSET('事業所・施設 一覧'!#REF!,-1,0),"三郷市",'事業所・施設 一覧'!$P$4:OFFSET('事業所・施設 一覧'!#REF!,-1,0),"&lt;&gt;")</f>
        <v>#REF!</v>
      </c>
      <c r="E36" s="23" t="e">
        <f ca="1">SUMIF('事業所・施設 一覧'!$D$4:OFFSET('事業所・施設 一覧'!#REF!,-1,0),"三郷市",'事業所・施設 一覧'!$P$4:OFFSET('事業所・施設 一覧'!#REF!,-1,0))</f>
        <v>#REF!</v>
      </c>
      <c r="F36" s="24" t="e">
        <f ca="1">COUNTIFS('事業所・施設 一覧'!$D$4:OFFSET('事業所・施設 一覧'!#REF!,-1,0),"三郷市",'事業所・施設 一覧'!$S$4:OFFSET('事業所・施設 一覧'!#REF!,-1,0),"&lt;&gt;")</f>
        <v>#REF!</v>
      </c>
      <c r="G36" s="23" t="e">
        <f ca="1">SUMIF('事業所・施設 一覧'!$D$4:OFFSET('事業所・施設 一覧'!#REF!,-1,0),"三郷市",'事業所・施設 一覧'!$S$4:OFFSET('事業所・施設 一覧'!#REF!,-1,0))</f>
        <v>#REF!</v>
      </c>
      <c r="H36" s="24" t="e">
        <f ca="1">COUNTIFS('事業所・施設 一覧'!$D$4:OFFSET('事業所・施設 一覧'!#REF!,-1,0),"三郷市",'事業所・施設 一覧'!$T$4:OFFSET('事業所・施設 一覧'!#REF!,-1,0),"&lt;&gt;")</f>
        <v>#REF!</v>
      </c>
      <c r="I36" s="23" t="e">
        <f ca="1">SUMIF('事業所・施設 一覧'!$D$4:OFFSET('事業所・施設 一覧'!#REF!,-1,0),"三郷市",'事業所・施設 一覧'!$T$4:OFFSET('事業所・施設 一覧'!#REF!,-1,0))</f>
        <v>#REF!</v>
      </c>
      <c r="J36" s="24" t="e">
        <f ca="1">COUNTIFS('事業所・施設 一覧'!$D$4:OFFSET('事業所・施設 一覧'!#REF!,-1,0),"三郷市",'事業所・施設 一覧'!$U$4:OFFSET('事業所・施設 一覧'!#REF!,-1,0),"&lt;&gt;")</f>
        <v>#REF!</v>
      </c>
      <c r="K36" s="23" t="e">
        <f ca="1">SUMIF('事業所・施設 一覧'!$D$4:OFFSET('事業所・施設 一覧'!#REF!,-1,0),"三郷市",'事業所・施設 一覧'!$U$4:OFFSET('事業所・施設 一覧'!#REF!,-1,0))</f>
        <v>#REF!</v>
      </c>
      <c r="L36" s="24" t="e">
        <f ca="1">COUNTIFS('事業所・施設 一覧'!$D$4:OFFSET('事業所・施設 一覧'!#REF!,-1,0),"三郷市",'事業所・施設 一覧'!$V$4:OFFSET('事業所・施設 一覧'!#REF!,-1,0),"&lt;&gt;")</f>
        <v>#REF!</v>
      </c>
      <c r="M36" s="23" t="e">
        <f ca="1">SUMIF('事業所・施設 一覧'!$D$4:OFFSET('事業所・施設 一覧'!#REF!,-1,0),"三郷市",'事業所・施設 一覧'!$V$4:OFFSET('事業所・施設 一覧'!#REF!,-1,0))</f>
        <v>#REF!</v>
      </c>
      <c r="N36" s="24" t="e">
        <f ca="1">COUNTIFS('事業所・施設 一覧'!$D$4:OFFSET('事業所・施設 一覧'!#REF!,-1,0),"三郷市",'事業所・施設 一覧'!$W$4:OFFSET('事業所・施設 一覧'!#REF!,-1,0),"&lt;&gt;")</f>
        <v>#REF!</v>
      </c>
      <c r="O36" s="23" t="e">
        <f ca="1">SUMIF('事業所・施設 一覧'!$D$4:OFFSET('事業所・施設 一覧'!#REF!,-1,0),"三郷市",'事業所・施設 一覧'!$W$4:OFFSET('事業所・施設 一覧'!#REF!,-1,0))</f>
        <v>#REF!</v>
      </c>
      <c r="P36" s="24" t="e">
        <f ca="1">COUNTIFS('事業所・施設 一覧'!$D$4:OFFSET('事業所・施設 一覧'!#REF!,-1,0),"三郷市",'事業所・施設 一覧'!$X$4:OFFSET('事業所・施設 一覧'!#REF!,-1,0),"&lt;&gt;")</f>
        <v>#REF!</v>
      </c>
      <c r="Q36" s="23" t="e">
        <f ca="1">SUMIF('事業所・施設 一覧'!$D$4:OFFSET('事業所・施設 一覧'!#REF!,-1,0),"三郷市",'事業所・施設 一覧'!$X$4:OFFSET('事業所・施設 一覧'!#REF!,-1,0))</f>
        <v>#REF!</v>
      </c>
      <c r="R36" s="24" t="e">
        <f ca="1">COUNTIFS('事業所・施設 一覧'!$D$4:OFFSET('事業所・施設 一覧'!#REF!,-1,0),"三郷市",'事業所・施設 一覧'!$Z$4:OFFSET('事業所・施設 一覧'!#REF!,-1,0),"&lt;&gt;")</f>
        <v>#REF!</v>
      </c>
      <c r="S36" s="23" t="e">
        <f ca="1">SUMIF('事業所・施設 一覧'!$D$4:OFFSET('事業所・施設 一覧'!#REF!,-1,0),"三郷市",'事業所・施設 一覧'!$Z$4:OFFSET('事業所・施設 一覧'!#REF!,-1,0))</f>
        <v>#REF!</v>
      </c>
      <c r="T36" s="24" t="e">
        <f ca="1">COUNTIFS('事業所・施設 一覧'!$D$4:OFFSET('事業所・施設 一覧'!#REF!,-1,0),"三郷市",'事業所・施設 一覧'!$AA$4:OFFSET('事業所・施設 一覧'!#REF!,-1,0),"&lt;&gt;")</f>
        <v>#REF!</v>
      </c>
      <c r="U36" s="25" t="e">
        <f ca="1">SUMIF('事業所・施設 一覧'!$D$4:OFFSET('事業所・施設 一覧'!#REF!,-1,0),"三郷市",'事業所・施設 一覧'!$AA$4:OFFSET('事業所・施設 一覧'!#REF!,-1,0))</f>
        <v>#REF!</v>
      </c>
      <c r="V36" s="24" t="e">
        <f ca="1">COUNTIFS('事業所・施設 一覧'!$D$4:OFFSET('事業所・施設 一覧'!#REF!,-1,0),"三郷市",'事業所・施設 一覧'!$AB$4:OFFSET('事業所・施設 一覧'!#REF!,-1,0),"&lt;&gt;")</f>
        <v>#REF!</v>
      </c>
      <c r="W36" s="25" t="e">
        <f ca="1">SUMIF('事業所・施設 一覧'!$D$4:OFFSET('事業所・施設 一覧'!#REF!,-1,0),"三郷市",'事業所・施設 一覧'!$AB$4:OFFSET('事業所・施設 一覧'!#REF!,-1,0))</f>
        <v>#REF!</v>
      </c>
      <c r="X36" s="24" t="e">
        <f ca="1">COUNTIFS('事業所・施設 一覧'!$D$4:OFFSET('事業所・施設 一覧'!#REF!,-1,0),"三郷市",'事業所・施設 一覧'!$AC$4:OFFSET('事業所・施設 一覧'!#REF!,-1,0),"&lt;&gt;")</f>
        <v>#REF!</v>
      </c>
      <c r="Y36" s="25" t="e">
        <f ca="1">SUMIF('事業所・施設 一覧'!$D$4:OFFSET('事業所・施設 一覧'!#REF!,-1,0),"三郷市",'事業所・施設 一覧'!$AC$4:OFFSET('事業所・施設 一覧'!#REF!,-1,0))</f>
        <v>#REF!</v>
      </c>
    </row>
    <row r="37" spans="1:25" ht="20.100000000000001" customHeight="1">
      <c r="A37" s="13">
        <v>33</v>
      </c>
      <c r="B37" s="14" t="s">
        <v>4142</v>
      </c>
      <c r="C37" s="2" t="s">
        <v>4094</v>
      </c>
      <c r="D37" s="22" t="e">
        <f ca="1">COUNTIFS('事業所・施設 一覧'!$D$4:OFFSET('事業所・施設 一覧'!#REF!,-1,0),"蓮田市",'事業所・施設 一覧'!$P$4:OFFSET('事業所・施設 一覧'!#REF!,-1,0),"&lt;&gt;")</f>
        <v>#REF!</v>
      </c>
      <c r="E37" s="23" t="e">
        <f ca="1">SUMIF('事業所・施設 一覧'!$D$4:OFFSET('事業所・施設 一覧'!#REF!,-1,0),"蓮田市",'事業所・施設 一覧'!$P$4:OFFSET('事業所・施設 一覧'!#REF!,-1,0))</f>
        <v>#REF!</v>
      </c>
      <c r="F37" s="24" t="e">
        <f ca="1">COUNTIFS('事業所・施設 一覧'!$D$4:OFFSET('事業所・施設 一覧'!#REF!,-1,0),"蓮田市",'事業所・施設 一覧'!$S$4:OFFSET('事業所・施設 一覧'!#REF!,-1,0),"&lt;&gt;")</f>
        <v>#REF!</v>
      </c>
      <c r="G37" s="23" t="e">
        <f ca="1">SUMIF('事業所・施設 一覧'!$D$4:OFFSET('事業所・施設 一覧'!#REF!,-1,0),"蓮田市",'事業所・施設 一覧'!$S$4:OFFSET('事業所・施設 一覧'!#REF!,-1,0))</f>
        <v>#REF!</v>
      </c>
      <c r="H37" s="24" t="e">
        <f ca="1">COUNTIFS('事業所・施設 一覧'!$D$4:OFFSET('事業所・施設 一覧'!#REF!,-1,0),"蓮田市",'事業所・施設 一覧'!$T$4:OFFSET('事業所・施設 一覧'!#REF!,-1,0),"&lt;&gt;")</f>
        <v>#REF!</v>
      </c>
      <c r="I37" s="23" t="e">
        <f ca="1">SUMIF('事業所・施設 一覧'!$D$4:OFFSET('事業所・施設 一覧'!#REF!,-1,0),"蓮田市",'事業所・施設 一覧'!$T$4:OFFSET('事業所・施設 一覧'!#REF!,-1,0))</f>
        <v>#REF!</v>
      </c>
      <c r="J37" s="24" t="e">
        <f ca="1">COUNTIFS('事業所・施設 一覧'!$D$4:OFFSET('事業所・施設 一覧'!#REF!,-1,0),"蓮田市",'事業所・施設 一覧'!$U$4:OFFSET('事業所・施設 一覧'!#REF!,-1,0),"&lt;&gt;")</f>
        <v>#REF!</v>
      </c>
      <c r="K37" s="23" t="e">
        <f ca="1">SUMIF('事業所・施設 一覧'!$D$4:OFFSET('事業所・施設 一覧'!#REF!,-1,0),"蓮田市",'事業所・施設 一覧'!$U$4:OFFSET('事業所・施設 一覧'!#REF!,-1,0))</f>
        <v>#REF!</v>
      </c>
      <c r="L37" s="24" t="e">
        <f ca="1">COUNTIFS('事業所・施設 一覧'!$D$4:OFFSET('事業所・施設 一覧'!#REF!,-1,0),"蓮田市",'事業所・施設 一覧'!$V$4:OFFSET('事業所・施設 一覧'!#REF!,-1,0),"&lt;&gt;")</f>
        <v>#REF!</v>
      </c>
      <c r="M37" s="23" t="e">
        <f ca="1">SUMIF('事業所・施設 一覧'!$D$4:OFFSET('事業所・施設 一覧'!#REF!,-1,0),"蓮田市",'事業所・施設 一覧'!$V$4:OFFSET('事業所・施設 一覧'!#REF!,-1,0))</f>
        <v>#REF!</v>
      </c>
      <c r="N37" s="24" t="e">
        <f ca="1">COUNTIFS('事業所・施設 一覧'!$D$4:OFFSET('事業所・施設 一覧'!#REF!,-1,0),"蓮田市",'事業所・施設 一覧'!$W$4:OFFSET('事業所・施設 一覧'!#REF!,-1,0),"&lt;&gt;")</f>
        <v>#REF!</v>
      </c>
      <c r="O37" s="23" t="e">
        <f ca="1">SUMIF('事業所・施設 一覧'!$D$4:OFFSET('事業所・施設 一覧'!#REF!,-1,0),"蓮田市",'事業所・施設 一覧'!$W$4:OFFSET('事業所・施設 一覧'!#REF!,-1,0))</f>
        <v>#REF!</v>
      </c>
      <c r="P37" s="24" t="e">
        <f ca="1">COUNTIFS('事業所・施設 一覧'!$D$4:OFFSET('事業所・施設 一覧'!#REF!,-1,0),"蓮田市",'事業所・施設 一覧'!$X$4:OFFSET('事業所・施設 一覧'!#REF!,-1,0),"&lt;&gt;")</f>
        <v>#REF!</v>
      </c>
      <c r="Q37" s="23" t="e">
        <f ca="1">SUMIF('事業所・施設 一覧'!$D$4:OFFSET('事業所・施設 一覧'!#REF!,-1,0),"蓮田市",'事業所・施設 一覧'!$X$4:OFFSET('事業所・施設 一覧'!#REF!,-1,0))</f>
        <v>#REF!</v>
      </c>
      <c r="R37" s="24" t="e">
        <f ca="1">COUNTIFS('事業所・施設 一覧'!$D$4:OFFSET('事業所・施設 一覧'!#REF!,-1,0),"蓮田市",'事業所・施設 一覧'!$Z$4:OFFSET('事業所・施設 一覧'!#REF!,-1,0),"&lt;&gt;")</f>
        <v>#REF!</v>
      </c>
      <c r="S37" s="23" t="e">
        <f ca="1">SUMIF('事業所・施設 一覧'!$D$4:OFFSET('事業所・施設 一覧'!#REF!,-1,0),"蓮田市",'事業所・施設 一覧'!$Z$4:OFFSET('事業所・施設 一覧'!#REF!,-1,0))</f>
        <v>#REF!</v>
      </c>
      <c r="T37" s="24" t="e">
        <f ca="1">COUNTIFS('事業所・施設 一覧'!$D$4:OFFSET('事業所・施設 一覧'!#REF!,-1,0),"蓮田市",'事業所・施設 一覧'!$AA$4:OFFSET('事業所・施設 一覧'!#REF!,-1,0),"&lt;&gt;")</f>
        <v>#REF!</v>
      </c>
      <c r="U37" s="25" t="e">
        <f ca="1">SUMIF('事業所・施設 一覧'!$D$4:OFFSET('事業所・施設 一覧'!#REF!,-1,0),"蓮田市",'事業所・施設 一覧'!$AA$4:OFFSET('事業所・施設 一覧'!#REF!,-1,0))</f>
        <v>#REF!</v>
      </c>
      <c r="V37" s="24" t="e">
        <f ca="1">COUNTIFS('事業所・施設 一覧'!$D$4:OFFSET('事業所・施設 一覧'!#REF!,-1,0),"蓮田市",'事業所・施設 一覧'!$AB$4:OFFSET('事業所・施設 一覧'!#REF!,-1,0),"&lt;&gt;")</f>
        <v>#REF!</v>
      </c>
      <c r="W37" s="25" t="e">
        <f ca="1">SUMIF('事業所・施設 一覧'!$D$4:OFFSET('事業所・施設 一覧'!#REF!,-1,0),"蓮田市",'事業所・施設 一覧'!$AB$4:OFFSET('事業所・施設 一覧'!#REF!,-1,0))</f>
        <v>#REF!</v>
      </c>
      <c r="X37" s="24" t="e">
        <f ca="1">COUNTIFS('事業所・施設 一覧'!$D$4:OFFSET('事業所・施設 一覧'!#REF!,-1,0),"蓮田市",'事業所・施設 一覧'!$AC$4:OFFSET('事業所・施設 一覧'!#REF!,-1,0),"&lt;&gt;")</f>
        <v>#REF!</v>
      </c>
      <c r="Y37" s="25" t="e">
        <f ca="1">SUMIF('事業所・施設 一覧'!$D$4:OFFSET('事業所・施設 一覧'!#REF!,-1,0),"蓮田市",'事業所・施設 一覧'!$AC$4:OFFSET('事業所・施設 一覧'!#REF!,-1,0))</f>
        <v>#REF!</v>
      </c>
    </row>
    <row r="38" spans="1:25" ht="20.100000000000001" customHeight="1">
      <c r="A38" s="13">
        <v>34</v>
      </c>
      <c r="B38" s="14" t="s">
        <v>4141</v>
      </c>
      <c r="C38" s="2" t="s">
        <v>4095</v>
      </c>
      <c r="D38" s="22" t="e">
        <f ca="1">COUNTIFS('事業所・施設 一覧'!$D$4:OFFSET('事業所・施設 一覧'!#REF!,-1,0),"坂戸市",'事業所・施設 一覧'!$P$4:OFFSET('事業所・施設 一覧'!#REF!,-1,0),"&lt;&gt;")</f>
        <v>#REF!</v>
      </c>
      <c r="E38" s="23" t="e">
        <f ca="1">SUMIF('事業所・施設 一覧'!$D$4:OFFSET('事業所・施設 一覧'!#REF!,-1,0),"坂戸市",'事業所・施設 一覧'!$P$4:OFFSET('事業所・施設 一覧'!#REF!,-1,0))</f>
        <v>#REF!</v>
      </c>
      <c r="F38" s="24" t="e">
        <f ca="1">COUNTIFS('事業所・施設 一覧'!$D$4:OFFSET('事業所・施設 一覧'!#REF!,-1,0),"坂戸市",'事業所・施設 一覧'!$S$4:OFFSET('事業所・施設 一覧'!#REF!,-1,0),"&lt;&gt;")</f>
        <v>#REF!</v>
      </c>
      <c r="G38" s="23" t="e">
        <f ca="1">SUMIF('事業所・施設 一覧'!$D$4:OFFSET('事業所・施設 一覧'!#REF!,-1,0),"坂戸市",'事業所・施設 一覧'!$S$4:OFFSET('事業所・施設 一覧'!#REF!,-1,0))</f>
        <v>#REF!</v>
      </c>
      <c r="H38" s="24" t="e">
        <f ca="1">COUNTIFS('事業所・施設 一覧'!$D$4:OFFSET('事業所・施設 一覧'!#REF!,-1,0),"坂戸市",'事業所・施設 一覧'!$T$4:OFFSET('事業所・施設 一覧'!#REF!,-1,0),"&lt;&gt;")</f>
        <v>#REF!</v>
      </c>
      <c r="I38" s="23" t="e">
        <f ca="1">SUMIF('事業所・施設 一覧'!$D$4:OFFSET('事業所・施設 一覧'!#REF!,-1,0),"坂戸市",'事業所・施設 一覧'!$T$4:OFFSET('事業所・施設 一覧'!#REF!,-1,0))</f>
        <v>#REF!</v>
      </c>
      <c r="J38" s="24" t="e">
        <f ca="1">COUNTIFS('事業所・施設 一覧'!$D$4:OFFSET('事業所・施設 一覧'!#REF!,-1,0),"坂戸市",'事業所・施設 一覧'!$U$4:OFFSET('事業所・施設 一覧'!#REF!,-1,0),"&lt;&gt;")</f>
        <v>#REF!</v>
      </c>
      <c r="K38" s="23" t="e">
        <f ca="1">SUMIF('事業所・施設 一覧'!$D$4:OFFSET('事業所・施設 一覧'!#REF!,-1,0),"坂戸市",'事業所・施設 一覧'!$U$4:OFFSET('事業所・施設 一覧'!#REF!,-1,0))</f>
        <v>#REF!</v>
      </c>
      <c r="L38" s="24" t="e">
        <f ca="1">COUNTIFS('事業所・施設 一覧'!$D$4:OFFSET('事業所・施設 一覧'!#REF!,-1,0),"坂戸市",'事業所・施設 一覧'!$V$4:OFFSET('事業所・施設 一覧'!#REF!,-1,0),"&lt;&gt;")</f>
        <v>#REF!</v>
      </c>
      <c r="M38" s="23" t="e">
        <f ca="1">SUMIF('事業所・施設 一覧'!$D$4:OFFSET('事業所・施設 一覧'!#REF!,-1,0),"坂戸市",'事業所・施設 一覧'!$V$4:OFFSET('事業所・施設 一覧'!#REF!,-1,0))</f>
        <v>#REF!</v>
      </c>
      <c r="N38" s="24" t="e">
        <f ca="1">COUNTIFS('事業所・施設 一覧'!$D$4:OFFSET('事業所・施設 一覧'!#REF!,-1,0),"坂戸市",'事業所・施設 一覧'!$W$4:OFFSET('事業所・施設 一覧'!#REF!,-1,0),"&lt;&gt;")</f>
        <v>#REF!</v>
      </c>
      <c r="O38" s="23" t="e">
        <f ca="1">SUMIF('事業所・施設 一覧'!$D$4:OFFSET('事業所・施設 一覧'!#REF!,-1,0),"坂戸市",'事業所・施設 一覧'!$W$4:OFFSET('事業所・施設 一覧'!#REF!,-1,0))</f>
        <v>#REF!</v>
      </c>
      <c r="P38" s="24" t="e">
        <f ca="1">COUNTIFS('事業所・施設 一覧'!$D$4:OFFSET('事業所・施設 一覧'!#REF!,-1,0),"坂戸市",'事業所・施設 一覧'!$X$4:OFFSET('事業所・施設 一覧'!#REF!,-1,0),"&lt;&gt;")</f>
        <v>#REF!</v>
      </c>
      <c r="Q38" s="23" t="e">
        <f ca="1">SUMIF('事業所・施設 一覧'!$D$4:OFFSET('事業所・施設 一覧'!#REF!,-1,0),"坂戸市",'事業所・施設 一覧'!$X$4:OFFSET('事業所・施設 一覧'!#REF!,-1,0))</f>
        <v>#REF!</v>
      </c>
      <c r="R38" s="24" t="e">
        <f ca="1">COUNTIFS('事業所・施設 一覧'!$D$4:OFFSET('事業所・施設 一覧'!#REF!,-1,0),"坂戸市",'事業所・施設 一覧'!$Z$4:OFFSET('事業所・施設 一覧'!#REF!,-1,0),"&lt;&gt;")</f>
        <v>#REF!</v>
      </c>
      <c r="S38" s="23" t="e">
        <f ca="1">SUMIF('事業所・施設 一覧'!$D$4:OFFSET('事業所・施設 一覧'!#REF!,-1,0),"坂戸市",'事業所・施設 一覧'!$Z$4:OFFSET('事業所・施設 一覧'!#REF!,-1,0))</f>
        <v>#REF!</v>
      </c>
      <c r="T38" s="24" t="e">
        <f ca="1">COUNTIFS('事業所・施設 一覧'!$D$4:OFFSET('事業所・施設 一覧'!#REF!,-1,0),"坂戸市",'事業所・施設 一覧'!$AA$4:OFFSET('事業所・施設 一覧'!#REF!,-1,0),"&lt;&gt;")</f>
        <v>#REF!</v>
      </c>
      <c r="U38" s="25" t="e">
        <f ca="1">SUMIF('事業所・施設 一覧'!$D$4:OFFSET('事業所・施設 一覧'!#REF!,-1,0),"坂戸市",'事業所・施設 一覧'!$AA$4:OFFSET('事業所・施設 一覧'!#REF!,-1,0))</f>
        <v>#REF!</v>
      </c>
      <c r="V38" s="24" t="e">
        <f ca="1">COUNTIFS('事業所・施設 一覧'!$D$4:OFFSET('事業所・施設 一覧'!#REF!,-1,0),"坂戸市",'事業所・施設 一覧'!$AB$4:OFFSET('事業所・施設 一覧'!#REF!,-1,0),"&lt;&gt;")</f>
        <v>#REF!</v>
      </c>
      <c r="W38" s="25" t="e">
        <f ca="1">SUMIF('事業所・施設 一覧'!$D$4:OFFSET('事業所・施設 一覧'!#REF!,-1,0),"坂戸市",'事業所・施設 一覧'!$AB$4:OFFSET('事業所・施設 一覧'!#REF!,-1,0))</f>
        <v>#REF!</v>
      </c>
      <c r="X38" s="24" t="e">
        <f ca="1">COUNTIFS('事業所・施設 一覧'!$D$4:OFFSET('事業所・施設 一覧'!#REF!,-1,0),"坂戸市",'事業所・施設 一覧'!$AC$4:OFFSET('事業所・施設 一覧'!#REF!,-1,0),"&lt;&gt;")</f>
        <v>#REF!</v>
      </c>
      <c r="Y38" s="25" t="e">
        <f ca="1">SUMIF('事業所・施設 一覧'!$D$4:OFFSET('事業所・施設 一覧'!#REF!,-1,0),"坂戸市",'事業所・施設 一覧'!$AC$4:OFFSET('事業所・施設 一覧'!#REF!,-1,0))</f>
        <v>#REF!</v>
      </c>
    </row>
    <row r="39" spans="1:25" ht="20.100000000000001" customHeight="1">
      <c r="A39" s="13">
        <v>35</v>
      </c>
      <c r="B39" s="14" t="s">
        <v>4142</v>
      </c>
      <c r="C39" s="2" t="s">
        <v>4096</v>
      </c>
      <c r="D39" s="22" t="e">
        <f ca="1">COUNTIFS('事業所・施設 一覧'!$D$4:OFFSET('事業所・施設 一覧'!#REF!,-1,0),"幸手市",'事業所・施設 一覧'!$P$4:OFFSET('事業所・施設 一覧'!#REF!,-1,0),"&lt;&gt;")</f>
        <v>#REF!</v>
      </c>
      <c r="E39" s="23" t="e">
        <f ca="1">SUMIF('事業所・施設 一覧'!$D$4:OFFSET('事業所・施設 一覧'!#REF!,-1,0),"幸手市",'事業所・施設 一覧'!$P$4:OFFSET('事業所・施設 一覧'!#REF!,-1,0))</f>
        <v>#REF!</v>
      </c>
      <c r="F39" s="24" t="e">
        <f ca="1">COUNTIFS('事業所・施設 一覧'!$D$4:OFFSET('事業所・施設 一覧'!#REF!,-1,0),"幸手市",'事業所・施設 一覧'!$S$4:OFFSET('事業所・施設 一覧'!#REF!,-1,0),"&lt;&gt;")</f>
        <v>#REF!</v>
      </c>
      <c r="G39" s="23" t="e">
        <f ca="1">SUMIF('事業所・施設 一覧'!$D$4:OFFSET('事業所・施設 一覧'!#REF!,-1,0),"幸手市",'事業所・施設 一覧'!$S$4:OFFSET('事業所・施設 一覧'!#REF!,-1,0))</f>
        <v>#REF!</v>
      </c>
      <c r="H39" s="24" t="e">
        <f ca="1">COUNTIFS('事業所・施設 一覧'!$D$4:OFFSET('事業所・施設 一覧'!#REF!,-1,0),"幸手市",'事業所・施設 一覧'!$T$4:OFFSET('事業所・施設 一覧'!#REF!,-1,0),"&lt;&gt;")</f>
        <v>#REF!</v>
      </c>
      <c r="I39" s="23" t="e">
        <f ca="1">SUMIF('事業所・施設 一覧'!$D$4:OFFSET('事業所・施設 一覧'!#REF!,-1,0),"幸手市",'事業所・施設 一覧'!$T$4:OFFSET('事業所・施設 一覧'!#REF!,-1,0))</f>
        <v>#REF!</v>
      </c>
      <c r="J39" s="24" t="e">
        <f ca="1">COUNTIFS('事業所・施設 一覧'!$D$4:OFFSET('事業所・施設 一覧'!#REF!,-1,0),"幸手市",'事業所・施設 一覧'!$U$4:OFFSET('事業所・施設 一覧'!#REF!,-1,0),"&lt;&gt;")</f>
        <v>#REF!</v>
      </c>
      <c r="K39" s="23" t="e">
        <f ca="1">SUMIF('事業所・施設 一覧'!$D$4:OFFSET('事業所・施設 一覧'!#REF!,-1,0),"幸手市",'事業所・施設 一覧'!$U$4:OFFSET('事業所・施設 一覧'!#REF!,-1,0))</f>
        <v>#REF!</v>
      </c>
      <c r="L39" s="24" t="e">
        <f ca="1">COUNTIFS('事業所・施設 一覧'!$D$4:OFFSET('事業所・施設 一覧'!#REF!,-1,0),"幸手市",'事業所・施設 一覧'!$V$4:OFFSET('事業所・施設 一覧'!#REF!,-1,0),"&lt;&gt;")</f>
        <v>#REF!</v>
      </c>
      <c r="M39" s="23" t="e">
        <f ca="1">SUMIF('事業所・施設 一覧'!$D$4:OFFSET('事業所・施設 一覧'!#REF!,-1,0),"幸手市",'事業所・施設 一覧'!$V$4:OFFSET('事業所・施設 一覧'!#REF!,-1,0))</f>
        <v>#REF!</v>
      </c>
      <c r="N39" s="24" t="e">
        <f ca="1">COUNTIFS('事業所・施設 一覧'!$D$4:OFFSET('事業所・施設 一覧'!#REF!,-1,0),"幸手市",'事業所・施設 一覧'!$W$4:OFFSET('事業所・施設 一覧'!#REF!,-1,0),"&lt;&gt;")</f>
        <v>#REF!</v>
      </c>
      <c r="O39" s="23" t="e">
        <f ca="1">SUMIF('事業所・施設 一覧'!$D$4:OFFSET('事業所・施設 一覧'!#REF!,-1,0),"幸手市",'事業所・施設 一覧'!$W$4:OFFSET('事業所・施設 一覧'!#REF!,-1,0))</f>
        <v>#REF!</v>
      </c>
      <c r="P39" s="24" t="e">
        <f ca="1">COUNTIFS('事業所・施設 一覧'!$D$4:OFFSET('事業所・施設 一覧'!#REF!,-1,0),"幸手市",'事業所・施設 一覧'!$X$4:OFFSET('事業所・施設 一覧'!#REF!,-1,0),"&lt;&gt;")</f>
        <v>#REF!</v>
      </c>
      <c r="Q39" s="23" t="e">
        <f ca="1">SUMIF('事業所・施設 一覧'!$D$4:OFFSET('事業所・施設 一覧'!#REF!,-1,0),"幸手市",'事業所・施設 一覧'!$X$4:OFFSET('事業所・施設 一覧'!#REF!,-1,0))</f>
        <v>#REF!</v>
      </c>
      <c r="R39" s="24" t="e">
        <f ca="1">COUNTIFS('事業所・施設 一覧'!$D$4:OFFSET('事業所・施設 一覧'!#REF!,-1,0),"幸手市",'事業所・施設 一覧'!$Z$4:OFFSET('事業所・施設 一覧'!#REF!,-1,0),"&lt;&gt;")</f>
        <v>#REF!</v>
      </c>
      <c r="S39" s="23" t="e">
        <f ca="1">SUMIF('事業所・施設 一覧'!$D$4:OFFSET('事業所・施設 一覧'!#REF!,-1,0),"幸手市",'事業所・施設 一覧'!$Z$4:OFFSET('事業所・施設 一覧'!#REF!,-1,0))</f>
        <v>#REF!</v>
      </c>
      <c r="T39" s="24" t="e">
        <f ca="1">COUNTIFS('事業所・施設 一覧'!$D$4:OFFSET('事業所・施設 一覧'!#REF!,-1,0),"幸手市",'事業所・施設 一覧'!$AA$4:OFFSET('事業所・施設 一覧'!#REF!,-1,0),"&lt;&gt;")</f>
        <v>#REF!</v>
      </c>
      <c r="U39" s="25" t="e">
        <f ca="1">SUMIF('事業所・施設 一覧'!$D$4:OFFSET('事業所・施設 一覧'!#REF!,-1,0),"幸手市",'事業所・施設 一覧'!$AA$4:OFFSET('事業所・施設 一覧'!#REF!,-1,0))</f>
        <v>#REF!</v>
      </c>
      <c r="V39" s="24" t="e">
        <f ca="1">COUNTIFS('事業所・施設 一覧'!$D$4:OFFSET('事業所・施設 一覧'!#REF!,-1,0),"幸手市",'事業所・施設 一覧'!$AB$4:OFFSET('事業所・施設 一覧'!#REF!,-1,0),"&lt;&gt;")</f>
        <v>#REF!</v>
      </c>
      <c r="W39" s="25" t="e">
        <f ca="1">SUMIF('事業所・施設 一覧'!$D$4:OFFSET('事業所・施設 一覧'!#REF!,-1,0),"幸手市",'事業所・施設 一覧'!$AB$4:OFFSET('事業所・施設 一覧'!#REF!,-1,0))</f>
        <v>#REF!</v>
      </c>
      <c r="X39" s="24" t="e">
        <f ca="1">COUNTIFS('事業所・施設 一覧'!$D$4:OFFSET('事業所・施設 一覧'!#REF!,-1,0),"幸手市",'事業所・施設 一覧'!$AC$4:OFFSET('事業所・施設 一覧'!#REF!,-1,0),"&lt;&gt;")</f>
        <v>#REF!</v>
      </c>
      <c r="Y39" s="25" t="e">
        <f ca="1">SUMIF('事業所・施設 一覧'!$D$4:OFFSET('事業所・施設 一覧'!#REF!,-1,0),"幸手市",'事業所・施設 一覧'!$AC$4:OFFSET('事業所・施設 一覧'!#REF!,-1,0))</f>
        <v>#REF!</v>
      </c>
    </row>
    <row r="40" spans="1:25" ht="20.100000000000001" customHeight="1">
      <c r="A40" s="13">
        <v>36</v>
      </c>
      <c r="B40" s="14" t="s">
        <v>4141</v>
      </c>
      <c r="C40" s="2" t="s">
        <v>4097</v>
      </c>
      <c r="D40" s="22" t="e">
        <f ca="1">COUNTIFS('事業所・施設 一覧'!$D$4:OFFSET('事業所・施設 一覧'!#REF!,-1,0),"鶴ヶ島市",'事業所・施設 一覧'!$P$4:OFFSET('事業所・施設 一覧'!#REF!,-1,0),"&lt;&gt;")</f>
        <v>#REF!</v>
      </c>
      <c r="E40" s="23" t="e">
        <f ca="1">SUMIF('事業所・施設 一覧'!$D$4:OFFSET('事業所・施設 一覧'!#REF!,-1,0),"鶴ヶ島市",'事業所・施設 一覧'!$P$4:OFFSET('事業所・施設 一覧'!#REF!,-1,0))</f>
        <v>#REF!</v>
      </c>
      <c r="F40" s="24" t="e">
        <f ca="1">COUNTIFS('事業所・施設 一覧'!$D$4:OFFSET('事業所・施設 一覧'!#REF!,-1,0),"鶴ヶ島市",'事業所・施設 一覧'!$S$4:OFFSET('事業所・施設 一覧'!#REF!,-1,0),"&lt;&gt;")</f>
        <v>#REF!</v>
      </c>
      <c r="G40" s="23" t="e">
        <f ca="1">SUMIF('事業所・施設 一覧'!$D$4:OFFSET('事業所・施設 一覧'!#REF!,-1,0),"鶴ヶ島市",'事業所・施設 一覧'!$S$4:OFFSET('事業所・施設 一覧'!#REF!,-1,0))</f>
        <v>#REF!</v>
      </c>
      <c r="H40" s="24" t="e">
        <f ca="1">COUNTIFS('事業所・施設 一覧'!$D$4:OFFSET('事業所・施設 一覧'!#REF!,-1,0),"鶴ヶ島市",'事業所・施設 一覧'!$T$4:OFFSET('事業所・施設 一覧'!#REF!,-1,0),"&lt;&gt;")</f>
        <v>#REF!</v>
      </c>
      <c r="I40" s="23" t="e">
        <f ca="1">SUMIF('事業所・施設 一覧'!$D$4:OFFSET('事業所・施設 一覧'!#REF!,-1,0),"鶴ヶ島市",'事業所・施設 一覧'!$T$4:OFFSET('事業所・施設 一覧'!#REF!,-1,0))</f>
        <v>#REF!</v>
      </c>
      <c r="J40" s="24" t="e">
        <f ca="1">COUNTIFS('事業所・施設 一覧'!$D$4:OFFSET('事業所・施設 一覧'!#REF!,-1,0),"鶴ヶ島市",'事業所・施設 一覧'!$U$4:OFFSET('事業所・施設 一覧'!#REF!,-1,0),"&lt;&gt;")</f>
        <v>#REF!</v>
      </c>
      <c r="K40" s="23" t="e">
        <f ca="1">SUMIF('事業所・施設 一覧'!$D$4:OFFSET('事業所・施設 一覧'!#REF!,-1,0),"鶴ヶ島市",'事業所・施設 一覧'!$U$4:OFFSET('事業所・施設 一覧'!#REF!,-1,0))</f>
        <v>#REF!</v>
      </c>
      <c r="L40" s="24" t="e">
        <f ca="1">COUNTIFS('事業所・施設 一覧'!$D$4:OFFSET('事業所・施設 一覧'!#REF!,-1,0),"鶴ヶ島市",'事業所・施設 一覧'!$V$4:OFFSET('事業所・施設 一覧'!#REF!,-1,0),"&lt;&gt;")</f>
        <v>#REF!</v>
      </c>
      <c r="M40" s="23" t="e">
        <f ca="1">SUMIF('事業所・施設 一覧'!$D$4:OFFSET('事業所・施設 一覧'!#REF!,-1,0),"鶴ヶ島市",'事業所・施設 一覧'!$V$4:OFFSET('事業所・施設 一覧'!#REF!,-1,0))</f>
        <v>#REF!</v>
      </c>
      <c r="N40" s="24" t="e">
        <f ca="1">COUNTIFS('事業所・施設 一覧'!$D$4:OFFSET('事業所・施設 一覧'!#REF!,-1,0),"鶴ヶ島市",'事業所・施設 一覧'!$W$4:OFFSET('事業所・施設 一覧'!#REF!,-1,0),"&lt;&gt;")</f>
        <v>#REF!</v>
      </c>
      <c r="O40" s="23" t="e">
        <f ca="1">SUMIF('事業所・施設 一覧'!$D$4:OFFSET('事業所・施設 一覧'!#REF!,-1,0),"鶴ヶ島市",'事業所・施設 一覧'!$W$4:OFFSET('事業所・施設 一覧'!#REF!,-1,0))</f>
        <v>#REF!</v>
      </c>
      <c r="P40" s="24" t="e">
        <f ca="1">COUNTIFS('事業所・施設 一覧'!$D$4:OFFSET('事業所・施設 一覧'!#REF!,-1,0),"鶴ヶ島市",'事業所・施設 一覧'!$X$4:OFFSET('事業所・施設 一覧'!#REF!,-1,0),"&lt;&gt;")</f>
        <v>#REF!</v>
      </c>
      <c r="Q40" s="23" t="e">
        <f ca="1">SUMIF('事業所・施設 一覧'!$D$4:OFFSET('事業所・施設 一覧'!#REF!,-1,0),"鶴ヶ島市",'事業所・施設 一覧'!$X$4:OFFSET('事業所・施設 一覧'!#REF!,-1,0))</f>
        <v>#REF!</v>
      </c>
      <c r="R40" s="24" t="e">
        <f ca="1">COUNTIFS('事業所・施設 一覧'!$D$4:OFFSET('事業所・施設 一覧'!#REF!,-1,0),"鶴ヶ島市",'事業所・施設 一覧'!$Z$4:OFFSET('事業所・施設 一覧'!#REF!,-1,0),"&lt;&gt;")</f>
        <v>#REF!</v>
      </c>
      <c r="S40" s="23" t="e">
        <f ca="1">SUMIF('事業所・施設 一覧'!$D$4:OFFSET('事業所・施設 一覧'!#REF!,-1,0),"鶴ヶ島市",'事業所・施設 一覧'!$Z$4:OFFSET('事業所・施設 一覧'!#REF!,-1,0))</f>
        <v>#REF!</v>
      </c>
      <c r="T40" s="24" t="e">
        <f ca="1">COUNTIFS('事業所・施設 一覧'!$D$4:OFFSET('事業所・施設 一覧'!#REF!,-1,0),"鶴ヶ島市",'事業所・施設 一覧'!$AA$4:OFFSET('事業所・施設 一覧'!#REF!,-1,0),"&lt;&gt;")</f>
        <v>#REF!</v>
      </c>
      <c r="U40" s="25" t="e">
        <f ca="1">SUMIF('事業所・施設 一覧'!$D$4:OFFSET('事業所・施設 一覧'!#REF!,-1,0),"鶴ヶ島市",'事業所・施設 一覧'!$AA$4:OFFSET('事業所・施設 一覧'!#REF!,-1,0))</f>
        <v>#REF!</v>
      </c>
      <c r="V40" s="24" t="e">
        <f ca="1">COUNTIFS('事業所・施設 一覧'!$D$4:OFFSET('事業所・施設 一覧'!#REF!,-1,0),"鶴ヶ島市",'事業所・施設 一覧'!$AB$4:OFFSET('事業所・施設 一覧'!#REF!,-1,0),"&lt;&gt;")</f>
        <v>#REF!</v>
      </c>
      <c r="W40" s="25" t="e">
        <f ca="1">SUMIF('事業所・施設 一覧'!$D$4:OFFSET('事業所・施設 一覧'!#REF!,-1,0),"鶴ヶ島市",'事業所・施設 一覧'!$AB$4:OFFSET('事業所・施設 一覧'!#REF!,-1,0))</f>
        <v>#REF!</v>
      </c>
      <c r="X40" s="24" t="e">
        <f ca="1">COUNTIFS('事業所・施設 一覧'!$D$4:OFFSET('事業所・施設 一覧'!#REF!,-1,0),"鶴ヶ島市",'事業所・施設 一覧'!$AC$4:OFFSET('事業所・施設 一覧'!#REF!,-1,0),"&lt;&gt;")</f>
        <v>#REF!</v>
      </c>
      <c r="Y40" s="25" t="e">
        <f ca="1">SUMIF('事業所・施設 一覧'!$D$4:OFFSET('事業所・施設 一覧'!#REF!,-1,0),"鶴ヶ島市",'事業所・施設 一覧'!$AC$4:OFFSET('事業所・施設 一覧'!#REF!,-1,0))</f>
        <v>#REF!</v>
      </c>
    </row>
    <row r="41" spans="1:25" ht="20.100000000000001" customHeight="1">
      <c r="A41" s="15">
        <v>37</v>
      </c>
      <c r="B41" s="14" t="s">
        <v>864</v>
      </c>
      <c r="C41" s="2" t="s">
        <v>4098</v>
      </c>
      <c r="D41" s="22" t="e">
        <f ca="1">COUNTIFS('事業所・施設 一覧'!$D$4:OFFSET('事業所・施設 一覧'!#REF!,-1,0),"日高市",'事業所・施設 一覧'!$P$4:OFFSET('事業所・施設 一覧'!#REF!,-1,0),"&lt;&gt;")</f>
        <v>#REF!</v>
      </c>
      <c r="E41" s="23" t="e">
        <f ca="1">SUMIF('事業所・施設 一覧'!$D$4:OFFSET('事業所・施設 一覧'!#REF!,-1,0),"日高市",'事業所・施設 一覧'!$P$4:OFFSET('事業所・施設 一覧'!#REF!,-1,0))</f>
        <v>#REF!</v>
      </c>
      <c r="F41" s="24" t="e">
        <f ca="1">COUNTIFS('事業所・施設 一覧'!$D$4:OFFSET('事業所・施設 一覧'!#REF!,-1,0),"日高市",'事業所・施設 一覧'!$S$4:OFFSET('事業所・施設 一覧'!#REF!,-1,0),"&lt;&gt;")</f>
        <v>#REF!</v>
      </c>
      <c r="G41" s="23" t="e">
        <f ca="1">SUMIF('事業所・施設 一覧'!$D$4:OFFSET('事業所・施設 一覧'!#REF!,-1,0),"日高市",'事業所・施設 一覧'!$S$4:OFFSET('事業所・施設 一覧'!#REF!,-1,0))</f>
        <v>#REF!</v>
      </c>
      <c r="H41" s="24" t="e">
        <f ca="1">COUNTIFS('事業所・施設 一覧'!$D$4:OFFSET('事業所・施設 一覧'!#REF!,-1,0),"日高市",'事業所・施設 一覧'!$T$4:OFFSET('事業所・施設 一覧'!#REF!,-1,0),"&lt;&gt;")</f>
        <v>#REF!</v>
      </c>
      <c r="I41" s="23" t="e">
        <f ca="1">SUMIF('事業所・施設 一覧'!$D$4:OFFSET('事業所・施設 一覧'!#REF!,-1,0),"日高市",'事業所・施設 一覧'!$T$4:OFFSET('事業所・施設 一覧'!#REF!,-1,0))</f>
        <v>#REF!</v>
      </c>
      <c r="J41" s="24" t="e">
        <f ca="1">COUNTIFS('事業所・施設 一覧'!$D$4:OFFSET('事業所・施設 一覧'!#REF!,-1,0),"日高市",'事業所・施設 一覧'!$U$4:OFFSET('事業所・施設 一覧'!#REF!,-1,0),"&lt;&gt;")</f>
        <v>#REF!</v>
      </c>
      <c r="K41" s="23" t="e">
        <f ca="1">SUMIF('事業所・施設 一覧'!$D$4:OFFSET('事業所・施設 一覧'!#REF!,-1,0),"日高市",'事業所・施設 一覧'!$U$4:OFFSET('事業所・施設 一覧'!#REF!,-1,0))</f>
        <v>#REF!</v>
      </c>
      <c r="L41" s="24" t="e">
        <f ca="1">COUNTIFS('事業所・施設 一覧'!$D$4:OFFSET('事業所・施設 一覧'!#REF!,-1,0),"日高市",'事業所・施設 一覧'!$V$4:OFFSET('事業所・施設 一覧'!#REF!,-1,0),"&lt;&gt;")</f>
        <v>#REF!</v>
      </c>
      <c r="M41" s="23" t="e">
        <f ca="1">SUMIF('事業所・施設 一覧'!$D$4:OFFSET('事業所・施設 一覧'!#REF!,-1,0),"日高市",'事業所・施設 一覧'!$V$4:OFFSET('事業所・施設 一覧'!#REF!,-1,0))</f>
        <v>#REF!</v>
      </c>
      <c r="N41" s="24" t="e">
        <f ca="1">COUNTIFS('事業所・施設 一覧'!$D$4:OFFSET('事業所・施設 一覧'!#REF!,-1,0),"日高市",'事業所・施設 一覧'!$W$4:OFFSET('事業所・施設 一覧'!#REF!,-1,0),"&lt;&gt;")</f>
        <v>#REF!</v>
      </c>
      <c r="O41" s="23" t="e">
        <f ca="1">SUMIF('事業所・施設 一覧'!$D$4:OFFSET('事業所・施設 一覧'!#REF!,-1,0),"日高市",'事業所・施設 一覧'!$W$4:OFFSET('事業所・施設 一覧'!#REF!,-1,0))</f>
        <v>#REF!</v>
      </c>
      <c r="P41" s="24" t="e">
        <f ca="1">COUNTIFS('事業所・施設 一覧'!$D$4:OFFSET('事業所・施設 一覧'!#REF!,-1,0),"日高市",'事業所・施設 一覧'!$X$4:OFFSET('事業所・施設 一覧'!#REF!,-1,0),"&lt;&gt;")</f>
        <v>#REF!</v>
      </c>
      <c r="Q41" s="23" t="e">
        <f ca="1">SUMIF('事業所・施設 一覧'!$D$4:OFFSET('事業所・施設 一覧'!#REF!,-1,0),"日高市",'事業所・施設 一覧'!$X$4:OFFSET('事業所・施設 一覧'!#REF!,-1,0))</f>
        <v>#REF!</v>
      </c>
      <c r="R41" s="24" t="e">
        <f ca="1">COUNTIFS('事業所・施設 一覧'!$D$4:OFFSET('事業所・施設 一覧'!#REF!,-1,0),"日高市",'事業所・施設 一覧'!$Z$4:OFFSET('事業所・施設 一覧'!#REF!,-1,0),"&lt;&gt;")</f>
        <v>#REF!</v>
      </c>
      <c r="S41" s="23" t="e">
        <f ca="1">SUMIF('事業所・施設 一覧'!$D$4:OFFSET('事業所・施設 一覧'!#REF!,-1,0),"日高市",'事業所・施設 一覧'!$Z$4:OFFSET('事業所・施設 一覧'!#REF!,-1,0))</f>
        <v>#REF!</v>
      </c>
      <c r="T41" s="24" t="e">
        <f ca="1">COUNTIFS('事業所・施設 一覧'!$D$4:OFFSET('事業所・施設 一覧'!#REF!,-1,0),"日高市",'事業所・施設 一覧'!$AA$4:OFFSET('事業所・施設 一覧'!#REF!,-1,0),"&lt;&gt;")</f>
        <v>#REF!</v>
      </c>
      <c r="U41" s="25" t="e">
        <f ca="1">SUMIF('事業所・施設 一覧'!$D$4:OFFSET('事業所・施設 一覧'!#REF!,-1,0),"日高市",'事業所・施設 一覧'!$AA$4:OFFSET('事業所・施設 一覧'!#REF!,-1,0))</f>
        <v>#REF!</v>
      </c>
      <c r="V41" s="24" t="e">
        <f ca="1">COUNTIFS('事業所・施設 一覧'!$D$4:OFFSET('事業所・施設 一覧'!#REF!,-1,0),"日高市",'事業所・施設 一覧'!$AB$4:OFFSET('事業所・施設 一覧'!#REF!,-1,0),"&lt;&gt;")</f>
        <v>#REF!</v>
      </c>
      <c r="W41" s="25" t="e">
        <f ca="1">SUMIF('事業所・施設 一覧'!$D$4:OFFSET('事業所・施設 一覧'!#REF!,-1,0),"日高市",'事業所・施設 一覧'!$AB$4:OFFSET('事業所・施設 一覧'!#REF!,-1,0))</f>
        <v>#REF!</v>
      </c>
      <c r="X41" s="24" t="e">
        <f ca="1">COUNTIFS('事業所・施設 一覧'!$D$4:OFFSET('事業所・施設 一覧'!#REF!,-1,0),"日高市",'事業所・施設 一覧'!$AC$4:OFFSET('事業所・施設 一覧'!#REF!,-1,0),"&lt;&gt;")</f>
        <v>#REF!</v>
      </c>
      <c r="Y41" s="25" t="e">
        <f ca="1">SUMIF('事業所・施設 一覧'!$D$4:OFFSET('事業所・施設 一覧'!#REF!,-1,0),"日高市",'事業所・施設 一覧'!$AC$4:OFFSET('事業所・施設 一覧'!#REF!,-1,0))</f>
        <v>#REF!</v>
      </c>
    </row>
    <row r="42" spans="1:25" ht="20.100000000000001" customHeight="1">
      <c r="A42" s="15">
        <v>38</v>
      </c>
      <c r="B42" s="14" t="s">
        <v>866</v>
      </c>
      <c r="C42" s="2" t="s">
        <v>4099</v>
      </c>
      <c r="D42" s="22" t="e">
        <f ca="1">COUNTIFS('事業所・施設 一覧'!$D$4:OFFSET('事業所・施設 一覧'!#REF!,-1,0),"吉川市",'事業所・施設 一覧'!$P$4:OFFSET('事業所・施設 一覧'!#REF!,-1,0),"&lt;&gt;")</f>
        <v>#REF!</v>
      </c>
      <c r="E42" s="23" t="e">
        <f ca="1">SUMIF('事業所・施設 一覧'!$D$4:OFFSET('事業所・施設 一覧'!#REF!,-1,0),"吉川市",'事業所・施設 一覧'!$P$4:OFFSET('事業所・施設 一覧'!#REF!,-1,0))</f>
        <v>#REF!</v>
      </c>
      <c r="F42" s="24" t="e">
        <f ca="1">COUNTIFS('事業所・施設 一覧'!$D$4:OFFSET('事業所・施設 一覧'!#REF!,-1,0),"吉川市",'事業所・施設 一覧'!$S$4:OFFSET('事業所・施設 一覧'!#REF!,-1,0),"&lt;&gt;")</f>
        <v>#REF!</v>
      </c>
      <c r="G42" s="23" t="e">
        <f ca="1">SUMIF('事業所・施設 一覧'!$D$4:OFFSET('事業所・施設 一覧'!#REF!,-1,0),"吉川市",'事業所・施設 一覧'!$S$4:OFFSET('事業所・施設 一覧'!#REF!,-1,0))</f>
        <v>#REF!</v>
      </c>
      <c r="H42" s="24" t="e">
        <f ca="1">COUNTIFS('事業所・施設 一覧'!$D$4:OFFSET('事業所・施設 一覧'!#REF!,-1,0),"吉川市",'事業所・施設 一覧'!$T$4:OFFSET('事業所・施設 一覧'!#REF!,-1,0),"&lt;&gt;")</f>
        <v>#REF!</v>
      </c>
      <c r="I42" s="23" t="e">
        <f ca="1">SUMIF('事業所・施設 一覧'!$D$4:OFFSET('事業所・施設 一覧'!#REF!,-1,0),"吉川市",'事業所・施設 一覧'!$T$4:OFFSET('事業所・施設 一覧'!#REF!,-1,0))</f>
        <v>#REF!</v>
      </c>
      <c r="J42" s="24" t="e">
        <f ca="1">COUNTIFS('事業所・施設 一覧'!$D$4:OFFSET('事業所・施設 一覧'!#REF!,-1,0),"吉川市",'事業所・施設 一覧'!$U$4:OFFSET('事業所・施設 一覧'!#REF!,-1,0),"&lt;&gt;")</f>
        <v>#REF!</v>
      </c>
      <c r="K42" s="23" t="e">
        <f ca="1">SUMIF('事業所・施設 一覧'!$D$4:OFFSET('事業所・施設 一覧'!#REF!,-1,0),"吉川市",'事業所・施設 一覧'!$U$4:OFFSET('事業所・施設 一覧'!#REF!,-1,0))</f>
        <v>#REF!</v>
      </c>
      <c r="L42" s="24" t="e">
        <f ca="1">COUNTIFS('事業所・施設 一覧'!$D$4:OFFSET('事業所・施設 一覧'!#REF!,-1,0),"吉川市",'事業所・施設 一覧'!$V$4:OFFSET('事業所・施設 一覧'!#REF!,-1,0),"&lt;&gt;")</f>
        <v>#REF!</v>
      </c>
      <c r="M42" s="23" t="e">
        <f ca="1">SUMIF('事業所・施設 一覧'!$D$4:OFFSET('事業所・施設 一覧'!#REF!,-1,0),"吉川市",'事業所・施設 一覧'!$V$4:OFFSET('事業所・施設 一覧'!#REF!,-1,0))</f>
        <v>#REF!</v>
      </c>
      <c r="N42" s="24" t="e">
        <f ca="1">COUNTIFS('事業所・施設 一覧'!$D$4:OFFSET('事業所・施設 一覧'!#REF!,-1,0),"吉川市",'事業所・施設 一覧'!$W$4:OFFSET('事業所・施設 一覧'!#REF!,-1,0),"&lt;&gt;")</f>
        <v>#REF!</v>
      </c>
      <c r="O42" s="23" t="e">
        <f ca="1">SUMIF('事業所・施設 一覧'!$D$4:OFFSET('事業所・施設 一覧'!#REF!,-1,0),"吉川市",'事業所・施設 一覧'!$W$4:OFFSET('事業所・施設 一覧'!#REF!,-1,0))</f>
        <v>#REF!</v>
      </c>
      <c r="P42" s="24" t="e">
        <f ca="1">COUNTIFS('事業所・施設 一覧'!$D$4:OFFSET('事業所・施設 一覧'!#REF!,-1,0),"吉川市",'事業所・施設 一覧'!$X$4:OFFSET('事業所・施設 一覧'!#REF!,-1,0),"&lt;&gt;")</f>
        <v>#REF!</v>
      </c>
      <c r="Q42" s="23" t="e">
        <f ca="1">SUMIF('事業所・施設 一覧'!$D$4:OFFSET('事業所・施設 一覧'!#REF!,-1,0),"吉川市",'事業所・施設 一覧'!$X$4:OFFSET('事業所・施設 一覧'!#REF!,-1,0))</f>
        <v>#REF!</v>
      </c>
      <c r="R42" s="24" t="e">
        <f ca="1">COUNTIFS('事業所・施設 一覧'!$D$4:OFFSET('事業所・施設 一覧'!#REF!,-1,0),"吉川市",'事業所・施設 一覧'!$Z$4:OFFSET('事業所・施設 一覧'!#REF!,-1,0),"&lt;&gt;")</f>
        <v>#REF!</v>
      </c>
      <c r="S42" s="23" t="e">
        <f ca="1">SUMIF('事業所・施設 一覧'!$D$4:OFFSET('事業所・施設 一覧'!#REF!,-1,0),"吉川市",'事業所・施設 一覧'!$Z$4:OFFSET('事業所・施設 一覧'!#REF!,-1,0))</f>
        <v>#REF!</v>
      </c>
      <c r="T42" s="24" t="e">
        <f ca="1">COUNTIFS('事業所・施設 一覧'!$D$4:OFFSET('事業所・施設 一覧'!#REF!,-1,0),"吉川市",'事業所・施設 一覧'!$AA$4:OFFSET('事業所・施設 一覧'!#REF!,-1,0),"&lt;&gt;")</f>
        <v>#REF!</v>
      </c>
      <c r="U42" s="25" t="e">
        <f ca="1">SUMIF('事業所・施設 一覧'!$D$4:OFFSET('事業所・施設 一覧'!#REF!,-1,0),"吉川市",'事業所・施設 一覧'!$AA$4:OFFSET('事業所・施設 一覧'!#REF!,-1,0))</f>
        <v>#REF!</v>
      </c>
      <c r="V42" s="24" t="e">
        <f ca="1">COUNTIFS('事業所・施設 一覧'!$D$4:OFFSET('事業所・施設 一覧'!#REF!,-1,0),"吉川市",'事業所・施設 一覧'!$AB$4:OFFSET('事業所・施設 一覧'!#REF!,-1,0),"&lt;&gt;")</f>
        <v>#REF!</v>
      </c>
      <c r="W42" s="25" t="e">
        <f ca="1">SUMIF('事業所・施設 一覧'!$D$4:OFFSET('事業所・施設 一覧'!#REF!,-1,0),"吉川市",'事業所・施設 一覧'!$AB$4:OFFSET('事業所・施設 一覧'!#REF!,-1,0))</f>
        <v>#REF!</v>
      </c>
      <c r="X42" s="24" t="e">
        <f ca="1">COUNTIFS('事業所・施設 一覧'!$D$4:OFFSET('事業所・施設 一覧'!#REF!,-1,0),"吉川市",'事業所・施設 一覧'!$AC$4:OFFSET('事業所・施設 一覧'!#REF!,-1,0),"&lt;&gt;")</f>
        <v>#REF!</v>
      </c>
      <c r="Y42" s="25" t="e">
        <f ca="1">SUMIF('事業所・施設 一覧'!$D$4:OFFSET('事業所・施設 一覧'!#REF!,-1,0),"吉川市",'事業所・施設 一覧'!$AC$4:OFFSET('事業所・施設 一覧'!#REF!,-1,0))</f>
        <v>#REF!</v>
      </c>
    </row>
    <row r="43" spans="1:25" ht="20.100000000000001" customHeight="1">
      <c r="A43" s="15">
        <v>39</v>
      </c>
      <c r="B43" s="14" t="s">
        <v>1011</v>
      </c>
      <c r="C43" s="2" t="s">
        <v>4100</v>
      </c>
      <c r="D43" s="22" t="e">
        <f ca="1">COUNTIFS('事業所・施設 一覧'!$D$4:OFFSET('事業所・施設 一覧'!#REF!,-1,0),"ふじみ野市",'事業所・施設 一覧'!$P$4:OFFSET('事業所・施設 一覧'!#REF!,-1,0),"&lt;&gt;")</f>
        <v>#REF!</v>
      </c>
      <c r="E43" s="23" t="e">
        <f ca="1">SUMIF('事業所・施設 一覧'!$D$4:OFFSET('事業所・施設 一覧'!#REF!,-1,0),"ふじみ野市",'事業所・施設 一覧'!$P$4:OFFSET('事業所・施設 一覧'!#REF!,-1,0))</f>
        <v>#REF!</v>
      </c>
      <c r="F43" s="24" t="e">
        <f ca="1">COUNTIFS('事業所・施設 一覧'!$D$4:OFFSET('事業所・施設 一覧'!#REF!,-1,0),"ふじみ野市",'事業所・施設 一覧'!$S$4:OFFSET('事業所・施設 一覧'!#REF!,-1,0),"&lt;&gt;")</f>
        <v>#REF!</v>
      </c>
      <c r="G43" s="23" t="e">
        <f ca="1">SUMIF('事業所・施設 一覧'!$D$4:OFFSET('事業所・施設 一覧'!#REF!,-1,0),"ふじみ野市",'事業所・施設 一覧'!$S$4:OFFSET('事業所・施設 一覧'!#REF!,-1,0))</f>
        <v>#REF!</v>
      </c>
      <c r="H43" s="24" t="e">
        <f ca="1">COUNTIFS('事業所・施設 一覧'!$D$4:OFFSET('事業所・施設 一覧'!#REF!,-1,0),"ふじみ野市",'事業所・施設 一覧'!$T$4:OFFSET('事業所・施設 一覧'!#REF!,-1,0),"&lt;&gt;")</f>
        <v>#REF!</v>
      </c>
      <c r="I43" s="23" t="e">
        <f ca="1">SUMIF('事業所・施設 一覧'!$D$4:OFFSET('事業所・施設 一覧'!#REF!,-1,0),"ふじみ野市",'事業所・施設 一覧'!$T$4:OFFSET('事業所・施設 一覧'!#REF!,-1,0))</f>
        <v>#REF!</v>
      </c>
      <c r="J43" s="24" t="e">
        <f ca="1">COUNTIFS('事業所・施設 一覧'!$D$4:OFFSET('事業所・施設 一覧'!#REF!,-1,0),"ふじみ野市",'事業所・施設 一覧'!$U$4:OFFSET('事業所・施設 一覧'!#REF!,-1,0),"&lt;&gt;")</f>
        <v>#REF!</v>
      </c>
      <c r="K43" s="23" t="e">
        <f ca="1">SUMIF('事業所・施設 一覧'!$D$4:OFFSET('事業所・施設 一覧'!#REF!,-1,0),"ふじみ野市",'事業所・施設 一覧'!$U$4:OFFSET('事業所・施設 一覧'!#REF!,-1,0))</f>
        <v>#REF!</v>
      </c>
      <c r="L43" s="24" t="e">
        <f ca="1">COUNTIFS('事業所・施設 一覧'!$D$4:OFFSET('事業所・施設 一覧'!#REF!,-1,0),"ふじみ野市",'事業所・施設 一覧'!$V$4:OFFSET('事業所・施設 一覧'!#REF!,-1,0),"&lt;&gt;")</f>
        <v>#REF!</v>
      </c>
      <c r="M43" s="23" t="e">
        <f ca="1">SUMIF('事業所・施設 一覧'!$D$4:OFFSET('事業所・施設 一覧'!#REF!,-1,0),"ふじみ野市",'事業所・施設 一覧'!$V$4:OFFSET('事業所・施設 一覧'!#REF!,-1,0))</f>
        <v>#REF!</v>
      </c>
      <c r="N43" s="24" t="e">
        <f ca="1">COUNTIFS('事業所・施設 一覧'!$D$4:OFFSET('事業所・施設 一覧'!#REF!,-1,0),"ふじみ野市",'事業所・施設 一覧'!$W$4:OFFSET('事業所・施設 一覧'!#REF!,-1,0),"&lt;&gt;")</f>
        <v>#REF!</v>
      </c>
      <c r="O43" s="23" t="e">
        <f ca="1">SUMIF('事業所・施設 一覧'!$D$4:OFFSET('事業所・施設 一覧'!#REF!,-1,0),"ふじみ野市",'事業所・施設 一覧'!$W$4:OFFSET('事業所・施設 一覧'!#REF!,-1,0))</f>
        <v>#REF!</v>
      </c>
      <c r="P43" s="24" t="e">
        <f ca="1">COUNTIFS('事業所・施設 一覧'!$D$4:OFFSET('事業所・施設 一覧'!#REF!,-1,0),"ふじみ野市",'事業所・施設 一覧'!$X$4:OFFSET('事業所・施設 一覧'!#REF!,-1,0),"&lt;&gt;")</f>
        <v>#REF!</v>
      </c>
      <c r="Q43" s="23" t="e">
        <f ca="1">SUMIF('事業所・施設 一覧'!$D$4:OFFSET('事業所・施設 一覧'!#REF!,-1,0),"ふじみ野市",'事業所・施設 一覧'!$X$4:OFFSET('事業所・施設 一覧'!#REF!,-1,0))</f>
        <v>#REF!</v>
      </c>
      <c r="R43" s="24" t="e">
        <f ca="1">COUNTIFS('事業所・施設 一覧'!$D$4:OFFSET('事業所・施設 一覧'!#REF!,-1,0),"ふじみ野市",'事業所・施設 一覧'!$Z$4:OFFSET('事業所・施設 一覧'!#REF!,-1,0),"&lt;&gt;")</f>
        <v>#REF!</v>
      </c>
      <c r="S43" s="23" t="e">
        <f ca="1">SUMIF('事業所・施設 一覧'!$D$4:OFFSET('事業所・施設 一覧'!#REF!,-1,0),"ふじみ野市",'事業所・施設 一覧'!$Z$4:OFFSET('事業所・施設 一覧'!#REF!,-1,0))</f>
        <v>#REF!</v>
      </c>
      <c r="T43" s="24" t="e">
        <f ca="1">COUNTIFS('事業所・施設 一覧'!$D$4:OFFSET('事業所・施設 一覧'!#REF!,-1,0),"ふじみ野市",'事業所・施設 一覧'!$AA$4:OFFSET('事業所・施設 一覧'!#REF!,-1,0),"&lt;&gt;")</f>
        <v>#REF!</v>
      </c>
      <c r="U43" s="25" t="e">
        <f ca="1">SUMIF('事業所・施設 一覧'!$D$4:OFFSET('事業所・施設 一覧'!#REF!,-1,0),"ふじみ野市",'事業所・施設 一覧'!$AA$4:OFFSET('事業所・施設 一覧'!#REF!,-1,0))</f>
        <v>#REF!</v>
      </c>
      <c r="V43" s="24" t="e">
        <f ca="1">COUNTIFS('事業所・施設 一覧'!$D$4:OFFSET('事業所・施設 一覧'!#REF!,-1,0),"ふじみ野市",'事業所・施設 一覧'!$AB$4:OFFSET('事業所・施設 一覧'!#REF!,-1,0),"&lt;&gt;")</f>
        <v>#REF!</v>
      </c>
      <c r="W43" s="25" t="e">
        <f ca="1">SUMIF('事業所・施設 一覧'!$D$4:OFFSET('事業所・施設 一覧'!#REF!,-1,0),"ふじみ野市",'事業所・施設 一覧'!$AB$4:OFFSET('事業所・施設 一覧'!#REF!,-1,0))</f>
        <v>#REF!</v>
      </c>
      <c r="X43" s="24" t="e">
        <f ca="1">COUNTIFS('事業所・施設 一覧'!$D$4:OFFSET('事業所・施設 一覧'!#REF!,-1,0),"ふじみ野市",'事業所・施設 一覧'!$AC$4:OFFSET('事業所・施設 一覧'!#REF!,-1,0),"&lt;&gt;")</f>
        <v>#REF!</v>
      </c>
      <c r="Y43" s="25" t="e">
        <f ca="1">SUMIF('事業所・施設 一覧'!$D$4:OFFSET('事業所・施設 一覧'!#REF!,-1,0),"ふじみ野市",'事業所・施設 一覧'!$AC$4:OFFSET('事業所・施設 一覧'!#REF!,-1,0))</f>
        <v>#REF!</v>
      </c>
    </row>
    <row r="44" spans="1:25" ht="20.100000000000001" customHeight="1">
      <c r="A44" s="15">
        <v>40</v>
      </c>
      <c r="B44" s="14" t="s">
        <v>4142</v>
      </c>
      <c r="C44" s="2" t="s">
        <v>4101</v>
      </c>
      <c r="D44" s="22" t="e">
        <f ca="1">COUNTIFS('事業所・施設 一覧'!$D$4:OFFSET('事業所・施設 一覧'!#REF!,-1,0),"白岡市",'事業所・施設 一覧'!$P$4:OFFSET('事業所・施設 一覧'!#REF!,-1,0),"&lt;&gt;")</f>
        <v>#REF!</v>
      </c>
      <c r="E44" s="23" t="e">
        <f ca="1">SUMIF('事業所・施設 一覧'!$D$4:OFFSET('事業所・施設 一覧'!#REF!,-1,0),"白岡市",'事業所・施設 一覧'!$P$4:OFFSET('事業所・施設 一覧'!#REF!,-1,0))</f>
        <v>#REF!</v>
      </c>
      <c r="F44" s="24" t="e">
        <f ca="1">COUNTIFS('事業所・施設 一覧'!$D$4:OFFSET('事業所・施設 一覧'!#REF!,-1,0),"白岡市",'事業所・施設 一覧'!$S$4:OFFSET('事業所・施設 一覧'!#REF!,-1,0),"&lt;&gt;")</f>
        <v>#REF!</v>
      </c>
      <c r="G44" s="23" t="e">
        <f ca="1">SUMIF('事業所・施設 一覧'!$D$4:OFFSET('事業所・施設 一覧'!#REF!,-1,0),"白岡市",'事業所・施設 一覧'!$S$4:OFFSET('事業所・施設 一覧'!#REF!,-1,0))</f>
        <v>#REF!</v>
      </c>
      <c r="H44" s="24" t="e">
        <f ca="1">COUNTIFS('事業所・施設 一覧'!$D$4:OFFSET('事業所・施設 一覧'!#REF!,-1,0),"白岡市",'事業所・施設 一覧'!$T$4:OFFSET('事業所・施設 一覧'!#REF!,-1,0),"&lt;&gt;")</f>
        <v>#REF!</v>
      </c>
      <c r="I44" s="23" t="e">
        <f ca="1">SUMIF('事業所・施設 一覧'!$D$4:OFFSET('事業所・施設 一覧'!#REF!,-1,0),"白岡市",'事業所・施設 一覧'!$T$4:OFFSET('事業所・施設 一覧'!#REF!,-1,0))</f>
        <v>#REF!</v>
      </c>
      <c r="J44" s="24" t="e">
        <f ca="1">COUNTIFS('事業所・施設 一覧'!$D$4:OFFSET('事業所・施設 一覧'!#REF!,-1,0),"白岡市",'事業所・施設 一覧'!$U$4:OFFSET('事業所・施設 一覧'!#REF!,-1,0),"&lt;&gt;")</f>
        <v>#REF!</v>
      </c>
      <c r="K44" s="23" t="e">
        <f ca="1">SUMIF('事業所・施設 一覧'!$D$4:OFFSET('事業所・施設 一覧'!#REF!,-1,0),"白岡市",'事業所・施設 一覧'!$U$4:OFFSET('事業所・施設 一覧'!#REF!,-1,0))</f>
        <v>#REF!</v>
      </c>
      <c r="L44" s="24" t="e">
        <f ca="1">COUNTIFS('事業所・施設 一覧'!$D$4:OFFSET('事業所・施設 一覧'!#REF!,-1,0),"白岡市",'事業所・施設 一覧'!$V$4:OFFSET('事業所・施設 一覧'!#REF!,-1,0),"&lt;&gt;")</f>
        <v>#REF!</v>
      </c>
      <c r="M44" s="23" t="e">
        <f ca="1">SUMIF('事業所・施設 一覧'!$D$4:OFFSET('事業所・施設 一覧'!#REF!,-1,0),"白岡市",'事業所・施設 一覧'!$V$4:OFFSET('事業所・施設 一覧'!#REF!,-1,0))</f>
        <v>#REF!</v>
      </c>
      <c r="N44" s="24" t="e">
        <f ca="1">COUNTIFS('事業所・施設 一覧'!$D$4:OFFSET('事業所・施設 一覧'!#REF!,-1,0),"白岡市",'事業所・施設 一覧'!$W$4:OFFSET('事業所・施設 一覧'!#REF!,-1,0),"&lt;&gt;")</f>
        <v>#REF!</v>
      </c>
      <c r="O44" s="23" t="e">
        <f ca="1">SUMIF('事業所・施設 一覧'!$D$4:OFFSET('事業所・施設 一覧'!#REF!,-1,0),"白岡市",'事業所・施設 一覧'!$W$4:OFFSET('事業所・施設 一覧'!#REF!,-1,0))</f>
        <v>#REF!</v>
      </c>
      <c r="P44" s="24" t="e">
        <f ca="1">COUNTIFS('事業所・施設 一覧'!$D$4:OFFSET('事業所・施設 一覧'!#REF!,-1,0),"白岡市",'事業所・施設 一覧'!$X$4:OFFSET('事業所・施設 一覧'!#REF!,-1,0),"&lt;&gt;")</f>
        <v>#REF!</v>
      </c>
      <c r="Q44" s="23" t="e">
        <f ca="1">SUMIF('事業所・施設 一覧'!$D$4:OFFSET('事業所・施設 一覧'!#REF!,-1,0),"白岡市",'事業所・施設 一覧'!$X$4:OFFSET('事業所・施設 一覧'!#REF!,-1,0))</f>
        <v>#REF!</v>
      </c>
      <c r="R44" s="24" t="e">
        <f ca="1">COUNTIFS('事業所・施設 一覧'!$D$4:OFFSET('事業所・施設 一覧'!#REF!,-1,0),"白岡市",'事業所・施設 一覧'!$Z$4:OFFSET('事業所・施設 一覧'!#REF!,-1,0),"&lt;&gt;")</f>
        <v>#REF!</v>
      </c>
      <c r="S44" s="23" t="e">
        <f ca="1">SUMIF('事業所・施設 一覧'!$D$4:OFFSET('事業所・施設 一覧'!#REF!,-1,0),"白岡市",'事業所・施設 一覧'!$Z$4:OFFSET('事業所・施設 一覧'!#REF!,-1,0))</f>
        <v>#REF!</v>
      </c>
      <c r="T44" s="24" t="e">
        <f ca="1">COUNTIFS('事業所・施設 一覧'!$D$4:OFFSET('事業所・施設 一覧'!#REF!,-1,0),"白岡市",'事業所・施設 一覧'!$AA$4:OFFSET('事業所・施設 一覧'!#REF!,-1,0),"&lt;&gt;")</f>
        <v>#REF!</v>
      </c>
      <c r="U44" s="25" t="e">
        <f ca="1">SUMIF('事業所・施設 一覧'!$D$4:OFFSET('事業所・施設 一覧'!#REF!,-1,0),"白岡市",'事業所・施設 一覧'!$AA$4:OFFSET('事業所・施設 一覧'!#REF!,-1,0))</f>
        <v>#REF!</v>
      </c>
      <c r="V44" s="24" t="e">
        <f ca="1">COUNTIFS('事業所・施設 一覧'!$D$4:OFFSET('事業所・施設 一覧'!#REF!,-1,0),"白岡市",'事業所・施設 一覧'!$AB$4:OFFSET('事業所・施設 一覧'!#REF!,-1,0),"&lt;&gt;")</f>
        <v>#REF!</v>
      </c>
      <c r="W44" s="25" t="e">
        <f ca="1">SUMIF('事業所・施設 一覧'!$D$4:OFFSET('事業所・施設 一覧'!#REF!,-1,0),"白岡市",'事業所・施設 一覧'!$AB$4:OFFSET('事業所・施設 一覧'!#REF!,-1,0))</f>
        <v>#REF!</v>
      </c>
      <c r="X44" s="24" t="e">
        <f ca="1">COUNTIFS('事業所・施設 一覧'!$D$4:OFFSET('事業所・施設 一覧'!#REF!,-1,0),"白岡市",'事業所・施設 一覧'!$AC$4:OFFSET('事業所・施設 一覧'!#REF!,-1,0),"&lt;&gt;")</f>
        <v>#REF!</v>
      </c>
      <c r="Y44" s="25" t="e">
        <f ca="1">SUMIF('事業所・施設 一覧'!$D$4:OFFSET('事業所・施設 一覧'!#REF!,-1,0),"白岡市",'事業所・施設 一覧'!$AC$4:OFFSET('事業所・施設 一覧'!#REF!,-1,0))</f>
        <v>#REF!</v>
      </c>
    </row>
    <row r="45" spans="1:25" ht="20.100000000000001" customHeight="1">
      <c r="A45" s="15">
        <v>41</v>
      </c>
      <c r="B45" s="14" t="s">
        <v>1013</v>
      </c>
      <c r="C45" s="2" t="s">
        <v>4102</v>
      </c>
      <c r="D45" s="22" t="e">
        <f ca="1">COUNTIFS('事業所・施設 一覧'!$D$4:OFFSET('事業所・施設 一覧'!#REF!,-1,0),"*伊奈町*",'事業所・施設 一覧'!$P$4:OFFSET('事業所・施設 一覧'!#REF!,-1,0),"&lt;&gt;")</f>
        <v>#REF!</v>
      </c>
      <c r="E45" s="23" t="e">
        <f ca="1">SUMIF('事業所・施設 一覧'!$D$4:OFFSET('事業所・施設 一覧'!#REF!,-1,0),"*伊奈町*",'事業所・施設 一覧'!$P$4:OFFSET('事業所・施設 一覧'!#REF!,-1,0))</f>
        <v>#REF!</v>
      </c>
      <c r="F45" s="24" t="e">
        <f ca="1">COUNTIFS('事業所・施設 一覧'!$D$4:OFFSET('事業所・施設 一覧'!#REF!,-1,0),"*伊奈町*",'事業所・施設 一覧'!$S$4:OFFSET('事業所・施設 一覧'!#REF!,-1,0),"&lt;&gt;")</f>
        <v>#REF!</v>
      </c>
      <c r="G45" s="23" t="e">
        <f ca="1">SUMIF('事業所・施設 一覧'!$D$4:OFFSET('事業所・施設 一覧'!#REF!,-1,0),"*伊奈町*",'事業所・施設 一覧'!$S$4:OFFSET('事業所・施設 一覧'!#REF!,-1,0))</f>
        <v>#REF!</v>
      </c>
      <c r="H45" s="24" t="e">
        <f ca="1">COUNTIFS('事業所・施設 一覧'!$D$4:OFFSET('事業所・施設 一覧'!#REF!,-1,0),"*伊奈町*",'事業所・施設 一覧'!$T$4:OFFSET('事業所・施設 一覧'!#REF!,-1,0),"&lt;&gt;")</f>
        <v>#REF!</v>
      </c>
      <c r="I45" s="23" t="e">
        <f ca="1">SUMIF('事業所・施設 一覧'!$D$4:OFFSET('事業所・施設 一覧'!#REF!,-1,0),"*伊奈町*",'事業所・施設 一覧'!$T$4:OFFSET('事業所・施設 一覧'!#REF!,-1,0))</f>
        <v>#REF!</v>
      </c>
      <c r="J45" s="24" t="e">
        <f ca="1">COUNTIFS('事業所・施設 一覧'!$D$4:OFFSET('事業所・施設 一覧'!#REF!,-1,0),"*伊奈町*",'事業所・施設 一覧'!$U$4:OFFSET('事業所・施設 一覧'!#REF!,-1,0),"&lt;&gt;")</f>
        <v>#REF!</v>
      </c>
      <c r="K45" s="23" t="e">
        <f ca="1">SUMIF('事業所・施設 一覧'!$D$4:OFFSET('事業所・施設 一覧'!#REF!,-1,0),"*伊奈町*",'事業所・施設 一覧'!$U$4:OFFSET('事業所・施設 一覧'!#REF!,-1,0))</f>
        <v>#REF!</v>
      </c>
      <c r="L45" s="24" t="e">
        <f ca="1">COUNTIFS('事業所・施設 一覧'!$D$4:OFFSET('事業所・施設 一覧'!#REF!,-1,0),"*伊奈町*",'事業所・施設 一覧'!$V$4:OFFSET('事業所・施設 一覧'!#REF!,-1,0),"&lt;&gt;")</f>
        <v>#REF!</v>
      </c>
      <c r="M45" s="23" t="e">
        <f ca="1">SUMIF('事業所・施設 一覧'!$D$4:OFFSET('事業所・施設 一覧'!#REF!,-1,0),"*伊奈町*",'事業所・施設 一覧'!$V$4:OFFSET('事業所・施設 一覧'!#REF!,-1,0))</f>
        <v>#REF!</v>
      </c>
      <c r="N45" s="24" t="e">
        <f ca="1">COUNTIFS('事業所・施設 一覧'!$D$4:OFFSET('事業所・施設 一覧'!#REF!,-1,0),"*伊奈町*",'事業所・施設 一覧'!$W$4:OFFSET('事業所・施設 一覧'!#REF!,-1,0),"&lt;&gt;")</f>
        <v>#REF!</v>
      </c>
      <c r="O45" s="23" t="e">
        <f ca="1">SUMIF('事業所・施設 一覧'!$D$4:OFFSET('事業所・施設 一覧'!#REF!,-1,0),"*伊奈町*",'事業所・施設 一覧'!$W$4:OFFSET('事業所・施設 一覧'!#REF!,-1,0))</f>
        <v>#REF!</v>
      </c>
      <c r="P45" s="24" t="e">
        <f ca="1">COUNTIFS('事業所・施設 一覧'!$D$4:OFFSET('事業所・施設 一覧'!#REF!,-1,0),"*伊奈町*",'事業所・施設 一覧'!$X$4:OFFSET('事業所・施設 一覧'!#REF!,-1,0),"&lt;&gt;")</f>
        <v>#REF!</v>
      </c>
      <c r="Q45" s="23" t="e">
        <f ca="1">SUMIF('事業所・施設 一覧'!$D$4:OFFSET('事業所・施設 一覧'!#REF!,-1,0),"*伊奈町*",'事業所・施設 一覧'!$X$4:OFFSET('事業所・施設 一覧'!#REF!,-1,0))</f>
        <v>#REF!</v>
      </c>
      <c r="R45" s="24" t="e">
        <f ca="1">COUNTIFS('事業所・施設 一覧'!$D$4:OFFSET('事業所・施設 一覧'!#REF!,-1,0),"*伊奈町*",'事業所・施設 一覧'!$Z$4:OFFSET('事業所・施設 一覧'!#REF!,-1,0),"&lt;&gt;")</f>
        <v>#REF!</v>
      </c>
      <c r="S45" s="23" t="e">
        <f ca="1">SUMIF('事業所・施設 一覧'!$D$4:OFFSET('事業所・施設 一覧'!#REF!,-1,0),"*伊奈町*",'事業所・施設 一覧'!$Z$4:OFFSET('事業所・施設 一覧'!#REF!,-1,0))</f>
        <v>#REF!</v>
      </c>
      <c r="T45" s="24" t="e">
        <f ca="1">COUNTIFS('事業所・施設 一覧'!$D$4:OFFSET('事業所・施設 一覧'!#REF!,-1,0),"*伊奈町*",'事業所・施設 一覧'!$AA$4:OFFSET('事業所・施設 一覧'!#REF!,-1,0),"&lt;&gt;")</f>
        <v>#REF!</v>
      </c>
      <c r="U45" s="25" t="e">
        <f ca="1">SUMIF('事業所・施設 一覧'!$D$4:OFFSET('事業所・施設 一覧'!#REF!,-1,0),"*伊奈町*",'事業所・施設 一覧'!$AA$4:OFFSET('事業所・施設 一覧'!#REF!,-1,0))</f>
        <v>#REF!</v>
      </c>
      <c r="V45" s="24" t="e">
        <f ca="1">COUNTIFS('事業所・施設 一覧'!$D$4:OFFSET('事業所・施設 一覧'!#REF!,-1,0),"*伊奈町*",'事業所・施設 一覧'!$AB$4:OFFSET('事業所・施設 一覧'!#REF!,-1,0),"&lt;&gt;")</f>
        <v>#REF!</v>
      </c>
      <c r="W45" s="25" t="e">
        <f ca="1">SUMIF('事業所・施設 一覧'!$D$4:OFFSET('事業所・施設 一覧'!#REF!,-1,0),"*伊奈町*",'事業所・施設 一覧'!$AB$4:OFFSET('事業所・施設 一覧'!#REF!,-1,0))</f>
        <v>#REF!</v>
      </c>
      <c r="X45" s="24" t="e">
        <f ca="1">COUNTIFS('事業所・施設 一覧'!$D$4:OFFSET('事業所・施設 一覧'!#REF!,-1,0),"*伊奈町*",'事業所・施設 一覧'!$AC$4:OFFSET('事業所・施設 一覧'!#REF!,-1,0),"&lt;&gt;")</f>
        <v>#REF!</v>
      </c>
      <c r="Y45" s="25" t="e">
        <f ca="1">SUMIF('事業所・施設 一覧'!$D$4:OFFSET('事業所・施設 一覧'!#REF!,-1,0),"*伊奈町*",'事業所・施設 一覧'!$AC$4:OFFSET('事業所・施設 一覧'!#REF!,-1,0))</f>
        <v>#REF!</v>
      </c>
    </row>
    <row r="46" spans="1:25" ht="20.100000000000001" customHeight="1">
      <c r="A46" s="15">
        <v>42</v>
      </c>
      <c r="B46" s="14" t="s">
        <v>1011</v>
      </c>
      <c r="C46" s="2" t="s">
        <v>4103</v>
      </c>
      <c r="D46" s="22" t="e">
        <f ca="1">COUNTIFS('事業所・施設 一覧'!$D$4:OFFSET('事業所・施設 一覧'!#REF!,-1,0),"*三芳町*",'事業所・施設 一覧'!$P$4:OFFSET('事業所・施設 一覧'!#REF!,-1,0),"&lt;&gt;")</f>
        <v>#REF!</v>
      </c>
      <c r="E46" s="23" t="e">
        <f ca="1">SUMIF('事業所・施設 一覧'!$D$4:OFFSET('事業所・施設 一覧'!#REF!,-1,0),"*三芳町*",'事業所・施設 一覧'!$P$4:OFFSET('事業所・施設 一覧'!#REF!,-1,0))</f>
        <v>#REF!</v>
      </c>
      <c r="F46" s="24" t="e">
        <f ca="1">COUNTIFS('事業所・施設 一覧'!$D$4:OFFSET('事業所・施設 一覧'!#REF!,-1,0),"*三芳町*",'事業所・施設 一覧'!$S$4:OFFSET('事業所・施設 一覧'!#REF!,-1,0),"&lt;&gt;")</f>
        <v>#REF!</v>
      </c>
      <c r="G46" s="23" t="e">
        <f ca="1">SUMIF('事業所・施設 一覧'!$D$4:OFFSET('事業所・施設 一覧'!#REF!,-1,0),"*三芳町*",'事業所・施設 一覧'!$S$4:OFFSET('事業所・施設 一覧'!#REF!,-1,0))</f>
        <v>#REF!</v>
      </c>
      <c r="H46" s="24" t="e">
        <f ca="1">COUNTIFS('事業所・施設 一覧'!$D$4:OFFSET('事業所・施設 一覧'!#REF!,-1,0),"*三芳町*",'事業所・施設 一覧'!$T$4:OFFSET('事業所・施設 一覧'!#REF!,-1,0),"&lt;&gt;")</f>
        <v>#REF!</v>
      </c>
      <c r="I46" s="23" t="e">
        <f ca="1">SUMIF('事業所・施設 一覧'!$D$4:OFFSET('事業所・施設 一覧'!#REF!,-1,0),"*三芳町*",'事業所・施設 一覧'!$T$4:OFFSET('事業所・施設 一覧'!#REF!,-1,0))</f>
        <v>#REF!</v>
      </c>
      <c r="J46" s="24" t="e">
        <f ca="1">COUNTIFS('事業所・施設 一覧'!$D$4:OFFSET('事業所・施設 一覧'!#REF!,-1,0),"*三芳町*",'事業所・施設 一覧'!$U$4:OFFSET('事業所・施設 一覧'!#REF!,-1,0),"&lt;&gt;")</f>
        <v>#REF!</v>
      </c>
      <c r="K46" s="23" t="e">
        <f ca="1">SUMIF('事業所・施設 一覧'!$D$4:OFFSET('事業所・施設 一覧'!#REF!,-1,0),"*三芳町*",'事業所・施設 一覧'!$U$4:OFFSET('事業所・施設 一覧'!#REF!,-1,0))</f>
        <v>#REF!</v>
      </c>
      <c r="L46" s="24" t="e">
        <f ca="1">COUNTIFS('事業所・施設 一覧'!$D$4:OFFSET('事業所・施設 一覧'!#REF!,-1,0),"*三芳町*",'事業所・施設 一覧'!$V$4:OFFSET('事業所・施設 一覧'!#REF!,-1,0),"&lt;&gt;")</f>
        <v>#REF!</v>
      </c>
      <c r="M46" s="23" t="e">
        <f ca="1">SUMIF('事業所・施設 一覧'!$D$4:OFFSET('事業所・施設 一覧'!#REF!,-1,0),"*三芳町*",'事業所・施設 一覧'!$V$4:OFFSET('事業所・施設 一覧'!#REF!,-1,0))</f>
        <v>#REF!</v>
      </c>
      <c r="N46" s="24" t="e">
        <f ca="1">COUNTIFS('事業所・施設 一覧'!$D$4:OFFSET('事業所・施設 一覧'!#REF!,-1,0),"*三芳町*",'事業所・施設 一覧'!$W$4:OFFSET('事業所・施設 一覧'!#REF!,-1,0),"&lt;&gt;")</f>
        <v>#REF!</v>
      </c>
      <c r="O46" s="23" t="e">
        <f ca="1">SUMIF('事業所・施設 一覧'!$D$4:OFFSET('事業所・施設 一覧'!#REF!,-1,0),"*三芳町*",'事業所・施設 一覧'!$W$4:OFFSET('事業所・施設 一覧'!#REF!,-1,0))</f>
        <v>#REF!</v>
      </c>
      <c r="P46" s="24" t="e">
        <f ca="1">COUNTIFS('事業所・施設 一覧'!$D$4:OFFSET('事業所・施設 一覧'!#REF!,-1,0),"*三芳町*",'事業所・施設 一覧'!$X$4:OFFSET('事業所・施設 一覧'!#REF!,-1,0),"&lt;&gt;")</f>
        <v>#REF!</v>
      </c>
      <c r="Q46" s="23" t="e">
        <f ca="1">SUMIF('事業所・施設 一覧'!$D$4:OFFSET('事業所・施設 一覧'!#REF!,-1,0),"*三芳町*",'事業所・施設 一覧'!$X$4:OFFSET('事業所・施設 一覧'!#REF!,-1,0))</f>
        <v>#REF!</v>
      </c>
      <c r="R46" s="24" t="e">
        <f ca="1">COUNTIFS('事業所・施設 一覧'!$D$4:OFFSET('事業所・施設 一覧'!#REF!,-1,0),"*三芳町*",'事業所・施設 一覧'!$Z$4:OFFSET('事業所・施設 一覧'!#REF!,-1,0),"&lt;&gt;")</f>
        <v>#REF!</v>
      </c>
      <c r="S46" s="23" t="e">
        <f ca="1">SUMIF('事業所・施設 一覧'!$D$4:OFFSET('事業所・施設 一覧'!#REF!,-1,0),"*三芳町*",'事業所・施設 一覧'!$Z$4:OFFSET('事業所・施設 一覧'!#REF!,-1,0))</f>
        <v>#REF!</v>
      </c>
      <c r="T46" s="24" t="e">
        <f ca="1">COUNTIFS('事業所・施設 一覧'!$D$4:OFFSET('事業所・施設 一覧'!#REF!,-1,0),"*三芳町*",'事業所・施設 一覧'!$AA$4:OFFSET('事業所・施設 一覧'!#REF!,-1,0),"&lt;&gt;")</f>
        <v>#REF!</v>
      </c>
      <c r="U46" s="25" t="e">
        <f ca="1">SUMIF('事業所・施設 一覧'!$D$4:OFFSET('事業所・施設 一覧'!#REF!,-1,0),"*三芳町*",'事業所・施設 一覧'!$AA$4:OFFSET('事業所・施設 一覧'!#REF!,-1,0))</f>
        <v>#REF!</v>
      </c>
      <c r="V46" s="24" t="e">
        <f ca="1">COUNTIFS('事業所・施設 一覧'!$D$4:OFFSET('事業所・施設 一覧'!#REF!,-1,0),"*三芳町*",'事業所・施設 一覧'!$AB$4:OFFSET('事業所・施設 一覧'!#REF!,-1,0),"&lt;&gt;")</f>
        <v>#REF!</v>
      </c>
      <c r="W46" s="25" t="e">
        <f ca="1">SUMIF('事業所・施設 一覧'!$D$4:OFFSET('事業所・施設 一覧'!#REF!,-1,0),"*三芳町*",'事業所・施設 一覧'!$AB$4:OFFSET('事業所・施設 一覧'!#REF!,-1,0))</f>
        <v>#REF!</v>
      </c>
      <c r="X46" s="24" t="e">
        <f ca="1">COUNTIFS('事業所・施設 一覧'!$D$4:OFFSET('事業所・施設 一覧'!#REF!,-1,0),"*三芳町*",'事業所・施設 一覧'!$AC$4:OFFSET('事業所・施設 一覧'!#REF!,-1,0),"&lt;&gt;")</f>
        <v>#REF!</v>
      </c>
      <c r="Y46" s="25" t="e">
        <f ca="1">SUMIF('事業所・施設 一覧'!$D$4:OFFSET('事業所・施設 一覧'!#REF!,-1,0),"*三芳町*",'事業所・施設 一覧'!$AC$4:OFFSET('事業所・施設 一覧'!#REF!,-1,0))</f>
        <v>#REF!</v>
      </c>
    </row>
    <row r="47" spans="1:25" ht="20.100000000000001" customHeight="1">
      <c r="A47" s="15">
        <v>43</v>
      </c>
      <c r="B47" s="14" t="s">
        <v>4141</v>
      </c>
      <c r="C47" s="2" t="s">
        <v>4104</v>
      </c>
      <c r="D47" s="22" t="e">
        <f ca="1">COUNTIFS('事業所・施設 一覧'!$D$4:OFFSET('事業所・施設 一覧'!#REF!,-1,0),"*毛呂山町*",'事業所・施設 一覧'!$P$4:OFFSET('事業所・施設 一覧'!#REF!,-1,0),"&lt;&gt;")</f>
        <v>#REF!</v>
      </c>
      <c r="E47" s="23" t="e">
        <f ca="1">SUMIF('事業所・施設 一覧'!$D$4:OFFSET('事業所・施設 一覧'!#REF!,-1,0),"*毛呂山町*",'事業所・施設 一覧'!$P$4:OFFSET('事業所・施設 一覧'!#REF!,-1,0))</f>
        <v>#REF!</v>
      </c>
      <c r="F47" s="24" t="e">
        <f ca="1">COUNTIFS('事業所・施設 一覧'!$D$4:OFFSET('事業所・施設 一覧'!#REF!,-1,0),"*毛呂山町*",'事業所・施設 一覧'!$S$4:OFFSET('事業所・施設 一覧'!#REF!,-1,0),"&lt;&gt;")</f>
        <v>#REF!</v>
      </c>
      <c r="G47" s="23" t="e">
        <f ca="1">SUMIF('事業所・施設 一覧'!$D$4:OFFSET('事業所・施設 一覧'!#REF!,-1,0),"*毛呂山町*",'事業所・施設 一覧'!$S$4:OFFSET('事業所・施設 一覧'!#REF!,-1,0))</f>
        <v>#REF!</v>
      </c>
      <c r="H47" s="24" t="e">
        <f ca="1">COUNTIFS('事業所・施設 一覧'!$D$4:OFFSET('事業所・施設 一覧'!#REF!,-1,0),"*毛呂山町*",'事業所・施設 一覧'!$T$4:OFFSET('事業所・施設 一覧'!#REF!,-1,0),"&lt;&gt;")</f>
        <v>#REF!</v>
      </c>
      <c r="I47" s="23" t="e">
        <f ca="1">SUMIF('事業所・施設 一覧'!$D$4:OFFSET('事業所・施設 一覧'!#REF!,-1,0),"*毛呂山町*",'事業所・施設 一覧'!$T$4:OFFSET('事業所・施設 一覧'!#REF!,-1,0))</f>
        <v>#REF!</v>
      </c>
      <c r="J47" s="24" t="e">
        <f ca="1">COUNTIFS('事業所・施設 一覧'!$D$4:OFFSET('事業所・施設 一覧'!#REF!,-1,0),"*毛呂山町*",'事業所・施設 一覧'!$U$4:OFFSET('事業所・施設 一覧'!#REF!,-1,0),"&lt;&gt;")</f>
        <v>#REF!</v>
      </c>
      <c r="K47" s="23" t="e">
        <f ca="1">SUMIF('事業所・施設 一覧'!$D$4:OFFSET('事業所・施設 一覧'!#REF!,-1,0),"*毛呂山町*",'事業所・施設 一覧'!$U$4:OFFSET('事業所・施設 一覧'!#REF!,-1,0))</f>
        <v>#REF!</v>
      </c>
      <c r="L47" s="24" t="e">
        <f ca="1">COUNTIFS('事業所・施設 一覧'!$D$4:OFFSET('事業所・施設 一覧'!#REF!,-1,0),"*毛呂山町*",'事業所・施設 一覧'!$V$4:OFFSET('事業所・施設 一覧'!#REF!,-1,0),"&lt;&gt;")</f>
        <v>#REF!</v>
      </c>
      <c r="M47" s="23" t="e">
        <f ca="1">SUMIF('事業所・施設 一覧'!$D$4:OFFSET('事業所・施設 一覧'!#REF!,-1,0),"*毛呂山町*",'事業所・施設 一覧'!$V$4:OFFSET('事業所・施設 一覧'!#REF!,-1,0))</f>
        <v>#REF!</v>
      </c>
      <c r="N47" s="24" t="e">
        <f ca="1">COUNTIFS('事業所・施設 一覧'!$D$4:OFFSET('事業所・施設 一覧'!#REF!,-1,0),"*毛呂山町*",'事業所・施設 一覧'!$W$4:OFFSET('事業所・施設 一覧'!#REF!,-1,0),"&lt;&gt;")</f>
        <v>#REF!</v>
      </c>
      <c r="O47" s="23" t="e">
        <f ca="1">SUMIF('事業所・施設 一覧'!$D$4:OFFSET('事業所・施設 一覧'!#REF!,-1,0),"*毛呂山町*",'事業所・施設 一覧'!$W$4:OFFSET('事業所・施設 一覧'!#REF!,-1,0))</f>
        <v>#REF!</v>
      </c>
      <c r="P47" s="24" t="e">
        <f ca="1">COUNTIFS('事業所・施設 一覧'!$D$4:OFFSET('事業所・施設 一覧'!#REF!,-1,0),"*毛呂山町*",'事業所・施設 一覧'!$X$4:OFFSET('事業所・施設 一覧'!#REF!,-1,0),"&lt;&gt;")</f>
        <v>#REF!</v>
      </c>
      <c r="Q47" s="23" t="e">
        <f ca="1">SUMIF('事業所・施設 一覧'!$D$4:OFFSET('事業所・施設 一覧'!#REF!,-1,0),"*毛呂山町*",'事業所・施設 一覧'!$X$4:OFFSET('事業所・施設 一覧'!#REF!,-1,0))</f>
        <v>#REF!</v>
      </c>
      <c r="R47" s="24" t="e">
        <f ca="1">COUNTIFS('事業所・施設 一覧'!$D$4:OFFSET('事業所・施設 一覧'!#REF!,-1,0),"*毛呂山町*",'事業所・施設 一覧'!$Z$4:OFFSET('事業所・施設 一覧'!#REF!,-1,0),"&lt;&gt;")</f>
        <v>#REF!</v>
      </c>
      <c r="S47" s="23" t="e">
        <f ca="1">SUMIF('事業所・施設 一覧'!$D$4:OFFSET('事業所・施設 一覧'!#REF!,-1,0),"*毛呂山町*",'事業所・施設 一覧'!$Z$4:OFFSET('事業所・施設 一覧'!#REF!,-1,0))</f>
        <v>#REF!</v>
      </c>
      <c r="T47" s="24" t="e">
        <f ca="1">COUNTIFS('事業所・施設 一覧'!$D$4:OFFSET('事業所・施設 一覧'!#REF!,-1,0),"*毛呂山町*",'事業所・施設 一覧'!$AA$4:OFFSET('事業所・施設 一覧'!#REF!,-1,0),"&lt;&gt;")</f>
        <v>#REF!</v>
      </c>
      <c r="U47" s="25" t="e">
        <f ca="1">SUMIF('事業所・施設 一覧'!$D$4:OFFSET('事業所・施設 一覧'!#REF!,-1,0),"*毛呂山町*",'事業所・施設 一覧'!$AA$4:OFFSET('事業所・施設 一覧'!#REF!,-1,0))</f>
        <v>#REF!</v>
      </c>
      <c r="V47" s="24" t="e">
        <f ca="1">COUNTIFS('事業所・施設 一覧'!$D$4:OFFSET('事業所・施設 一覧'!#REF!,-1,0),"*毛呂山町*",'事業所・施設 一覧'!$AB$4:OFFSET('事業所・施設 一覧'!#REF!,-1,0),"&lt;&gt;")</f>
        <v>#REF!</v>
      </c>
      <c r="W47" s="25" t="e">
        <f ca="1">SUMIF('事業所・施設 一覧'!$D$4:OFFSET('事業所・施設 一覧'!#REF!,-1,0),"*毛呂山町*",'事業所・施設 一覧'!$AB$4:OFFSET('事業所・施設 一覧'!#REF!,-1,0))</f>
        <v>#REF!</v>
      </c>
      <c r="X47" s="24" t="e">
        <f ca="1">COUNTIFS('事業所・施設 一覧'!$D$4:OFFSET('事業所・施設 一覧'!#REF!,-1,0),"*毛呂山町*",'事業所・施設 一覧'!$AC$4:OFFSET('事業所・施設 一覧'!#REF!,-1,0),"&lt;&gt;")</f>
        <v>#REF!</v>
      </c>
      <c r="Y47" s="25" t="e">
        <f ca="1">SUMIF('事業所・施設 一覧'!$D$4:OFFSET('事業所・施設 一覧'!#REF!,-1,0),"*毛呂山町*",'事業所・施設 一覧'!$AC$4:OFFSET('事業所・施設 一覧'!#REF!,-1,0))</f>
        <v>#REF!</v>
      </c>
    </row>
    <row r="48" spans="1:25" ht="20.100000000000001" customHeight="1">
      <c r="A48" s="15">
        <v>44</v>
      </c>
      <c r="B48" s="14" t="s">
        <v>4141</v>
      </c>
      <c r="C48" s="2" t="s">
        <v>4105</v>
      </c>
      <c r="D48" s="22" t="e">
        <f ca="1">COUNTIFS('事業所・施設 一覧'!$D$4:OFFSET('事業所・施設 一覧'!#REF!,-1,0),"*越生町*",'事業所・施設 一覧'!$P$4:OFFSET('事業所・施設 一覧'!#REF!,-1,0),"&lt;&gt;")</f>
        <v>#REF!</v>
      </c>
      <c r="E48" s="23" t="e">
        <f ca="1">SUMIF('事業所・施設 一覧'!$D$4:OFFSET('事業所・施設 一覧'!#REF!,-1,0),"*越生町*",'事業所・施設 一覧'!$P$4:OFFSET('事業所・施設 一覧'!#REF!,-1,0))</f>
        <v>#REF!</v>
      </c>
      <c r="F48" s="24" t="e">
        <f ca="1">COUNTIFS('事業所・施設 一覧'!$D$4:OFFSET('事業所・施設 一覧'!#REF!,-1,0),"*越生町*",'事業所・施設 一覧'!$S$4:OFFSET('事業所・施設 一覧'!#REF!,-1,0),"&lt;&gt;")</f>
        <v>#REF!</v>
      </c>
      <c r="G48" s="23" t="e">
        <f ca="1">SUMIF('事業所・施設 一覧'!$D$4:OFFSET('事業所・施設 一覧'!#REF!,-1,0),"*越生町*",'事業所・施設 一覧'!$S$4:OFFSET('事業所・施設 一覧'!#REF!,-1,0))</f>
        <v>#REF!</v>
      </c>
      <c r="H48" s="24" t="e">
        <f ca="1">COUNTIFS('事業所・施設 一覧'!$D$4:OFFSET('事業所・施設 一覧'!#REF!,-1,0),"*越生町*",'事業所・施設 一覧'!$T$4:OFFSET('事業所・施設 一覧'!#REF!,-1,0),"&lt;&gt;")</f>
        <v>#REF!</v>
      </c>
      <c r="I48" s="23" t="e">
        <f ca="1">SUMIF('事業所・施設 一覧'!$D$4:OFFSET('事業所・施設 一覧'!#REF!,-1,0),"*越生町*",'事業所・施設 一覧'!$T$4:OFFSET('事業所・施設 一覧'!#REF!,-1,0))</f>
        <v>#REF!</v>
      </c>
      <c r="J48" s="24" t="e">
        <f ca="1">COUNTIFS('事業所・施設 一覧'!$D$4:OFFSET('事業所・施設 一覧'!#REF!,-1,0),"*越生町*",'事業所・施設 一覧'!$U$4:OFFSET('事業所・施設 一覧'!#REF!,-1,0),"&lt;&gt;")</f>
        <v>#REF!</v>
      </c>
      <c r="K48" s="23" t="e">
        <f ca="1">SUMIF('事業所・施設 一覧'!$D$4:OFFSET('事業所・施設 一覧'!#REF!,-1,0),"*越生町*",'事業所・施設 一覧'!$U$4:OFFSET('事業所・施設 一覧'!#REF!,-1,0))</f>
        <v>#REF!</v>
      </c>
      <c r="L48" s="24" t="e">
        <f ca="1">COUNTIFS('事業所・施設 一覧'!$D$4:OFFSET('事業所・施設 一覧'!#REF!,-1,0),"*越生町*",'事業所・施設 一覧'!$V$4:OFFSET('事業所・施設 一覧'!#REF!,-1,0),"&lt;&gt;")</f>
        <v>#REF!</v>
      </c>
      <c r="M48" s="23" t="e">
        <f ca="1">SUMIF('事業所・施設 一覧'!$D$4:OFFSET('事業所・施設 一覧'!#REF!,-1,0),"*越生町*",'事業所・施設 一覧'!$V$4:OFFSET('事業所・施設 一覧'!#REF!,-1,0))</f>
        <v>#REF!</v>
      </c>
      <c r="N48" s="24" t="e">
        <f ca="1">COUNTIFS('事業所・施設 一覧'!$D$4:OFFSET('事業所・施設 一覧'!#REF!,-1,0),"*越生町*",'事業所・施設 一覧'!$W$4:OFFSET('事業所・施設 一覧'!#REF!,-1,0),"&lt;&gt;")</f>
        <v>#REF!</v>
      </c>
      <c r="O48" s="23" t="e">
        <f ca="1">SUMIF('事業所・施設 一覧'!$D$4:OFFSET('事業所・施設 一覧'!#REF!,-1,0),"*越生町*",'事業所・施設 一覧'!$W$4:OFFSET('事業所・施設 一覧'!#REF!,-1,0))</f>
        <v>#REF!</v>
      </c>
      <c r="P48" s="24" t="e">
        <f ca="1">COUNTIFS('事業所・施設 一覧'!$D$4:OFFSET('事業所・施設 一覧'!#REF!,-1,0),"*越生町*",'事業所・施設 一覧'!$X$4:OFFSET('事業所・施設 一覧'!#REF!,-1,0),"&lt;&gt;")</f>
        <v>#REF!</v>
      </c>
      <c r="Q48" s="23" t="e">
        <f ca="1">SUMIF('事業所・施設 一覧'!$D$4:OFFSET('事業所・施設 一覧'!#REF!,-1,0),"*越生町*",'事業所・施設 一覧'!$X$4:OFFSET('事業所・施設 一覧'!#REF!,-1,0))</f>
        <v>#REF!</v>
      </c>
      <c r="R48" s="24" t="e">
        <f ca="1">COUNTIFS('事業所・施設 一覧'!$D$4:OFFSET('事業所・施設 一覧'!#REF!,-1,0),"*越生町*",'事業所・施設 一覧'!$Z$4:OFFSET('事業所・施設 一覧'!#REF!,-1,0),"&lt;&gt;")</f>
        <v>#REF!</v>
      </c>
      <c r="S48" s="23" t="e">
        <f ca="1">SUMIF('事業所・施設 一覧'!$D$4:OFFSET('事業所・施設 一覧'!#REF!,-1,0),"*越生町*",'事業所・施設 一覧'!$Z$4:OFFSET('事業所・施設 一覧'!#REF!,-1,0))</f>
        <v>#REF!</v>
      </c>
      <c r="T48" s="24" t="e">
        <f ca="1">COUNTIFS('事業所・施設 一覧'!$D$4:OFFSET('事業所・施設 一覧'!#REF!,-1,0),"*越生町*",'事業所・施設 一覧'!$AA$4:OFFSET('事業所・施設 一覧'!#REF!,-1,0),"&lt;&gt;")</f>
        <v>#REF!</v>
      </c>
      <c r="U48" s="25" t="e">
        <f ca="1">SUMIF('事業所・施設 一覧'!$D$4:OFFSET('事業所・施設 一覧'!#REF!,-1,0),"*越生町*",'事業所・施設 一覧'!$AA$4:OFFSET('事業所・施設 一覧'!#REF!,-1,0))</f>
        <v>#REF!</v>
      </c>
      <c r="V48" s="24" t="e">
        <f ca="1">COUNTIFS('事業所・施設 一覧'!$D$4:OFFSET('事業所・施設 一覧'!#REF!,-1,0),"*越生町*",'事業所・施設 一覧'!$AB$4:OFFSET('事業所・施設 一覧'!#REF!,-1,0),"&lt;&gt;")</f>
        <v>#REF!</v>
      </c>
      <c r="W48" s="25" t="e">
        <f ca="1">SUMIF('事業所・施設 一覧'!$D$4:OFFSET('事業所・施設 一覧'!#REF!,-1,0),"*越生町*",'事業所・施設 一覧'!$AB$4:OFFSET('事業所・施設 一覧'!#REF!,-1,0))</f>
        <v>#REF!</v>
      </c>
      <c r="X48" s="24" t="e">
        <f ca="1">COUNTIFS('事業所・施設 一覧'!$D$4:OFFSET('事業所・施設 一覧'!#REF!,-1,0),"*越生町*",'事業所・施設 一覧'!$AC$4:OFFSET('事業所・施設 一覧'!#REF!,-1,0),"&lt;&gt;")</f>
        <v>#REF!</v>
      </c>
      <c r="Y48" s="25" t="e">
        <f ca="1">SUMIF('事業所・施設 一覧'!$D$4:OFFSET('事業所・施設 一覧'!#REF!,-1,0),"*越生町*",'事業所・施設 一覧'!$AC$4:OFFSET('事業所・施設 一覧'!#REF!,-1,0))</f>
        <v>#REF!</v>
      </c>
    </row>
    <row r="49" spans="1:25" ht="20.100000000000001" customHeight="1">
      <c r="A49" s="15">
        <v>45</v>
      </c>
      <c r="B49" s="14" t="s">
        <v>4141</v>
      </c>
      <c r="C49" s="2" t="s">
        <v>4106</v>
      </c>
      <c r="D49" s="22" t="e">
        <f ca="1">COUNTIFS('事業所・施設 一覧'!$D$4:OFFSET('事業所・施設 一覧'!#REF!,-1,0),"*滑川町*",'事業所・施設 一覧'!$P$4:OFFSET('事業所・施設 一覧'!#REF!,-1,0),"&lt;&gt;")</f>
        <v>#REF!</v>
      </c>
      <c r="E49" s="23" t="e">
        <f ca="1">SUMIF('事業所・施設 一覧'!$D$4:OFFSET('事業所・施設 一覧'!#REF!,-1,0),"*滑川町*",'事業所・施設 一覧'!$P$4:OFFSET('事業所・施設 一覧'!#REF!,-1,0))</f>
        <v>#REF!</v>
      </c>
      <c r="F49" s="24" t="e">
        <f ca="1">COUNTIFS('事業所・施設 一覧'!$D$4:OFFSET('事業所・施設 一覧'!#REF!,-1,0),"*滑川町*",'事業所・施設 一覧'!$S$4:OFFSET('事業所・施設 一覧'!#REF!,-1,0),"&lt;&gt;")</f>
        <v>#REF!</v>
      </c>
      <c r="G49" s="23" t="e">
        <f ca="1">SUMIF('事業所・施設 一覧'!$D$4:OFFSET('事業所・施設 一覧'!#REF!,-1,0),"*滑川町*",'事業所・施設 一覧'!$S$4:OFFSET('事業所・施設 一覧'!#REF!,-1,0))</f>
        <v>#REF!</v>
      </c>
      <c r="H49" s="24" t="e">
        <f ca="1">COUNTIFS('事業所・施設 一覧'!$D$4:OFFSET('事業所・施設 一覧'!#REF!,-1,0),"*滑川町*",'事業所・施設 一覧'!$T$4:OFFSET('事業所・施設 一覧'!#REF!,-1,0),"&lt;&gt;")</f>
        <v>#REF!</v>
      </c>
      <c r="I49" s="23" t="e">
        <f ca="1">SUMIF('事業所・施設 一覧'!$D$4:OFFSET('事業所・施設 一覧'!#REF!,-1,0),"*滑川町*",'事業所・施設 一覧'!$T$4:OFFSET('事業所・施設 一覧'!#REF!,-1,0))</f>
        <v>#REF!</v>
      </c>
      <c r="J49" s="24" t="e">
        <f ca="1">COUNTIFS('事業所・施設 一覧'!$D$4:OFFSET('事業所・施設 一覧'!#REF!,-1,0),"*滑川町*",'事業所・施設 一覧'!$U$4:OFFSET('事業所・施設 一覧'!#REF!,-1,0),"&lt;&gt;")</f>
        <v>#REF!</v>
      </c>
      <c r="K49" s="23" t="e">
        <f ca="1">SUMIF('事業所・施設 一覧'!$D$4:OFFSET('事業所・施設 一覧'!#REF!,-1,0),"*滑川町*",'事業所・施設 一覧'!$U$4:OFFSET('事業所・施設 一覧'!#REF!,-1,0))</f>
        <v>#REF!</v>
      </c>
      <c r="L49" s="24" t="e">
        <f ca="1">COUNTIFS('事業所・施設 一覧'!$D$4:OFFSET('事業所・施設 一覧'!#REF!,-1,0),"*滑川町*",'事業所・施設 一覧'!$V$4:OFFSET('事業所・施設 一覧'!#REF!,-1,0),"&lt;&gt;")</f>
        <v>#REF!</v>
      </c>
      <c r="M49" s="23" t="e">
        <f ca="1">SUMIF('事業所・施設 一覧'!$D$4:OFFSET('事業所・施設 一覧'!#REF!,-1,0),"*滑川町*",'事業所・施設 一覧'!$V$4:OFFSET('事業所・施設 一覧'!#REF!,-1,0))</f>
        <v>#REF!</v>
      </c>
      <c r="N49" s="24" t="e">
        <f ca="1">COUNTIFS('事業所・施設 一覧'!$D$4:OFFSET('事業所・施設 一覧'!#REF!,-1,0),"*滑川町*",'事業所・施設 一覧'!$W$4:OFFSET('事業所・施設 一覧'!#REF!,-1,0),"&lt;&gt;")</f>
        <v>#REF!</v>
      </c>
      <c r="O49" s="23" t="e">
        <f ca="1">SUMIF('事業所・施設 一覧'!$D$4:OFFSET('事業所・施設 一覧'!#REF!,-1,0),"*滑川町*",'事業所・施設 一覧'!$W$4:OFFSET('事業所・施設 一覧'!#REF!,-1,0))</f>
        <v>#REF!</v>
      </c>
      <c r="P49" s="24" t="e">
        <f ca="1">COUNTIFS('事業所・施設 一覧'!$D$4:OFFSET('事業所・施設 一覧'!#REF!,-1,0),"*滑川町*",'事業所・施設 一覧'!$X$4:OFFSET('事業所・施設 一覧'!#REF!,-1,0),"&lt;&gt;")</f>
        <v>#REF!</v>
      </c>
      <c r="Q49" s="23" t="e">
        <f ca="1">SUMIF('事業所・施設 一覧'!$D$4:OFFSET('事業所・施設 一覧'!#REF!,-1,0),"*滑川町*",'事業所・施設 一覧'!$X$4:OFFSET('事業所・施設 一覧'!#REF!,-1,0))</f>
        <v>#REF!</v>
      </c>
      <c r="R49" s="24" t="e">
        <f ca="1">COUNTIFS('事業所・施設 一覧'!$D$4:OFFSET('事業所・施設 一覧'!#REF!,-1,0),"*滑川町*",'事業所・施設 一覧'!$Z$4:OFFSET('事業所・施設 一覧'!#REF!,-1,0),"&lt;&gt;")</f>
        <v>#REF!</v>
      </c>
      <c r="S49" s="23" t="e">
        <f ca="1">SUMIF('事業所・施設 一覧'!$D$4:OFFSET('事業所・施設 一覧'!#REF!,-1,0),"*滑川町*",'事業所・施設 一覧'!$Z$4:OFFSET('事業所・施設 一覧'!#REF!,-1,0))</f>
        <v>#REF!</v>
      </c>
      <c r="T49" s="24" t="e">
        <f ca="1">COUNTIFS('事業所・施設 一覧'!$D$4:OFFSET('事業所・施設 一覧'!#REF!,-1,0),"*滑川町*",'事業所・施設 一覧'!$AA$4:OFFSET('事業所・施設 一覧'!#REF!,-1,0),"&lt;&gt;")</f>
        <v>#REF!</v>
      </c>
      <c r="U49" s="25" t="e">
        <f ca="1">SUMIF('事業所・施設 一覧'!$D$4:OFFSET('事業所・施設 一覧'!#REF!,-1,0),"*滑川町*",'事業所・施設 一覧'!$AA$4:OFFSET('事業所・施設 一覧'!#REF!,-1,0))</f>
        <v>#REF!</v>
      </c>
      <c r="V49" s="24" t="e">
        <f ca="1">COUNTIFS('事業所・施設 一覧'!$D$4:OFFSET('事業所・施設 一覧'!#REF!,-1,0),"*滑川町*",'事業所・施設 一覧'!$AB$4:OFFSET('事業所・施設 一覧'!#REF!,-1,0),"&lt;&gt;")</f>
        <v>#REF!</v>
      </c>
      <c r="W49" s="25" t="e">
        <f ca="1">SUMIF('事業所・施設 一覧'!$D$4:OFFSET('事業所・施設 一覧'!#REF!,-1,0),"*滑川町*",'事業所・施設 一覧'!$AB$4:OFFSET('事業所・施設 一覧'!#REF!,-1,0))</f>
        <v>#REF!</v>
      </c>
      <c r="X49" s="24" t="e">
        <f ca="1">COUNTIFS('事業所・施設 一覧'!$D$4:OFFSET('事業所・施設 一覧'!#REF!,-1,0),"*滑川町*",'事業所・施設 一覧'!$AC$4:OFFSET('事業所・施設 一覧'!#REF!,-1,0),"&lt;&gt;")</f>
        <v>#REF!</v>
      </c>
      <c r="Y49" s="25" t="e">
        <f ca="1">SUMIF('事業所・施設 一覧'!$D$4:OFFSET('事業所・施設 一覧'!#REF!,-1,0),"*滑川町*",'事業所・施設 一覧'!$AC$4:OFFSET('事業所・施設 一覧'!#REF!,-1,0))</f>
        <v>#REF!</v>
      </c>
    </row>
    <row r="50" spans="1:25" ht="20.100000000000001" customHeight="1">
      <c r="A50" s="15">
        <v>46</v>
      </c>
      <c r="B50" s="14" t="s">
        <v>4141</v>
      </c>
      <c r="C50" s="2" t="s">
        <v>4107</v>
      </c>
      <c r="D50" s="22" t="e">
        <f ca="1">COUNTIFS('事業所・施設 一覧'!$D$4:OFFSET('事業所・施設 一覧'!#REF!,-1,0),"*嵐山町*",'事業所・施設 一覧'!$P$4:OFFSET('事業所・施設 一覧'!#REF!,-1,0),"&lt;&gt;")</f>
        <v>#REF!</v>
      </c>
      <c r="E50" s="23" t="e">
        <f ca="1">SUMIF('事業所・施設 一覧'!$D$4:OFFSET('事業所・施設 一覧'!#REF!,-1,0),"*嵐山町*",'事業所・施設 一覧'!$P$4:OFFSET('事業所・施設 一覧'!#REF!,-1,0))</f>
        <v>#REF!</v>
      </c>
      <c r="F50" s="24" t="e">
        <f ca="1">COUNTIFS('事業所・施設 一覧'!$D$4:OFFSET('事業所・施設 一覧'!#REF!,-1,0),"*嵐山町*",'事業所・施設 一覧'!$S$4:OFFSET('事業所・施設 一覧'!#REF!,-1,0),"&lt;&gt;")</f>
        <v>#REF!</v>
      </c>
      <c r="G50" s="23" t="e">
        <f ca="1">SUMIF('事業所・施設 一覧'!$D$4:OFFSET('事業所・施設 一覧'!#REF!,-1,0),"*嵐山町*",'事業所・施設 一覧'!$S$4:OFFSET('事業所・施設 一覧'!#REF!,-1,0))</f>
        <v>#REF!</v>
      </c>
      <c r="H50" s="24" t="e">
        <f ca="1">COUNTIFS('事業所・施設 一覧'!$D$4:OFFSET('事業所・施設 一覧'!#REF!,-1,0),"*嵐山町*",'事業所・施設 一覧'!$T$4:OFFSET('事業所・施設 一覧'!#REF!,-1,0),"&lt;&gt;")</f>
        <v>#REF!</v>
      </c>
      <c r="I50" s="23" t="e">
        <f ca="1">SUMIF('事業所・施設 一覧'!$D$4:OFFSET('事業所・施設 一覧'!#REF!,-1,0),"*嵐山町*",'事業所・施設 一覧'!$T$4:OFFSET('事業所・施設 一覧'!#REF!,-1,0))</f>
        <v>#REF!</v>
      </c>
      <c r="J50" s="24" t="e">
        <f ca="1">COUNTIFS('事業所・施設 一覧'!$D$4:OFFSET('事業所・施設 一覧'!#REF!,-1,0),"*嵐山町*",'事業所・施設 一覧'!$U$4:OFFSET('事業所・施設 一覧'!#REF!,-1,0),"&lt;&gt;")</f>
        <v>#REF!</v>
      </c>
      <c r="K50" s="23" t="e">
        <f ca="1">SUMIF('事業所・施設 一覧'!$D$4:OFFSET('事業所・施設 一覧'!#REF!,-1,0),"*嵐山町*",'事業所・施設 一覧'!$U$4:OFFSET('事業所・施設 一覧'!#REF!,-1,0))</f>
        <v>#REF!</v>
      </c>
      <c r="L50" s="24" t="e">
        <f ca="1">COUNTIFS('事業所・施設 一覧'!$D$4:OFFSET('事業所・施設 一覧'!#REF!,-1,0),"*嵐山町*",'事業所・施設 一覧'!$V$4:OFFSET('事業所・施設 一覧'!#REF!,-1,0),"&lt;&gt;")</f>
        <v>#REF!</v>
      </c>
      <c r="M50" s="23" t="e">
        <f ca="1">SUMIF('事業所・施設 一覧'!$D$4:OFFSET('事業所・施設 一覧'!#REF!,-1,0),"*嵐山町*",'事業所・施設 一覧'!$V$4:OFFSET('事業所・施設 一覧'!#REF!,-1,0))</f>
        <v>#REF!</v>
      </c>
      <c r="N50" s="24" t="e">
        <f ca="1">COUNTIFS('事業所・施設 一覧'!$D$4:OFFSET('事業所・施設 一覧'!#REF!,-1,0),"*嵐山町*",'事業所・施設 一覧'!$W$4:OFFSET('事業所・施設 一覧'!#REF!,-1,0),"&lt;&gt;")</f>
        <v>#REF!</v>
      </c>
      <c r="O50" s="23" t="e">
        <f ca="1">SUMIF('事業所・施設 一覧'!$D$4:OFFSET('事業所・施設 一覧'!#REF!,-1,0),"*嵐山町*",'事業所・施設 一覧'!$W$4:OFFSET('事業所・施設 一覧'!#REF!,-1,0))</f>
        <v>#REF!</v>
      </c>
      <c r="P50" s="24" t="e">
        <f ca="1">COUNTIFS('事業所・施設 一覧'!$D$4:OFFSET('事業所・施設 一覧'!#REF!,-1,0),"*嵐山町*",'事業所・施設 一覧'!$X$4:OFFSET('事業所・施設 一覧'!#REF!,-1,0),"&lt;&gt;")</f>
        <v>#REF!</v>
      </c>
      <c r="Q50" s="23" t="e">
        <f ca="1">SUMIF('事業所・施設 一覧'!$D$4:OFFSET('事業所・施設 一覧'!#REF!,-1,0),"*嵐山町*",'事業所・施設 一覧'!$X$4:OFFSET('事業所・施設 一覧'!#REF!,-1,0))</f>
        <v>#REF!</v>
      </c>
      <c r="R50" s="24" t="e">
        <f ca="1">COUNTIFS('事業所・施設 一覧'!$D$4:OFFSET('事業所・施設 一覧'!#REF!,-1,0),"*嵐山町*",'事業所・施設 一覧'!$Z$4:OFFSET('事業所・施設 一覧'!#REF!,-1,0),"&lt;&gt;")</f>
        <v>#REF!</v>
      </c>
      <c r="S50" s="23" t="e">
        <f ca="1">SUMIF('事業所・施設 一覧'!$D$4:OFFSET('事業所・施設 一覧'!#REF!,-1,0),"*嵐山町*",'事業所・施設 一覧'!$Z$4:OFFSET('事業所・施設 一覧'!#REF!,-1,0))</f>
        <v>#REF!</v>
      </c>
      <c r="T50" s="24" t="e">
        <f ca="1">COUNTIFS('事業所・施設 一覧'!$D$4:OFFSET('事業所・施設 一覧'!#REF!,-1,0),"*嵐山町*",'事業所・施設 一覧'!$AA$4:OFFSET('事業所・施設 一覧'!#REF!,-1,0),"&lt;&gt;")</f>
        <v>#REF!</v>
      </c>
      <c r="U50" s="25" t="e">
        <f ca="1">SUMIF('事業所・施設 一覧'!$D$4:OFFSET('事業所・施設 一覧'!#REF!,-1,0),"*嵐山町*",'事業所・施設 一覧'!$AA$4:OFFSET('事業所・施設 一覧'!#REF!,-1,0))</f>
        <v>#REF!</v>
      </c>
      <c r="V50" s="24" t="e">
        <f ca="1">COUNTIFS('事業所・施設 一覧'!$D$4:OFFSET('事業所・施設 一覧'!#REF!,-1,0),"*嵐山町*",'事業所・施設 一覧'!$AB$4:OFFSET('事業所・施設 一覧'!#REF!,-1,0),"&lt;&gt;")</f>
        <v>#REF!</v>
      </c>
      <c r="W50" s="25" t="e">
        <f ca="1">SUMIF('事業所・施設 一覧'!$D$4:OFFSET('事業所・施設 一覧'!#REF!,-1,0),"*嵐山町*",'事業所・施設 一覧'!$AB$4:OFFSET('事業所・施設 一覧'!#REF!,-1,0))</f>
        <v>#REF!</v>
      </c>
      <c r="X50" s="24" t="e">
        <f ca="1">COUNTIFS('事業所・施設 一覧'!$D$4:OFFSET('事業所・施設 一覧'!#REF!,-1,0),"*嵐山町*",'事業所・施設 一覧'!$AC$4:OFFSET('事業所・施設 一覧'!#REF!,-1,0),"&lt;&gt;")</f>
        <v>#REF!</v>
      </c>
      <c r="Y50" s="25" t="e">
        <f ca="1">SUMIF('事業所・施設 一覧'!$D$4:OFFSET('事業所・施設 一覧'!#REF!,-1,0),"*嵐山町*",'事業所・施設 一覧'!$AC$4:OFFSET('事業所・施設 一覧'!#REF!,-1,0))</f>
        <v>#REF!</v>
      </c>
    </row>
    <row r="51" spans="1:25" ht="20.100000000000001" customHeight="1">
      <c r="A51" s="15">
        <v>47</v>
      </c>
      <c r="B51" s="14" t="s">
        <v>4141</v>
      </c>
      <c r="C51" s="2" t="s">
        <v>4108</v>
      </c>
      <c r="D51" s="22" t="e">
        <f ca="1">COUNTIFS('事業所・施設 一覧'!$D$4:OFFSET('事業所・施設 一覧'!#REF!,-1,0),"*小川町*",'事業所・施設 一覧'!$P$4:OFFSET('事業所・施設 一覧'!#REF!,-1,0),"&lt;&gt;")</f>
        <v>#REF!</v>
      </c>
      <c r="E51" s="23" t="e">
        <f ca="1">SUMIF('事業所・施設 一覧'!$D$4:OFFSET('事業所・施設 一覧'!#REF!,-1,0),"*小川町*",'事業所・施設 一覧'!$P$4:OFFSET('事業所・施設 一覧'!#REF!,-1,0))</f>
        <v>#REF!</v>
      </c>
      <c r="F51" s="24" t="e">
        <f ca="1">COUNTIFS('事業所・施設 一覧'!$D$4:OFFSET('事業所・施設 一覧'!#REF!,-1,0),"*小川町*",'事業所・施設 一覧'!$S$4:OFFSET('事業所・施設 一覧'!#REF!,-1,0),"&lt;&gt;")</f>
        <v>#REF!</v>
      </c>
      <c r="G51" s="23" t="e">
        <f ca="1">SUMIF('事業所・施設 一覧'!$D$4:OFFSET('事業所・施設 一覧'!#REF!,-1,0),"*小川町*",'事業所・施設 一覧'!$S$4:OFFSET('事業所・施設 一覧'!#REF!,-1,0))</f>
        <v>#REF!</v>
      </c>
      <c r="H51" s="24" t="e">
        <f ca="1">COUNTIFS('事業所・施設 一覧'!$D$4:OFFSET('事業所・施設 一覧'!#REF!,-1,0),"*小川町*",'事業所・施設 一覧'!$T$4:OFFSET('事業所・施設 一覧'!#REF!,-1,0),"&lt;&gt;")</f>
        <v>#REF!</v>
      </c>
      <c r="I51" s="23" t="e">
        <f ca="1">SUMIF('事業所・施設 一覧'!$D$4:OFFSET('事業所・施設 一覧'!#REF!,-1,0),"*小川町*",'事業所・施設 一覧'!$T$4:OFFSET('事業所・施設 一覧'!#REF!,-1,0))</f>
        <v>#REF!</v>
      </c>
      <c r="J51" s="24" t="e">
        <f ca="1">COUNTIFS('事業所・施設 一覧'!$D$4:OFFSET('事業所・施設 一覧'!#REF!,-1,0),"*小川町*",'事業所・施設 一覧'!$U$4:OFFSET('事業所・施設 一覧'!#REF!,-1,0),"&lt;&gt;")</f>
        <v>#REF!</v>
      </c>
      <c r="K51" s="23" t="e">
        <f ca="1">SUMIF('事業所・施設 一覧'!$D$4:OFFSET('事業所・施設 一覧'!#REF!,-1,0),"*小川町*",'事業所・施設 一覧'!$U$4:OFFSET('事業所・施設 一覧'!#REF!,-1,0))</f>
        <v>#REF!</v>
      </c>
      <c r="L51" s="24" t="e">
        <f ca="1">COUNTIFS('事業所・施設 一覧'!$D$4:OFFSET('事業所・施設 一覧'!#REF!,-1,0),"*小川町*",'事業所・施設 一覧'!$V$4:OFFSET('事業所・施設 一覧'!#REF!,-1,0),"&lt;&gt;")</f>
        <v>#REF!</v>
      </c>
      <c r="M51" s="23" t="e">
        <f ca="1">SUMIF('事業所・施設 一覧'!$D$4:OFFSET('事業所・施設 一覧'!#REF!,-1,0),"*小川町*",'事業所・施設 一覧'!$V$4:OFFSET('事業所・施設 一覧'!#REF!,-1,0))</f>
        <v>#REF!</v>
      </c>
      <c r="N51" s="24" t="e">
        <f ca="1">COUNTIFS('事業所・施設 一覧'!$D$4:OFFSET('事業所・施設 一覧'!#REF!,-1,0),"*小川町*",'事業所・施設 一覧'!$W$4:OFFSET('事業所・施設 一覧'!#REF!,-1,0),"&lt;&gt;")</f>
        <v>#REF!</v>
      </c>
      <c r="O51" s="23" t="e">
        <f ca="1">SUMIF('事業所・施設 一覧'!$D$4:OFFSET('事業所・施設 一覧'!#REF!,-1,0),"*小川町*",'事業所・施設 一覧'!$W$4:OFFSET('事業所・施設 一覧'!#REF!,-1,0))</f>
        <v>#REF!</v>
      </c>
      <c r="P51" s="24" t="e">
        <f ca="1">COUNTIFS('事業所・施設 一覧'!$D$4:OFFSET('事業所・施設 一覧'!#REF!,-1,0),"*小川町*",'事業所・施設 一覧'!$X$4:OFFSET('事業所・施設 一覧'!#REF!,-1,0),"&lt;&gt;")</f>
        <v>#REF!</v>
      </c>
      <c r="Q51" s="23" t="e">
        <f ca="1">SUMIF('事業所・施設 一覧'!$D$4:OFFSET('事業所・施設 一覧'!#REF!,-1,0),"*小川町*",'事業所・施設 一覧'!$X$4:OFFSET('事業所・施設 一覧'!#REF!,-1,0))</f>
        <v>#REF!</v>
      </c>
      <c r="R51" s="24" t="e">
        <f ca="1">COUNTIFS('事業所・施設 一覧'!$D$4:OFFSET('事業所・施設 一覧'!#REF!,-1,0),"*小川町*",'事業所・施設 一覧'!$Z$4:OFFSET('事業所・施設 一覧'!#REF!,-1,0),"&lt;&gt;")</f>
        <v>#REF!</v>
      </c>
      <c r="S51" s="23" t="e">
        <f ca="1">SUMIF('事業所・施設 一覧'!$D$4:OFFSET('事業所・施設 一覧'!#REF!,-1,0),"*小川町*",'事業所・施設 一覧'!$Z$4:OFFSET('事業所・施設 一覧'!#REF!,-1,0))</f>
        <v>#REF!</v>
      </c>
      <c r="T51" s="24" t="e">
        <f ca="1">COUNTIFS('事業所・施設 一覧'!$D$4:OFFSET('事業所・施設 一覧'!#REF!,-1,0),"*小川町*",'事業所・施設 一覧'!$AA$4:OFFSET('事業所・施設 一覧'!#REF!,-1,0),"&lt;&gt;")</f>
        <v>#REF!</v>
      </c>
      <c r="U51" s="25" t="e">
        <f ca="1">SUMIF('事業所・施設 一覧'!$D$4:OFFSET('事業所・施設 一覧'!#REF!,-1,0),"*小川町*",'事業所・施設 一覧'!$AA$4:OFFSET('事業所・施設 一覧'!#REF!,-1,0))</f>
        <v>#REF!</v>
      </c>
      <c r="V51" s="24" t="e">
        <f ca="1">COUNTIFS('事業所・施設 一覧'!$D$4:OFFSET('事業所・施設 一覧'!#REF!,-1,0),"*小川町*",'事業所・施設 一覧'!$AB$4:OFFSET('事業所・施設 一覧'!#REF!,-1,0),"&lt;&gt;")</f>
        <v>#REF!</v>
      </c>
      <c r="W51" s="25" t="e">
        <f ca="1">SUMIF('事業所・施設 一覧'!$D$4:OFFSET('事業所・施設 一覧'!#REF!,-1,0),"*小川町*",'事業所・施設 一覧'!$AB$4:OFFSET('事業所・施設 一覧'!#REF!,-1,0))</f>
        <v>#REF!</v>
      </c>
      <c r="X51" s="24" t="e">
        <f ca="1">COUNTIFS('事業所・施設 一覧'!$D$4:OFFSET('事業所・施設 一覧'!#REF!,-1,0),"*小川町*",'事業所・施設 一覧'!$AC$4:OFFSET('事業所・施設 一覧'!#REF!,-1,0),"&lt;&gt;")</f>
        <v>#REF!</v>
      </c>
      <c r="Y51" s="25" t="e">
        <f ca="1">SUMIF('事業所・施設 一覧'!$D$4:OFFSET('事業所・施設 一覧'!#REF!,-1,0),"*小川町*",'事業所・施設 一覧'!$AC$4:OFFSET('事業所・施設 一覧'!#REF!,-1,0))</f>
        <v>#REF!</v>
      </c>
    </row>
    <row r="52" spans="1:25" ht="20.100000000000001" customHeight="1">
      <c r="A52" s="15">
        <v>48</v>
      </c>
      <c r="B52" s="14" t="s">
        <v>4141</v>
      </c>
      <c r="C52" s="2" t="s">
        <v>4109</v>
      </c>
      <c r="D52" s="22" t="e">
        <f ca="1">COUNTIFS('事業所・施設 一覧'!$D$4:OFFSET('事業所・施設 一覧'!#REF!,-1,0),"*川島町*",'事業所・施設 一覧'!$P$4:OFFSET('事業所・施設 一覧'!#REF!,-1,0),"&lt;&gt;")</f>
        <v>#REF!</v>
      </c>
      <c r="E52" s="23" t="e">
        <f ca="1">SUMIF('事業所・施設 一覧'!$D$4:OFFSET('事業所・施設 一覧'!#REF!,-1,0),"*川島町*",'事業所・施設 一覧'!$P$4:OFFSET('事業所・施設 一覧'!#REF!,-1,0))</f>
        <v>#REF!</v>
      </c>
      <c r="F52" s="24" t="e">
        <f ca="1">COUNTIFS('事業所・施設 一覧'!$D$4:OFFSET('事業所・施設 一覧'!#REF!,-1,0),"*川島町*",'事業所・施設 一覧'!$S$4:OFFSET('事業所・施設 一覧'!#REF!,-1,0),"&lt;&gt;")</f>
        <v>#REF!</v>
      </c>
      <c r="G52" s="23" t="e">
        <f ca="1">SUMIF('事業所・施設 一覧'!$D$4:OFFSET('事業所・施設 一覧'!#REF!,-1,0),"*川島町*",'事業所・施設 一覧'!$S$4:OFFSET('事業所・施設 一覧'!#REF!,-1,0))</f>
        <v>#REF!</v>
      </c>
      <c r="H52" s="24" t="e">
        <f ca="1">COUNTIFS('事業所・施設 一覧'!$D$4:OFFSET('事業所・施設 一覧'!#REF!,-1,0),"*川島町*",'事業所・施設 一覧'!$T$4:OFFSET('事業所・施設 一覧'!#REF!,-1,0),"&lt;&gt;")</f>
        <v>#REF!</v>
      </c>
      <c r="I52" s="23" t="e">
        <f ca="1">SUMIF('事業所・施設 一覧'!$D$4:OFFSET('事業所・施設 一覧'!#REF!,-1,0),"*川島町*",'事業所・施設 一覧'!$T$4:OFFSET('事業所・施設 一覧'!#REF!,-1,0))</f>
        <v>#REF!</v>
      </c>
      <c r="J52" s="24" t="e">
        <f ca="1">COUNTIFS('事業所・施設 一覧'!$D$4:OFFSET('事業所・施設 一覧'!#REF!,-1,0),"*川島町*",'事業所・施設 一覧'!$U$4:OFFSET('事業所・施設 一覧'!#REF!,-1,0),"&lt;&gt;")</f>
        <v>#REF!</v>
      </c>
      <c r="K52" s="23" t="e">
        <f ca="1">SUMIF('事業所・施設 一覧'!$D$4:OFFSET('事業所・施設 一覧'!#REF!,-1,0),"*川島町*",'事業所・施設 一覧'!$U$4:OFFSET('事業所・施設 一覧'!#REF!,-1,0))</f>
        <v>#REF!</v>
      </c>
      <c r="L52" s="24" t="e">
        <f ca="1">COUNTIFS('事業所・施設 一覧'!$D$4:OFFSET('事業所・施設 一覧'!#REF!,-1,0),"*川島町*",'事業所・施設 一覧'!$V$4:OFFSET('事業所・施設 一覧'!#REF!,-1,0),"&lt;&gt;")</f>
        <v>#REF!</v>
      </c>
      <c r="M52" s="23" t="e">
        <f ca="1">SUMIF('事業所・施設 一覧'!$D$4:OFFSET('事業所・施設 一覧'!#REF!,-1,0),"*川島町*",'事業所・施設 一覧'!$V$4:OFFSET('事業所・施設 一覧'!#REF!,-1,0))</f>
        <v>#REF!</v>
      </c>
      <c r="N52" s="24" t="e">
        <f ca="1">COUNTIFS('事業所・施設 一覧'!$D$4:OFFSET('事業所・施設 一覧'!#REF!,-1,0),"*川島町*",'事業所・施設 一覧'!$W$4:OFFSET('事業所・施設 一覧'!#REF!,-1,0),"&lt;&gt;")</f>
        <v>#REF!</v>
      </c>
      <c r="O52" s="23" t="e">
        <f ca="1">SUMIF('事業所・施設 一覧'!$D$4:OFFSET('事業所・施設 一覧'!#REF!,-1,0),"*川島町*",'事業所・施設 一覧'!$W$4:OFFSET('事業所・施設 一覧'!#REF!,-1,0))</f>
        <v>#REF!</v>
      </c>
      <c r="P52" s="24" t="e">
        <f ca="1">COUNTIFS('事業所・施設 一覧'!$D$4:OFFSET('事業所・施設 一覧'!#REF!,-1,0),"*川島町*",'事業所・施設 一覧'!$X$4:OFFSET('事業所・施設 一覧'!#REF!,-1,0),"&lt;&gt;")</f>
        <v>#REF!</v>
      </c>
      <c r="Q52" s="23" t="e">
        <f ca="1">SUMIF('事業所・施設 一覧'!$D$4:OFFSET('事業所・施設 一覧'!#REF!,-1,0),"*川島町*",'事業所・施設 一覧'!$X$4:OFFSET('事業所・施設 一覧'!#REF!,-1,0))</f>
        <v>#REF!</v>
      </c>
      <c r="R52" s="24" t="e">
        <f ca="1">COUNTIFS('事業所・施設 一覧'!$D$4:OFFSET('事業所・施設 一覧'!#REF!,-1,0),"*川島町*",'事業所・施設 一覧'!$Z$4:OFFSET('事業所・施設 一覧'!#REF!,-1,0),"&lt;&gt;")</f>
        <v>#REF!</v>
      </c>
      <c r="S52" s="23" t="e">
        <f ca="1">SUMIF('事業所・施設 一覧'!$D$4:OFFSET('事業所・施設 一覧'!#REF!,-1,0),"*川島町*",'事業所・施設 一覧'!$Z$4:OFFSET('事業所・施設 一覧'!#REF!,-1,0))</f>
        <v>#REF!</v>
      </c>
      <c r="T52" s="24" t="e">
        <f ca="1">COUNTIFS('事業所・施設 一覧'!$D$4:OFFSET('事業所・施設 一覧'!#REF!,-1,0),"*川島町*",'事業所・施設 一覧'!$AA$4:OFFSET('事業所・施設 一覧'!#REF!,-1,0),"&lt;&gt;")</f>
        <v>#REF!</v>
      </c>
      <c r="U52" s="25" t="e">
        <f ca="1">SUMIF('事業所・施設 一覧'!$D$4:OFFSET('事業所・施設 一覧'!#REF!,-1,0),"*川島町*",'事業所・施設 一覧'!$AA$4:OFFSET('事業所・施設 一覧'!#REF!,-1,0))</f>
        <v>#REF!</v>
      </c>
      <c r="V52" s="24" t="e">
        <f ca="1">COUNTIFS('事業所・施設 一覧'!$D$4:OFFSET('事業所・施設 一覧'!#REF!,-1,0),"*川島町*",'事業所・施設 一覧'!$AB$4:OFFSET('事業所・施設 一覧'!#REF!,-1,0),"&lt;&gt;")</f>
        <v>#REF!</v>
      </c>
      <c r="W52" s="25" t="e">
        <f ca="1">SUMIF('事業所・施設 一覧'!$D$4:OFFSET('事業所・施設 一覧'!#REF!,-1,0),"*川島町*",'事業所・施設 一覧'!$AB$4:OFFSET('事業所・施設 一覧'!#REF!,-1,0))</f>
        <v>#REF!</v>
      </c>
      <c r="X52" s="24" t="e">
        <f ca="1">COUNTIFS('事業所・施設 一覧'!$D$4:OFFSET('事業所・施設 一覧'!#REF!,-1,0),"*川島町*",'事業所・施設 一覧'!$AC$4:OFFSET('事業所・施設 一覧'!#REF!,-1,0),"&lt;&gt;")</f>
        <v>#REF!</v>
      </c>
      <c r="Y52" s="25" t="e">
        <f ca="1">SUMIF('事業所・施設 一覧'!$D$4:OFFSET('事業所・施設 一覧'!#REF!,-1,0),"*川島町*",'事業所・施設 一覧'!$AC$4:OFFSET('事業所・施設 一覧'!#REF!,-1,0))</f>
        <v>#REF!</v>
      </c>
    </row>
    <row r="53" spans="1:25" ht="20.100000000000001" customHeight="1">
      <c r="A53" s="15">
        <v>49</v>
      </c>
      <c r="B53" s="14" t="s">
        <v>4141</v>
      </c>
      <c r="C53" s="2" t="s">
        <v>4110</v>
      </c>
      <c r="D53" s="22" t="e">
        <f ca="1">COUNTIFS('事業所・施設 一覧'!$D$4:OFFSET('事業所・施設 一覧'!#REF!,-1,0),"*吉見町*",'事業所・施設 一覧'!$P$4:OFFSET('事業所・施設 一覧'!#REF!,-1,0),"&lt;&gt;")</f>
        <v>#REF!</v>
      </c>
      <c r="E53" s="23" t="e">
        <f ca="1">SUMIF('事業所・施設 一覧'!$D$4:OFFSET('事業所・施設 一覧'!#REF!,-1,0),"*吉見町*",'事業所・施設 一覧'!$P$4:OFFSET('事業所・施設 一覧'!#REF!,-1,0))</f>
        <v>#REF!</v>
      </c>
      <c r="F53" s="24" t="e">
        <f ca="1">COUNTIFS('事業所・施設 一覧'!$D$4:OFFSET('事業所・施設 一覧'!#REF!,-1,0),"*吉見町*",'事業所・施設 一覧'!$S$4:OFFSET('事業所・施設 一覧'!#REF!,-1,0),"&lt;&gt;")</f>
        <v>#REF!</v>
      </c>
      <c r="G53" s="23" t="e">
        <f ca="1">SUMIF('事業所・施設 一覧'!$D$4:OFFSET('事業所・施設 一覧'!#REF!,-1,0),"*吉見町*",'事業所・施設 一覧'!$S$4:OFFSET('事業所・施設 一覧'!#REF!,-1,0))</f>
        <v>#REF!</v>
      </c>
      <c r="H53" s="24" t="e">
        <f ca="1">COUNTIFS('事業所・施設 一覧'!$D$4:OFFSET('事業所・施設 一覧'!#REF!,-1,0),"*吉見町*",'事業所・施設 一覧'!$T$4:OFFSET('事業所・施設 一覧'!#REF!,-1,0),"&lt;&gt;")</f>
        <v>#REF!</v>
      </c>
      <c r="I53" s="23" t="e">
        <f ca="1">SUMIF('事業所・施設 一覧'!$D$4:OFFSET('事業所・施設 一覧'!#REF!,-1,0),"*吉見町*",'事業所・施設 一覧'!$T$4:OFFSET('事業所・施設 一覧'!#REF!,-1,0))</f>
        <v>#REF!</v>
      </c>
      <c r="J53" s="24" t="e">
        <f ca="1">COUNTIFS('事業所・施設 一覧'!$D$4:OFFSET('事業所・施設 一覧'!#REF!,-1,0),"*吉見町*",'事業所・施設 一覧'!$U$4:OFFSET('事業所・施設 一覧'!#REF!,-1,0),"&lt;&gt;")</f>
        <v>#REF!</v>
      </c>
      <c r="K53" s="23" t="e">
        <f ca="1">SUMIF('事業所・施設 一覧'!$D$4:OFFSET('事業所・施設 一覧'!#REF!,-1,0),"*吉見町*",'事業所・施設 一覧'!$U$4:OFFSET('事業所・施設 一覧'!#REF!,-1,0))</f>
        <v>#REF!</v>
      </c>
      <c r="L53" s="24" t="e">
        <f ca="1">COUNTIFS('事業所・施設 一覧'!$D$4:OFFSET('事業所・施設 一覧'!#REF!,-1,0),"*吉見町*",'事業所・施設 一覧'!$V$4:OFFSET('事業所・施設 一覧'!#REF!,-1,0),"&lt;&gt;")</f>
        <v>#REF!</v>
      </c>
      <c r="M53" s="23" t="e">
        <f ca="1">SUMIF('事業所・施設 一覧'!$D$4:OFFSET('事業所・施設 一覧'!#REF!,-1,0),"*吉見町*",'事業所・施設 一覧'!$V$4:OFFSET('事業所・施設 一覧'!#REF!,-1,0))</f>
        <v>#REF!</v>
      </c>
      <c r="N53" s="24" t="e">
        <f ca="1">COUNTIFS('事業所・施設 一覧'!$D$4:OFFSET('事業所・施設 一覧'!#REF!,-1,0),"*吉見町*",'事業所・施設 一覧'!$W$4:OFFSET('事業所・施設 一覧'!#REF!,-1,0),"&lt;&gt;")</f>
        <v>#REF!</v>
      </c>
      <c r="O53" s="23" t="e">
        <f ca="1">SUMIF('事業所・施設 一覧'!$D$4:OFFSET('事業所・施設 一覧'!#REF!,-1,0),"*吉見町*",'事業所・施設 一覧'!$W$4:OFFSET('事業所・施設 一覧'!#REF!,-1,0))</f>
        <v>#REF!</v>
      </c>
      <c r="P53" s="24" t="e">
        <f ca="1">COUNTIFS('事業所・施設 一覧'!$D$4:OFFSET('事業所・施設 一覧'!#REF!,-1,0),"*吉見町*",'事業所・施設 一覧'!$X$4:OFFSET('事業所・施設 一覧'!#REF!,-1,0),"&lt;&gt;")</f>
        <v>#REF!</v>
      </c>
      <c r="Q53" s="23" t="e">
        <f ca="1">SUMIF('事業所・施設 一覧'!$D$4:OFFSET('事業所・施設 一覧'!#REF!,-1,0),"*吉見町*",'事業所・施設 一覧'!$X$4:OFFSET('事業所・施設 一覧'!#REF!,-1,0))</f>
        <v>#REF!</v>
      </c>
      <c r="R53" s="24" t="e">
        <f ca="1">COUNTIFS('事業所・施設 一覧'!$D$4:OFFSET('事業所・施設 一覧'!#REF!,-1,0),"*吉見町*",'事業所・施設 一覧'!$Z$4:OFFSET('事業所・施設 一覧'!#REF!,-1,0),"&lt;&gt;")</f>
        <v>#REF!</v>
      </c>
      <c r="S53" s="23" t="e">
        <f ca="1">SUMIF('事業所・施設 一覧'!$D$4:OFFSET('事業所・施設 一覧'!#REF!,-1,0),"*吉見町*",'事業所・施設 一覧'!$Z$4:OFFSET('事業所・施設 一覧'!#REF!,-1,0))</f>
        <v>#REF!</v>
      </c>
      <c r="T53" s="24" t="e">
        <f ca="1">COUNTIFS('事業所・施設 一覧'!$D$4:OFFSET('事業所・施設 一覧'!#REF!,-1,0),"*吉見町*",'事業所・施設 一覧'!$AA$4:OFFSET('事業所・施設 一覧'!#REF!,-1,0),"&lt;&gt;")</f>
        <v>#REF!</v>
      </c>
      <c r="U53" s="25" t="e">
        <f ca="1">SUMIF('事業所・施設 一覧'!$D$4:OFFSET('事業所・施設 一覧'!#REF!,-1,0),"*吉見町*",'事業所・施設 一覧'!$AA$4:OFFSET('事業所・施設 一覧'!#REF!,-1,0))</f>
        <v>#REF!</v>
      </c>
      <c r="V53" s="24" t="e">
        <f ca="1">COUNTIFS('事業所・施設 一覧'!$D$4:OFFSET('事業所・施設 一覧'!#REF!,-1,0),"*吉見町*",'事業所・施設 一覧'!$AB$4:OFFSET('事業所・施設 一覧'!#REF!,-1,0),"&lt;&gt;")</f>
        <v>#REF!</v>
      </c>
      <c r="W53" s="25" t="e">
        <f ca="1">SUMIF('事業所・施設 一覧'!$D$4:OFFSET('事業所・施設 一覧'!#REF!,-1,0),"*吉見町*",'事業所・施設 一覧'!$AB$4:OFFSET('事業所・施設 一覧'!#REF!,-1,0))</f>
        <v>#REF!</v>
      </c>
      <c r="X53" s="24" t="e">
        <f ca="1">COUNTIFS('事業所・施設 一覧'!$D$4:OFFSET('事業所・施設 一覧'!#REF!,-1,0),"*吉見町*",'事業所・施設 一覧'!$AC$4:OFFSET('事業所・施設 一覧'!#REF!,-1,0),"&lt;&gt;")</f>
        <v>#REF!</v>
      </c>
      <c r="Y53" s="25" t="e">
        <f ca="1">SUMIF('事業所・施設 一覧'!$D$4:OFFSET('事業所・施設 一覧'!#REF!,-1,0),"*吉見町*",'事業所・施設 一覧'!$AC$4:OFFSET('事業所・施設 一覧'!#REF!,-1,0))</f>
        <v>#REF!</v>
      </c>
    </row>
    <row r="54" spans="1:25" ht="20.100000000000001" customHeight="1">
      <c r="A54" s="15">
        <v>50</v>
      </c>
      <c r="B54" s="14" t="s">
        <v>4141</v>
      </c>
      <c r="C54" s="2" t="s">
        <v>4111</v>
      </c>
      <c r="D54" s="22" t="e">
        <f ca="1">COUNTIFS('事業所・施設 一覧'!$D$4:OFFSET('事業所・施設 一覧'!#REF!,-1,0),"*鳩山町*",'事業所・施設 一覧'!$P$4:OFFSET('事業所・施設 一覧'!#REF!,-1,0),"&lt;&gt;")</f>
        <v>#REF!</v>
      </c>
      <c r="E54" s="23" t="e">
        <f ca="1">SUMIF('事業所・施設 一覧'!$D$4:OFFSET('事業所・施設 一覧'!#REF!,-1,0),"*鳩山町*",'事業所・施設 一覧'!$P$4:OFFSET('事業所・施設 一覧'!#REF!,-1,0))</f>
        <v>#REF!</v>
      </c>
      <c r="F54" s="24" t="e">
        <f ca="1">COUNTIFS('事業所・施設 一覧'!$D$4:OFFSET('事業所・施設 一覧'!#REF!,-1,0),"*鳩山町*",'事業所・施設 一覧'!$S$4:OFFSET('事業所・施設 一覧'!#REF!,-1,0),"&lt;&gt;")</f>
        <v>#REF!</v>
      </c>
      <c r="G54" s="23" t="e">
        <f ca="1">SUMIF('事業所・施設 一覧'!$D$4:OFFSET('事業所・施設 一覧'!#REF!,-1,0),"*鳩山町*",'事業所・施設 一覧'!$S$4:OFFSET('事業所・施設 一覧'!#REF!,-1,0))</f>
        <v>#REF!</v>
      </c>
      <c r="H54" s="24" t="e">
        <f ca="1">COUNTIFS('事業所・施設 一覧'!$D$4:OFFSET('事業所・施設 一覧'!#REF!,-1,0),"*鳩山町*",'事業所・施設 一覧'!$T$4:OFFSET('事業所・施設 一覧'!#REF!,-1,0),"&lt;&gt;")</f>
        <v>#REF!</v>
      </c>
      <c r="I54" s="23" t="e">
        <f ca="1">SUMIF('事業所・施設 一覧'!$D$4:OFFSET('事業所・施設 一覧'!#REF!,-1,0),"*鳩山町*",'事業所・施設 一覧'!$T$4:OFFSET('事業所・施設 一覧'!#REF!,-1,0))</f>
        <v>#REF!</v>
      </c>
      <c r="J54" s="24" t="e">
        <f ca="1">COUNTIFS('事業所・施設 一覧'!$D$4:OFFSET('事業所・施設 一覧'!#REF!,-1,0),"*鳩山町*",'事業所・施設 一覧'!$U$4:OFFSET('事業所・施設 一覧'!#REF!,-1,0),"&lt;&gt;")</f>
        <v>#REF!</v>
      </c>
      <c r="K54" s="23" t="e">
        <f ca="1">SUMIF('事業所・施設 一覧'!$D$4:OFFSET('事業所・施設 一覧'!#REF!,-1,0),"*鳩山町*",'事業所・施設 一覧'!$U$4:OFFSET('事業所・施設 一覧'!#REF!,-1,0))</f>
        <v>#REF!</v>
      </c>
      <c r="L54" s="24" t="e">
        <f ca="1">COUNTIFS('事業所・施設 一覧'!$D$4:OFFSET('事業所・施設 一覧'!#REF!,-1,0),"*鳩山町*",'事業所・施設 一覧'!$V$4:OFFSET('事業所・施設 一覧'!#REF!,-1,0),"&lt;&gt;")</f>
        <v>#REF!</v>
      </c>
      <c r="M54" s="23" t="e">
        <f ca="1">SUMIF('事業所・施設 一覧'!$D$4:OFFSET('事業所・施設 一覧'!#REF!,-1,0),"*鳩山町*",'事業所・施設 一覧'!$V$4:OFFSET('事業所・施設 一覧'!#REF!,-1,0))</f>
        <v>#REF!</v>
      </c>
      <c r="N54" s="24" t="e">
        <f ca="1">COUNTIFS('事業所・施設 一覧'!$D$4:OFFSET('事業所・施設 一覧'!#REF!,-1,0),"*鳩山町*",'事業所・施設 一覧'!$W$4:OFFSET('事業所・施設 一覧'!#REF!,-1,0),"&lt;&gt;")</f>
        <v>#REF!</v>
      </c>
      <c r="O54" s="23" t="e">
        <f ca="1">SUMIF('事業所・施設 一覧'!$D$4:OFFSET('事業所・施設 一覧'!#REF!,-1,0),"*鳩山町*",'事業所・施設 一覧'!$W$4:OFFSET('事業所・施設 一覧'!#REF!,-1,0))</f>
        <v>#REF!</v>
      </c>
      <c r="P54" s="24" t="e">
        <f ca="1">COUNTIFS('事業所・施設 一覧'!$D$4:OFFSET('事業所・施設 一覧'!#REF!,-1,0),"*鳩山町*",'事業所・施設 一覧'!$X$4:OFFSET('事業所・施設 一覧'!#REF!,-1,0),"&lt;&gt;")</f>
        <v>#REF!</v>
      </c>
      <c r="Q54" s="23" t="e">
        <f ca="1">SUMIF('事業所・施設 一覧'!$D$4:OFFSET('事業所・施設 一覧'!#REF!,-1,0),"*鳩山町*",'事業所・施設 一覧'!$X$4:OFFSET('事業所・施設 一覧'!#REF!,-1,0))</f>
        <v>#REF!</v>
      </c>
      <c r="R54" s="24" t="e">
        <f ca="1">COUNTIFS('事業所・施設 一覧'!$D$4:OFFSET('事業所・施設 一覧'!#REF!,-1,0),"*鳩山町*",'事業所・施設 一覧'!$Z$4:OFFSET('事業所・施設 一覧'!#REF!,-1,0),"&lt;&gt;")</f>
        <v>#REF!</v>
      </c>
      <c r="S54" s="23" t="e">
        <f ca="1">SUMIF('事業所・施設 一覧'!$D$4:OFFSET('事業所・施設 一覧'!#REF!,-1,0),"*鳩山町*",'事業所・施設 一覧'!$Z$4:OFFSET('事業所・施設 一覧'!#REF!,-1,0))</f>
        <v>#REF!</v>
      </c>
      <c r="T54" s="24" t="e">
        <f ca="1">COUNTIFS('事業所・施設 一覧'!$D$4:OFFSET('事業所・施設 一覧'!#REF!,-1,0),"*鳩山町*",'事業所・施設 一覧'!$AA$4:OFFSET('事業所・施設 一覧'!#REF!,-1,0),"&lt;&gt;")</f>
        <v>#REF!</v>
      </c>
      <c r="U54" s="25" t="e">
        <f ca="1">SUMIF('事業所・施設 一覧'!$D$4:OFFSET('事業所・施設 一覧'!#REF!,-1,0),"*鳩山町*",'事業所・施設 一覧'!$AA$4:OFFSET('事業所・施設 一覧'!#REF!,-1,0))</f>
        <v>#REF!</v>
      </c>
      <c r="V54" s="24" t="e">
        <f ca="1">COUNTIFS('事業所・施設 一覧'!$D$4:OFFSET('事業所・施設 一覧'!#REF!,-1,0),"*鳩山町*",'事業所・施設 一覧'!$AB$4:OFFSET('事業所・施設 一覧'!#REF!,-1,0),"&lt;&gt;")</f>
        <v>#REF!</v>
      </c>
      <c r="W54" s="25" t="e">
        <f ca="1">SUMIF('事業所・施設 一覧'!$D$4:OFFSET('事業所・施設 一覧'!#REF!,-1,0),"*鳩山町*",'事業所・施設 一覧'!$AB$4:OFFSET('事業所・施設 一覧'!#REF!,-1,0))</f>
        <v>#REF!</v>
      </c>
      <c r="X54" s="24" t="e">
        <f ca="1">COUNTIFS('事業所・施設 一覧'!$D$4:OFFSET('事業所・施設 一覧'!#REF!,-1,0),"*鳩山町*",'事業所・施設 一覧'!$AC$4:OFFSET('事業所・施設 一覧'!#REF!,-1,0),"&lt;&gt;")</f>
        <v>#REF!</v>
      </c>
      <c r="Y54" s="25" t="e">
        <f ca="1">SUMIF('事業所・施設 一覧'!$D$4:OFFSET('事業所・施設 一覧'!#REF!,-1,0),"*鳩山町*",'事業所・施設 一覧'!$AC$4:OFFSET('事業所・施設 一覧'!#REF!,-1,0))</f>
        <v>#REF!</v>
      </c>
    </row>
    <row r="55" spans="1:25" ht="20.100000000000001" customHeight="1">
      <c r="A55" s="15">
        <v>51</v>
      </c>
      <c r="B55" s="14" t="s">
        <v>4141</v>
      </c>
      <c r="C55" s="2" t="s">
        <v>4112</v>
      </c>
      <c r="D55" s="22" t="e">
        <f ca="1">COUNTIFS('事業所・施設 一覧'!$D$4:OFFSET('事業所・施設 一覧'!#REF!,-1,0),"*ときがわ町*",'事業所・施設 一覧'!$P$4:OFFSET('事業所・施設 一覧'!#REF!,-1,0),"&lt;&gt;")</f>
        <v>#REF!</v>
      </c>
      <c r="E55" s="23" t="e">
        <f ca="1">SUMIF('事業所・施設 一覧'!$D$4:OFFSET('事業所・施設 一覧'!#REF!,-1,0),"*ときがわ町*",'事業所・施設 一覧'!$P$4:OFFSET('事業所・施設 一覧'!#REF!,-1,0))</f>
        <v>#REF!</v>
      </c>
      <c r="F55" s="24" t="e">
        <f ca="1">COUNTIFS('事業所・施設 一覧'!$D$4:OFFSET('事業所・施設 一覧'!#REF!,-1,0),"*ときがわ町*",'事業所・施設 一覧'!$S$4:OFFSET('事業所・施設 一覧'!#REF!,-1,0),"&lt;&gt;")</f>
        <v>#REF!</v>
      </c>
      <c r="G55" s="23" t="e">
        <f ca="1">SUMIF('事業所・施設 一覧'!$D$4:OFFSET('事業所・施設 一覧'!#REF!,-1,0),"*ときがわ町*",'事業所・施設 一覧'!$S$4:OFFSET('事業所・施設 一覧'!#REF!,-1,0))</f>
        <v>#REF!</v>
      </c>
      <c r="H55" s="24" t="e">
        <f ca="1">COUNTIFS('事業所・施設 一覧'!$D$4:OFFSET('事業所・施設 一覧'!#REF!,-1,0),"*ときがわ町*",'事業所・施設 一覧'!$T$4:OFFSET('事業所・施設 一覧'!#REF!,-1,0),"&lt;&gt;")</f>
        <v>#REF!</v>
      </c>
      <c r="I55" s="23" t="e">
        <f ca="1">SUMIF('事業所・施設 一覧'!$D$4:OFFSET('事業所・施設 一覧'!#REF!,-1,0),"*ときがわ町*",'事業所・施設 一覧'!$T$4:OFFSET('事業所・施設 一覧'!#REF!,-1,0))</f>
        <v>#REF!</v>
      </c>
      <c r="J55" s="24" t="e">
        <f ca="1">COUNTIFS('事業所・施設 一覧'!$D$4:OFFSET('事業所・施設 一覧'!#REF!,-1,0),"*ときがわ町*",'事業所・施設 一覧'!$U$4:OFFSET('事業所・施設 一覧'!#REF!,-1,0),"&lt;&gt;")</f>
        <v>#REF!</v>
      </c>
      <c r="K55" s="23" t="e">
        <f ca="1">SUMIF('事業所・施設 一覧'!$D$4:OFFSET('事業所・施設 一覧'!#REF!,-1,0),"*ときがわ町*",'事業所・施設 一覧'!$U$4:OFFSET('事業所・施設 一覧'!#REF!,-1,0))</f>
        <v>#REF!</v>
      </c>
      <c r="L55" s="24" t="e">
        <f ca="1">COUNTIFS('事業所・施設 一覧'!$D$4:OFFSET('事業所・施設 一覧'!#REF!,-1,0),"*ときがわ町*",'事業所・施設 一覧'!$V$4:OFFSET('事業所・施設 一覧'!#REF!,-1,0),"&lt;&gt;")</f>
        <v>#REF!</v>
      </c>
      <c r="M55" s="23" t="e">
        <f ca="1">SUMIF('事業所・施設 一覧'!$D$4:OFFSET('事業所・施設 一覧'!#REF!,-1,0),"*ときがわ町*",'事業所・施設 一覧'!$V$4:OFFSET('事業所・施設 一覧'!#REF!,-1,0))</f>
        <v>#REF!</v>
      </c>
      <c r="N55" s="24" t="e">
        <f ca="1">COUNTIFS('事業所・施設 一覧'!$D$4:OFFSET('事業所・施設 一覧'!#REF!,-1,0),"*ときがわ町*",'事業所・施設 一覧'!$W$4:OFFSET('事業所・施設 一覧'!#REF!,-1,0),"&lt;&gt;")</f>
        <v>#REF!</v>
      </c>
      <c r="O55" s="23" t="e">
        <f ca="1">SUMIF('事業所・施設 一覧'!$D$4:OFFSET('事業所・施設 一覧'!#REF!,-1,0),"*ときがわ町*",'事業所・施設 一覧'!$W$4:OFFSET('事業所・施設 一覧'!#REF!,-1,0))</f>
        <v>#REF!</v>
      </c>
      <c r="P55" s="24" t="e">
        <f ca="1">COUNTIFS('事業所・施設 一覧'!$D$4:OFFSET('事業所・施設 一覧'!#REF!,-1,0),"*ときがわ町*",'事業所・施設 一覧'!$X$4:OFFSET('事業所・施設 一覧'!#REF!,-1,0),"&lt;&gt;")</f>
        <v>#REF!</v>
      </c>
      <c r="Q55" s="23" t="e">
        <f ca="1">SUMIF('事業所・施設 一覧'!$D$4:OFFSET('事業所・施設 一覧'!#REF!,-1,0),"*ときがわ町*",'事業所・施設 一覧'!$X$4:OFFSET('事業所・施設 一覧'!#REF!,-1,0))</f>
        <v>#REF!</v>
      </c>
      <c r="R55" s="24" t="e">
        <f ca="1">COUNTIFS('事業所・施設 一覧'!$D$4:OFFSET('事業所・施設 一覧'!#REF!,-1,0),"*ときがわ町*",'事業所・施設 一覧'!$Z$4:OFFSET('事業所・施設 一覧'!#REF!,-1,0),"&lt;&gt;")</f>
        <v>#REF!</v>
      </c>
      <c r="S55" s="23" t="e">
        <f ca="1">SUMIF('事業所・施設 一覧'!$D$4:OFFSET('事業所・施設 一覧'!#REF!,-1,0),"*ときがわ町*",'事業所・施設 一覧'!$Z$4:OFFSET('事業所・施設 一覧'!#REF!,-1,0))</f>
        <v>#REF!</v>
      </c>
      <c r="T55" s="24" t="e">
        <f ca="1">COUNTIFS('事業所・施設 一覧'!$D$4:OFFSET('事業所・施設 一覧'!#REF!,-1,0),"*ときがわ町*",'事業所・施設 一覧'!$AA$4:OFFSET('事業所・施設 一覧'!#REF!,-1,0),"&lt;&gt;")</f>
        <v>#REF!</v>
      </c>
      <c r="U55" s="25" t="e">
        <f ca="1">SUMIF('事業所・施設 一覧'!$D$4:OFFSET('事業所・施設 一覧'!#REF!,-1,0),"*ときがわ町*",'事業所・施設 一覧'!$AA$4:OFFSET('事業所・施設 一覧'!#REF!,-1,0))</f>
        <v>#REF!</v>
      </c>
      <c r="V55" s="24" t="e">
        <f ca="1">COUNTIFS('事業所・施設 一覧'!$D$4:OFFSET('事業所・施設 一覧'!#REF!,-1,0),"*ときがわ町*",'事業所・施設 一覧'!$AB$4:OFFSET('事業所・施設 一覧'!#REF!,-1,0),"&lt;&gt;")</f>
        <v>#REF!</v>
      </c>
      <c r="W55" s="25" t="e">
        <f ca="1">SUMIF('事業所・施設 一覧'!$D$4:OFFSET('事業所・施設 一覧'!#REF!,-1,0),"*ときがわ町*",'事業所・施設 一覧'!$AB$4:OFFSET('事業所・施設 一覧'!#REF!,-1,0))</f>
        <v>#REF!</v>
      </c>
      <c r="X55" s="24" t="e">
        <f ca="1">COUNTIFS('事業所・施設 一覧'!$D$4:OFFSET('事業所・施設 一覧'!#REF!,-1,0),"*ときがわ町*",'事業所・施設 一覧'!$AC$4:OFFSET('事業所・施設 一覧'!#REF!,-1,0),"&lt;&gt;")</f>
        <v>#REF!</v>
      </c>
      <c r="Y55" s="25" t="e">
        <f ca="1">SUMIF('事業所・施設 一覧'!$D$4:OFFSET('事業所・施設 一覧'!#REF!,-1,0),"*ときがわ町*",'事業所・施設 一覧'!$AC$4:OFFSET('事業所・施設 一覧'!#REF!,-1,0))</f>
        <v>#REF!</v>
      </c>
    </row>
    <row r="56" spans="1:25" ht="20.100000000000001" customHeight="1">
      <c r="A56" s="15">
        <v>52</v>
      </c>
      <c r="B56" s="14" t="s">
        <v>369</v>
      </c>
      <c r="C56" s="2" t="s">
        <v>4121</v>
      </c>
      <c r="D56" s="22" t="e">
        <f ca="1">COUNTIFS('事業所・施設 一覧'!$D$4:OFFSET('事業所・施設 一覧'!#REF!,-1,0),"*横瀬町*",'事業所・施設 一覧'!$P$4:OFFSET('事業所・施設 一覧'!#REF!,-1,0),"&lt;&gt;")</f>
        <v>#REF!</v>
      </c>
      <c r="E56" s="23" t="e">
        <f ca="1">SUMIF('事業所・施設 一覧'!$D$4:OFFSET('事業所・施設 一覧'!#REF!,-1,0),"*横瀬町*",'事業所・施設 一覧'!$P$4:OFFSET('事業所・施設 一覧'!#REF!,-1,0))</f>
        <v>#REF!</v>
      </c>
      <c r="F56" s="24" t="e">
        <f ca="1">COUNTIFS('事業所・施設 一覧'!$D$4:OFFSET('事業所・施設 一覧'!#REF!,-1,0),"*横瀬町*",'事業所・施設 一覧'!$S$4:OFFSET('事業所・施設 一覧'!#REF!,-1,0),"&lt;&gt;")</f>
        <v>#REF!</v>
      </c>
      <c r="G56" s="23" t="e">
        <f ca="1">SUMIF('事業所・施設 一覧'!$D$4:OFFSET('事業所・施設 一覧'!#REF!,-1,0),"*横瀬町*",'事業所・施設 一覧'!$S$4:OFFSET('事業所・施設 一覧'!#REF!,-1,0))</f>
        <v>#REF!</v>
      </c>
      <c r="H56" s="24" t="e">
        <f ca="1">COUNTIFS('事業所・施設 一覧'!$D$4:OFFSET('事業所・施設 一覧'!#REF!,-1,0),"*横瀬町*",'事業所・施設 一覧'!$T$4:OFFSET('事業所・施設 一覧'!#REF!,-1,0),"&lt;&gt;")</f>
        <v>#REF!</v>
      </c>
      <c r="I56" s="23" t="e">
        <f ca="1">SUMIF('事業所・施設 一覧'!$D$4:OFFSET('事業所・施設 一覧'!#REF!,-1,0),"*横瀬町*",'事業所・施設 一覧'!$T$4:OFFSET('事業所・施設 一覧'!#REF!,-1,0))</f>
        <v>#REF!</v>
      </c>
      <c r="J56" s="24" t="e">
        <f ca="1">COUNTIFS('事業所・施設 一覧'!$D$4:OFFSET('事業所・施設 一覧'!#REF!,-1,0),"*横瀬町*",'事業所・施設 一覧'!$U$4:OFFSET('事業所・施設 一覧'!#REF!,-1,0),"&lt;&gt;")</f>
        <v>#REF!</v>
      </c>
      <c r="K56" s="23" t="e">
        <f ca="1">SUMIF('事業所・施設 一覧'!$D$4:OFFSET('事業所・施設 一覧'!#REF!,-1,0),"*横瀬町*",'事業所・施設 一覧'!$U$4:OFFSET('事業所・施設 一覧'!#REF!,-1,0))</f>
        <v>#REF!</v>
      </c>
      <c r="L56" s="24" t="e">
        <f ca="1">COUNTIFS('事業所・施設 一覧'!$D$4:OFFSET('事業所・施設 一覧'!#REF!,-1,0),"*横瀬町*",'事業所・施設 一覧'!$V$4:OFFSET('事業所・施設 一覧'!#REF!,-1,0),"&lt;&gt;")</f>
        <v>#REF!</v>
      </c>
      <c r="M56" s="23" t="e">
        <f ca="1">SUMIF('事業所・施設 一覧'!$D$4:OFFSET('事業所・施設 一覧'!#REF!,-1,0),"*横瀬町*",'事業所・施設 一覧'!$V$4:OFFSET('事業所・施設 一覧'!#REF!,-1,0))</f>
        <v>#REF!</v>
      </c>
      <c r="N56" s="24" t="e">
        <f ca="1">COUNTIFS('事業所・施設 一覧'!$D$4:OFFSET('事業所・施設 一覧'!#REF!,-1,0),"*横瀬町*",'事業所・施設 一覧'!$W$4:OFFSET('事業所・施設 一覧'!#REF!,-1,0),"&lt;&gt;")</f>
        <v>#REF!</v>
      </c>
      <c r="O56" s="23" t="e">
        <f ca="1">SUMIF('事業所・施設 一覧'!$D$4:OFFSET('事業所・施設 一覧'!#REF!,-1,0),"*横瀬町*",'事業所・施設 一覧'!$W$4:OFFSET('事業所・施設 一覧'!#REF!,-1,0))</f>
        <v>#REF!</v>
      </c>
      <c r="P56" s="24" t="e">
        <f ca="1">COUNTIFS('事業所・施設 一覧'!$D$4:OFFSET('事業所・施設 一覧'!#REF!,-1,0),"*横瀬町*",'事業所・施設 一覧'!$X$4:OFFSET('事業所・施設 一覧'!#REF!,-1,0),"&lt;&gt;")</f>
        <v>#REF!</v>
      </c>
      <c r="Q56" s="23" t="e">
        <f ca="1">SUMIF('事業所・施設 一覧'!$D$4:OFFSET('事業所・施設 一覧'!#REF!,-1,0),"*横瀬町*",'事業所・施設 一覧'!$X$4:OFFSET('事業所・施設 一覧'!#REF!,-1,0))</f>
        <v>#REF!</v>
      </c>
      <c r="R56" s="24" t="e">
        <f ca="1">COUNTIFS('事業所・施設 一覧'!$D$4:OFFSET('事業所・施設 一覧'!#REF!,-1,0),"*横瀬町*",'事業所・施設 一覧'!$Z$4:OFFSET('事業所・施設 一覧'!#REF!,-1,0),"&lt;&gt;")</f>
        <v>#REF!</v>
      </c>
      <c r="S56" s="23" t="e">
        <f ca="1">SUMIF('事業所・施設 一覧'!$D$4:OFFSET('事業所・施設 一覧'!#REF!,-1,0),"*横瀬町*",'事業所・施設 一覧'!$Z$4:OFFSET('事業所・施設 一覧'!#REF!,-1,0))</f>
        <v>#REF!</v>
      </c>
      <c r="T56" s="24" t="e">
        <f ca="1">COUNTIFS('事業所・施設 一覧'!$D$4:OFFSET('事業所・施設 一覧'!#REF!,-1,0),"*横瀬町*",'事業所・施設 一覧'!$AA$4:OFFSET('事業所・施設 一覧'!#REF!,-1,0),"&lt;&gt;")</f>
        <v>#REF!</v>
      </c>
      <c r="U56" s="25" t="e">
        <f ca="1">SUMIF('事業所・施設 一覧'!$D$4:OFFSET('事業所・施設 一覧'!#REF!,-1,0),"*横瀬町*",'事業所・施設 一覧'!$AA$4:OFFSET('事業所・施設 一覧'!#REF!,-1,0))</f>
        <v>#REF!</v>
      </c>
      <c r="V56" s="24" t="e">
        <f ca="1">COUNTIFS('事業所・施設 一覧'!$D$4:OFFSET('事業所・施設 一覧'!#REF!,-1,0),"*横瀬町*",'事業所・施設 一覧'!$AB$4:OFFSET('事業所・施設 一覧'!#REF!,-1,0),"&lt;&gt;")</f>
        <v>#REF!</v>
      </c>
      <c r="W56" s="25" t="e">
        <f ca="1">SUMIF('事業所・施設 一覧'!$D$4:OFFSET('事業所・施設 一覧'!#REF!,-1,0),"*横瀬町*",'事業所・施設 一覧'!$AB$4:OFFSET('事業所・施設 一覧'!#REF!,-1,0))</f>
        <v>#REF!</v>
      </c>
      <c r="X56" s="24" t="e">
        <f ca="1">COUNTIFS('事業所・施設 一覧'!$D$4:OFFSET('事業所・施設 一覧'!#REF!,-1,0),"*横瀬町*",'事業所・施設 一覧'!$AC$4:OFFSET('事業所・施設 一覧'!#REF!,-1,0),"&lt;&gt;")</f>
        <v>#REF!</v>
      </c>
      <c r="Y56" s="25" t="e">
        <f ca="1">SUMIF('事業所・施設 一覧'!$D$4:OFFSET('事業所・施設 一覧'!#REF!,-1,0),"*横瀬町*",'事業所・施設 一覧'!$AC$4:OFFSET('事業所・施設 一覧'!#REF!,-1,0))</f>
        <v>#REF!</v>
      </c>
    </row>
    <row r="57" spans="1:25" ht="20.100000000000001" customHeight="1">
      <c r="A57" s="15">
        <v>53</v>
      </c>
      <c r="B57" s="14" t="s">
        <v>369</v>
      </c>
      <c r="C57" s="2" t="s">
        <v>4122</v>
      </c>
      <c r="D57" s="22" t="e">
        <f ca="1">COUNTIFS('事業所・施設 一覧'!$D$4:OFFSET('事業所・施設 一覧'!#REF!,-1,0),"*皆野町*",'事業所・施設 一覧'!$P$4:OFFSET('事業所・施設 一覧'!#REF!,-1,0),"&lt;&gt;")</f>
        <v>#REF!</v>
      </c>
      <c r="E57" s="23" t="e">
        <f ca="1">SUMIF('事業所・施設 一覧'!$D$4:OFFSET('事業所・施設 一覧'!#REF!,-1,0),"*皆野町*",'事業所・施設 一覧'!$P$4:OFFSET('事業所・施設 一覧'!#REF!,-1,0))</f>
        <v>#REF!</v>
      </c>
      <c r="F57" s="24" t="e">
        <f ca="1">COUNTIFS('事業所・施設 一覧'!$D$4:OFFSET('事業所・施設 一覧'!#REF!,-1,0),"*皆野町*",'事業所・施設 一覧'!$S$4:OFFSET('事業所・施設 一覧'!#REF!,-1,0),"&lt;&gt;")</f>
        <v>#REF!</v>
      </c>
      <c r="G57" s="23" t="e">
        <f ca="1">SUMIF('事業所・施設 一覧'!$D$4:OFFSET('事業所・施設 一覧'!#REF!,-1,0),"*皆野町*",'事業所・施設 一覧'!$S$4:OFFSET('事業所・施設 一覧'!#REF!,-1,0))</f>
        <v>#REF!</v>
      </c>
      <c r="H57" s="24" t="e">
        <f ca="1">COUNTIFS('事業所・施設 一覧'!$D$4:OFFSET('事業所・施設 一覧'!#REF!,-1,0),"*皆野町*",'事業所・施設 一覧'!$T$4:OFFSET('事業所・施設 一覧'!#REF!,-1,0),"&lt;&gt;")</f>
        <v>#REF!</v>
      </c>
      <c r="I57" s="23" t="e">
        <f ca="1">SUMIF('事業所・施設 一覧'!$D$4:OFFSET('事業所・施設 一覧'!#REF!,-1,0),"*皆野町*",'事業所・施設 一覧'!$T$4:OFFSET('事業所・施設 一覧'!#REF!,-1,0))</f>
        <v>#REF!</v>
      </c>
      <c r="J57" s="24" t="e">
        <f ca="1">COUNTIFS('事業所・施設 一覧'!$D$4:OFFSET('事業所・施設 一覧'!#REF!,-1,0),"*皆野町*",'事業所・施設 一覧'!$U$4:OFFSET('事業所・施設 一覧'!#REF!,-1,0),"&lt;&gt;")</f>
        <v>#REF!</v>
      </c>
      <c r="K57" s="23" t="e">
        <f ca="1">SUMIF('事業所・施設 一覧'!$D$4:OFFSET('事業所・施設 一覧'!#REF!,-1,0),"*皆野町*",'事業所・施設 一覧'!$U$4:OFFSET('事業所・施設 一覧'!#REF!,-1,0))</f>
        <v>#REF!</v>
      </c>
      <c r="L57" s="24" t="e">
        <f ca="1">COUNTIFS('事業所・施設 一覧'!$D$4:OFFSET('事業所・施設 一覧'!#REF!,-1,0),"*皆野町*",'事業所・施設 一覧'!$V$4:OFFSET('事業所・施設 一覧'!#REF!,-1,0),"&lt;&gt;")</f>
        <v>#REF!</v>
      </c>
      <c r="M57" s="23" t="e">
        <f ca="1">SUMIF('事業所・施設 一覧'!$D$4:OFFSET('事業所・施設 一覧'!#REF!,-1,0),"*皆野町*",'事業所・施設 一覧'!$V$4:OFFSET('事業所・施設 一覧'!#REF!,-1,0))</f>
        <v>#REF!</v>
      </c>
      <c r="N57" s="24" t="e">
        <f ca="1">COUNTIFS('事業所・施設 一覧'!$D$4:OFFSET('事業所・施設 一覧'!#REF!,-1,0),"*皆野町*",'事業所・施設 一覧'!$W$4:OFFSET('事業所・施設 一覧'!#REF!,-1,0),"&lt;&gt;")</f>
        <v>#REF!</v>
      </c>
      <c r="O57" s="23" t="e">
        <f ca="1">SUMIF('事業所・施設 一覧'!$D$4:OFFSET('事業所・施設 一覧'!#REF!,-1,0),"*皆野町*",'事業所・施設 一覧'!$W$4:OFFSET('事業所・施設 一覧'!#REF!,-1,0))</f>
        <v>#REF!</v>
      </c>
      <c r="P57" s="24" t="e">
        <f ca="1">COUNTIFS('事業所・施設 一覧'!$D$4:OFFSET('事業所・施設 一覧'!#REF!,-1,0),"*皆野町*",'事業所・施設 一覧'!$X$4:OFFSET('事業所・施設 一覧'!#REF!,-1,0),"&lt;&gt;")</f>
        <v>#REF!</v>
      </c>
      <c r="Q57" s="23" t="e">
        <f ca="1">SUMIF('事業所・施設 一覧'!$D$4:OFFSET('事業所・施設 一覧'!#REF!,-1,0),"*皆野町*",'事業所・施設 一覧'!$X$4:OFFSET('事業所・施設 一覧'!#REF!,-1,0))</f>
        <v>#REF!</v>
      </c>
      <c r="R57" s="24" t="e">
        <f ca="1">COUNTIFS('事業所・施設 一覧'!$D$4:OFFSET('事業所・施設 一覧'!#REF!,-1,0),"*皆野町*",'事業所・施設 一覧'!$Z$4:OFFSET('事業所・施設 一覧'!#REF!,-1,0),"&lt;&gt;")</f>
        <v>#REF!</v>
      </c>
      <c r="S57" s="23" t="e">
        <f ca="1">SUMIF('事業所・施設 一覧'!$D$4:OFFSET('事業所・施設 一覧'!#REF!,-1,0),"*皆野町*",'事業所・施設 一覧'!$Z$4:OFFSET('事業所・施設 一覧'!#REF!,-1,0))</f>
        <v>#REF!</v>
      </c>
      <c r="T57" s="24" t="e">
        <f ca="1">COUNTIFS('事業所・施設 一覧'!$D$4:OFFSET('事業所・施設 一覧'!#REF!,-1,0),"*皆野町*",'事業所・施設 一覧'!$AA$4:OFFSET('事業所・施設 一覧'!#REF!,-1,0),"&lt;&gt;")</f>
        <v>#REF!</v>
      </c>
      <c r="U57" s="25" t="e">
        <f ca="1">SUMIF('事業所・施設 一覧'!$D$4:OFFSET('事業所・施設 一覧'!#REF!,-1,0),"*皆野町*",'事業所・施設 一覧'!$AA$4:OFFSET('事業所・施設 一覧'!#REF!,-1,0))</f>
        <v>#REF!</v>
      </c>
      <c r="V57" s="24" t="e">
        <f ca="1">COUNTIFS('事業所・施設 一覧'!$D$4:OFFSET('事業所・施設 一覧'!#REF!,-1,0),"*皆野町*",'事業所・施設 一覧'!$AB$4:OFFSET('事業所・施設 一覧'!#REF!,-1,0),"&lt;&gt;")</f>
        <v>#REF!</v>
      </c>
      <c r="W57" s="25" t="e">
        <f ca="1">SUMIF('事業所・施設 一覧'!$D$4:OFFSET('事業所・施設 一覧'!#REF!,-1,0),"*皆野町*",'事業所・施設 一覧'!$AB$4:OFFSET('事業所・施設 一覧'!#REF!,-1,0))</f>
        <v>#REF!</v>
      </c>
      <c r="X57" s="24" t="e">
        <f ca="1">COUNTIFS('事業所・施設 一覧'!$D$4:OFFSET('事業所・施設 一覧'!#REF!,-1,0),"*皆野町*",'事業所・施設 一覧'!$AC$4:OFFSET('事業所・施設 一覧'!#REF!,-1,0),"&lt;&gt;")</f>
        <v>#REF!</v>
      </c>
      <c r="Y57" s="25" t="e">
        <f ca="1">SUMIF('事業所・施設 一覧'!$D$4:OFFSET('事業所・施設 一覧'!#REF!,-1,0),"*皆野町*",'事業所・施設 一覧'!$AC$4:OFFSET('事業所・施設 一覧'!#REF!,-1,0))</f>
        <v>#REF!</v>
      </c>
    </row>
    <row r="58" spans="1:25" ht="20.100000000000001" customHeight="1">
      <c r="A58" s="15">
        <v>54</v>
      </c>
      <c r="B58" s="14" t="s">
        <v>369</v>
      </c>
      <c r="C58" s="2" t="s">
        <v>4113</v>
      </c>
      <c r="D58" s="22" t="e">
        <f ca="1">COUNTIFS('事業所・施設 一覧'!$D$4:OFFSET('事業所・施設 一覧'!#REF!,-1,0),"*長瀞町*",'事業所・施設 一覧'!$P$4:OFFSET('事業所・施設 一覧'!#REF!,-1,0),"&lt;&gt;")</f>
        <v>#REF!</v>
      </c>
      <c r="E58" s="23" t="e">
        <f ca="1">SUMIF('事業所・施設 一覧'!$D$4:OFFSET('事業所・施設 一覧'!#REF!,-1,0),"*長瀞町*",'事業所・施設 一覧'!$P$4:OFFSET('事業所・施設 一覧'!#REF!,-1,0))</f>
        <v>#REF!</v>
      </c>
      <c r="F58" s="24" t="e">
        <f ca="1">COUNTIFS('事業所・施設 一覧'!$D$4:OFFSET('事業所・施設 一覧'!#REF!,-1,0),"*長瀞町*",'事業所・施設 一覧'!$S$4:OFFSET('事業所・施設 一覧'!#REF!,-1,0),"&lt;&gt;")</f>
        <v>#REF!</v>
      </c>
      <c r="G58" s="23" t="e">
        <f ca="1">SUMIF('事業所・施設 一覧'!$D$4:OFFSET('事業所・施設 一覧'!#REF!,-1,0),"*長瀞町*",'事業所・施設 一覧'!$S$4:OFFSET('事業所・施設 一覧'!#REF!,-1,0))</f>
        <v>#REF!</v>
      </c>
      <c r="H58" s="24" t="e">
        <f ca="1">COUNTIFS('事業所・施設 一覧'!$D$4:OFFSET('事業所・施設 一覧'!#REF!,-1,0),"*長瀞町*",'事業所・施設 一覧'!$T$4:OFFSET('事業所・施設 一覧'!#REF!,-1,0),"&lt;&gt;")</f>
        <v>#REF!</v>
      </c>
      <c r="I58" s="23" t="e">
        <f ca="1">SUMIF('事業所・施設 一覧'!$D$4:OFFSET('事業所・施設 一覧'!#REF!,-1,0),"*長瀞町*",'事業所・施設 一覧'!$T$4:OFFSET('事業所・施設 一覧'!#REF!,-1,0))</f>
        <v>#REF!</v>
      </c>
      <c r="J58" s="24" t="e">
        <f ca="1">COUNTIFS('事業所・施設 一覧'!$D$4:OFFSET('事業所・施設 一覧'!#REF!,-1,0),"*長瀞町*",'事業所・施設 一覧'!$U$4:OFFSET('事業所・施設 一覧'!#REF!,-1,0),"&lt;&gt;")</f>
        <v>#REF!</v>
      </c>
      <c r="K58" s="23" t="e">
        <f ca="1">SUMIF('事業所・施設 一覧'!$D$4:OFFSET('事業所・施設 一覧'!#REF!,-1,0),"*長瀞町*",'事業所・施設 一覧'!$U$4:OFFSET('事業所・施設 一覧'!#REF!,-1,0))</f>
        <v>#REF!</v>
      </c>
      <c r="L58" s="24" t="e">
        <f ca="1">COUNTIFS('事業所・施設 一覧'!$D$4:OFFSET('事業所・施設 一覧'!#REF!,-1,0),"*長瀞町*",'事業所・施設 一覧'!$V$4:OFFSET('事業所・施設 一覧'!#REF!,-1,0),"&lt;&gt;")</f>
        <v>#REF!</v>
      </c>
      <c r="M58" s="23" t="e">
        <f ca="1">SUMIF('事業所・施設 一覧'!$D$4:OFFSET('事業所・施設 一覧'!#REF!,-1,0),"*長瀞町*",'事業所・施設 一覧'!$V$4:OFFSET('事業所・施設 一覧'!#REF!,-1,0))</f>
        <v>#REF!</v>
      </c>
      <c r="N58" s="24" t="e">
        <f ca="1">COUNTIFS('事業所・施設 一覧'!$D$4:OFFSET('事業所・施設 一覧'!#REF!,-1,0),"*長瀞町*",'事業所・施設 一覧'!$W$4:OFFSET('事業所・施設 一覧'!#REF!,-1,0),"&lt;&gt;")</f>
        <v>#REF!</v>
      </c>
      <c r="O58" s="23" t="e">
        <f ca="1">SUMIF('事業所・施設 一覧'!$D$4:OFFSET('事業所・施設 一覧'!#REF!,-1,0),"*長瀞町*",'事業所・施設 一覧'!$W$4:OFFSET('事業所・施設 一覧'!#REF!,-1,0))</f>
        <v>#REF!</v>
      </c>
      <c r="P58" s="24" t="e">
        <f ca="1">COUNTIFS('事業所・施設 一覧'!$D$4:OFFSET('事業所・施設 一覧'!#REF!,-1,0),"*長瀞町*",'事業所・施設 一覧'!$X$4:OFFSET('事業所・施設 一覧'!#REF!,-1,0),"&lt;&gt;")</f>
        <v>#REF!</v>
      </c>
      <c r="Q58" s="23" t="e">
        <f ca="1">SUMIF('事業所・施設 一覧'!$D$4:OFFSET('事業所・施設 一覧'!#REF!,-1,0),"*長瀞町*",'事業所・施設 一覧'!$X$4:OFFSET('事業所・施設 一覧'!#REF!,-1,0))</f>
        <v>#REF!</v>
      </c>
      <c r="R58" s="24" t="e">
        <f ca="1">COUNTIFS('事業所・施設 一覧'!$D$4:OFFSET('事業所・施設 一覧'!#REF!,-1,0),"*長瀞町*",'事業所・施設 一覧'!$Z$4:OFFSET('事業所・施設 一覧'!#REF!,-1,0),"&lt;&gt;")</f>
        <v>#REF!</v>
      </c>
      <c r="S58" s="23" t="e">
        <f ca="1">SUMIF('事業所・施設 一覧'!$D$4:OFFSET('事業所・施設 一覧'!#REF!,-1,0),"*長瀞町*",'事業所・施設 一覧'!$Z$4:OFFSET('事業所・施設 一覧'!#REF!,-1,0))</f>
        <v>#REF!</v>
      </c>
      <c r="T58" s="24" t="e">
        <f ca="1">COUNTIFS('事業所・施設 一覧'!$D$4:OFFSET('事業所・施設 一覧'!#REF!,-1,0),"*長瀞町*",'事業所・施設 一覧'!$AA$4:OFFSET('事業所・施設 一覧'!#REF!,-1,0),"&lt;&gt;")</f>
        <v>#REF!</v>
      </c>
      <c r="U58" s="25" t="e">
        <f ca="1">SUMIF('事業所・施設 一覧'!$D$4:OFFSET('事業所・施設 一覧'!#REF!,-1,0),"*長瀞町*",'事業所・施設 一覧'!$AA$4:OFFSET('事業所・施設 一覧'!#REF!,-1,0))</f>
        <v>#REF!</v>
      </c>
      <c r="V58" s="24" t="e">
        <f ca="1">COUNTIFS('事業所・施設 一覧'!$D$4:OFFSET('事業所・施設 一覧'!#REF!,-1,0),"*長瀞町*",'事業所・施設 一覧'!$AB$4:OFFSET('事業所・施設 一覧'!#REF!,-1,0),"&lt;&gt;")</f>
        <v>#REF!</v>
      </c>
      <c r="W58" s="25" t="e">
        <f ca="1">SUMIF('事業所・施設 一覧'!$D$4:OFFSET('事業所・施設 一覧'!#REF!,-1,0),"*長瀞町*",'事業所・施設 一覧'!$AB$4:OFFSET('事業所・施設 一覧'!#REF!,-1,0))</f>
        <v>#REF!</v>
      </c>
      <c r="X58" s="24" t="e">
        <f ca="1">COUNTIFS('事業所・施設 一覧'!$D$4:OFFSET('事業所・施設 一覧'!#REF!,-1,0),"*長瀞町*",'事業所・施設 一覧'!$AC$4:OFFSET('事業所・施設 一覧'!#REF!,-1,0),"&lt;&gt;")</f>
        <v>#REF!</v>
      </c>
      <c r="Y58" s="25" t="e">
        <f ca="1">SUMIF('事業所・施設 一覧'!$D$4:OFFSET('事業所・施設 一覧'!#REF!,-1,0),"*長瀞町*",'事業所・施設 一覧'!$AC$4:OFFSET('事業所・施設 一覧'!#REF!,-1,0))</f>
        <v>#REF!</v>
      </c>
    </row>
    <row r="59" spans="1:25" ht="20.100000000000001" customHeight="1">
      <c r="A59" s="15">
        <v>55</v>
      </c>
      <c r="B59" s="14" t="s">
        <v>369</v>
      </c>
      <c r="C59" s="2" t="s">
        <v>4114</v>
      </c>
      <c r="D59" s="22" t="e">
        <f ca="1">COUNTIFS('事業所・施設 一覧'!$D$4:OFFSET('事業所・施設 一覧'!#REF!,-1,0),"*小鹿野町*",'事業所・施設 一覧'!$P$4:OFFSET('事業所・施設 一覧'!#REF!,-1,0),"&lt;&gt;")</f>
        <v>#REF!</v>
      </c>
      <c r="E59" s="23" t="e">
        <f ca="1">SUMIF('事業所・施設 一覧'!$D$4:OFFSET('事業所・施設 一覧'!#REF!,-1,0),"*小鹿野町*",'事業所・施設 一覧'!$P$4:OFFSET('事業所・施設 一覧'!#REF!,-1,0))</f>
        <v>#REF!</v>
      </c>
      <c r="F59" s="24" t="e">
        <f ca="1">COUNTIFS('事業所・施設 一覧'!$D$4:OFFSET('事業所・施設 一覧'!#REF!,-1,0),"*小鹿野町*",'事業所・施設 一覧'!$S$4:OFFSET('事業所・施設 一覧'!#REF!,-1,0),"&lt;&gt;")</f>
        <v>#REF!</v>
      </c>
      <c r="G59" s="23" t="e">
        <f ca="1">SUMIF('事業所・施設 一覧'!$D$4:OFFSET('事業所・施設 一覧'!#REF!,-1,0),"*小鹿野町*",'事業所・施設 一覧'!$S$4:OFFSET('事業所・施設 一覧'!#REF!,-1,0))</f>
        <v>#REF!</v>
      </c>
      <c r="H59" s="24" t="e">
        <f ca="1">COUNTIFS('事業所・施設 一覧'!$D$4:OFFSET('事業所・施設 一覧'!#REF!,-1,0),"*小鹿野町*",'事業所・施設 一覧'!$T$4:OFFSET('事業所・施設 一覧'!#REF!,-1,0),"&lt;&gt;")</f>
        <v>#REF!</v>
      </c>
      <c r="I59" s="23" t="e">
        <f ca="1">SUMIF('事業所・施設 一覧'!$D$4:OFFSET('事業所・施設 一覧'!#REF!,-1,0),"*小鹿野町*",'事業所・施設 一覧'!$T$4:OFFSET('事業所・施設 一覧'!#REF!,-1,0))</f>
        <v>#REF!</v>
      </c>
      <c r="J59" s="24" t="e">
        <f ca="1">COUNTIFS('事業所・施設 一覧'!$D$4:OFFSET('事業所・施設 一覧'!#REF!,-1,0),"*小鹿野町*",'事業所・施設 一覧'!$U$4:OFFSET('事業所・施設 一覧'!#REF!,-1,0),"&lt;&gt;")</f>
        <v>#REF!</v>
      </c>
      <c r="K59" s="23" t="e">
        <f ca="1">SUMIF('事業所・施設 一覧'!$D$4:OFFSET('事業所・施設 一覧'!#REF!,-1,0),"*小鹿野町*",'事業所・施設 一覧'!$U$4:OFFSET('事業所・施設 一覧'!#REF!,-1,0))</f>
        <v>#REF!</v>
      </c>
      <c r="L59" s="24" t="e">
        <f ca="1">COUNTIFS('事業所・施設 一覧'!$D$4:OFFSET('事業所・施設 一覧'!#REF!,-1,0),"*小鹿野町*",'事業所・施設 一覧'!$V$4:OFFSET('事業所・施設 一覧'!#REF!,-1,0),"&lt;&gt;")</f>
        <v>#REF!</v>
      </c>
      <c r="M59" s="23" t="e">
        <f ca="1">SUMIF('事業所・施設 一覧'!$D$4:OFFSET('事業所・施設 一覧'!#REF!,-1,0),"*小鹿野町*",'事業所・施設 一覧'!$V$4:OFFSET('事業所・施設 一覧'!#REF!,-1,0))</f>
        <v>#REF!</v>
      </c>
      <c r="N59" s="24" t="e">
        <f ca="1">COUNTIFS('事業所・施設 一覧'!$D$4:OFFSET('事業所・施設 一覧'!#REF!,-1,0),"*小鹿野町*",'事業所・施設 一覧'!$W$4:OFFSET('事業所・施設 一覧'!#REF!,-1,0),"&lt;&gt;")</f>
        <v>#REF!</v>
      </c>
      <c r="O59" s="23" t="e">
        <f ca="1">SUMIF('事業所・施設 一覧'!$D$4:OFFSET('事業所・施設 一覧'!#REF!,-1,0),"*小鹿野町*",'事業所・施設 一覧'!$W$4:OFFSET('事業所・施設 一覧'!#REF!,-1,0))</f>
        <v>#REF!</v>
      </c>
      <c r="P59" s="24" t="e">
        <f ca="1">COUNTIFS('事業所・施設 一覧'!$D$4:OFFSET('事業所・施設 一覧'!#REF!,-1,0),"*小鹿野町*",'事業所・施設 一覧'!$X$4:OFFSET('事業所・施設 一覧'!#REF!,-1,0),"&lt;&gt;")</f>
        <v>#REF!</v>
      </c>
      <c r="Q59" s="23" t="e">
        <f ca="1">SUMIF('事業所・施設 一覧'!$D$4:OFFSET('事業所・施設 一覧'!#REF!,-1,0),"*小鹿野町*",'事業所・施設 一覧'!$X$4:OFFSET('事業所・施設 一覧'!#REF!,-1,0))</f>
        <v>#REF!</v>
      </c>
      <c r="R59" s="24" t="e">
        <f ca="1">COUNTIFS('事業所・施設 一覧'!$D$4:OFFSET('事業所・施設 一覧'!#REF!,-1,0),"*小鹿野町*",'事業所・施設 一覧'!$Z$4:OFFSET('事業所・施設 一覧'!#REF!,-1,0),"&lt;&gt;")</f>
        <v>#REF!</v>
      </c>
      <c r="S59" s="23" t="e">
        <f ca="1">SUMIF('事業所・施設 一覧'!$D$4:OFFSET('事業所・施設 一覧'!#REF!,-1,0),"*小鹿野町*",'事業所・施設 一覧'!$Z$4:OFFSET('事業所・施設 一覧'!#REF!,-1,0))</f>
        <v>#REF!</v>
      </c>
      <c r="T59" s="24" t="e">
        <f ca="1">COUNTIFS('事業所・施設 一覧'!$D$4:OFFSET('事業所・施設 一覧'!#REF!,-1,0),"*小鹿野町*",'事業所・施設 一覧'!$AA$4:OFFSET('事業所・施設 一覧'!#REF!,-1,0),"&lt;&gt;")</f>
        <v>#REF!</v>
      </c>
      <c r="U59" s="25" t="e">
        <f ca="1">SUMIF('事業所・施設 一覧'!$D$4:OFFSET('事業所・施設 一覧'!#REF!,-1,0),"*小鹿野町*",'事業所・施設 一覧'!$AA$4:OFFSET('事業所・施設 一覧'!#REF!,-1,0))</f>
        <v>#REF!</v>
      </c>
      <c r="V59" s="24" t="e">
        <f ca="1">COUNTIFS('事業所・施設 一覧'!$D$4:OFFSET('事業所・施設 一覧'!#REF!,-1,0),"*小鹿野町*",'事業所・施設 一覧'!$AB$4:OFFSET('事業所・施設 一覧'!#REF!,-1,0),"&lt;&gt;")</f>
        <v>#REF!</v>
      </c>
      <c r="W59" s="25" t="e">
        <f ca="1">SUMIF('事業所・施設 一覧'!$D$4:OFFSET('事業所・施設 一覧'!#REF!,-1,0),"*小鹿野町*",'事業所・施設 一覧'!$AB$4:OFFSET('事業所・施設 一覧'!#REF!,-1,0))</f>
        <v>#REF!</v>
      </c>
      <c r="X59" s="24" t="e">
        <f ca="1">COUNTIFS('事業所・施設 一覧'!$D$4:OFFSET('事業所・施設 一覧'!#REF!,-1,0),"*小鹿野町*",'事業所・施設 一覧'!$AC$4:OFFSET('事業所・施設 一覧'!#REF!,-1,0),"&lt;&gt;")</f>
        <v>#REF!</v>
      </c>
      <c r="Y59" s="25" t="e">
        <f ca="1">SUMIF('事業所・施設 一覧'!$D$4:OFFSET('事業所・施設 一覧'!#REF!,-1,0),"*小鹿野町*",'事業所・施設 一覧'!$AC$4:OFFSET('事業所・施設 一覧'!#REF!,-1,0))</f>
        <v>#REF!</v>
      </c>
    </row>
    <row r="60" spans="1:25" ht="20.100000000000001" customHeight="1">
      <c r="A60" s="15">
        <v>56</v>
      </c>
      <c r="B60" s="14" t="s">
        <v>4141</v>
      </c>
      <c r="C60" s="2" t="s">
        <v>4123</v>
      </c>
      <c r="D60" s="22" t="e">
        <f ca="1">COUNTIFS('事業所・施設 一覧'!$D$4:OFFSET('事業所・施設 一覧'!#REF!,-1,0),"*東秩父村*",'事業所・施設 一覧'!$P$4:OFFSET('事業所・施設 一覧'!#REF!,-1,0),"&lt;&gt;")</f>
        <v>#REF!</v>
      </c>
      <c r="E60" s="23" t="e">
        <f ca="1">SUMIF('事業所・施設 一覧'!$D$4:OFFSET('事業所・施設 一覧'!#REF!,-1,0),"*東秩父村*",'事業所・施設 一覧'!$P$4:OFFSET('事業所・施設 一覧'!#REF!,-1,0))</f>
        <v>#REF!</v>
      </c>
      <c r="F60" s="24" t="e">
        <f ca="1">COUNTIFS('事業所・施設 一覧'!$D$4:OFFSET('事業所・施設 一覧'!#REF!,-1,0),"*東秩父村*",'事業所・施設 一覧'!$S$4:OFFSET('事業所・施設 一覧'!#REF!,-1,0),"&lt;&gt;")</f>
        <v>#REF!</v>
      </c>
      <c r="G60" s="23" t="e">
        <f ca="1">SUMIF('事業所・施設 一覧'!$D$4:OFFSET('事業所・施設 一覧'!#REF!,-1,0),"*東秩父村*",'事業所・施設 一覧'!$S$4:OFFSET('事業所・施設 一覧'!#REF!,-1,0))</f>
        <v>#REF!</v>
      </c>
      <c r="H60" s="24" t="e">
        <f ca="1">COUNTIFS('事業所・施設 一覧'!$D$4:OFFSET('事業所・施設 一覧'!#REF!,-1,0),"*東秩父村*",'事業所・施設 一覧'!$T$4:OFFSET('事業所・施設 一覧'!#REF!,-1,0),"&lt;&gt;")</f>
        <v>#REF!</v>
      </c>
      <c r="I60" s="23" t="e">
        <f ca="1">SUMIF('事業所・施設 一覧'!$D$4:OFFSET('事業所・施設 一覧'!#REF!,-1,0),"*東秩父村*",'事業所・施設 一覧'!$T$4:OFFSET('事業所・施設 一覧'!#REF!,-1,0))</f>
        <v>#REF!</v>
      </c>
      <c r="J60" s="24" t="e">
        <f ca="1">COUNTIFS('事業所・施設 一覧'!$D$4:OFFSET('事業所・施設 一覧'!#REF!,-1,0),"*東秩父村*",'事業所・施設 一覧'!$U$4:OFFSET('事業所・施設 一覧'!#REF!,-1,0),"&lt;&gt;")</f>
        <v>#REF!</v>
      </c>
      <c r="K60" s="23" t="e">
        <f ca="1">SUMIF('事業所・施設 一覧'!$D$4:OFFSET('事業所・施設 一覧'!#REF!,-1,0),"*東秩父村*",'事業所・施設 一覧'!$U$4:OFFSET('事業所・施設 一覧'!#REF!,-1,0))</f>
        <v>#REF!</v>
      </c>
      <c r="L60" s="24" t="e">
        <f ca="1">COUNTIFS('事業所・施設 一覧'!$D$4:OFFSET('事業所・施設 一覧'!#REF!,-1,0),"*東秩父村*",'事業所・施設 一覧'!$V$4:OFFSET('事業所・施設 一覧'!#REF!,-1,0),"&lt;&gt;")</f>
        <v>#REF!</v>
      </c>
      <c r="M60" s="23" t="e">
        <f ca="1">SUMIF('事業所・施設 一覧'!$D$4:OFFSET('事業所・施設 一覧'!#REF!,-1,0),"*東秩父村*",'事業所・施設 一覧'!$V$4:OFFSET('事業所・施設 一覧'!#REF!,-1,0))</f>
        <v>#REF!</v>
      </c>
      <c r="N60" s="24" t="e">
        <f ca="1">COUNTIFS('事業所・施設 一覧'!$D$4:OFFSET('事業所・施設 一覧'!#REF!,-1,0),"*東秩父村*",'事業所・施設 一覧'!$W$4:OFFSET('事業所・施設 一覧'!#REF!,-1,0),"&lt;&gt;")</f>
        <v>#REF!</v>
      </c>
      <c r="O60" s="23" t="e">
        <f ca="1">SUMIF('事業所・施設 一覧'!$D$4:OFFSET('事業所・施設 一覧'!#REF!,-1,0),"*東秩父村*",'事業所・施設 一覧'!$W$4:OFFSET('事業所・施設 一覧'!#REF!,-1,0))</f>
        <v>#REF!</v>
      </c>
      <c r="P60" s="24" t="e">
        <f ca="1">COUNTIFS('事業所・施設 一覧'!$D$4:OFFSET('事業所・施設 一覧'!#REF!,-1,0),"*東秩父村*",'事業所・施設 一覧'!$X$4:OFFSET('事業所・施設 一覧'!#REF!,-1,0),"&lt;&gt;")</f>
        <v>#REF!</v>
      </c>
      <c r="Q60" s="23" t="e">
        <f ca="1">SUMIF('事業所・施設 一覧'!$D$4:OFFSET('事業所・施設 一覧'!#REF!,-1,0),"*東秩父村*",'事業所・施設 一覧'!$X$4:OFFSET('事業所・施設 一覧'!#REF!,-1,0))</f>
        <v>#REF!</v>
      </c>
      <c r="R60" s="24" t="e">
        <f ca="1">COUNTIFS('事業所・施設 一覧'!$D$4:OFFSET('事業所・施設 一覧'!#REF!,-1,0),"*東秩父村*",'事業所・施設 一覧'!$Z$4:OFFSET('事業所・施設 一覧'!#REF!,-1,0),"&lt;&gt;")</f>
        <v>#REF!</v>
      </c>
      <c r="S60" s="23" t="e">
        <f ca="1">SUMIF('事業所・施設 一覧'!$D$4:OFFSET('事業所・施設 一覧'!#REF!,-1,0),"*東秩父村*",'事業所・施設 一覧'!$Z$4:OFFSET('事業所・施設 一覧'!#REF!,-1,0))</f>
        <v>#REF!</v>
      </c>
      <c r="T60" s="24" t="e">
        <f ca="1">COUNTIFS('事業所・施設 一覧'!$D$4:OFFSET('事業所・施設 一覧'!#REF!,-1,0),"*東秩父村*",'事業所・施設 一覧'!$AA$4:OFFSET('事業所・施設 一覧'!#REF!,-1,0),"&lt;&gt;")</f>
        <v>#REF!</v>
      </c>
      <c r="U60" s="25" t="e">
        <f ca="1">SUMIF('事業所・施設 一覧'!$D$4:OFFSET('事業所・施設 一覧'!#REF!,-1,0),"*東秩父村*",'事業所・施設 一覧'!$AA$4:OFFSET('事業所・施設 一覧'!#REF!,-1,0))</f>
        <v>#REF!</v>
      </c>
      <c r="V60" s="24" t="e">
        <f ca="1">COUNTIFS('事業所・施設 一覧'!$D$4:OFFSET('事業所・施設 一覧'!#REF!,-1,0),"*東秩父村*",'事業所・施設 一覧'!$AB$4:OFFSET('事業所・施設 一覧'!#REF!,-1,0),"&lt;&gt;")</f>
        <v>#REF!</v>
      </c>
      <c r="W60" s="25" t="e">
        <f ca="1">SUMIF('事業所・施設 一覧'!$D$4:OFFSET('事業所・施設 一覧'!#REF!,-1,0),"*東秩父村*",'事業所・施設 一覧'!$AB$4:OFFSET('事業所・施設 一覧'!#REF!,-1,0))</f>
        <v>#REF!</v>
      </c>
      <c r="X60" s="24" t="e">
        <f ca="1">COUNTIFS('事業所・施設 一覧'!$D$4:OFFSET('事業所・施設 一覧'!#REF!,-1,0),"*東秩父村*",'事業所・施設 一覧'!$AC$4:OFFSET('事業所・施設 一覧'!#REF!,-1,0),"&lt;&gt;")</f>
        <v>#REF!</v>
      </c>
      <c r="Y60" s="25" t="e">
        <f ca="1">SUMIF('事業所・施設 一覧'!$D$4:OFFSET('事業所・施設 一覧'!#REF!,-1,0),"*東秩父村*",'事業所・施設 一覧'!$AC$4:OFFSET('事業所・施設 一覧'!#REF!,-1,0))</f>
        <v>#REF!</v>
      </c>
    </row>
    <row r="61" spans="1:25" ht="20.100000000000001" customHeight="1">
      <c r="A61" s="15">
        <v>57</v>
      </c>
      <c r="B61" s="14" t="s">
        <v>865</v>
      </c>
      <c r="C61" s="2" t="s">
        <v>4115</v>
      </c>
      <c r="D61" s="22" t="e">
        <f ca="1">COUNTIFS('事業所・施設 一覧'!$D$4:OFFSET('事業所・施設 一覧'!#REF!,-1,0),"*美里町*",'事業所・施設 一覧'!$P$4:OFFSET('事業所・施設 一覧'!#REF!,-1,0),"&lt;&gt;")</f>
        <v>#REF!</v>
      </c>
      <c r="E61" s="23" t="e">
        <f ca="1">SUMIF('事業所・施設 一覧'!$D$4:OFFSET('事業所・施設 一覧'!#REF!,-1,0),"*美里町*",'事業所・施設 一覧'!$P$4:OFFSET('事業所・施設 一覧'!#REF!,-1,0))</f>
        <v>#REF!</v>
      </c>
      <c r="F61" s="24" t="e">
        <f ca="1">COUNTIFS('事業所・施設 一覧'!$D$4:OFFSET('事業所・施設 一覧'!#REF!,-1,0),"*美里町*",'事業所・施設 一覧'!$S$4:OFFSET('事業所・施設 一覧'!#REF!,-1,0),"&lt;&gt;")</f>
        <v>#REF!</v>
      </c>
      <c r="G61" s="23" t="e">
        <f ca="1">SUMIF('事業所・施設 一覧'!$D$4:OFFSET('事業所・施設 一覧'!#REF!,-1,0),"*美里町*",'事業所・施設 一覧'!$S$4:OFFSET('事業所・施設 一覧'!#REF!,-1,0))</f>
        <v>#REF!</v>
      </c>
      <c r="H61" s="24" t="e">
        <f ca="1">COUNTIFS('事業所・施設 一覧'!$D$4:OFFSET('事業所・施設 一覧'!#REF!,-1,0),"*美里町*",'事業所・施設 一覧'!$T$4:OFFSET('事業所・施設 一覧'!#REF!,-1,0),"&lt;&gt;")</f>
        <v>#REF!</v>
      </c>
      <c r="I61" s="23" t="e">
        <f ca="1">SUMIF('事業所・施設 一覧'!$D$4:OFFSET('事業所・施設 一覧'!#REF!,-1,0),"*美里町*",'事業所・施設 一覧'!$T$4:OFFSET('事業所・施設 一覧'!#REF!,-1,0))</f>
        <v>#REF!</v>
      </c>
      <c r="J61" s="24" t="e">
        <f ca="1">COUNTIFS('事業所・施設 一覧'!$D$4:OFFSET('事業所・施設 一覧'!#REF!,-1,0),"*美里町*",'事業所・施設 一覧'!$U$4:OFFSET('事業所・施設 一覧'!#REF!,-1,0),"&lt;&gt;")</f>
        <v>#REF!</v>
      </c>
      <c r="K61" s="23" t="e">
        <f ca="1">SUMIF('事業所・施設 一覧'!$D$4:OFFSET('事業所・施設 一覧'!#REF!,-1,0),"*美里町*",'事業所・施設 一覧'!$U$4:OFFSET('事業所・施設 一覧'!#REF!,-1,0))</f>
        <v>#REF!</v>
      </c>
      <c r="L61" s="24" t="e">
        <f ca="1">COUNTIFS('事業所・施設 一覧'!$D$4:OFFSET('事業所・施設 一覧'!#REF!,-1,0),"*美里町*",'事業所・施設 一覧'!$V$4:OFFSET('事業所・施設 一覧'!#REF!,-1,0),"&lt;&gt;")</f>
        <v>#REF!</v>
      </c>
      <c r="M61" s="23" t="e">
        <f ca="1">SUMIF('事業所・施設 一覧'!$D$4:OFFSET('事業所・施設 一覧'!#REF!,-1,0),"*美里町*",'事業所・施設 一覧'!$V$4:OFFSET('事業所・施設 一覧'!#REF!,-1,0))</f>
        <v>#REF!</v>
      </c>
      <c r="N61" s="24" t="e">
        <f ca="1">COUNTIFS('事業所・施設 一覧'!$D$4:OFFSET('事業所・施設 一覧'!#REF!,-1,0),"*美里町*",'事業所・施設 一覧'!$W$4:OFFSET('事業所・施設 一覧'!#REF!,-1,0),"&lt;&gt;")</f>
        <v>#REF!</v>
      </c>
      <c r="O61" s="23" t="e">
        <f ca="1">SUMIF('事業所・施設 一覧'!$D$4:OFFSET('事業所・施設 一覧'!#REF!,-1,0),"*美里町*",'事業所・施設 一覧'!$W$4:OFFSET('事業所・施設 一覧'!#REF!,-1,0))</f>
        <v>#REF!</v>
      </c>
      <c r="P61" s="24" t="e">
        <f ca="1">COUNTIFS('事業所・施設 一覧'!$D$4:OFFSET('事業所・施設 一覧'!#REF!,-1,0),"*美里町*",'事業所・施設 一覧'!$X$4:OFFSET('事業所・施設 一覧'!#REF!,-1,0),"&lt;&gt;")</f>
        <v>#REF!</v>
      </c>
      <c r="Q61" s="23" t="e">
        <f ca="1">SUMIF('事業所・施設 一覧'!$D$4:OFFSET('事業所・施設 一覧'!#REF!,-1,0),"*美里町*",'事業所・施設 一覧'!$X$4:OFFSET('事業所・施設 一覧'!#REF!,-1,0))</f>
        <v>#REF!</v>
      </c>
      <c r="R61" s="24" t="e">
        <f ca="1">COUNTIFS('事業所・施設 一覧'!$D$4:OFFSET('事業所・施設 一覧'!#REF!,-1,0),"*美里町*",'事業所・施設 一覧'!$Z$4:OFFSET('事業所・施設 一覧'!#REF!,-1,0),"&lt;&gt;")</f>
        <v>#REF!</v>
      </c>
      <c r="S61" s="23" t="e">
        <f ca="1">SUMIF('事業所・施設 一覧'!$D$4:OFFSET('事業所・施設 一覧'!#REF!,-1,0),"*美里町*",'事業所・施設 一覧'!$Z$4:OFFSET('事業所・施設 一覧'!#REF!,-1,0))</f>
        <v>#REF!</v>
      </c>
      <c r="T61" s="24" t="e">
        <f ca="1">COUNTIFS('事業所・施設 一覧'!$D$4:OFFSET('事業所・施設 一覧'!#REF!,-1,0),"*美里町*",'事業所・施設 一覧'!$AA$4:OFFSET('事業所・施設 一覧'!#REF!,-1,0),"&lt;&gt;")</f>
        <v>#REF!</v>
      </c>
      <c r="U61" s="25" t="e">
        <f ca="1">SUMIF('事業所・施設 一覧'!$D$4:OFFSET('事業所・施設 一覧'!#REF!,-1,0),"*美里町*",'事業所・施設 一覧'!$AA$4:OFFSET('事業所・施設 一覧'!#REF!,-1,0))</f>
        <v>#REF!</v>
      </c>
      <c r="V61" s="24" t="e">
        <f ca="1">COUNTIFS('事業所・施設 一覧'!$D$4:OFFSET('事業所・施設 一覧'!#REF!,-1,0),"*美里町*",'事業所・施設 一覧'!$AB$4:OFFSET('事業所・施設 一覧'!#REF!,-1,0),"&lt;&gt;")</f>
        <v>#REF!</v>
      </c>
      <c r="W61" s="25" t="e">
        <f ca="1">SUMIF('事業所・施設 一覧'!$D$4:OFFSET('事業所・施設 一覧'!#REF!,-1,0),"*美里町*",'事業所・施設 一覧'!$AB$4:OFFSET('事業所・施設 一覧'!#REF!,-1,0))</f>
        <v>#REF!</v>
      </c>
      <c r="X61" s="24" t="e">
        <f ca="1">COUNTIFS('事業所・施設 一覧'!$D$4:OFFSET('事業所・施設 一覧'!#REF!,-1,0),"*美里町*",'事業所・施設 一覧'!$AC$4:OFFSET('事業所・施設 一覧'!#REF!,-1,0),"&lt;&gt;")</f>
        <v>#REF!</v>
      </c>
      <c r="Y61" s="25" t="e">
        <f ca="1">SUMIF('事業所・施設 一覧'!$D$4:OFFSET('事業所・施設 一覧'!#REF!,-1,0),"*美里町*",'事業所・施設 一覧'!$AC$4:OFFSET('事業所・施設 一覧'!#REF!,-1,0))</f>
        <v>#REF!</v>
      </c>
    </row>
    <row r="62" spans="1:25" ht="20.100000000000001" customHeight="1">
      <c r="A62" s="15">
        <v>58</v>
      </c>
      <c r="B62" s="14" t="s">
        <v>865</v>
      </c>
      <c r="C62" s="2" t="s">
        <v>4116</v>
      </c>
      <c r="D62" s="22" t="e">
        <f ca="1">COUNTIFS('事業所・施設 一覧'!$D$4:OFFSET('事業所・施設 一覧'!#REF!,-1,0),"*神川町*",'事業所・施設 一覧'!$P$4:OFFSET('事業所・施設 一覧'!#REF!,-1,0),"&lt;&gt;")</f>
        <v>#REF!</v>
      </c>
      <c r="E62" s="23" t="e">
        <f ca="1">SUMIF('事業所・施設 一覧'!$D$4:OFFSET('事業所・施設 一覧'!#REF!,-1,0),"*神川町*",'事業所・施設 一覧'!$P$4:OFFSET('事業所・施設 一覧'!#REF!,-1,0))</f>
        <v>#REF!</v>
      </c>
      <c r="F62" s="24" t="e">
        <f ca="1">COUNTIFS('事業所・施設 一覧'!$D$4:OFFSET('事業所・施設 一覧'!#REF!,-1,0),"*神川町*",'事業所・施設 一覧'!$S$4:OFFSET('事業所・施設 一覧'!#REF!,-1,0),"&lt;&gt;")</f>
        <v>#REF!</v>
      </c>
      <c r="G62" s="23" t="e">
        <f ca="1">SUMIF('事業所・施設 一覧'!$D$4:OFFSET('事業所・施設 一覧'!#REF!,-1,0),"*神川町*",'事業所・施設 一覧'!$S$4:OFFSET('事業所・施設 一覧'!#REF!,-1,0))</f>
        <v>#REF!</v>
      </c>
      <c r="H62" s="24" t="e">
        <f ca="1">COUNTIFS('事業所・施設 一覧'!$D$4:OFFSET('事業所・施設 一覧'!#REF!,-1,0),"*神川町*",'事業所・施設 一覧'!$T$4:OFFSET('事業所・施設 一覧'!#REF!,-1,0),"&lt;&gt;")</f>
        <v>#REF!</v>
      </c>
      <c r="I62" s="23" t="e">
        <f ca="1">SUMIF('事業所・施設 一覧'!$D$4:OFFSET('事業所・施設 一覧'!#REF!,-1,0),"*神川町*",'事業所・施設 一覧'!$T$4:OFFSET('事業所・施設 一覧'!#REF!,-1,0))</f>
        <v>#REF!</v>
      </c>
      <c r="J62" s="24" t="e">
        <f ca="1">COUNTIFS('事業所・施設 一覧'!$D$4:OFFSET('事業所・施設 一覧'!#REF!,-1,0),"*神川町*",'事業所・施設 一覧'!$U$4:OFFSET('事業所・施設 一覧'!#REF!,-1,0),"&lt;&gt;")</f>
        <v>#REF!</v>
      </c>
      <c r="K62" s="23" t="e">
        <f ca="1">SUMIF('事業所・施設 一覧'!$D$4:OFFSET('事業所・施設 一覧'!#REF!,-1,0),"*神川町*",'事業所・施設 一覧'!$U$4:OFFSET('事業所・施設 一覧'!#REF!,-1,0))</f>
        <v>#REF!</v>
      </c>
      <c r="L62" s="24" t="e">
        <f ca="1">COUNTIFS('事業所・施設 一覧'!$D$4:OFFSET('事業所・施設 一覧'!#REF!,-1,0),"*神川町*",'事業所・施設 一覧'!$V$4:OFFSET('事業所・施設 一覧'!#REF!,-1,0),"&lt;&gt;")</f>
        <v>#REF!</v>
      </c>
      <c r="M62" s="23" t="e">
        <f ca="1">SUMIF('事業所・施設 一覧'!$D$4:OFFSET('事業所・施設 一覧'!#REF!,-1,0),"*神川町*",'事業所・施設 一覧'!$V$4:OFFSET('事業所・施設 一覧'!#REF!,-1,0))</f>
        <v>#REF!</v>
      </c>
      <c r="N62" s="24" t="e">
        <f ca="1">COUNTIFS('事業所・施設 一覧'!$D$4:OFFSET('事業所・施設 一覧'!#REF!,-1,0),"*神川町*",'事業所・施設 一覧'!$W$4:OFFSET('事業所・施設 一覧'!#REF!,-1,0),"&lt;&gt;")</f>
        <v>#REF!</v>
      </c>
      <c r="O62" s="23" t="e">
        <f ca="1">SUMIF('事業所・施設 一覧'!$D$4:OFFSET('事業所・施設 一覧'!#REF!,-1,0),"*神川町*",'事業所・施設 一覧'!$W$4:OFFSET('事業所・施設 一覧'!#REF!,-1,0))</f>
        <v>#REF!</v>
      </c>
      <c r="P62" s="24" t="e">
        <f ca="1">COUNTIFS('事業所・施設 一覧'!$D$4:OFFSET('事業所・施設 一覧'!#REF!,-1,0),"*神川町*",'事業所・施設 一覧'!$X$4:OFFSET('事業所・施設 一覧'!#REF!,-1,0),"&lt;&gt;")</f>
        <v>#REF!</v>
      </c>
      <c r="Q62" s="23" t="e">
        <f ca="1">SUMIF('事業所・施設 一覧'!$D$4:OFFSET('事業所・施設 一覧'!#REF!,-1,0),"*神川町*",'事業所・施設 一覧'!$X$4:OFFSET('事業所・施設 一覧'!#REF!,-1,0))</f>
        <v>#REF!</v>
      </c>
      <c r="R62" s="24" t="e">
        <f ca="1">COUNTIFS('事業所・施設 一覧'!$D$4:OFFSET('事業所・施設 一覧'!#REF!,-1,0),"*神川町*",'事業所・施設 一覧'!$Z$4:OFFSET('事業所・施設 一覧'!#REF!,-1,0),"&lt;&gt;")</f>
        <v>#REF!</v>
      </c>
      <c r="S62" s="23" t="e">
        <f ca="1">SUMIF('事業所・施設 一覧'!$D$4:OFFSET('事業所・施設 一覧'!#REF!,-1,0),"*神川町*",'事業所・施設 一覧'!$Z$4:OFFSET('事業所・施設 一覧'!#REF!,-1,0))</f>
        <v>#REF!</v>
      </c>
      <c r="T62" s="24" t="e">
        <f ca="1">COUNTIFS('事業所・施設 一覧'!$D$4:OFFSET('事業所・施設 一覧'!#REF!,-1,0),"*神川町*",'事業所・施設 一覧'!$AA$4:OFFSET('事業所・施設 一覧'!#REF!,-1,0),"&lt;&gt;")</f>
        <v>#REF!</v>
      </c>
      <c r="U62" s="25" t="e">
        <f ca="1">SUMIF('事業所・施設 一覧'!$D$4:OFFSET('事業所・施設 一覧'!#REF!,-1,0),"*神川町*",'事業所・施設 一覧'!$AA$4:OFFSET('事業所・施設 一覧'!#REF!,-1,0))</f>
        <v>#REF!</v>
      </c>
      <c r="V62" s="24" t="e">
        <f ca="1">COUNTIFS('事業所・施設 一覧'!$D$4:OFFSET('事業所・施設 一覧'!#REF!,-1,0),"*神川町*",'事業所・施設 一覧'!$AB$4:OFFSET('事業所・施設 一覧'!#REF!,-1,0),"&lt;&gt;")</f>
        <v>#REF!</v>
      </c>
      <c r="W62" s="25" t="e">
        <f ca="1">SUMIF('事業所・施設 一覧'!$D$4:OFFSET('事業所・施設 一覧'!#REF!,-1,0),"*神川町*",'事業所・施設 一覧'!$AB$4:OFFSET('事業所・施設 一覧'!#REF!,-1,0))</f>
        <v>#REF!</v>
      </c>
      <c r="X62" s="24" t="e">
        <f ca="1">COUNTIFS('事業所・施設 一覧'!$D$4:OFFSET('事業所・施設 一覧'!#REF!,-1,0),"*神川町*",'事業所・施設 一覧'!$AC$4:OFFSET('事業所・施設 一覧'!#REF!,-1,0),"&lt;&gt;")</f>
        <v>#REF!</v>
      </c>
      <c r="Y62" s="25" t="e">
        <f ca="1">SUMIF('事業所・施設 一覧'!$D$4:OFFSET('事業所・施設 一覧'!#REF!,-1,0),"*神川町*",'事業所・施設 一覧'!$AC$4:OFFSET('事業所・施設 一覧'!#REF!,-1,0))</f>
        <v>#REF!</v>
      </c>
    </row>
    <row r="63" spans="1:25" ht="20.100000000000001" customHeight="1">
      <c r="A63" s="15">
        <v>59</v>
      </c>
      <c r="B63" s="14" t="s">
        <v>865</v>
      </c>
      <c r="C63" s="2" t="s">
        <v>4124</v>
      </c>
      <c r="D63" s="22" t="e">
        <f ca="1">COUNTIFS('事業所・施設 一覧'!$D$4:OFFSET('事業所・施設 一覧'!#REF!,-1,0),"*上里町*",'事業所・施設 一覧'!$P$4:OFFSET('事業所・施設 一覧'!#REF!,-1,0),"&lt;&gt;")</f>
        <v>#REF!</v>
      </c>
      <c r="E63" s="23" t="e">
        <f ca="1">SUMIF('事業所・施設 一覧'!$D$4:OFFSET('事業所・施設 一覧'!#REF!,-1,0),"*上里町*",'事業所・施設 一覧'!$P$4:OFFSET('事業所・施設 一覧'!#REF!,-1,0))</f>
        <v>#REF!</v>
      </c>
      <c r="F63" s="24" t="e">
        <f ca="1">COUNTIFS('事業所・施設 一覧'!$D$4:OFFSET('事業所・施設 一覧'!#REF!,-1,0),"*上里町*",'事業所・施設 一覧'!$S$4:OFFSET('事業所・施設 一覧'!#REF!,-1,0),"&lt;&gt;")</f>
        <v>#REF!</v>
      </c>
      <c r="G63" s="23" t="e">
        <f ca="1">SUMIF('事業所・施設 一覧'!$D$4:OFFSET('事業所・施設 一覧'!#REF!,-1,0),"*上里町*",'事業所・施設 一覧'!$S$4:OFFSET('事業所・施設 一覧'!#REF!,-1,0))</f>
        <v>#REF!</v>
      </c>
      <c r="H63" s="24" t="e">
        <f ca="1">COUNTIFS('事業所・施設 一覧'!$D$4:OFFSET('事業所・施設 一覧'!#REF!,-1,0),"*上里町*",'事業所・施設 一覧'!$T$4:OFFSET('事業所・施設 一覧'!#REF!,-1,0),"&lt;&gt;")</f>
        <v>#REF!</v>
      </c>
      <c r="I63" s="23" t="e">
        <f ca="1">SUMIF('事業所・施設 一覧'!$D$4:OFFSET('事業所・施設 一覧'!#REF!,-1,0),"*上里町*",'事業所・施設 一覧'!$T$4:OFFSET('事業所・施設 一覧'!#REF!,-1,0))</f>
        <v>#REF!</v>
      </c>
      <c r="J63" s="24" t="e">
        <f ca="1">COUNTIFS('事業所・施設 一覧'!$D$4:OFFSET('事業所・施設 一覧'!#REF!,-1,0),"*上里町*",'事業所・施設 一覧'!$U$4:OFFSET('事業所・施設 一覧'!#REF!,-1,0),"&lt;&gt;")</f>
        <v>#REF!</v>
      </c>
      <c r="K63" s="23" t="e">
        <f ca="1">SUMIF('事業所・施設 一覧'!$D$4:OFFSET('事業所・施設 一覧'!#REF!,-1,0),"*上里町*",'事業所・施設 一覧'!$U$4:OFFSET('事業所・施設 一覧'!#REF!,-1,0))</f>
        <v>#REF!</v>
      </c>
      <c r="L63" s="24" t="e">
        <f ca="1">COUNTIFS('事業所・施設 一覧'!$D$4:OFFSET('事業所・施設 一覧'!#REF!,-1,0),"*上里町*",'事業所・施設 一覧'!$V$4:OFFSET('事業所・施設 一覧'!#REF!,-1,0),"&lt;&gt;")</f>
        <v>#REF!</v>
      </c>
      <c r="M63" s="23" t="e">
        <f ca="1">SUMIF('事業所・施設 一覧'!$D$4:OFFSET('事業所・施設 一覧'!#REF!,-1,0),"*上里町*",'事業所・施設 一覧'!$V$4:OFFSET('事業所・施設 一覧'!#REF!,-1,0))</f>
        <v>#REF!</v>
      </c>
      <c r="N63" s="24" t="e">
        <f ca="1">COUNTIFS('事業所・施設 一覧'!$D$4:OFFSET('事業所・施設 一覧'!#REF!,-1,0),"*上里町*",'事業所・施設 一覧'!$W$4:OFFSET('事業所・施設 一覧'!#REF!,-1,0),"&lt;&gt;")</f>
        <v>#REF!</v>
      </c>
      <c r="O63" s="23" t="e">
        <f ca="1">SUMIF('事業所・施設 一覧'!$D$4:OFFSET('事業所・施設 一覧'!#REF!,-1,0),"*上里町*",'事業所・施設 一覧'!$W$4:OFFSET('事業所・施設 一覧'!#REF!,-1,0))</f>
        <v>#REF!</v>
      </c>
      <c r="P63" s="24" t="e">
        <f ca="1">COUNTIFS('事業所・施設 一覧'!$D$4:OFFSET('事業所・施設 一覧'!#REF!,-1,0),"*上里町*",'事業所・施設 一覧'!$X$4:OFFSET('事業所・施設 一覧'!#REF!,-1,0),"&lt;&gt;")</f>
        <v>#REF!</v>
      </c>
      <c r="Q63" s="23" t="e">
        <f ca="1">SUMIF('事業所・施設 一覧'!$D$4:OFFSET('事業所・施設 一覧'!#REF!,-1,0),"*上里町*",'事業所・施設 一覧'!$X$4:OFFSET('事業所・施設 一覧'!#REF!,-1,0))</f>
        <v>#REF!</v>
      </c>
      <c r="R63" s="24" t="e">
        <f ca="1">COUNTIFS('事業所・施設 一覧'!$D$4:OFFSET('事業所・施設 一覧'!#REF!,-1,0),"*上里町*",'事業所・施設 一覧'!$Z$4:OFFSET('事業所・施設 一覧'!#REF!,-1,0),"&lt;&gt;")</f>
        <v>#REF!</v>
      </c>
      <c r="S63" s="23" t="e">
        <f ca="1">SUMIF('事業所・施設 一覧'!$D$4:OFFSET('事業所・施設 一覧'!#REF!,-1,0),"*上里町*",'事業所・施設 一覧'!$Z$4:OFFSET('事業所・施設 一覧'!#REF!,-1,0))</f>
        <v>#REF!</v>
      </c>
      <c r="T63" s="24" t="e">
        <f ca="1">COUNTIFS('事業所・施設 一覧'!$D$4:OFFSET('事業所・施設 一覧'!#REF!,-1,0),"*上里町*",'事業所・施設 一覧'!$AA$4:OFFSET('事業所・施設 一覧'!#REF!,-1,0),"&lt;&gt;")</f>
        <v>#REF!</v>
      </c>
      <c r="U63" s="25" t="e">
        <f ca="1">SUMIF('事業所・施設 一覧'!$D$4:OFFSET('事業所・施設 一覧'!#REF!,-1,0),"*上里町*",'事業所・施設 一覧'!$AA$4:OFFSET('事業所・施設 一覧'!#REF!,-1,0))</f>
        <v>#REF!</v>
      </c>
      <c r="V63" s="24" t="e">
        <f ca="1">COUNTIFS('事業所・施設 一覧'!$D$4:OFFSET('事業所・施設 一覧'!#REF!,-1,0),"*上里町*",'事業所・施設 一覧'!$AB$4:OFFSET('事業所・施設 一覧'!#REF!,-1,0),"&lt;&gt;")</f>
        <v>#REF!</v>
      </c>
      <c r="W63" s="25" t="e">
        <f ca="1">SUMIF('事業所・施設 一覧'!$D$4:OFFSET('事業所・施設 一覧'!#REF!,-1,0),"*上里町*",'事業所・施設 一覧'!$AB$4:OFFSET('事業所・施設 一覧'!#REF!,-1,0))</f>
        <v>#REF!</v>
      </c>
      <c r="X63" s="24" t="e">
        <f ca="1">COUNTIFS('事業所・施設 一覧'!$D$4:OFFSET('事業所・施設 一覧'!#REF!,-1,0),"*上里町*",'事業所・施設 一覧'!$AC$4:OFFSET('事業所・施設 一覧'!#REF!,-1,0),"&lt;&gt;")</f>
        <v>#REF!</v>
      </c>
      <c r="Y63" s="25" t="e">
        <f ca="1">SUMIF('事業所・施設 一覧'!$D$4:OFFSET('事業所・施設 一覧'!#REF!,-1,0),"*上里町*",'事業所・施設 一覧'!$AC$4:OFFSET('事業所・施設 一覧'!#REF!,-1,0))</f>
        <v>#REF!</v>
      </c>
    </row>
    <row r="64" spans="1:25" ht="20.100000000000001" customHeight="1">
      <c r="A64" s="15">
        <v>60</v>
      </c>
      <c r="B64" s="14" t="s">
        <v>865</v>
      </c>
      <c r="C64" s="2" t="s">
        <v>4117</v>
      </c>
      <c r="D64" s="22" t="e">
        <f ca="1">COUNTIFS('事業所・施設 一覧'!$D$4:OFFSET('事業所・施設 一覧'!#REF!,-1,0),"*寄居町*",'事業所・施設 一覧'!$P$4:OFFSET('事業所・施設 一覧'!#REF!,-1,0),"&lt;&gt;")</f>
        <v>#REF!</v>
      </c>
      <c r="E64" s="23" t="e">
        <f ca="1">SUMIF('事業所・施設 一覧'!$D$4:OFFSET('事業所・施設 一覧'!#REF!,-1,0),"*寄居町*",'事業所・施設 一覧'!$P$4:OFFSET('事業所・施設 一覧'!#REF!,-1,0))</f>
        <v>#REF!</v>
      </c>
      <c r="F64" s="24" t="e">
        <f ca="1">COUNTIFS('事業所・施設 一覧'!$D$4:OFFSET('事業所・施設 一覧'!#REF!,-1,0),"*寄居町*",'事業所・施設 一覧'!$S$4:OFFSET('事業所・施設 一覧'!#REF!,-1,0),"&lt;&gt;")</f>
        <v>#REF!</v>
      </c>
      <c r="G64" s="23" t="e">
        <f ca="1">SUMIF('事業所・施設 一覧'!$D$4:OFFSET('事業所・施設 一覧'!#REF!,-1,0),"*寄居町*",'事業所・施設 一覧'!$S$4:OFFSET('事業所・施設 一覧'!#REF!,-1,0))</f>
        <v>#REF!</v>
      </c>
      <c r="H64" s="24" t="e">
        <f ca="1">COUNTIFS('事業所・施設 一覧'!$D$4:OFFSET('事業所・施設 一覧'!#REF!,-1,0),"*寄居町*",'事業所・施設 一覧'!$T$4:OFFSET('事業所・施設 一覧'!#REF!,-1,0),"&lt;&gt;")</f>
        <v>#REF!</v>
      </c>
      <c r="I64" s="23" t="e">
        <f ca="1">SUMIF('事業所・施設 一覧'!$D$4:OFFSET('事業所・施設 一覧'!#REF!,-1,0),"*寄居町*",'事業所・施設 一覧'!$T$4:OFFSET('事業所・施設 一覧'!#REF!,-1,0))</f>
        <v>#REF!</v>
      </c>
      <c r="J64" s="24" t="e">
        <f ca="1">COUNTIFS('事業所・施設 一覧'!$D$4:OFFSET('事業所・施設 一覧'!#REF!,-1,0),"*寄居町*",'事業所・施設 一覧'!$U$4:OFFSET('事業所・施設 一覧'!#REF!,-1,0),"&lt;&gt;")</f>
        <v>#REF!</v>
      </c>
      <c r="K64" s="23" t="e">
        <f ca="1">SUMIF('事業所・施設 一覧'!$D$4:OFFSET('事業所・施設 一覧'!#REF!,-1,0),"*寄居町*",'事業所・施設 一覧'!$U$4:OFFSET('事業所・施設 一覧'!#REF!,-1,0))</f>
        <v>#REF!</v>
      </c>
      <c r="L64" s="24" t="e">
        <f ca="1">COUNTIFS('事業所・施設 一覧'!$D$4:OFFSET('事業所・施設 一覧'!#REF!,-1,0),"*寄居町*",'事業所・施設 一覧'!$V$4:OFFSET('事業所・施設 一覧'!#REF!,-1,0),"&lt;&gt;")</f>
        <v>#REF!</v>
      </c>
      <c r="M64" s="23" t="e">
        <f ca="1">SUMIF('事業所・施設 一覧'!$D$4:OFFSET('事業所・施設 一覧'!#REF!,-1,0),"*寄居町*",'事業所・施設 一覧'!$V$4:OFFSET('事業所・施設 一覧'!#REF!,-1,0))</f>
        <v>#REF!</v>
      </c>
      <c r="N64" s="24" t="e">
        <f ca="1">COUNTIFS('事業所・施設 一覧'!$D$4:OFFSET('事業所・施設 一覧'!#REF!,-1,0),"*寄居町*",'事業所・施設 一覧'!$W$4:OFFSET('事業所・施設 一覧'!#REF!,-1,0),"&lt;&gt;")</f>
        <v>#REF!</v>
      </c>
      <c r="O64" s="23" t="e">
        <f ca="1">SUMIF('事業所・施設 一覧'!$D$4:OFFSET('事業所・施設 一覧'!#REF!,-1,0),"*寄居町*",'事業所・施設 一覧'!$W$4:OFFSET('事業所・施設 一覧'!#REF!,-1,0))</f>
        <v>#REF!</v>
      </c>
      <c r="P64" s="24" t="e">
        <f ca="1">COUNTIFS('事業所・施設 一覧'!$D$4:OFFSET('事業所・施設 一覧'!#REF!,-1,0),"*寄居町*",'事業所・施設 一覧'!$X$4:OFFSET('事業所・施設 一覧'!#REF!,-1,0),"&lt;&gt;")</f>
        <v>#REF!</v>
      </c>
      <c r="Q64" s="23" t="e">
        <f ca="1">SUMIF('事業所・施設 一覧'!$D$4:OFFSET('事業所・施設 一覧'!#REF!,-1,0),"*寄居町*",'事業所・施設 一覧'!$X$4:OFFSET('事業所・施設 一覧'!#REF!,-1,0))</f>
        <v>#REF!</v>
      </c>
      <c r="R64" s="24" t="e">
        <f ca="1">COUNTIFS('事業所・施設 一覧'!$D$4:OFFSET('事業所・施設 一覧'!#REF!,-1,0),"*寄居町*",'事業所・施設 一覧'!$Z$4:OFFSET('事業所・施設 一覧'!#REF!,-1,0),"&lt;&gt;")</f>
        <v>#REF!</v>
      </c>
      <c r="S64" s="23" t="e">
        <f ca="1">SUMIF('事業所・施設 一覧'!$D$4:OFFSET('事業所・施設 一覧'!#REF!,-1,0),"*寄居町*",'事業所・施設 一覧'!$Z$4:OFFSET('事業所・施設 一覧'!#REF!,-1,0))</f>
        <v>#REF!</v>
      </c>
      <c r="T64" s="24" t="e">
        <f ca="1">COUNTIFS('事業所・施設 一覧'!$D$4:OFFSET('事業所・施設 一覧'!#REF!,-1,0),"*寄居町*",'事業所・施設 一覧'!$AA$4:OFFSET('事業所・施設 一覧'!#REF!,-1,0),"&lt;&gt;")</f>
        <v>#REF!</v>
      </c>
      <c r="U64" s="25" t="e">
        <f ca="1">SUMIF('事業所・施設 一覧'!$D$4:OFFSET('事業所・施設 一覧'!#REF!,-1,0),"*寄居町*",'事業所・施設 一覧'!$AA$4:OFFSET('事業所・施設 一覧'!#REF!,-1,0))</f>
        <v>#REF!</v>
      </c>
      <c r="V64" s="24" t="e">
        <f ca="1">COUNTIFS('事業所・施設 一覧'!$D$4:OFFSET('事業所・施設 一覧'!#REF!,-1,0),"*寄居町*",'事業所・施設 一覧'!$AB$4:OFFSET('事業所・施設 一覧'!#REF!,-1,0),"&lt;&gt;")</f>
        <v>#REF!</v>
      </c>
      <c r="W64" s="25" t="e">
        <f ca="1">SUMIF('事業所・施設 一覧'!$D$4:OFFSET('事業所・施設 一覧'!#REF!,-1,0),"*寄居町*",'事業所・施設 一覧'!$AB$4:OFFSET('事業所・施設 一覧'!#REF!,-1,0))</f>
        <v>#REF!</v>
      </c>
      <c r="X64" s="24" t="e">
        <f ca="1">COUNTIFS('事業所・施設 一覧'!$D$4:OFFSET('事業所・施設 一覧'!#REF!,-1,0),"*寄居町*",'事業所・施設 一覧'!$AC$4:OFFSET('事業所・施設 一覧'!#REF!,-1,0),"&lt;&gt;")</f>
        <v>#REF!</v>
      </c>
      <c r="Y64" s="25" t="e">
        <f ca="1">SUMIF('事業所・施設 一覧'!$D$4:OFFSET('事業所・施設 一覧'!#REF!,-1,0),"*寄居町*",'事業所・施設 一覧'!$AC$4:OFFSET('事業所・施設 一覧'!#REF!,-1,0))</f>
        <v>#REF!</v>
      </c>
    </row>
    <row r="65" spans="1:25" ht="20.100000000000001" customHeight="1">
      <c r="A65" s="15">
        <v>61</v>
      </c>
      <c r="B65" s="14" t="s">
        <v>4142</v>
      </c>
      <c r="C65" s="2" t="s">
        <v>4118</v>
      </c>
      <c r="D65" s="22" t="e">
        <f ca="1">COUNTIFS('事業所・施設 一覧'!$D$4:OFFSET('事業所・施設 一覧'!#REF!,-1,0),"*宮代町*",'事業所・施設 一覧'!$P$4:OFFSET('事業所・施設 一覧'!#REF!,-1,0),"&lt;&gt;")</f>
        <v>#REF!</v>
      </c>
      <c r="E65" s="23" t="e">
        <f ca="1">SUMIF('事業所・施設 一覧'!$D$4:OFFSET('事業所・施設 一覧'!#REF!,-1,0),"*宮代町*",'事業所・施設 一覧'!$P$4:OFFSET('事業所・施設 一覧'!#REF!,-1,0))</f>
        <v>#REF!</v>
      </c>
      <c r="F65" s="24" t="e">
        <f ca="1">COUNTIFS('事業所・施設 一覧'!$D$4:OFFSET('事業所・施設 一覧'!#REF!,-1,0),"*宮代町*",'事業所・施設 一覧'!$S$4:OFFSET('事業所・施設 一覧'!#REF!,-1,0),"&lt;&gt;")</f>
        <v>#REF!</v>
      </c>
      <c r="G65" s="23" t="e">
        <f ca="1">SUMIF('事業所・施設 一覧'!$D$4:OFFSET('事業所・施設 一覧'!#REF!,-1,0),"*宮代町*",'事業所・施設 一覧'!$S$4:OFFSET('事業所・施設 一覧'!#REF!,-1,0))</f>
        <v>#REF!</v>
      </c>
      <c r="H65" s="24" t="e">
        <f ca="1">COUNTIFS('事業所・施設 一覧'!$D$4:OFFSET('事業所・施設 一覧'!#REF!,-1,0),"*宮代町*",'事業所・施設 一覧'!$T$4:OFFSET('事業所・施設 一覧'!#REF!,-1,0),"&lt;&gt;")</f>
        <v>#REF!</v>
      </c>
      <c r="I65" s="23" t="e">
        <f ca="1">SUMIF('事業所・施設 一覧'!$D$4:OFFSET('事業所・施設 一覧'!#REF!,-1,0),"*宮代町*",'事業所・施設 一覧'!$T$4:OFFSET('事業所・施設 一覧'!#REF!,-1,0))</f>
        <v>#REF!</v>
      </c>
      <c r="J65" s="24" t="e">
        <f ca="1">COUNTIFS('事業所・施設 一覧'!$D$4:OFFSET('事業所・施設 一覧'!#REF!,-1,0),"*宮代町*",'事業所・施設 一覧'!$U$4:OFFSET('事業所・施設 一覧'!#REF!,-1,0),"&lt;&gt;")</f>
        <v>#REF!</v>
      </c>
      <c r="K65" s="23" t="e">
        <f ca="1">SUMIF('事業所・施設 一覧'!$D$4:OFFSET('事業所・施設 一覧'!#REF!,-1,0),"*宮代町*",'事業所・施設 一覧'!$U$4:OFFSET('事業所・施設 一覧'!#REF!,-1,0))</f>
        <v>#REF!</v>
      </c>
      <c r="L65" s="24" t="e">
        <f ca="1">COUNTIFS('事業所・施設 一覧'!$D$4:OFFSET('事業所・施設 一覧'!#REF!,-1,0),"*宮代町*",'事業所・施設 一覧'!$V$4:OFFSET('事業所・施設 一覧'!#REF!,-1,0),"&lt;&gt;")</f>
        <v>#REF!</v>
      </c>
      <c r="M65" s="23" t="e">
        <f ca="1">SUMIF('事業所・施設 一覧'!$D$4:OFFSET('事業所・施設 一覧'!#REF!,-1,0),"*宮代町*",'事業所・施設 一覧'!$V$4:OFFSET('事業所・施設 一覧'!#REF!,-1,0))</f>
        <v>#REF!</v>
      </c>
      <c r="N65" s="24" t="e">
        <f ca="1">COUNTIFS('事業所・施設 一覧'!$D$4:OFFSET('事業所・施設 一覧'!#REF!,-1,0),"*宮代町*",'事業所・施設 一覧'!$W$4:OFFSET('事業所・施設 一覧'!#REF!,-1,0),"&lt;&gt;")</f>
        <v>#REF!</v>
      </c>
      <c r="O65" s="23" t="e">
        <f ca="1">SUMIF('事業所・施設 一覧'!$D$4:OFFSET('事業所・施設 一覧'!#REF!,-1,0),"*宮代町*",'事業所・施設 一覧'!$W$4:OFFSET('事業所・施設 一覧'!#REF!,-1,0))</f>
        <v>#REF!</v>
      </c>
      <c r="P65" s="24" t="e">
        <f ca="1">COUNTIFS('事業所・施設 一覧'!$D$4:OFFSET('事業所・施設 一覧'!#REF!,-1,0),"*宮代町*",'事業所・施設 一覧'!$X$4:OFFSET('事業所・施設 一覧'!#REF!,-1,0),"&lt;&gt;")</f>
        <v>#REF!</v>
      </c>
      <c r="Q65" s="23" t="e">
        <f ca="1">SUMIF('事業所・施設 一覧'!$D$4:OFFSET('事業所・施設 一覧'!#REF!,-1,0),"*宮代町*",'事業所・施設 一覧'!$X$4:OFFSET('事業所・施設 一覧'!#REF!,-1,0))</f>
        <v>#REF!</v>
      </c>
      <c r="R65" s="24" t="e">
        <f ca="1">COUNTIFS('事業所・施設 一覧'!$D$4:OFFSET('事業所・施設 一覧'!#REF!,-1,0),"*宮代町*",'事業所・施設 一覧'!$Z$4:OFFSET('事業所・施設 一覧'!#REF!,-1,0),"&lt;&gt;")</f>
        <v>#REF!</v>
      </c>
      <c r="S65" s="23" t="e">
        <f ca="1">SUMIF('事業所・施設 一覧'!$D$4:OFFSET('事業所・施設 一覧'!#REF!,-1,0),"*宮代町*",'事業所・施設 一覧'!$Z$4:OFFSET('事業所・施設 一覧'!#REF!,-1,0))</f>
        <v>#REF!</v>
      </c>
      <c r="T65" s="24" t="e">
        <f ca="1">COUNTIFS('事業所・施設 一覧'!$D$4:OFFSET('事業所・施設 一覧'!#REF!,-1,0),"*宮代町*",'事業所・施設 一覧'!$AA$4:OFFSET('事業所・施設 一覧'!#REF!,-1,0),"&lt;&gt;")</f>
        <v>#REF!</v>
      </c>
      <c r="U65" s="25" t="e">
        <f ca="1">SUMIF('事業所・施設 一覧'!$D$4:OFFSET('事業所・施設 一覧'!#REF!,-1,0),"*宮代町*",'事業所・施設 一覧'!$AA$4:OFFSET('事業所・施設 一覧'!#REF!,-1,0))</f>
        <v>#REF!</v>
      </c>
      <c r="V65" s="24" t="e">
        <f ca="1">COUNTIFS('事業所・施設 一覧'!$D$4:OFFSET('事業所・施設 一覧'!#REF!,-1,0),"*宮代町*",'事業所・施設 一覧'!$AB$4:OFFSET('事業所・施設 一覧'!#REF!,-1,0),"&lt;&gt;")</f>
        <v>#REF!</v>
      </c>
      <c r="W65" s="25" t="e">
        <f ca="1">SUMIF('事業所・施設 一覧'!$D$4:OFFSET('事業所・施設 一覧'!#REF!,-1,0),"*宮代町*",'事業所・施設 一覧'!$AB$4:OFFSET('事業所・施設 一覧'!#REF!,-1,0))</f>
        <v>#REF!</v>
      </c>
      <c r="X65" s="24" t="e">
        <f ca="1">COUNTIFS('事業所・施設 一覧'!$D$4:OFFSET('事業所・施設 一覧'!#REF!,-1,0),"*宮代町*",'事業所・施設 一覧'!$AC$4:OFFSET('事業所・施設 一覧'!#REF!,-1,0),"&lt;&gt;")</f>
        <v>#REF!</v>
      </c>
      <c r="Y65" s="25" t="e">
        <f ca="1">SUMIF('事業所・施設 一覧'!$D$4:OFFSET('事業所・施設 一覧'!#REF!,-1,0),"*宮代町*",'事業所・施設 一覧'!$AC$4:OFFSET('事業所・施設 一覧'!#REF!,-1,0))</f>
        <v>#REF!</v>
      </c>
    </row>
    <row r="66" spans="1:25" ht="20.100000000000001" customHeight="1">
      <c r="A66" s="15">
        <v>62</v>
      </c>
      <c r="B66" s="14" t="s">
        <v>4142</v>
      </c>
      <c r="C66" s="2" t="s">
        <v>4119</v>
      </c>
      <c r="D66" s="22" t="e">
        <f ca="1">COUNTIFS('事業所・施設 一覧'!$D$4:OFFSET('事業所・施設 一覧'!#REF!,-1,0),"*杉戸町*",'事業所・施設 一覧'!$P$4:OFFSET('事業所・施設 一覧'!#REF!,-1,0),"&lt;&gt;")</f>
        <v>#REF!</v>
      </c>
      <c r="E66" s="23" t="e">
        <f ca="1">SUMIF('事業所・施設 一覧'!$D$4:OFFSET('事業所・施設 一覧'!#REF!,-1,0),"*杉戸町*",'事業所・施設 一覧'!$P$4:OFFSET('事業所・施設 一覧'!#REF!,-1,0))</f>
        <v>#REF!</v>
      </c>
      <c r="F66" s="24" t="e">
        <f ca="1">COUNTIFS('事業所・施設 一覧'!$D$4:OFFSET('事業所・施設 一覧'!#REF!,-1,0),"*杉戸町*",'事業所・施設 一覧'!$S$4:OFFSET('事業所・施設 一覧'!#REF!,-1,0),"&lt;&gt;")</f>
        <v>#REF!</v>
      </c>
      <c r="G66" s="23" t="e">
        <f ca="1">SUMIF('事業所・施設 一覧'!$D$4:OFFSET('事業所・施設 一覧'!#REF!,-1,0),"*杉戸町*",'事業所・施設 一覧'!$S$4:OFFSET('事業所・施設 一覧'!#REF!,-1,0))</f>
        <v>#REF!</v>
      </c>
      <c r="H66" s="24" t="e">
        <f ca="1">COUNTIFS('事業所・施設 一覧'!$D$4:OFFSET('事業所・施設 一覧'!#REF!,-1,0),"*杉戸町*",'事業所・施設 一覧'!$T$4:OFFSET('事業所・施設 一覧'!#REF!,-1,0),"&lt;&gt;")</f>
        <v>#REF!</v>
      </c>
      <c r="I66" s="23" t="e">
        <f ca="1">SUMIF('事業所・施設 一覧'!$D$4:OFFSET('事業所・施設 一覧'!#REF!,-1,0),"*杉戸町*",'事業所・施設 一覧'!$T$4:OFFSET('事業所・施設 一覧'!#REF!,-1,0))</f>
        <v>#REF!</v>
      </c>
      <c r="J66" s="24" t="e">
        <f ca="1">COUNTIFS('事業所・施設 一覧'!$D$4:OFFSET('事業所・施設 一覧'!#REF!,-1,0),"*杉戸町*",'事業所・施設 一覧'!$U$4:OFFSET('事業所・施設 一覧'!#REF!,-1,0),"&lt;&gt;")</f>
        <v>#REF!</v>
      </c>
      <c r="K66" s="23" t="e">
        <f ca="1">SUMIF('事業所・施設 一覧'!$D$4:OFFSET('事業所・施設 一覧'!#REF!,-1,0),"*杉戸町*",'事業所・施設 一覧'!$U$4:OFFSET('事業所・施設 一覧'!#REF!,-1,0))</f>
        <v>#REF!</v>
      </c>
      <c r="L66" s="24" t="e">
        <f ca="1">COUNTIFS('事業所・施設 一覧'!$D$4:OFFSET('事業所・施設 一覧'!#REF!,-1,0),"*杉戸町*",'事業所・施設 一覧'!$V$4:OFFSET('事業所・施設 一覧'!#REF!,-1,0),"&lt;&gt;")</f>
        <v>#REF!</v>
      </c>
      <c r="M66" s="23" t="e">
        <f ca="1">SUMIF('事業所・施設 一覧'!$D$4:OFFSET('事業所・施設 一覧'!#REF!,-1,0),"*杉戸町*",'事業所・施設 一覧'!$V$4:OFFSET('事業所・施設 一覧'!#REF!,-1,0))</f>
        <v>#REF!</v>
      </c>
      <c r="N66" s="24" t="e">
        <f ca="1">COUNTIFS('事業所・施設 一覧'!$D$4:OFFSET('事業所・施設 一覧'!#REF!,-1,0),"*杉戸町*",'事業所・施設 一覧'!$W$4:OFFSET('事業所・施設 一覧'!#REF!,-1,0),"&lt;&gt;")</f>
        <v>#REF!</v>
      </c>
      <c r="O66" s="23" t="e">
        <f ca="1">SUMIF('事業所・施設 一覧'!$D$4:OFFSET('事業所・施設 一覧'!#REF!,-1,0),"*杉戸町*",'事業所・施設 一覧'!$W$4:OFFSET('事業所・施設 一覧'!#REF!,-1,0))</f>
        <v>#REF!</v>
      </c>
      <c r="P66" s="24" t="e">
        <f ca="1">COUNTIFS('事業所・施設 一覧'!$D$4:OFFSET('事業所・施設 一覧'!#REF!,-1,0),"*杉戸町*",'事業所・施設 一覧'!$X$4:OFFSET('事業所・施設 一覧'!#REF!,-1,0),"&lt;&gt;")</f>
        <v>#REF!</v>
      </c>
      <c r="Q66" s="23" t="e">
        <f ca="1">SUMIF('事業所・施設 一覧'!$D$4:OFFSET('事業所・施設 一覧'!#REF!,-1,0),"*杉戸町*",'事業所・施設 一覧'!$X$4:OFFSET('事業所・施設 一覧'!#REF!,-1,0))</f>
        <v>#REF!</v>
      </c>
      <c r="R66" s="24" t="e">
        <f ca="1">COUNTIFS('事業所・施設 一覧'!$D$4:OFFSET('事業所・施設 一覧'!#REF!,-1,0),"*杉戸町*",'事業所・施設 一覧'!$Z$4:OFFSET('事業所・施設 一覧'!#REF!,-1,0),"&lt;&gt;")</f>
        <v>#REF!</v>
      </c>
      <c r="S66" s="23" t="e">
        <f ca="1">SUMIF('事業所・施設 一覧'!$D$4:OFFSET('事業所・施設 一覧'!#REF!,-1,0),"*杉戸町*",'事業所・施設 一覧'!$Z$4:OFFSET('事業所・施設 一覧'!#REF!,-1,0))</f>
        <v>#REF!</v>
      </c>
      <c r="T66" s="24" t="e">
        <f ca="1">COUNTIFS('事業所・施設 一覧'!$D$4:OFFSET('事業所・施設 一覧'!#REF!,-1,0),"*杉戸町*",'事業所・施設 一覧'!$AA$4:OFFSET('事業所・施設 一覧'!#REF!,-1,0),"&lt;&gt;")</f>
        <v>#REF!</v>
      </c>
      <c r="U66" s="25" t="e">
        <f ca="1">SUMIF('事業所・施設 一覧'!$D$4:OFFSET('事業所・施設 一覧'!#REF!,-1,0),"*杉戸町*",'事業所・施設 一覧'!$AA$4:OFFSET('事業所・施設 一覧'!#REF!,-1,0))</f>
        <v>#REF!</v>
      </c>
      <c r="V66" s="24" t="e">
        <f ca="1">COUNTIFS('事業所・施設 一覧'!$D$4:OFFSET('事業所・施設 一覧'!#REF!,-1,0),"*杉戸町*",'事業所・施設 一覧'!$AB$4:OFFSET('事業所・施設 一覧'!#REF!,-1,0),"&lt;&gt;")</f>
        <v>#REF!</v>
      </c>
      <c r="W66" s="25" t="e">
        <f ca="1">SUMIF('事業所・施設 一覧'!$D$4:OFFSET('事業所・施設 一覧'!#REF!,-1,0),"*杉戸町*",'事業所・施設 一覧'!$AB$4:OFFSET('事業所・施設 一覧'!#REF!,-1,0))</f>
        <v>#REF!</v>
      </c>
      <c r="X66" s="24" t="e">
        <f ca="1">COUNTIFS('事業所・施設 一覧'!$D$4:OFFSET('事業所・施設 一覧'!#REF!,-1,0),"*杉戸町*",'事業所・施設 一覧'!$AC$4:OFFSET('事業所・施設 一覧'!#REF!,-1,0),"&lt;&gt;")</f>
        <v>#REF!</v>
      </c>
      <c r="Y66" s="25" t="e">
        <f ca="1">SUMIF('事業所・施設 一覧'!$D$4:OFFSET('事業所・施設 一覧'!#REF!,-1,0),"*杉戸町*",'事業所・施設 一覧'!$AC$4:OFFSET('事業所・施設 一覧'!#REF!,-1,0))</f>
        <v>#REF!</v>
      </c>
    </row>
    <row r="67" spans="1:25" ht="20.100000000000001" customHeight="1">
      <c r="A67" s="16">
        <v>63</v>
      </c>
      <c r="B67" s="17" t="s">
        <v>866</v>
      </c>
      <c r="C67" s="3" t="s">
        <v>4120</v>
      </c>
      <c r="D67" s="26" t="e">
        <f ca="1">COUNTIFS('事業所・施設 一覧'!$D$4:OFFSET('事業所・施設 一覧'!#REF!,-1,0),"*松伏町*",'事業所・施設 一覧'!$P$4:OFFSET('事業所・施設 一覧'!#REF!,-1,0),"&lt;&gt;")</f>
        <v>#REF!</v>
      </c>
      <c r="E67" s="27" t="e">
        <f ca="1">SUMIF('事業所・施設 一覧'!$D$4:OFFSET('事業所・施設 一覧'!#REF!,-1,0),"*松伏町*",'事業所・施設 一覧'!$P$4:OFFSET('事業所・施設 一覧'!#REF!,-1,0))</f>
        <v>#REF!</v>
      </c>
      <c r="F67" s="28" t="e">
        <f ca="1">COUNTIFS('事業所・施設 一覧'!$D$4:OFFSET('事業所・施設 一覧'!#REF!,-1,0),"*松伏町*",'事業所・施設 一覧'!$S$4:OFFSET('事業所・施設 一覧'!#REF!,-1,0),"&lt;&gt;")</f>
        <v>#REF!</v>
      </c>
      <c r="G67" s="27" t="e">
        <f ca="1">SUMIF('事業所・施設 一覧'!$D$4:OFFSET('事業所・施設 一覧'!#REF!,-1,0),"*松伏町*",'事業所・施設 一覧'!$S$4:OFFSET('事業所・施設 一覧'!#REF!,-1,0))</f>
        <v>#REF!</v>
      </c>
      <c r="H67" s="28" t="e">
        <f ca="1">COUNTIFS('事業所・施設 一覧'!$D$4:OFFSET('事業所・施設 一覧'!#REF!,-1,0),"*松伏町*",'事業所・施設 一覧'!$T$4:OFFSET('事業所・施設 一覧'!#REF!,-1,0),"&lt;&gt;")</f>
        <v>#REF!</v>
      </c>
      <c r="I67" s="27" t="e">
        <f ca="1">SUMIF('事業所・施設 一覧'!$D$4:OFFSET('事業所・施設 一覧'!#REF!,-1,0),"*松伏町*",'事業所・施設 一覧'!$T$4:OFFSET('事業所・施設 一覧'!#REF!,-1,0))</f>
        <v>#REF!</v>
      </c>
      <c r="J67" s="28" t="e">
        <f ca="1">COUNTIFS('事業所・施設 一覧'!$D$4:OFFSET('事業所・施設 一覧'!#REF!,-1,0),"*松伏町*",'事業所・施設 一覧'!$U$4:OFFSET('事業所・施設 一覧'!#REF!,-1,0),"&lt;&gt;")</f>
        <v>#REF!</v>
      </c>
      <c r="K67" s="27" t="e">
        <f ca="1">SUMIF('事業所・施設 一覧'!$D$4:OFFSET('事業所・施設 一覧'!#REF!,-1,0),"*松伏町*",'事業所・施設 一覧'!$U$4:OFFSET('事業所・施設 一覧'!#REF!,-1,0))</f>
        <v>#REF!</v>
      </c>
      <c r="L67" s="28" t="e">
        <f ca="1">COUNTIFS('事業所・施設 一覧'!$D$4:OFFSET('事業所・施設 一覧'!#REF!,-1,0),"*松伏町*",'事業所・施設 一覧'!$V$4:OFFSET('事業所・施設 一覧'!#REF!,-1,0),"&lt;&gt;")</f>
        <v>#REF!</v>
      </c>
      <c r="M67" s="27" t="e">
        <f ca="1">SUMIF('事業所・施設 一覧'!$D$4:OFFSET('事業所・施設 一覧'!#REF!,-1,0),"*松伏町*",'事業所・施設 一覧'!$V$4:OFFSET('事業所・施設 一覧'!#REF!,-1,0))</f>
        <v>#REF!</v>
      </c>
      <c r="N67" s="28" t="e">
        <f ca="1">COUNTIFS('事業所・施設 一覧'!$D$4:OFFSET('事業所・施設 一覧'!#REF!,-1,0),"*松伏町*",'事業所・施設 一覧'!$W$4:OFFSET('事業所・施設 一覧'!#REF!,-1,0),"&lt;&gt;")</f>
        <v>#REF!</v>
      </c>
      <c r="O67" s="27" t="e">
        <f ca="1">SUMIF('事業所・施設 一覧'!$D$4:OFFSET('事業所・施設 一覧'!#REF!,-1,0),"*松伏町*",'事業所・施設 一覧'!$W$4:OFFSET('事業所・施設 一覧'!#REF!,-1,0))</f>
        <v>#REF!</v>
      </c>
      <c r="P67" s="28" t="e">
        <f ca="1">COUNTIFS('事業所・施設 一覧'!$D$4:OFFSET('事業所・施設 一覧'!#REF!,-1,0),"*松伏町*",'事業所・施設 一覧'!$X$4:OFFSET('事業所・施設 一覧'!#REF!,-1,0),"&lt;&gt;")</f>
        <v>#REF!</v>
      </c>
      <c r="Q67" s="27" t="e">
        <f ca="1">SUMIF('事業所・施設 一覧'!$D$4:OFFSET('事業所・施設 一覧'!#REF!,-1,0),"*松伏町*",'事業所・施設 一覧'!$X$4:OFFSET('事業所・施設 一覧'!#REF!,-1,0))</f>
        <v>#REF!</v>
      </c>
      <c r="R67" s="28" t="e">
        <f ca="1">COUNTIFS('事業所・施設 一覧'!$D$4:OFFSET('事業所・施設 一覧'!#REF!,-1,0),"*松伏町*",'事業所・施設 一覧'!$Z$4:OFFSET('事業所・施設 一覧'!#REF!,-1,0),"&lt;&gt;")</f>
        <v>#REF!</v>
      </c>
      <c r="S67" s="27" t="e">
        <f ca="1">SUMIF('事業所・施設 一覧'!$D$4:OFFSET('事業所・施設 一覧'!#REF!,-1,0),"*松伏町*",'事業所・施設 一覧'!$Z$4:OFFSET('事業所・施設 一覧'!#REF!,-1,0))</f>
        <v>#REF!</v>
      </c>
      <c r="T67" s="28" t="e">
        <f ca="1">COUNTIFS('事業所・施設 一覧'!$D$4:OFFSET('事業所・施設 一覧'!#REF!,-1,0),"*松伏町*",'事業所・施設 一覧'!$AA$4:OFFSET('事業所・施設 一覧'!#REF!,-1,0),"&lt;&gt;")</f>
        <v>#REF!</v>
      </c>
      <c r="U67" s="29" t="e">
        <f ca="1">SUMIF('事業所・施設 一覧'!$D$4:OFFSET('事業所・施設 一覧'!#REF!,-1,0),"*松伏町*",'事業所・施設 一覧'!$AA$4:OFFSET('事業所・施設 一覧'!#REF!,-1,0))</f>
        <v>#REF!</v>
      </c>
      <c r="V67" s="28" t="e">
        <f ca="1">COUNTIFS('事業所・施設 一覧'!$D$4:OFFSET('事業所・施設 一覧'!#REF!,-1,0),"*松伏町*",'事業所・施設 一覧'!$AB$4:OFFSET('事業所・施設 一覧'!#REF!,-1,0),"&lt;&gt;")</f>
        <v>#REF!</v>
      </c>
      <c r="W67" s="29" t="e">
        <f ca="1">SUMIF('事業所・施設 一覧'!$D$4:OFFSET('事業所・施設 一覧'!#REF!,-1,0),"*松伏町*",'事業所・施設 一覧'!$AB$4:OFFSET('事業所・施設 一覧'!#REF!,-1,0))</f>
        <v>#REF!</v>
      </c>
      <c r="X67" s="28" t="e">
        <f ca="1">COUNTIFS('事業所・施設 一覧'!$D$4:OFFSET('事業所・施設 一覧'!#REF!,-1,0),"*松伏町*",'事業所・施設 一覧'!$AC$4:OFFSET('事業所・施設 一覧'!#REF!,-1,0),"&lt;&gt;")</f>
        <v>#REF!</v>
      </c>
      <c r="Y67" s="29" t="e">
        <f ca="1">SUMIF('事業所・施設 一覧'!$D$4:OFFSET('事業所・施設 一覧'!#REF!,-1,0),"*松伏町*",'事業所・施設 一覧'!$AC$4:OFFSET('事業所・施設 一覧'!#REF!,-1,0))</f>
        <v>#REF!</v>
      </c>
    </row>
    <row r="68" spans="1:25" ht="20.100000000000001" customHeight="1">
      <c r="A68" s="673" t="s">
        <v>2113</v>
      </c>
      <c r="B68" s="674"/>
      <c r="C68" s="675"/>
      <c r="D68" s="30" t="e">
        <f ca="1">SUBTOTAL(109,D5:D67)</f>
        <v>#REF!</v>
      </c>
      <c r="E68" s="30" t="e">
        <f t="shared" ref="E68:W68" ca="1" si="0">SUBTOTAL(109,E5:E67)</f>
        <v>#REF!</v>
      </c>
      <c r="F68" s="30" t="e">
        <f t="shared" ca="1" si="0"/>
        <v>#REF!</v>
      </c>
      <c r="G68" s="30" t="e">
        <f t="shared" ca="1" si="0"/>
        <v>#REF!</v>
      </c>
      <c r="H68" s="30" t="e">
        <f t="shared" ca="1" si="0"/>
        <v>#REF!</v>
      </c>
      <c r="I68" s="30" t="e">
        <f t="shared" ca="1" si="0"/>
        <v>#REF!</v>
      </c>
      <c r="J68" s="30" t="e">
        <f t="shared" ca="1" si="0"/>
        <v>#REF!</v>
      </c>
      <c r="K68" s="30" t="e">
        <f t="shared" ca="1" si="0"/>
        <v>#REF!</v>
      </c>
      <c r="L68" s="30" t="e">
        <f t="shared" ca="1" si="0"/>
        <v>#REF!</v>
      </c>
      <c r="M68" s="30" t="e">
        <f t="shared" ca="1" si="0"/>
        <v>#REF!</v>
      </c>
      <c r="N68" s="30" t="e">
        <f t="shared" ca="1" si="0"/>
        <v>#REF!</v>
      </c>
      <c r="O68" s="30" t="e">
        <f t="shared" ca="1" si="0"/>
        <v>#REF!</v>
      </c>
      <c r="P68" s="30" t="e">
        <f t="shared" ca="1" si="0"/>
        <v>#REF!</v>
      </c>
      <c r="Q68" s="30" t="e">
        <f t="shared" ca="1" si="0"/>
        <v>#REF!</v>
      </c>
      <c r="R68" s="30" t="e">
        <f t="shared" ca="1" si="0"/>
        <v>#REF!</v>
      </c>
      <c r="S68" s="30" t="e">
        <f t="shared" ca="1" si="0"/>
        <v>#REF!</v>
      </c>
      <c r="T68" s="30" t="e">
        <f t="shared" ca="1" si="0"/>
        <v>#REF!</v>
      </c>
      <c r="U68" s="30" t="e">
        <f t="shared" ca="1" si="0"/>
        <v>#REF!</v>
      </c>
      <c r="V68" s="30" t="e">
        <f t="shared" ca="1" si="0"/>
        <v>#REF!</v>
      </c>
      <c r="W68" s="30" t="e">
        <f t="shared" ca="1" si="0"/>
        <v>#REF!</v>
      </c>
      <c r="X68" s="30" t="e">
        <f t="shared" ref="X68:Y68" ca="1" si="1">SUBTOTAL(109,X5:X67)</f>
        <v>#REF!</v>
      </c>
      <c r="Y68" s="30" t="e">
        <f t="shared" ca="1" si="1"/>
        <v>#REF!</v>
      </c>
    </row>
  </sheetData>
  <autoFilter ref="A4:U67" xr:uid="{00000000-0009-0000-0000-000001000000}"/>
  <mergeCells count="17">
    <mergeCell ref="A1:U1"/>
    <mergeCell ref="A3:A4"/>
    <mergeCell ref="B3:B4"/>
    <mergeCell ref="C3:C4"/>
    <mergeCell ref="D3:E3"/>
    <mergeCell ref="F3:G3"/>
    <mergeCell ref="H3:I3"/>
    <mergeCell ref="J3:K3"/>
    <mergeCell ref="L3:M3"/>
    <mergeCell ref="N3:O3"/>
    <mergeCell ref="P3:Q3"/>
    <mergeCell ref="R3:S3"/>
    <mergeCell ref="X3:Y3"/>
    <mergeCell ref="V3:W3"/>
    <mergeCell ref="R2:Y2"/>
    <mergeCell ref="T3:U3"/>
    <mergeCell ref="A68:C68"/>
  </mergeCells>
  <phoneticPr fontId="2"/>
  <pageMargins left="0.7" right="0.7" top="0.75" bottom="0.5" header="0.3" footer="0.3"/>
  <pageSetup paperSize="9" scale="60"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A1E8C7-EBD5-49CA-830F-F8E57630410C}">
  <sheetPr>
    <tabColor rgb="FFFFFF00"/>
    <pageSetUpPr fitToPage="1"/>
  </sheetPr>
  <dimension ref="A1:I68"/>
  <sheetViews>
    <sheetView view="pageBreakPreview" zoomScale="95" zoomScaleNormal="100" zoomScaleSheetLayoutView="95" workbookViewId="0">
      <pane ySplit="4" topLeftCell="A5" activePane="bottomLeft" state="frozen"/>
      <selection pane="bottomLeft" activeCell="M10" sqref="M10"/>
    </sheetView>
  </sheetViews>
  <sheetFormatPr defaultRowHeight="21.95" customHeight="1"/>
  <cols>
    <col min="1" max="1" width="6.75" style="31" customWidth="1"/>
    <col min="2" max="2" width="10.25" style="31" customWidth="1"/>
    <col min="3" max="3" width="12.25" style="31" customWidth="1"/>
    <col min="4" max="5" width="9.625" style="31" customWidth="1"/>
    <col min="6" max="6" width="12.125" style="31" bestFit="1" customWidth="1"/>
    <col min="7" max="8" width="9.625" style="31" customWidth="1"/>
    <col min="9" max="9" width="19.375" style="31" customWidth="1"/>
    <col min="10" max="256" width="9" style="31"/>
    <col min="257" max="257" width="6.75" style="31" customWidth="1"/>
    <col min="258" max="258" width="10.25" style="31" customWidth="1"/>
    <col min="259" max="259" width="12.25" style="31" customWidth="1"/>
    <col min="260" max="261" width="9.625" style="31" customWidth="1"/>
    <col min="262" max="262" width="12.125" style="31" bestFit="1" customWidth="1"/>
    <col min="263" max="264" width="9.625" style="31" customWidth="1"/>
    <col min="265" max="265" width="19.375" style="31" customWidth="1"/>
    <col min="266" max="512" width="9" style="31"/>
    <col min="513" max="513" width="6.75" style="31" customWidth="1"/>
    <col min="514" max="514" width="10.25" style="31" customWidth="1"/>
    <col min="515" max="515" width="12.25" style="31" customWidth="1"/>
    <col min="516" max="517" width="9.625" style="31" customWidth="1"/>
    <col min="518" max="518" width="12.125" style="31" bestFit="1" customWidth="1"/>
    <col min="519" max="520" width="9.625" style="31" customWidth="1"/>
    <col min="521" max="521" width="19.375" style="31" customWidth="1"/>
    <col min="522" max="768" width="9" style="31"/>
    <col min="769" max="769" width="6.75" style="31" customWidth="1"/>
    <col min="770" max="770" width="10.25" style="31" customWidth="1"/>
    <col min="771" max="771" width="12.25" style="31" customWidth="1"/>
    <col min="772" max="773" width="9.625" style="31" customWidth="1"/>
    <col min="774" max="774" width="12.125" style="31" bestFit="1" customWidth="1"/>
    <col min="775" max="776" width="9.625" style="31" customWidth="1"/>
    <col min="777" max="777" width="19.375" style="31" customWidth="1"/>
    <col min="778" max="1024" width="9" style="31"/>
    <col min="1025" max="1025" width="6.75" style="31" customWidth="1"/>
    <col min="1026" max="1026" width="10.25" style="31" customWidth="1"/>
    <col min="1027" max="1027" width="12.25" style="31" customWidth="1"/>
    <col min="1028" max="1029" width="9.625" style="31" customWidth="1"/>
    <col min="1030" max="1030" width="12.125" style="31" bestFit="1" customWidth="1"/>
    <col min="1031" max="1032" width="9.625" style="31" customWidth="1"/>
    <col min="1033" max="1033" width="19.375" style="31" customWidth="1"/>
    <col min="1034" max="1280" width="9" style="31"/>
    <col min="1281" max="1281" width="6.75" style="31" customWidth="1"/>
    <col min="1282" max="1282" width="10.25" style="31" customWidth="1"/>
    <col min="1283" max="1283" width="12.25" style="31" customWidth="1"/>
    <col min="1284" max="1285" width="9.625" style="31" customWidth="1"/>
    <col min="1286" max="1286" width="12.125" style="31" bestFit="1" customWidth="1"/>
    <col min="1287" max="1288" width="9.625" style="31" customWidth="1"/>
    <col min="1289" max="1289" width="19.375" style="31" customWidth="1"/>
    <col min="1290" max="1536" width="9" style="31"/>
    <col min="1537" max="1537" width="6.75" style="31" customWidth="1"/>
    <col min="1538" max="1538" width="10.25" style="31" customWidth="1"/>
    <col min="1539" max="1539" width="12.25" style="31" customWidth="1"/>
    <col min="1540" max="1541" width="9.625" style="31" customWidth="1"/>
    <col min="1542" max="1542" width="12.125" style="31" bestFit="1" customWidth="1"/>
    <col min="1543" max="1544" width="9.625" style="31" customWidth="1"/>
    <col min="1545" max="1545" width="19.375" style="31" customWidth="1"/>
    <col min="1546" max="1792" width="9" style="31"/>
    <col min="1793" max="1793" width="6.75" style="31" customWidth="1"/>
    <col min="1794" max="1794" width="10.25" style="31" customWidth="1"/>
    <col min="1795" max="1795" width="12.25" style="31" customWidth="1"/>
    <col min="1796" max="1797" width="9.625" style="31" customWidth="1"/>
    <col min="1798" max="1798" width="12.125" style="31" bestFit="1" customWidth="1"/>
    <col min="1799" max="1800" width="9.625" style="31" customWidth="1"/>
    <col min="1801" max="1801" width="19.375" style="31" customWidth="1"/>
    <col min="1802" max="2048" width="9" style="31"/>
    <col min="2049" max="2049" width="6.75" style="31" customWidth="1"/>
    <col min="2050" max="2050" width="10.25" style="31" customWidth="1"/>
    <col min="2051" max="2051" width="12.25" style="31" customWidth="1"/>
    <col min="2052" max="2053" width="9.625" style="31" customWidth="1"/>
    <col min="2054" max="2054" width="12.125" style="31" bestFit="1" customWidth="1"/>
    <col min="2055" max="2056" width="9.625" style="31" customWidth="1"/>
    <col min="2057" max="2057" width="19.375" style="31" customWidth="1"/>
    <col min="2058" max="2304" width="9" style="31"/>
    <col min="2305" max="2305" width="6.75" style="31" customWidth="1"/>
    <col min="2306" max="2306" width="10.25" style="31" customWidth="1"/>
    <col min="2307" max="2307" width="12.25" style="31" customWidth="1"/>
    <col min="2308" max="2309" width="9.625" style="31" customWidth="1"/>
    <col min="2310" max="2310" width="12.125" style="31" bestFit="1" customWidth="1"/>
    <col min="2311" max="2312" width="9.625" style="31" customWidth="1"/>
    <col min="2313" max="2313" width="19.375" style="31" customWidth="1"/>
    <col min="2314" max="2560" width="9" style="31"/>
    <col min="2561" max="2561" width="6.75" style="31" customWidth="1"/>
    <col min="2562" max="2562" width="10.25" style="31" customWidth="1"/>
    <col min="2563" max="2563" width="12.25" style="31" customWidth="1"/>
    <col min="2564" max="2565" width="9.625" style="31" customWidth="1"/>
    <col min="2566" max="2566" width="12.125" style="31" bestFit="1" customWidth="1"/>
    <col min="2567" max="2568" width="9.625" style="31" customWidth="1"/>
    <col min="2569" max="2569" width="19.375" style="31" customWidth="1"/>
    <col min="2570" max="2816" width="9" style="31"/>
    <col min="2817" max="2817" width="6.75" style="31" customWidth="1"/>
    <col min="2818" max="2818" width="10.25" style="31" customWidth="1"/>
    <col min="2819" max="2819" width="12.25" style="31" customWidth="1"/>
    <col min="2820" max="2821" width="9.625" style="31" customWidth="1"/>
    <col min="2822" max="2822" width="12.125" style="31" bestFit="1" customWidth="1"/>
    <col min="2823" max="2824" width="9.625" style="31" customWidth="1"/>
    <col min="2825" max="2825" width="19.375" style="31" customWidth="1"/>
    <col min="2826" max="3072" width="9" style="31"/>
    <col min="3073" max="3073" width="6.75" style="31" customWidth="1"/>
    <col min="3074" max="3074" width="10.25" style="31" customWidth="1"/>
    <col min="3075" max="3075" width="12.25" style="31" customWidth="1"/>
    <col min="3076" max="3077" width="9.625" style="31" customWidth="1"/>
    <col min="3078" max="3078" width="12.125" style="31" bestFit="1" customWidth="1"/>
    <col min="3079" max="3080" width="9.625" style="31" customWidth="1"/>
    <col min="3081" max="3081" width="19.375" style="31" customWidth="1"/>
    <col min="3082" max="3328" width="9" style="31"/>
    <col min="3329" max="3329" width="6.75" style="31" customWidth="1"/>
    <col min="3330" max="3330" width="10.25" style="31" customWidth="1"/>
    <col min="3331" max="3331" width="12.25" style="31" customWidth="1"/>
    <col min="3332" max="3333" width="9.625" style="31" customWidth="1"/>
    <col min="3334" max="3334" width="12.125" style="31" bestFit="1" customWidth="1"/>
    <col min="3335" max="3336" width="9.625" style="31" customWidth="1"/>
    <col min="3337" max="3337" width="19.375" style="31" customWidth="1"/>
    <col min="3338" max="3584" width="9" style="31"/>
    <col min="3585" max="3585" width="6.75" style="31" customWidth="1"/>
    <col min="3586" max="3586" width="10.25" style="31" customWidth="1"/>
    <col min="3587" max="3587" width="12.25" style="31" customWidth="1"/>
    <col min="3588" max="3589" width="9.625" style="31" customWidth="1"/>
    <col min="3590" max="3590" width="12.125" style="31" bestFit="1" customWidth="1"/>
    <col min="3591" max="3592" width="9.625" style="31" customWidth="1"/>
    <col min="3593" max="3593" width="19.375" style="31" customWidth="1"/>
    <col min="3594" max="3840" width="9" style="31"/>
    <col min="3841" max="3841" width="6.75" style="31" customWidth="1"/>
    <col min="3842" max="3842" width="10.25" style="31" customWidth="1"/>
    <col min="3843" max="3843" width="12.25" style="31" customWidth="1"/>
    <col min="3844" max="3845" width="9.625" style="31" customWidth="1"/>
    <col min="3846" max="3846" width="12.125" style="31" bestFit="1" customWidth="1"/>
    <col min="3847" max="3848" width="9.625" style="31" customWidth="1"/>
    <col min="3849" max="3849" width="19.375" style="31" customWidth="1"/>
    <col min="3850" max="4096" width="9" style="31"/>
    <col min="4097" max="4097" width="6.75" style="31" customWidth="1"/>
    <col min="4098" max="4098" width="10.25" style="31" customWidth="1"/>
    <col min="4099" max="4099" width="12.25" style="31" customWidth="1"/>
    <col min="4100" max="4101" width="9.625" style="31" customWidth="1"/>
    <col min="4102" max="4102" width="12.125" style="31" bestFit="1" customWidth="1"/>
    <col min="4103" max="4104" width="9.625" style="31" customWidth="1"/>
    <col min="4105" max="4105" width="19.375" style="31" customWidth="1"/>
    <col min="4106" max="4352" width="9" style="31"/>
    <col min="4353" max="4353" width="6.75" style="31" customWidth="1"/>
    <col min="4354" max="4354" width="10.25" style="31" customWidth="1"/>
    <col min="4355" max="4355" width="12.25" style="31" customWidth="1"/>
    <col min="4356" max="4357" width="9.625" style="31" customWidth="1"/>
    <col min="4358" max="4358" width="12.125" style="31" bestFit="1" customWidth="1"/>
    <col min="4359" max="4360" width="9.625" style="31" customWidth="1"/>
    <col min="4361" max="4361" width="19.375" style="31" customWidth="1"/>
    <col min="4362" max="4608" width="9" style="31"/>
    <col min="4609" max="4609" width="6.75" style="31" customWidth="1"/>
    <col min="4610" max="4610" width="10.25" style="31" customWidth="1"/>
    <col min="4611" max="4611" width="12.25" style="31" customWidth="1"/>
    <col min="4612" max="4613" width="9.625" style="31" customWidth="1"/>
    <col min="4614" max="4614" width="12.125" style="31" bestFit="1" customWidth="1"/>
    <col min="4615" max="4616" width="9.625" style="31" customWidth="1"/>
    <col min="4617" max="4617" width="19.375" style="31" customWidth="1"/>
    <col min="4618" max="4864" width="9" style="31"/>
    <col min="4865" max="4865" width="6.75" style="31" customWidth="1"/>
    <col min="4866" max="4866" width="10.25" style="31" customWidth="1"/>
    <col min="4867" max="4867" width="12.25" style="31" customWidth="1"/>
    <col min="4868" max="4869" width="9.625" style="31" customWidth="1"/>
    <col min="4870" max="4870" width="12.125" style="31" bestFit="1" customWidth="1"/>
    <col min="4871" max="4872" width="9.625" style="31" customWidth="1"/>
    <col min="4873" max="4873" width="19.375" style="31" customWidth="1"/>
    <col min="4874" max="5120" width="9" style="31"/>
    <col min="5121" max="5121" width="6.75" style="31" customWidth="1"/>
    <col min="5122" max="5122" width="10.25" style="31" customWidth="1"/>
    <col min="5123" max="5123" width="12.25" style="31" customWidth="1"/>
    <col min="5124" max="5125" width="9.625" style="31" customWidth="1"/>
    <col min="5126" max="5126" width="12.125" style="31" bestFit="1" customWidth="1"/>
    <col min="5127" max="5128" width="9.625" style="31" customWidth="1"/>
    <col min="5129" max="5129" width="19.375" style="31" customWidth="1"/>
    <col min="5130" max="5376" width="9" style="31"/>
    <col min="5377" max="5377" width="6.75" style="31" customWidth="1"/>
    <col min="5378" max="5378" width="10.25" style="31" customWidth="1"/>
    <col min="5379" max="5379" width="12.25" style="31" customWidth="1"/>
    <col min="5380" max="5381" width="9.625" style="31" customWidth="1"/>
    <col min="5382" max="5382" width="12.125" style="31" bestFit="1" customWidth="1"/>
    <col min="5383" max="5384" width="9.625" style="31" customWidth="1"/>
    <col min="5385" max="5385" width="19.375" style="31" customWidth="1"/>
    <col min="5386" max="5632" width="9" style="31"/>
    <col min="5633" max="5633" width="6.75" style="31" customWidth="1"/>
    <col min="5634" max="5634" width="10.25" style="31" customWidth="1"/>
    <col min="5635" max="5635" width="12.25" style="31" customWidth="1"/>
    <col min="5636" max="5637" width="9.625" style="31" customWidth="1"/>
    <col min="5638" max="5638" width="12.125" style="31" bestFit="1" customWidth="1"/>
    <col min="5639" max="5640" width="9.625" style="31" customWidth="1"/>
    <col min="5641" max="5641" width="19.375" style="31" customWidth="1"/>
    <col min="5642" max="5888" width="9" style="31"/>
    <col min="5889" max="5889" width="6.75" style="31" customWidth="1"/>
    <col min="5890" max="5890" width="10.25" style="31" customWidth="1"/>
    <col min="5891" max="5891" width="12.25" style="31" customWidth="1"/>
    <col min="5892" max="5893" width="9.625" style="31" customWidth="1"/>
    <col min="5894" max="5894" width="12.125" style="31" bestFit="1" customWidth="1"/>
    <col min="5895" max="5896" width="9.625" style="31" customWidth="1"/>
    <col min="5897" max="5897" width="19.375" style="31" customWidth="1"/>
    <col min="5898" max="6144" width="9" style="31"/>
    <col min="6145" max="6145" width="6.75" style="31" customWidth="1"/>
    <col min="6146" max="6146" width="10.25" style="31" customWidth="1"/>
    <col min="6147" max="6147" width="12.25" style="31" customWidth="1"/>
    <col min="6148" max="6149" width="9.625" style="31" customWidth="1"/>
    <col min="6150" max="6150" width="12.125" style="31" bestFit="1" customWidth="1"/>
    <col min="6151" max="6152" width="9.625" style="31" customWidth="1"/>
    <col min="6153" max="6153" width="19.375" style="31" customWidth="1"/>
    <col min="6154" max="6400" width="9" style="31"/>
    <col min="6401" max="6401" width="6.75" style="31" customWidth="1"/>
    <col min="6402" max="6402" width="10.25" style="31" customWidth="1"/>
    <col min="6403" max="6403" width="12.25" style="31" customWidth="1"/>
    <col min="6404" max="6405" width="9.625" style="31" customWidth="1"/>
    <col min="6406" max="6406" width="12.125" style="31" bestFit="1" customWidth="1"/>
    <col min="6407" max="6408" width="9.625" style="31" customWidth="1"/>
    <col min="6409" max="6409" width="19.375" style="31" customWidth="1"/>
    <col min="6410" max="6656" width="9" style="31"/>
    <col min="6657" max="6657" width="6.75" style="31" customWidth="1"/>
    <col min="6658" max="6658" width="10.25" style="31" customWidth="1"/>
    <col min="6659" max="6659" width="12.25" style="31" customWidth="1"/>
    <col min="6660" max="6661" width="9.625" style="31" customWidth="1"/>
    <col min="6662" max="6662" width="12.125" style="31" bestFit="1" customWidth="1"/>
    <col min="6663" max="6664" width="9.625" style="31" customWidth="1"/>
    <col min="6665" max="6665" width="19.375" style="31" customWidth="1"/>
    <col min="6666" max="6912" width="9" style="31"/>
    <col min="6913" max="6913" width="6.75" style="31" customWidth="1"/>
    <col min="6914" max="6914" width="10.25" style="31" customWidth="1"/>
    <col min="6915" max="6915" width="12.25" style="31" customWidth="1"/>
    <col min="6916" max="6917" width="9.625" style="31" customWidth="1"/>
    <col min="6918" max="6918" width="12.125" style="31" bestFit="1" customWidth="1"/>
    <col min="6919" max="6920" width="9.625" style="31" customWidth="1"/>
    <col min="6921" max="6921" width="19.375" style="31" customWidth="1"/>
    <col min="6922" max="7168" width="9" style="31"/>
    <col min="7169" max="7169" width="6.75" style="31" customWidth="1"/>
    <col min="7170" max="7170" width="10.25" style="31" customWidth="1"/>
    <col min="7171" max="7171" width="12.25" style="31" customWidth="1"/>
    <col min="7172" max="7173" width="9.625" style="31" customWidth="1"/>
    <col min="7174" max="7174" width="12.125" style="31" bestFit="1" customWidth="1"/>
    <col min="7175" max="7176" width="9.625" style="31" customWidth="1"/>
    <col min="7177" max="7177" width="19.375" style="31" customWidth="1"/>
    <col min="7178" max="7424" width="9" style="31"/>
    <col min="7425" max="7425" width="6.75" style="31" customWidth="1"/>
    <col min="7426" max="7426" width="10.25" style="31" customWidth="1"/>
    <col min="7427" max="7427" width="12.25" style="31" customWidth="1"/>
    <col min="7428" max="7429" width="9.625" style="31" customWidth="1"/>
    <col min="7430" max="7430" width="12.125" style="31" bestFit="1" customWidth="1"/>
    <col min="7431" max="7432" width="9.625" style="31" customWidth="1"/>
    <col min="7433" max="7433" width="19.375" style="31" customWidth="1"/>
    <col min="7434" max="7680" width="9" style="31"/>
    <col min="7681" max="7681" width="6.75" style="31" customWidth="1"/>
    <col min="7682" max="7682" width="10.25" style="31" customWidth="1"/>
    <col min="7683" max="7683" width="12.25" style="31" customWidth="1"/>
    <col min="7684" max="7685" width="9.625" style="31" customWidth="1"/>
    <col min="7686" max="7686" width="12.125" style="31" bestFit="1" customWidth="1"/>
    <col min="7687" max="7688" width="9.625" style="31" customWidth="1"/>
    <col min="7689" max="7689" width="19.375" style="31" customWidth="1"/>
    <col min="7690" max="7936" width="9" style="31"/>
    <col min="7937" max="7937" width="6.75" style="31" customWidth="1"/>
    <col min="7938" max="7938" width="10.25" style="31" customWidth="1"/>
    <col min="7939" max="7939" width="12.25" style="31" customWidth="1"/>
    <col min="7940" max="7941" width="9.625" style="31" customWidth="1"/>
    <col min="7942" max="7942" width="12.125" style="31" bestFit="1" customWidth="1"/>
    <col min="7943" max="7944" width="9.625" style="31" customWidth="1"/>
    <col min="7945" max="7945" width="19.375" style="31" customWidth="1"/>
    <col min="7946" max="8192" width="9" style="31"/>
    <col min="8193" max="8193" width="6.75" style="31" customWidth="1"/>
    <col min="8194" max="8194" width="10.25" style="31" customWidth="1"/>
    <col min="8195" max="8195" width="12.25" style="31" customWidth="1"/>
    <col min="8196" max="8197" width="9.625" style="31" customWidth="1"/>
    <col min="8198" max="8198" width="12.125" style="31" bestFit="1" customWidth="1"/>
    <col min="8199" max="8200" width="9.625" style="31" customWidth="1"/>
    <col min="8201" max="8201" width="19.375" style="31" customWidth="1"/>
    <col min="8202" max="8448" width="9" style="31"/>
    <col min="8449" max="8449" width="6.75" style="31" customWidth="1"/>
    <col min="8450" max="8450" width="10.25" style="31" customWidth="1"/>
    <col min="8451" max="8451" width="12.25" style="31" customWidth="1"/>
    <col min="8452" max="8453" width="9.625" style="31" customWidth="1"/>
    <col min="8454" max="8454" width="12.125" style="31" bestFit="1" customWidth="1"/>
    <col min="8455" max="8456" width="9.625" style="31" customWidth="1"/>
    <col min="8457" max="8457" width="19.375" style="31" customWidth="1"/>
    <col min="8458" max="8704" width="9" style="31"/>
    <col min="8705" max="8705" width="6.75" style="31" customWidth="1"/>
    <col min="8706" max="8706" width="10.25" style="31" customWidth="1"/>
    <col min="8707" max="8707" width="12.25" style="31" customWidth="1"/>
    <col min="8708" max="8709" width="9.625" style="31" customWidth="1"/>
    <col min="8710" max="8710" width="12.125" style="31" bestFit="1" customWidth="1"/>
    <col min="8711" max="8712" width="9.625" style="31" customWidth="1"/>
    <col min="8713" max="8713" width="19.375" style="31" customWidth="1"/>
    <col min="8714" max="8960" width="9" style="31"/>
    <col min="8961" max="8961" width="6.75" style="31" customWidth="1"/>
    <col min="8962" max="8962" width="10.25" style="31" customWidth="1"/>
    <col min="8963" max="8963" width="12.25" style="31" customWidth="1"/>
    <col min="8964" max="8965" width="9.625" style="31" customWidth="1"/>
    <col min="8966" max="8966" width="12.125" style="31" bestFit="1" customWidth="1"/>
    <col min="8967" max="8968" width="9.625" style="31" customWidth="1"/>
    <col min="8969" max="8969" width="19.375" style="31" customWidth="1"/>
    <col min="8970" max="9216" width="9" style="31"/>
    <col min="9217" max="9217" width="6.75" style="31" customWidth="1"/>
    <col min="9218" max="9218" width="10.25" style="31" customWidth="1"/>
    <col min="9219" max="9219" width="12.25" style="31" customWidth="1"/>
    <col min="9220" max="9221" width="9.625" style="31" customWidth="1"/>
    <col min="9222" max="9222" width="12.125" style="31" bestFit="1" customWidth="1"/>
    <col min="9223" max="9224" width="9.625" style="31" customWidth="1"/>
    <col min="9225" max="9225" width="19.375" style="31" customWidth="1"/>
    <col min="9226" max="9472" width="9" style="31"/>
    <col min="9473" max="9473" width="6.75" style="31" customWidth="1"/>
    <col min="9474" max="9474" width="10.25" style="31" customWidth="1"/>
    <col min="9475" max="9475" width="12.25" style="31" customWidth="1"/>
    <col min="9476" max="9477" width="9.625" style="31" customWidth="1"/>
    <col min="9478" max="9478" width="12.125" style="31" bestFit="1" customWidth="1"/>
    <col min="9479" max="9480" width="9.625" style="31" customWidth="1"/>
    <col min="9481" max="9481" width="19.375" style="31" customWidth="1"/>
    <col min="9482" max="9728" width="9" style="31"/>
    <col min="9729" max="9729" width="6.75" style="31" customWidth="1"/>
    <col min="9730" max="9730" width="10.25" style="31" customWidth="1"/>
    <col min="9731" max="9731" width="12.25" style="31" customWidth="1"/>
    <col min="9732" max="9733" width="9.625" style="31" customWidth="1"/>
    <col min="9734" max="9734" width="12.125" style="31" bestFit="1" customWidth="1"/>
    <col min="9735" max="9736" width="9.625" style="31" customWidth="1"/>
    <col min="9737" max="9737" width="19.375" style="31" customWidth="1"/>
    <col min="9738" max="9984" width="9" style="31"/>
    <col min="9985" max="9985" width="6.75" style="31" customWidth="1"/>
    <col min="9986" max="9986" width="10.25" style="31" customWidth="1"/>
    <col min="9987" max="9987" width="12.25" style="31" customWidth="1"/>
    <col min="9988" max="9989" width="9.625" style="31" customWidth="1"/>
    <col min="9990" max="9990" width="12.125" style="31" bestFit="1" customWidth="1"/>
    <col min="9991" max="9992" width="9.625" style="31" customWidth="1"/>
    <col min="9993" max="9993" width="19.375" style="31" customWidth="1"/>
    <col min="9994" max="10240" width="9" style="31"/>
    <col min="10241" max="10241" width="6.75" style="31" customWidth="1"/>
    <col min="10242" max="10242" width="10.25" style="31" customWidth="1"/>
    <col min="10243" max="10243" width="12.25" style="31" customWidth="1"/>
    <col min="10244" max="10245" width="9.625" style="31" customWidth="1"/>
    <col min="10246" max="10246" width="12.125" style="31" bestFit="1" customWidth="1"/>
    <col min="10247" max="10248" width="9.625" style="31" customWidth="1"/>
    <col min="10249" max="10249" width="19.375" style="31" customWidth="1"/>
    <col min="10250" max="10496" width="9" style="31"/>
    <col min="10497" max="10497" width="6.75" style="31" customWidth="1"/>
    <col min="10498" max="10498" width="10.25" style="31" customWidth="1"/>
    <col min="10499" max="10499" width="12.25" style="31" customWidth="1"/>
    <col min="10500" max="10501" width="9.625" style="31" customWidth="1"/>
    <col min="10502" max="10502" width="12.125" style="31" bestFit="1" customWidth="1"/>
    <col min="10503" max="10504" width="9.625" style="31" customWidth="1"/>
    <col min="10505" max="10505" width="19.375" style="31" customWidth="1"/>
    <col min="10506" max="10752" width="9" style="31"/>
    <col min="10753" max="10753" width="6.75" style="31" customWidth="1"/>
    <col min="10754" max="10754" width="10.25" style="31" customWidth="1"/>
    <col min="10755" max="10755" width="12.25" style="31" customWidth="1"/>
    <col min="10756" max="10757" width="9.625" style="31" customWidth="1"/>
    <col min="10758" max="10758" width="12.125" style="31" bestFit="1" customWidth="1"/>
    <col min="10759" max="10760" width="9.625" style="31" customWidth="1"/>
    <col min="10761" max="10761" width="19.375" style="31" customWidth="1"/>
    <col min="10762" max="11008" width="9" style="31"/>
    <col min="11009" max="11009" width="6.75" style="31" customWidth="1"/>
    <col min="11010" max="11010" width="10.25" style="31" customWidth="1"/>
    <col min="11011" max="11011" width="12.25" style="31" customWidth="1"/>
    <col min="11012" max="11013" width="9.625" style="31" customWidth="1"/>
    <col min="11014" max="11014" width="12.125" style="31" bestFit="1" customWidth="1"/>
    <col min="11015" max="11016" width="9.625" style="31" customWidth="1"/>
    <col min="11017" max="11017" width="19.375" style="31" customWidth="1"/>
    <col min="11018" max="11264" width="9" style="31"/>
    <col min="11265" max="11265" width="6.75" style="31" customWidth="1"/>
    <col min="11266" max="11266" width="10.25" style="31" customWidth="1"/>
    <col min="11267" max="11267" width="12.25" style="31" customWidth="1"/>
    <col min="11268" max="11269" width="9.625" style="31" customWidth="1"/>
    <col min="11270" max="11270" width="12.125" style="31" bestFit="1" customWidth="1"/>
    <col min="11271" max="11272" width="9.625" style="31" customWidth="1"/>
    <col min="11273" max="11273" width="19.375" style="31" customWidth="1"/>
    <col min="11274" max="11520" width="9" style="31"/>
    <col min="11521" max="11521" width="6.75" style="31" customWidth="1"/>
    <col min="11522" max="11522" width="10.25" style="31" customWidth="1"/>
    <col min="11523" max="11523" width="12.25" style="31" customWidth="1"/>
    <col min="11524" max="11525" width="9.625" style="31" customWidth="1"/>
    <col min="11526" max="11526" width="12.125" style="31" bestFit="1" customWidth="1"/>
    <col min="11527" max="11528" width="9.625" style="31" customWidth="1"/>
    <col min="11529" max="11529" width="19.375" style="31" customWidth="1"/>
    <col min="11530" max="11776" width="9" style="31"/>
    <col min="11777" max="11777" width="6.75" style="31" customWidth="1"/>
    <col min="11778" max="11778" width="10.25" style="31" customWidth="1"/>
    <col min="11779" max="11779" width="12.25" style="31" customWidth="1"/>
    <col min="11780" max="11781" width="9.625" style="31" customWidth="1"/>
    <col min="11782" max="11782" width="12.125" style="31" bestFit="1" customWidth="1"/>
    <col min="11783" max="11784" width="9.625" style="31" customWidth="1"/>
    <col min="11785" max="11785" width="19.375" style="31" customWidth="1"/>
    <col min="11786" max="12032" width="9" style="31"/>
    <col min="12033" max="12033" width="6.75" style="31" customWidth="1"/>
    <col min="12034" max="12034" width="10.25" style="31" customWidth="1"/>
    <col min="12035" max="12035" width="12.25" style="31" customWidth="1"/>
    <col min="12036" max="12037" width="9.625" style="31" customWidth="1"/>
    <col min="12038" max="12038" width="12.125" style="31" bestFit="1" customWidth="1"/>
    <col min="12039" max="12040" width="9.625" style="31" customWidth="1"/>
    <col min="12041" max="12041" width="19.375" style="31" customWidth="1"/>
    <col min="12042" max="12288" width="9" style="31"/>
    <col min="12289" max="12289" width="6.75" style="31" customWidth="1"/>
    <col min="12290" max="12290" width="10.25" style="31" customWidth="1"/>
    <col min="12291" max="12291" width="12.25" style="31" customWidth="1"/>
    <col min="12292" max="12293" width="9.625" style="31" customWidth="1"/>
    <col min="12294" max="12294" width="12.125" style="31" bestFit="1" customWidth="1"/>
    <col min="12295" max="12296" width="9.625" style="31" customWidth="1"/>
    <col min="12297" max="12297" width="19.375" style="31" customWidth="1"/>
    <col min="12298" max="12544" width="9" style="31"/>
    <col min="12545" max="12545" width="6.75" style="31" customWidth="1"/>
    <col min="12546" max="12546" width="10.25" style="31" customWidth="1"/>
    <col min="12547" max="12547" width="12.25" style="31" customWidth="1"/>
    <col min="12548" max="12549" width="9.625" style="31" customWidth="1"/>
    <col min="12550" max="12550" width="12.125" style="31" bestFit="1" customWidth="1"/>
    <col min="12551" max="12552" width="9.625" style="31" customWidth="1"/>
    <col min="12553" max="12553" width="19.375" style="31" customWidth="1"/>
    <col min="12554" max="12800" width="9" style="31"/>
    <col min="12801" max="12801" width="6.75" style="31" customWidth="1"/>
    <col min="12802" max="12802" width="10.25" style="31" customWidth="1"/>
    <col min="12803" max="12803" width="12.25" style="31" customWidth="1"/>
    <col min="12804" max="12805" width="9.625" style="31" customWidth="1"/>
    <col min="12806" max="12806" width="12.125" style="31" bestFit="1" customWidth="1"/>
    <col min="12807" max="12808" width="9.625" style="31" customWidth="1"/>
    <col min="12809" max="12809" width="19.375" style="31" customWidth="1"/>
    <col min="12810" max="13056" width="9" style="31"/>
    <col min="13057" max="13057" width="6.75" style="31" customWidth="1"/>
    <col min="13058" max="13058" width="10.25" style="31" customWidth="1"/>
    <col min="13059" max="13059" width="12.25" style="31" customWidth="1"/>
    <col min="13060" max="13061" width="9.625" style="31" customWidth="1"/>
    <col min="13062" max="13062" width="12.125" style="31" bestFit="1" customWidth="1"/>
    <col min="13063" max="13064" width="9.625" style="31" customWidth="1"/>
    <col min="13065" max="13065" width="19.375" style="31" customWidth="1"/>
    <col min="13066" max="13312" width="9" style="31"/>
    <col min="13313" max="13313" width="6.75" style="31" customWidth="1"/>
    <col min="13314" max="13314" width="10.25" style="31" customWidth="1"/>
    <col min="13315" max="13315" width="12.25" style="31" customWidth="1"/>
    <col min="13316" max="13317" width="9.625" style="31" customWidth="1"/>
    <col min="13318" max="13318" width="12.125" style="31" bestFit="1" customWidth="1"/>
    <col min="13319" max="13320" width="9.625" style="31" customWidth="1"/>
    <col min="13321" max="13321" width="19.375" style="31" customWidth="1"/>
    <col min="13322" max="13568" width="9" style="31"/>
    <col min="13569" max="13569" width="6.75" style="31" customWidth="1"/>
    <col min="13570" max="13570" width="10.25" style="31" customWidth="1"/>
    <col min="13571" max="13571" width="12.25" style="31" customWidth="1"/>
    <col min="13572" max="13573" width="9.625" style="31" customWidth="1"/>
    <col min="13574" max="13574" width="12.125" style="31" bestFit="1" customWidth="1"/>
    <col min="13575" max="13576" width="9.625" style="31" customWidth="1"/>
    <col min="13577" max="13577" width="19.375" style="31" customWidth="1"/>
    <col min="13578" max="13824" width="9" style="31"/>
    <col min="13825" max="13825" width="6.75" style="31" customWidth="1"/>
    <col min="13826" max="13826" width="10.25" style="31" customWidth="1"/>
    <col min="13827" max="13827" width="12.25" style="31" customWidth="1"/>
    <col min="13828" max="13829" width="9.625" style="31" customWidth="1"/>
    <col min="13830" max="13830" width="12.125" style="31" bestFit="1" customWidth="1"/>
    <col min="13831" max="13832" width="9.625" style="31" customWidth="1"/>
    <col min="13833" max="13833" width="19.375" style="31" customWidth="1"/>
    <col min="13834" max="14080" width="9" style="31"/>
    <col min="14081" max="14081" width="6.75" style="31" customWidth="1"/>
    <col min="14082" max="14082" width="10.25" style="31" customWidth="1"/>
    <col min="14083" max="14083" width="12.25" style="31" customWidth="1"/>
    <col min="14084" max="14085" width="9.625" style="31" customWidth="1"/>
    <col min="14086" max="14086" width="12.125" style="31" bestFit="1" customWidth="1"/>
    <col min="14087" max="14088" width="9.625" style="31" customWidth="1"/>
    <col min="14089" max="14089" width="19.375" style="31" customWidth="1"/>
    <col min="14090" max="14336" width="9" style="31"/>
    <col min="14337" max="14337" width="6.75" style="31" customWidth="1"/>
    <col min="14338" max="14338" width="10.25" style="31" customWidth="1"/>
    <col min="14339" max="14339" width="12.25" style="31" customWidth="1"/>
    <col min="14340" max="14341" width="9.625" style="31" customWidth="1"/>
    <col min="14342" max="14342" width="12.125" style="31" bestFit="1" customWidth="1"/>
    <col min="14343" max="14344" width="9.625" style="31" customWidth="1"/>
    <col min="14345" max="14345" width="19.375" style="31" customWidth="1"/>
    <col min="14346" max="14592" width="9" style="31"/>
    <col min="14593" max="14593" width="6.75" style="31" customWidth="1"/>
    <col min="14594" max="14594" width="10.25" style="31" customWidth="1"/>
    <col min="14595" max="14595" width="12.25" style="31" customWidth="1"/>
    <col min="14596" max="14597" width="9.625" style="31" customWidth="1"/>
    <col min="14598" max="14598" width="12.125" style="31" bestFit="1" customWidth="1"/>
    <col min="14599" max="14600" width="9.625" style="31" customWidth="1"/>
    <col min="14601" max="14601" width="19.375" style="31" customWidth="1"/>
    <col min="14602" max="14848" width="9" style="31"/>
    <col min="14849" max="14849" width="6.75" style="31" customWidth="1"/>
    <col min="14850" max="14850" width="10.25" style="31" customWidth="1"/>
    <col min="14851" max="14851" width="12.25" style="31" customWidth="1"/>
    <col min="14852" max="14853" width="9.625" style="31" customWidth="1"/>
    <col min="14854" max="14854" width="12.125" style="31" bestFit="1" customWidth="1"/>
    <col min="14855" max="14856" width="9.625" style="31" customWidth="1"/>
    <col min="14857" max="14857" width="19.375" style="31" customWidth="1"/>
    <col min="14858" max="15104" width="9" style="31"/>
    <col min="15105" max="15105" width="6.75" style="31" customWidth="1"/>
    <col min="15106" max="15106" width="10.25" style="31" customWidth="1"/>
    <col min="15107" max="15107" width="12.25" style="31" customWidth="1"/>
    <col min="15108" max="15109" width="9.625" style="31" customWidth="1"/>
    <col min="15110" max="15110" width="12.125" style="31" bestFit="1" customWidth="1"/>
    <col min="15111" max="15112" width="9.625" style="31" customWidth="1"/>
    <col min="15113" max="15113" width="19.375" style="31" customWidth="1"/>
    <col min="15114" max="15360" width="9" style="31"/>
    <col min="15361" max="15361" width="6.75" style="31" customWidth="1"/>
    <col min="15362" max="15362" width="10.25" style="31" customWidth="1"/>
    <col min="15363" max="15363" width="12.25" style="31" customWidth="1"/>
    <col min="15364" max="15365" width="9.625" style="31" customWidth="1"/>
    <col min="15366" max="15366" width="12.125" style="31" bestFit="1" customWidth="1"/>
    <col min="15367" max="15368" width="9.625" style="31" customWidth="1"/>
    <col min="15369" max="15369" width="19.375" style="31" customWidth="1"/>
    <col min="15370" max="15616" width="9" style="31"/>
    <col min="15617" max="15617" width="6.75" style="31" customWidth="1"/>
    <col min="15618" max="15618" width="10.25" style="31" customWidth="1"/>
    <col min="15619" max="15619" width="12.25" style="31" customWidth="1"/>
    <col min="15620" max="15621" width="9.625" style="31" customWidth="1"/>
    <col min="15622" max="15622" width="12.125" style="31" bestFit="1" customWidth="1"/>
    <col min="15623" max="15624" width="9.625" style="31" customWidth="1"/>
    <col min="15625" max="15625" width="19.375" style="31" customWidth="1"/>
    <col min="15626" max="15872" width="9" style="31"/>
    <col min="15873" max="15873" width="6.75" style="31" customWidth="1"/>
    <col min="15874" max="15874" width="10.25" style="31" customWidth="1"/>
    <col min="15875" max="15875" width="12.25" style="31" customWidth="1"/>
    <col min="15876" max="15877" width="9.625" style="31" customWidth="1"/>
    <col min="15878" max="15878" width="12.125" style="31" bestFit="1" customWidth="1"/>
    <col min="15879" max="15880" width="9.625" style="31" customWidth="1"/>
    <col min="15881" max="15881" width="19.375" style="31" customWidth="1"/>
    <col min="15882" max="16128" width="9" style="31"/>
    <col min="16129" max="16129" width="6.75" style="31" customWidth="1"/>
    <col min="16130" max="16130" width="10.25" style="31" customWidth="1"/>
    <col min="16131" max="16131" width="12.25" style="31" customWidth="1"/>
    <col min="16132" max="16133" width="9.625" style="31" customWidth="1"/>
    <col min="16134" max="16134" width="12.125" style="31" bestFit="1" customWidth="1"/>
    <col min="16135" max="16136" width="9.625" style="31" customWidth="1"/>
    <col min="16137" max="16137" width="19.375" style="31" customWidth="1"/>
    <col min="16138" max="16384" width="9" style="31"/>
  </cols>
  <sheetData>
    <row r="1" spans="1:9" ht="21.95" customHeight="1">
      <c r="A1" s="688" t="s">
        <v>8629</v>
      </c>
      <c r="B1" s="688"/>
      <c r="C1" s="688"/>
      <c r="D1" s="688"/>
      <c r="E1" s="688"/>
      <c r="F1" s="688"/>
      <c r="G1" s="688"/>
      <c r="H1" s="688"/>
      <c r="I1" s="688"/>
    </row>
    <row r="2" spans="1:9" ht="21.95" customHeight="1">
      <c r="A2" s="32"/>
      <c r="B2" s="32"/>
      <c r="C2" s="32"/>
      <c r="D2" s="32"/>
      <c r="E2" s="32"/>
      <c r="F2" s="32"/>
      <c r="G2" s="689" t="str">
        <f>'事業所・施設 一覧'!AE1</f>
        <v>黄色＝変更、赤＝廃止　　　令和8年9月1日現在</v>
      </c>
      <c r="H2" s="689"/>
      <c r="I2" s="689"/>
    </row>
    <row r="3" spans="1:9" ht="21" customHeight="1">
      <c r="A3" s="690" t="s">
        <v>8630</v>
      </c>
      <c r="B3" s="692" t="s">
        <v>8631</v>
      </c>
      <c r="C3" s="694" t="s">
        <v>4128</v>
      </c>
      <c r="D3" s="696" t="s">
        <v>8632</v>
      </c>
      <c r="E3" s="697"/>
      <c r="F3" s="697"/>
      <c r="G3" s="697"/>
      <c r="H3" s="698"/>
      <c r="I3" s="699" t="s">
        <v>8633</v>
      </c>
    </row>
    <row r="4" spans="1:9" ht="21" customHeight="1">
      <c r="A4" s="691"/>
      <c r="B4" s="693"/>
      <c r="C4" s="695"/>
      <c r="D4" s="33" t="s">
        <v>8634</v>
      </c>
      <c r="E4" s="34" t="s">
        <v>8635</v>
      </c>
      <c r="F4" s="35" t="s">
        <v>8636</v>
      </c>
      <c r="G4" s="35" t="s">
        <v>8637</v>
      </c>
      <c r="H4" s="36" t="s">
        <v>8638</v>
      </c>
      <c r="I4" s="700"/>
    </row>
    <row r="5" spans="1:9" ht="15" customHeight="1">
      <c r="A5" s="39">
        <v>1</v>
      </c>
      <c r="B5" s="40" t="s">
        <v>8639</v>
      </c>
      <c r="C5" s="41" t="s">
        <v>3859</v>
      </c>
      <c r="D5" s="42" t="e">
        <f ca="1">SUM(E5:H5)</f>
        <v>#REF!</v>
      </c>
      <c r="E5" s="43" t="e">
        <f ca="1">COUNTIFS('事業所・施設 一覧'!$D$4:OFFSET('事業所・施設 一覧'!#REF!,-1,0),"さいたま市",'事業所・施設 一覧'!#REF!:OFFSET('事業所・施設 一覧'!#REF!,-1,0),"単")</f>
        <v>#REF!</v>
      </c>
      <c r="F5" s="44" t="e">
        <f ca="1">COUNTIFS('事業所・施設 一覧'!$D$4:OFFSET('事業所・施設 一覧'!#REF!,-1,0),"さいたま市",'事業所・施設 一覧'!#REF!:OFFSET('事業所・施設 一覧'!#REF!,-1,0),"空・併")</f>
        <v>#REF!</v>
      </c>
      <c r="G5" s="44" t="e">
        <f ca="1">COUNTIFS('事業所・施設 一覧'!$D$4:OFFSET('事業所・施設 一覧'!#REF!,-1,0),"さいたま市",'事業所・施設 一覧'!#REF!:OFFSET('事業所・施設 一覧'!#REF!,-1,0),"空")</f>
        <v>#REF!</v>
      </c>
      <c r="H5" s="45" t="e">
        <f ca="1">COUNTIFS('事業所・施設 一覧'!$D$4:OFFSET('事業所・施設 一覧'!#REF!,-1,0),"さいたま市",'事業所・施設 一覧'!#REF!:OFFSET('事業所・施設 一覧'!#REF!,-1,0),"併")</f>
        <v>#REF!</v>
      </c>
      <c r="I5" s="46" t="e">
        <f ca="1">SUMIF('事業所・施設 一覧'!$D$4:OFFSET('事業所・施設 一覧'!#REF!,-1,0),"さいたま市",'事業所・施設 一覧'!$R$4:OFFSET('事業所・施設 一覧'!#REF!,-1,0))</f>
        <v>#REF!</v>
      </c>
    </row>
    <row r="6" spans="1:9" ht="15" customHeight="1">
      <c r="A6" s="39">
        <v>2</v>
      </c>
      <c r="B6" s="40" t="s">
        <v>8640</v>
      </c>
      <c r="C6" s="41" t="s">
        <v>4069</v>
      </c>
      <c r="D6" s="42" t="e">
        <f t="shared" ref="D6:D67" ca="1" si="0">SUM(E6:H6)</f>
        <v>#REF!</v>
      </c>
      <c r="E6" s="47" t="e">
        <f ca="1">COUNTIFS('事業所・施設 一覧'!$D$4:OFFSET('事業所・施設 一覧'!#REF!,-1,0),"川越市",'事業所・施設 一覧'!#REF!:OFFSET('事業所・施設 一覧'!#REF!,-1,0),"単")</f>
        <v>#REF!</v>
      </c>
      <c r="F6" s="44" t="e">
        <f ca="1">COUNTIFS('事業所・施設 一覧'!$D$4:OFFSET('事業所・施設 一覧'!#REF!,-1,0),"川越市",'事業所・施設 一覧'!#REF!:OFFSET('事業所・施設 一覧'!#REF!,-1,0),"空・併")</f>
        <v>#REF!</v>
      </c>
      <c r="G6" s="44" t="e">
        <f ca="1">COUNTIFS('事業所・施設 一覧'!$D$4:OFFSET('事業所・施設 一覧'!#REF!,-1,0),"川越市",'事業所・施設 一覧'!#REF!:OFFSET('事業所・施設 一覧'!#REF!,-1,0),"空")</f>
        <v>#REF!</v>
      </c>
      <c r="H6" s="48" t="e">
        <f ca="1">COUNTIFS('事業所・施設 一覧'!$D$4:OFFSET('事業所・施設 一覧'!#REF!,-1,0),"川越市",'事業所・施設 一覧'!#REF!:OFFSET('事業所・施設 一覧'!#REF!,-1,0),"併")</f>
        <v>#REF!</v>
      </c>
      <c r="I6" s="46" t="e">
        <f ca="1">SUMIF('事業所・施設 一覧'!$D$4:OFFSET('事業所・施設 一覧'!#REF!,-1,0),"川越市",'事業所・施設 一覧'!$R$4:OFFSET('事業所・施設 一覧'!#REF!,-1,0))</f>
        <v>#REF!</v>
      </c>
    </row>
    <row r="7" spans="1:9" ht="15" customHeight="1">
      <c r="A7" s="39">
        <v>3</v>
      </c>
      <c r="B7" s="40" t="s">
        <v>8641</v>
      </c>
      <c r="C7" s="41" t="s">
        <v>1852</v>
      </c>
      <c r="D7" s="42" t="e">
        <f t="shared" ca="1" si="0"/>
        <v>#REF!</v>
      </c>
      <c r="E7" s="47" t="e">
        <f ca="1">COUNTIFS('事業所・施設 一覧'!$D$4:OFFSET('事業所・施設 一覧'!#REF!,-1,0),"熊谷市",'事業所・施設 一覧'!#REF!:OFFSET('事業所・施設 一覧'!#REF!,-1,0),"単")</f>
        <v>#REF!</v>
      </c>
      <c r="F7" s="44" t="e">
        <f ca="1">COUNTIFS('事業所・施設 一覧'!$D$4:OFFSET('事業所・施設 一覧'!#REF!,-1,0),"熊谷市",'事業所・施設 一覧'!#REF!:OFFSET('事業所・施設 一覧'!#REF!,-1,0),"空・併")</f>
        <v>#REF!</v>
      </c>
      <c r="G7" s="49" t="e">
        <f ca="1">COUNTIFS('事業所・施設 一覧'!$D$4:OFFSET('事業所・施設 一覧'!#REF!,-1,0),"熊谷市",'事業所・施設 一覧'!#REF!:OFFSET('事業所・施設 一覧'!#REF!,-1,0),"空")</f>
        <v>#REF!</v>
      </c>
      <c r="H7" s="50" t="e">
        <f ca="1">COUNTIFS('事業所・施設 一覧'!$D$4:OFFSET('事業所・施設 一覧'!#REF!,-1,0),"熊谷市",'事業所・施設 一覧'!#REF!:OFFSET('事業所・施設 一覧'!#REF!,-1,0),"併")</f>
        <v>#REF!</v>
      </c>
      <c r="I7" s="51" t="e">
        <f ca="1">SUMIF('事業所・施設 一覧'!$D$4:OFFSET('事業所・施設 一覧'!#REF!,-1,0),"熊谷市",'事業所・施設 一覧'!$R$4:OFFSET('事業所・施設 一覧'!#REF!,-1,0))</f>
        <v>#REF!</v>
      </c>
    </row>
    <row r="8" spans="1:9" ht="15" customHeight="1">
      <c r="A8" s="39">
        <v>4</v>
      </c>
      <c r="B8" s="40" t="s">
        <v>8642</v>
      </c>
      <c r="C8" s="41" t="s">
        <v>4070</v>
      </c>
      <c r="D8" s="42" t="e">
        <f t="shared" ca="1" si="0"/>
        <v>#REF!</v>
      </c>
      <c r="E8" s="47" t="e">
        <f ca="1">COUNTIFS('事業所・施設 一覧'!$D$4:OFFSET('事業所・施設 一覧'!#REF!,-1,0),"川口市",'事業所・施設 一覧'!#REF!:OFFSET('事業所・施設 一覧'!#REF!,-1,0),"単")</f>
        <v>#REF!</v>
      </c>
      <c r="F8" s="44" t="e">
        <f ca="1">COUNTIFS('事業所・施設 一覧'!$D$4:OFFSET('事業所・施設 一覧'!#REF!,-1,0),"川口市",'事業所・施設 一覧'!#REF!:OFFSET('事業所・施設 一覧'!#REF!,-1,0),"空・併")</f>
        <v>#REF!</v>
      </c>
      <c r="G8" s="44" t="e">
        <f ca="1">COUNTIFS('事業所・施設 一覧'!$D$4:OFFSET('事業所・施設 一覧'!#REF!,-1,0),"川口市",'事業所・施設 一覧'!#REF!:OFFSET('事業所・施設 一覧'!#REF!,-1,0),"空")</f>
        <v>#REF!</v>
      </c>
      <c r="H8" s="48" t="e">
        <f ca="1">COUNTIFS('事業所・施設 一覧'!$D$4:OFFSET('事業所・施設 一覧'!#REF!,-1,0),"川口市",'事業所・施設 一覧'!#REF!:OFFSET('事業所・施設 一覧'!#REF!,-1,0),"併")</f>
        <v>#REF!</v>
      </c>
      <c r="I8" s="46" t="e">
        <f ca="1">SUMIF('事業所・施設 一覧'!$D$4:OFFSET('事業所・施設 一覧'!#REF!,-1,0),"川口市",'事業所・施設 一覧'!$R$4:OFFSET('事業所・施設 一覧'!#REF!,-1,0))</f>
        <v>#REF!</v>
      </c>
    </row>
    <row r="9" spans="1:9" ht="15" customHeight="1">
      <c r="A9" s="39">
        <v>5</v>
      </c>
      <c r="B9" s="40" t="s">
        <v>8643</v>
      </c>
      <c r="C9" s="41" t="s">
        <v>4071</v>
      </c>
      <c r="D9" s="42" t="e">
        <f t="shared" ca="1" si="0"/>
        <v>#REF!</v>
      </c>
      <c r="E9" s="47" t="e">
        <f ca="1">COUNTIFS('事業所・施設 一覧'!$D$4:OFFSET('事業所・施設 一覧'!#REF!,-1,0),"行田市",'事業所・施設 一覧'!#REF!:OFFSET('事業所・施設 一覧'!#REF!,-1,0),"単")</f>
        <v>#REF!</v>
      </c>
      <c r="F9" s="44" t="e">
        <f ca="1">COUNTIFS('事業所・施設 一覧'!$D$4:OFFSET('事業所・施設 一覧'!#REF!,-1,0),"行田市",'事業所・施設 一覧'!#REF!:OFFSET('事業所・施設 一覧'!#REF!,-1,0),"空・併")</f>
        <v>#REF!</v>
      </c>
      <c r="G9" s="44" t="e">
        <f ca="1">COUNTIFS('事業所・施設 一覧'!$D$4:OFFSET('事業所・施設 一覧'!#REF!,-1,0),"行田市",'事業所・施設 一覧'!#REF!:OFFSET('事業所・施設 一覧'!#REF!,-1,0),"空")</f>
        <v>#REF!</v>
      </c>
      <c r="H9" s="48" t="e">
        <f ca="1">COUNTIFS('事業所・施設 一覧'!$D$4:OFFSET('事業所・施設 一覧'!#REF!,-1,0),"行田市",'事業所・施設 一覧'!#REF!:OFFSET('事業所・施設 一覧'!#REF!,-1,0),"併")</f>
        <v>#REF!</v>
      </c>
      <c r="I9" s="46" t="e">
        <f ca="1">SUMIF('事業所・施設 一覧'!$D$4:OFFSET('事業所・施設 一覧'!#REF!,-1,0),"行田市",'事業所・施設 一覧'!$R$4:OFFSET('事業所・施設 一覧'!#REF!,-1,0))</f>
        <v>#REF!</v>
      </c>
    </row>
    <row r="10" spans="1:9" ht="15" customHeight="1">
      <c r="A10" s="39">
        <v>6</v>
      </c>
      <c r="B10" s="40" t="s">
        <v>8644</v>
      </c>
      <c r="C10" s="41" t="s">
        <v>4072</v>
      </c>
      <c r="D10" s="42" t="e">
        <f t="shared" ca="1" si="0"/>
        <v>#REF!</v>
      </c>
      <c r="E10" s="47" t="e">
        <f ca="1">COUNTIFS('事業所・施設 一覧'!$D$4:OFFSET('事業所・施設 一覧'!#REF!,-1,0),"秩父市",'事業所・施設 一覧'!#REF!:OFFSET('事業所・施設 一覧'!#REF!,-1,0),"単")</f>
        <v>#REF!</v>
      </c>
      <c r="F10" s="44" t="e">
        <f ca="1">COUNTIFS('事業所・施設 一覧'!$D$4:OFFSET('事業所・施設 一覧'!#REF!,-1,0),"秩父市",'事業所・施設 一覧'!#REF!:OFFSET('事業所・施設 一覧'!#REF!,-1,0),"空・併")</f>
        <v>#REF!</v>
      </c>
      <c r="G10" s="44" t="e">
        <f ca="1">COUNTIFS('事業所・施設 一覧'!$D$4:OFFSET('事業所・施設 一覧'!#REF!,-1,0),"秩父市",'事業所・施設 一覧'!#REF!:OFFSET('事業所・施設 一覧'!#REF!,-1,0),"空")</f>
        <v>#REF!</v>
      </c>
      <c r="H10" s="48" t="e">
        <f ca="1">COUNTIFS('事業所・施設 一覧'!$D$4:OFFSET('事業所・施設 一覧'!#REF!,-1,0),"秩父市",'事業所・施設 一覧'!#REF!:OFFSET('事業所・施設 一覧'!#REF!,-1,0),"併")</f>
        <v>#REF!</v>
      </c>
      <c r="I10" s="46" t="e">
        <f ca="1">SUMIF('事業所・施設 一覧'!$D$4:OFFSET('事業所・施設 一覧'!#REF!,-1,0),"秩父市",'事業所・施設 一覧'!$R$4:OFFSET('事業所・施設 一覧'!#REF!,-1,0))</f>
        <v>#REF!</v>
      </c>
    </row>
    <row r="11" spans="1:9" ht="15" customHeight="1">
      <c r="A11" s="39">
        <v>7</v>
      </c>
      <c r="B11" s="40" t="s">
        <v>5355</v>
      </c>
      <c r="C11" s="41" t="s">
        <v>4073</v>
      </c>
      <c r="D11" s="42" t="e">
        <f t="shared" ca="1" si="0"/>
        <v>#REF!</v>
      </c>
      <c r="E11" s="47" t="e">
        <f ca="1">COUNTIFS('事業所・施設 一覧'!$D$4:OFFSET('事業所・施設 一覧'!#REF!,-1,0),"所沢市",'事業所・施設 一覧'!#REF!:OFFSET('事業所・施設 一覧'!#REF!,-1,0),"単")</f>
        <v>#REF!</v>
      </c>
      <c r="F11" s="44" t="e">
        <f ca="1">COUNTIFS('事業所・施設 一覧'!$D$4:OFFSET('事業所・施設 一覧'!#REF!,-1,0),"所沢市",'事業所・施設 一覧'!#REF!:OFFSET('事業所・施設 一覧'!#REF!,-1,0),"空・併")</f>
        <v>#REF!</v>
      </c>
      <c r="G11" s="44" t="e">
        <f ca="1">COUNTIFS('事業所・施設 一覧'!$D$4:OFFSET('事業所・施設 一覧'!#REF!,-1,0),"所沢市",'事業所・施設 一覧'!#REF!:OFFSET('事業所・施設 一覧'!#REF!,-1,0),"空")</f>
        <v>#REF!</v>
      </c>
      <c r="H11" s="48" t="e">
        <f ca="1">COUNTIFS('事業所・施設 一覧'!$D$4:OFFSET('事業所・施設 一覧'!#REF!,-1,0),"所沢市",'事業所・施設 一覧'!#REF!:OFFSET('事業所・施設 一覧'!#REF!,-1,0),"併")</f>
        <v>#REF!</v>
      </c>
      <c r="I11" s="46" t="e">
        <f ca="1">SUMIF('事業所・施設 一覧'!$D$4:OFFSET('事業所・施設 一覧'!#REF!,-1,0),"所沢市",'事業所・施設 一覧'!$R$4:OFFSET('事業所・施設 一覧'!#REF!,-1,0))</f>
        <v>#REF!</v>
      </c>
    </row>
    <row r="12" spans="1:9" ht="15" customHeight="1">
      <c r="A12" s="39">
        <v>8</v>
      </c>
      <c r="B12" s="40" t="s">
        <v>5355</v>
      </c>
      <c r="C12" s="41" t="s">
        <v>4074</v>
      </c>
      <c r="D12" s="42" t="e">
        <f t="shared" ca="1" si="0"/>
        <v>#REF!</v>
      </c>
      <c r="E12" s="47" t="e">
        <f ca="1">COUNTIFS('事業所・施設 一覧'!$D$4:OFFSET('事業所・施設 一覧'!#REF!,-1,0),"飯能市",'事業所・施設 一覧'!#REF!:OFFSET('事業所・施設 一覧'!#REF!,-1,0),"単")</f>
        <v>#REF!</v>
      </c>
      <c r="F12" s="44" t="e">
        <f ca="1">COUNTIFS('事業所・施設 一覧'!$D$4:OFFSET('事業所・施設 一覧'!#REF!,-1,0),"飯能市",'事業所・施設 一覧'!#REF!:OFFSET('事業所・施設 一覧'!#REF!,-1,0),"空・併")</f>
        <v>#REF!</v>
      </c>
      <c r="G12" s="44" t="e">
        <f ca="1">COUNTIFS('事業所・施設 一覧'!$D$4:OFFSET('事業所・施設 一覧'!#REF!,-1,0),"飯能市",'事業所・施設 一覧'!#REF!:OFFSET('事業所・施設 一覧'!#REF!,-1,0),"空")</f>
        <v>#REF!</v>
      </c>
      <c r="H12" s="48" t="e">
        <f ca="1">COUNTIFS('事業所・施設 一覧'!$D$4:OFFSET('事業所・施設 一覧'!#REF!,-1,0),"飯能市",'事業所・施設 一覧'!#REF!:OFFSET('事業所・施設 一覧'!#REF!,-1,0),"併")</f>
        <v>#REF!</v>
      </c>
      <c r="I12" s="46" t="e">
        <f ca="1">SUMIF('事業所・施設 一覧'!$D$4:OFFSET('事業所・施設 一覧'!#REF!,-1,0),"飯能市",'事業所・施設 一覧'!$R$4:OFFSET('事業所・施設 一覧'!#REF!,-1,0))</f>
        <v>#REF!</v>
      </c>
    </row>
    <row r="13" spans="1:9" ht="15" customHeight="1">
      <c r="A13" s="39">
        <v>9</v>
      </c>
      <c r="B13" s="40" t="s">
        <v>8643</v>
      </c>
      <c r="C13" s="41" t="s">
        <v>4075</v>
      </c>
      <c r="D13" s="42" t="e">
        <f t="shared" ca="1" si="0"/>
        <v>#REF!</v>
      </c>
      <c r="E13" s="47" t="e">
        <f ca="1">COUNTIFS('事業所・施設 一覧'!$D$4:OFFSET('事業所・施設 一覧'!#REF!,-1,0),"加須市",'事業所・施設 一覧'!#REF!:OFFSET('事業所・施設 一覧'!#REF!,-1,0),"単")</f>
        <v>#REF!</v>
      </c>
      <c r="F13" s="44" t="e">
        <f ca="1">COUNTIFS('事業所・施設 一覧'!$D$4:OFFSET('事業所・施設 一覧'!#REF!,-1,0),"加須市",'事業所・施設 一覧'!#REF!:OFFSET('事業所・施設 一覧'!#REF!,-1,0),"空・併")</f>
        <v>#REF!</v>
      </c>
      <c r="G13" s="44" t="e">
        <f ca="1">COUNTIFS('事業所・施設 一覧'!$D$4:OFFSET('事業所・施設 一覧'!#REF!,-1,0),"加須市",'事業所・施設 一覧'!#REF!:OFFSET('事業所・施設 一覧'!#REF!,-1,0),"空")</f>
        <v>#REF!</v>
      </c>
      <c r="H13" s="48" t="e">
        <f ca="1">COUNTIFS('事業所・施設 一覧'!$D$4:OFFSET('事業所・施設 一覧'!#REF!,-1,0),"加須市",'事業所・施設 一覧'!#REF!:OFFSET('事業所・施設 一覧'!#REF!,-1,0),"併")</f>
        <v>#REF!</v>
      </c>
      <c r="I13" s="46" t="e">
        <f ca="1">SUMIF('事業所・施設 一覧'!$D$4:OFFSET('事業所・施設 一覧'!#REF!,-1,0),"加須市",'事業所・施設 一覧'!$R$4:OFFSET('事業所・施設 一覧'!#REF!,-1,0))</f>
        <v>#REF!</v>
      </c>
    </row>
    <row r="14" spans="1:9" ht="15" customHeight="1">
      <c r="A14" s="39">
        <v>10</v>
      </c>
      <c r="B14" s="40" t="s">
        <v>8641</v>
      </c>
      <c r="C14" s="41" t="s">
        <v>4076</v>
      </c>
      <c r="D14" s="42" t="e">
        <f t="shared" ca="1" si="0"/>
        <v>#REF!</v>
      </c>
      <c r="E14" s="47" t="e">
        <f ca="1">COUNTIFS('事業所・施設 一覧'!$D$4:OFFSET('事業所・施設 一覧'!#REF!,-1,0),"本庄市",'事業所・施設 一覧'!#REF!:OFFSET('事業所・施設 一覧'!#REF!,-1,0),"単")</f>
        <v>#REF!</v>
      </c>
      <c r="F14" s="44" t="e">
        <f ca="1">COUNTIFS('事業所・施設 一覧'!$D$4:OFFSET('事業所・施設 一覧'!#REF!,-1,0),"本庄市",'事業所・施設 一覧'!#REF!:OFFSET('事業所・施設 一覧'!#REF!,-1,0),"空・併")</f>
        <v>#REF!</v>
      </c>
      <c r="G14" s="44" t="e">
        <f ca="1">COUNTIFS('事業所・施設 一覧'!$D$4:OFFSET('事業所・施設 一覧'!#REF!,-1,0),"本庄市",'事業所・施設 一覧'!#REF!:OFFSET('事業所・施設 一覧'!#REF!,-1,0),"空")</f>
        <v>#REF!</v>
      </c>
      <c r="H14" s="48" t="e">
        <f ca="1">COUNTIFS('事業所・施設 一覧'!$D$4:OFFSET('事業所・施設 一覧'!#REF!,-1,0),"本庄市",'事業所・施設 一覧'!#REF!:OFFSET('事業所・施設 一覧'!#REF!,-1,0),"併")</f>
        <v>#REF!</v>
      </c>
      <c r="I14" s="46" t="e">
        <f ca="1">SUMIF('事業所・施設 一覧'!$D$4:OFFSET('事業所・施設 一覧'!#REF!,-1,0),"本庄市",'事業所・施設 一覧'!$R$4:OFFSET('事業所・施設 一覧'!#REF!,-1,0))</f>
        <v>#REF!</v>
      </c>
    </row>
    <row r="15" spans="1:9" ht="15" customHeight="1">
      <c r="A15" s="39">
        <v>11</v>
      </c>
      <c r="B15" s="40" t="s">
        <v>8640</v>
      </c>
      <c r="C15" s="41" t="s">
        <v>4077</v>
      </c>
      <c r="D15" s="42" t="e">
        <f t="shared" ca="1" si="0"/>
        <v>#REF!</v>
      </c>
      <c r="E15" s="47" t="e">
        <f ca="1">COUNTIFS('事業所・施設 一覧'!$D$4:OFFSET('事業所・施設 一覧'!#REF!,-1,0),"東松山市",'事業所・施設 一覧'!#REF!:OFFSET('事業所・施設 一覧'!#REF!,-1,0),"単")</f>
        <v>#REF!</v>
      </c>
      <c r="F15" s="44" t="e">
        <f ca="1">COUNTIFS('事業所・施設 一覧'!$D$4:OFFSET('事業所・施設 一覧'!#REF!,-1,0),"東松山市",'事業所・施設 一覧'!#REF!:OFFSET('事業所・施設 一覧'!#REF!,-1,0),"空・併")</f>
        <v>#REF!</v>
      </c>
      <c r="G15" s="44" t="e">
        <f ca="1">COUNTIFS('事業所・施設 一覧'!$D$4:OFFSET('事業所・施設 一覧'!#REF!,-1,0),"東松山市",'事業所・施設 一覧'!#REF!:OFFSET('事業所・施設 一覧'!#REF!,-1,0),"空")</f>
        <v>#REF!</v>
      </c>
      <c r="H15" s="48" t="e">
        <f ca="1">COUNTIFS('事業所・施設 一覧'!$D$4:OFFSET('事業所・施設 一覧'!#REF!,-1,0),"東松山市",'事業所・施設 一覧'!#REF!:OFFSET('事業所・施設 一覧'!#REF!,-1,0),"併")</f>
        <v>#REF!</v>
      </c>
      <c r="I15" s="46" t="e">
        <f ca="1">SUMIF('事業所・施設 一覧'!$D$4:OFFSET('事業所・施設 一覧'!#REF!,-1,0),"東松山市",'事業所・施設 一覧'!$R$4:OFFSET('事業所・施設 一覧'!#REF!,-1,0))</f>
        <v>#REF!</v>
      </c>
    </row>
    <row r="16" spans="1:9" ht="15" customHeight="1">
      <c r="A16" s="39">
        <v>12</v>
      </c>
      <c r="B16" s="40" t="s">
        <v>8645</v>
      </c>
      <c r="C16" s="41" t="s">
        <v>4078</v>
      </c>
      <c r="D16" s="42" t="e">
        <f t="shared" ca="1" si="0"/>
        <v>#REF!</v>
      </c>
      <c r="E16" s="47" t="e">
        <f ca="1">COUNTIFS('事業所・施設 一覧'!$D$4:OFFSET('事業所・施設 一覧'!#REF!,-1,0),"春日部市",'事業所・施設 一覧'!#REF!:OFFSET('事業所・施設 一覧'!#REF!,-1,0),"単")</f>
        <v>#REF!</v>
      </c>
      <c r="F16" s="44" t="e">
        <f ca="1">COUNTIFS('事業所・施設 一覧'!$D$4:OFFSET('事業所・施設 一覧'!#REF!,-1,0),"春日部市",'事業所・施設 一覧'!#REF!:OFFSET('事業所・施設 一覧'!#REF!,-1,0),"空・併")</f>
        <v>#REF!</v>
      </c>
      <c r="G16" s="44" t="e">
        <f ca="1">COUNTIFS('事業所・施設 一覧'!$D$4:OFFSET('事業所・施設 一覧'!#REF!,-1,0),"春日部市",'事業所・施設 一覧'!#REF!:OFFSET('事業所・施設 一覧'!#REF!,-1,0),"空")</f>
        <v>#REF!</v>
      </c>
      <c r="H16" s="48" t="e">
        <f ca="1">COUNTIFS('事業所・施設 一覧'!$D$4:OFFSET('事業所・施設 一覧'!#REF!,-1,0),"春日部市",'事業所・施設 一覧'!#REF!:OFFSET('事業所・施設 一覧'!#REF!,-1,0),"併")</f>
        <v>#REF!</v>
      </c>
      <c r="I16" s="46" t="e">
        <f ca="1">SUMIF('事業所・施設 一覧'!$D$4:OFFSET('事業所・施設 一覧'!#REF!,-1,0),"春日部市",'事業所・施設 一覧'!$R$4:OFFSET('事業所・施設 一覧'!#REF!,-1,0))</f>
        <v>#REF!</v>
      </c>
    </row>
    <row r="17" spans="1:9" ht="15" customHeight="1">
      <c r="A17" s="39">
        <v>13</v>
      </c>
      <c r="B17" s="40" t="s">
        <v>5355</v>
      </c>
      <c r="C17" s="41" t="s">
        <v>4079</v>
      </c>
      <c r="D17" s="42" t="e">
        <f t="shared" ca="1" si="0"/>
        <v>#REF!</v>
      </c>
      <c r="E17" s="47" t="e">
        <f ca="1">COUNTIFS('事業所・施設 一覧'!$D$4:OFFSET('事業所・施設 一覧'!#REF!,-1,0),"狭山市",'事業所・施設 一覧'!#REF!:OFFSET('事業所・施設 一覧'!#REF!,-1,0),"単")</f>
        <v>#REF!</v>
      </c>
      <c r="F17" s="44" t="e">
        <f ca="1">COUNTIFS('事業所・施設 一覧'!$D$4:OFFSET('事業所・施設 一覧'!#REF!,-1,0),"狭山市",'事業所・施設 一覧'!#REF!:OFFSET('事業所・施設 一覧'!#REF!,-1,0),"空・併")</f>
        <v>#REF!</v>
      </c>
      <c r="G17" s="44" t="e">
        <f ca="1">COUNTIFS('事業所・施設 一覧'!$D$4:OFFSET('事業所・施設 一覧'!#REF!,-1,0),"狭山市",'事業所・施設 一覧'!#REF!:OFFSET('事業所・施設 一覧'!#REF!,-1,0),"空")</f>
        <v>#REF!</v>
      </c>
      <c r="H17" s="48" t="e">
        <f ca="1">COUNTIFS('事業所・施設 一覧'!$D$4:OFFSET('事業所・施設 一覧'!#REF!,-1,0),"狭山市",'事業所・施設 一覧'!#REF!:OFFSET('事業所・施設 一覧'!#REF!,-1,0),"併")</f>
        <v>#REF!</v>
      </c>
      <c r="I17" s="46" t="e">
        <f ca="1">SUMIF('事業所・施設 一覧'!$D$4:OFFSET('事業所・施設 一覧'!#REF!,-1,0),"狭山市",'事業所・施設 一覧'!$R$4:OFFSET('事業所・施設 一覧'!#REF!,-1,0))</f>
        <v>#REF!</v>
      </c>
    </row>
    <row r="18" spans="1:9" ht="15" customHeight="1">
      <c r="A18" s="39">
        <v>14</v>
      </c>
      <c r="B18" s="40" t="s">
        <v>8643</v>
      </c>
      <c r="C18" s="41" t="s">
        <v>1878</v>
      </c>
      <c r="D18" s="42" t="e">
        <f t="shared" ca="1" si="0"/>
        <v>#REF!</v>
      </c>
      <c r="E18" s="47" t="e">
        <f ca="1">COUNTIFS('事業所・施設 一覧'!$D$4:OFFSET('事業所・施設 一覧'!#REF!,-1,0),"羽生市",'事業所・施設 一覧'!#REF!:OFFSET('事業所・施設 一覧'!#REF!,-1,0),"単")</f>
        <v>#REF!</v>
      </c>
      <c r="F18" s="44" t="e">
        <f ca="1">COUNTIFS('事業所・施設 一覧'!$D$4:OFFSET('事業所・施設 一覧'!#REF!,-1,0),"羽生市",'事業所・施設 一覧'!#REF!:OFFSET('事業所・施設 一覧'!#REF!,-1,0),"空・併")</f>
        <v>#REF!</v>
      </c>
      <c r="G18" s="44" t="e">
        <f ca="1">COUNTIFS('事業所・施設 一覧'!$D$4:OFFSET('事業所・施設 一覧'!#REF!,-1,0),"羽生市",'事業所・施設 一覧'!#REF!:OFFSET('事業所・施設 一覧'!#REF!,-1,0),"空")</f>
        <v>#REF!</v>
      </c>
      <c r="H18" s="48" t="e">
        <f ca="1">COUNTIFS('事業所・施設 一覧'!$D$4:OFFSET('事業所・施設 一覧'!#REF!,-1,0),"羽生市",'事業所・施設 一覧'!#REF!:OFFSET('事業所・施設 一覧'!#REF!,-1,0),"併")</f>
        <v>#REF!</v>
      </c>
      <c r="I18" s="46" t="e">
        <f ca="1">SUMIF('事業所・施設 一覧'!$D$4:OFFSET('事業所・施設 一覧'!#REF!,-1,0),"羽生市",'事業所・施設 一覧'!$R$4:OFFSET('事業所・施設 一覧'!#REF!,-1,0))</f>
        <v>#REF!</v>
      </c>
    </row>
    <row r="19" spans="1:9" ht="15" customHeight="1">
      <c r="A19" s="39">
        <v>15</v>
      </c>
      <c r="B19" s="40" t="s">
        <v>8646</v>
      </c>
      <c r="C19" s="41" t="s">
        <v>1872</v>
      </c>
      <c r="D19" s="42" t="e">
        <f t="shared" ca="1" si="0"/>
        <v>#REF!</v>
      </c>
      <c r="E19" s="47" t="e">
        <f ca="1">COUNTIFS('事業所・施設 一覧'!$D$4:OFFSET('事業所・施設 一覧'!#REF!,-1,0),"鴻巣市",'事業所・施設 一覧'!#REF!:OFFSET('事業所・施設 一覧'!#REF!,-1,0),"単")</f>
        <v>#REF!</v>
      </c>
      <c r="F19" s="44" t="e">
        <f ca="1">COUNTIFS('事業所・施設 一覧'!$D$4:OFFSET('事業所・施設 一覧'!#REF!,-1,0),"鴻巣市",'事業所・施設 一覧'!#REF!:OFFSET('事業所・施設 一覧'!#REF!,-1,0),"空・併")</f>
        <v>#REF!</v>
      </c>
      <c r="G19" s="44" t="e">
        <f ca="1">COUNTIFS('事業所・施設 一覧'!$D$4:OFFSET('事業所・施設 一覧'!#REF!,-1,0),"鴻巣市",'事業所・施設 一覧'!#REF!:OFFSET('事業所・施設 一覧'!#REF!,-1,0),"空")</f>
        <v>#REF!</v>
      </c>
      <c r="H19" s="50" t="e">
        <f ca="1">COUNTIFS('事業所・施設 一覧'!$D$4:OFFSET('事業所・施設 一覧'!#REF!,-1,0),"鴻巣市",'事業所・施設 一覧'!#REF!:OFFSET('事業所・施設 一覧'!#REF!,-1,0),"併")</f>
        <v>#REF!</v>
      </c>
      <c r="I19" s="51" t="e">
        <f ca="1">SUMIF('事業所・施設 一覧'!$D$4:OFFSET('事業所・施設 一覧'!#REF!,-1,0),"鴻巣市",'事業所・施設 一覧'!$R$4:OFFSET('事業所・施設 一覧'!#REF!,-1,0))</f>
        <v>#REF!</v>
      </c>
    </row>
    <row r="20" spans="1:9" ht="15" customHeight="1">
      <c r="A20" s="39">
        <v>16</v>
      </c>
      <c r="B20" s="40" t="s">
        <v>8641</v>
      </c>
      <c r="C20" s="41" t="s">
        <v>4080</v>
      </c>
      <c r="D20" s="42" t="e">
        <f t="shared" ca="1" si="0"/>
        <v>#REF!</v>
      </c>
      <c r="E20" s="47" t="e">
        <f ca="1">COUNTIFS('事業所・施設 一覧'!$D$4:OFFSET('事業所・施設 一覧'!#REF!,-1,0),"深谷市",'事業所・施設 一覧'!#REF!:OFFSET('事業所・施設 一覧'!#REF!,-1,0),"単")</f>
        <v>#REF!</v>
      </c>
      <c r="F20" s="44" t="e">
        <f ca="1">COUNTIFS('事業所・施設 一覧'!$D$4:OFFSET('事業所・施設 一覧'!#REF!,-1,0),"深谷市",'事業所・施設 一覧'!#REF!:OFFSET('事業所・施設 一覧'!#REF!,-1,0),"空・併")</f>
        <v>#REF!</v>
      </c>
      <c r="G20" s="49" t="e">
        <f ca="1">COUNTIFS('事業所・施設 一覧'!$D$4:OFFSET('事業所・施設 一覧'!#REF!,-1,0),"深谷市",'事業所・施設 一覧'!#REF!:OFFSET('事業所・施設 一覧'!#REF!,-1,0),"空")</f>
        <v>#REF!</v>
      </c>
      <c r="H20" s="48" t="e">
        <f ca="1">COUNTIFS('事業所・施設 一覧'!$D$4:OFFSET('事業所・施設 一覧'!#REF!,-1,0),"深谷市",'事業所・施設 一覧'!#REF!:OFFSET('事業所・施設 一覧'!#REF!,-1,0),"併")</f>
        <v>#REF!</v>
      </c>
      <c r="I20" s="46" t="e">
        <f ca="1">SUMIF('事業所・施設 一覧'!$D$4:OFFSET('事業所・施設 一覧'!#REF!,-1,0),"深谷市",'事業所・施設 一覧'!$R$4:OFFSET('事業所・施設 一覧'!#REF!,-1,0))</f>
        <v>#REF!</v>
      </c>
    </row>
    <row r="21" spans="1:9" ht="15" customHeight="1">
      <c r="A21" s="39">
        <v>17</v>
      </c>
      <c r="B21" s="40" t="s">
        <v>8646</v>
      </c>
      <c r="C21" s="41" t="s">
        <v>1972</v>
      </c>
      <c r="D21" s="42" t="e">
        <f t="shared" ca="1" si="0"/>
        <v>#REF!</v>
      </c>
      <c r="E21" s="47" t="e">
        <f ca="1">COUNTIFS('事業所・施設 一覧'!$D$4:OFFSET('事業所・施設 一覧'!#REF!,-1,0),"上尾市",'事業所・施設 一覧'!#REF!:OFFSET('事業所・施設 一覧'!#REF!,-1,0),"単")</f>
        <v>#REF!</v>
      </c>
      <c r="F21" s="44" t="e">
        <f ca="1">COUNTIFS('事業所・施設 一覧'!$D$4:OFFSET('事業所・施設 一覧'!#REF!,-1,0),"上尾市",'事業所・施設 一覧'!#REF!:OFFSET('事業所・施設 一覧'!#REF!,-1,0),"空・併")</f>
        <v>#REF!</v>
      </c>
      <c r="G21" s="44" t="e">
        <f ca="1">COUNTIFS('事業所・施設 一覧'!$D$4:OFFSET('事業所・施設 一覧'!#REF!,-1,0),"上尾市",'事業所・施設 一覧'!#REF!:OFFSET('事業所・施設 一覧'!#REF!,-1,0),"空")</f>
        <v>#REF!</v>
      </c>
      <c r="H21" s="48" t="e">
        <f ca="1">COUNTIFS('事業所・施設 一覧'!$D$4:OFFSET('事業所・施設 一覧'!#REF!,-1,0),"上尾市",'事業所・施設 一覧'!#REF!:OFFSET('事業所・施設 一覧'!#REF!,-1,0),"併")</f>
        <v>#REF!</v>
      </c>
      <c r="I21" s="46" t="e">
        <f ca="1">SUMIF('事業所・施設 一覧'!$D$4:OFFSET('事業所・施設 一覧'!#REF!,-1,0),"上尾市",'事業所・施設 一覧'!$R$4:OFFSET('事業所・施設 一覧'!#REF!,-1,0))</f>
        <v>#REF!</v>
      </c>
    </row>
    <row r="22" spans="1:9" ht="15" customHeight="1">
      <c r="A22" s="39">
        <v>18</v>
      </c>
      <c r="B22" s="40" t="s">
        <v>8645</v>
      </c>
      <c r="C22" s="41" t="s">
        <v>4081</v>
      </c>
      <c r="D22" s="42" t="e">
        <f t="shared" ca="1" si="0"/>
        <v>#REF!</v>
      </c>
      <c r="E22" s="47" t="e">
        <f ca="1">COUNTIFS('事業所・施設 一覧'!$D$4:OFFSET('事業所・施設 一覧'!#REF!,-1,0),"草加市",'事業所・施設 一覧'!#REF!:OFFSET('事業所・施設 一覧'!#REF!,-1,0),"単")</f>
        <v>#REF!</v>
      </c>
      <c r="F22" s="44" t="e">
        <f ca="1">COUNTIFS('事業所・施設 一覧'!$D$4:OFFSET('事業所・施設 一覧'!#REF!,-1,0),"草加市",'事業所・施設 一覧'!#REF!:OFFSET('事業所・施設 一覧'!#REF!,-1,0),"空・併")</f>
        <v>#REF!</v>
      </c>
      <c r="G22" s="44" t="e">
        <f ca="1">COUNTIFS('事業所・施設 一覧'!$D$4:OFFSET('事業所・施設 一覧'!#REF!,-1,0),"草加市",'事業所・施設 一覧'!#REF!:OFFSET('事業所・施設 一覧'!#REF!,-1,0),"空")</f>
        <v>#REF!</v>
      </c>
      <c r="H22" s="48" t="e">
        <f ca="1">COUNTIFS('事業所・施設 一覧'!$D$4:OFFSET('事業所・施設 一覧'!#REF!,-1,0),"草加市",'事業所・施設 一覧'!#REF!:OFFSET('事業所・施設 一覧'!#REF!,-1,0),"併")</f>
        <v>#REF!</v>
      </c>
      <c r="I22" s="46" t="e">
        <f ca="1">SUMIF('事業所・施設 一覧'!$D$4:OFFSET('事業所・施設 一覧'!#REF!,-1,0),"草加市",'事業所・施設 一覧'!$R$4:OFFSET('事業所・施設 一覧'!#REF!,-1,0))</f>
        <v>#REF!</v>
      </c>
    </row>
    <row r="23" spans="1:9" ht="15" customHeight="1">
      <c r="A23" s="39">
        <v>19</v>
      </c>
      <c r="B23" s="40" t="s">
        <v>8645</v>
      </c>
      <c r="C23" s="41" t="s">
        <v>1868</v>
      </c>
      <c r="D23" s="42" t="e">
        <f t="shared" ca="1" si="0"/>
        <v>#REF!</v>
      </c>
      <c r="E23" s="47" t="e">
        <f ca="1">COUNTIFS('事業所・施設 一覧'!$D$4:OFFSET('事業所・施設 一覧'!#REF!,-1,0),"越谷市",'事業所・施設 一覧'!#REF!:OFFSET('事業所・施設 一覧'!#REF!,-1,0),"単")</f>
        <v>#REF!</v>
      </c>
      <c r="F23" s="44" t="e">
        <f ca="1">COUNTIFS('事業所・施設 一覧'!$D$4:OFFSET('事業所・施設 一覧'!#REF!,-1,0),"越谷市",'事業所・施設 一覧'!#REF!:OFFSET('事業所・施設 一覧'!#REF!,-1,0),"空・併")</f>
        <v>#REF!</v>
      </c>
      <c r="G23" s="44" t="e">
        <f ca="1">COUNTIFS('事業所・施設 一覧'!$D$4:OFFSET('事業所・施設 一覧'!#REF!,-1,0),"越谷市",'事業所・施設 一覧'!#REF!:OFFSET('事業所・施設 一覧'!#REF!,-1,0),"空")</f>
        <v>#REF!</v>
      </c>
      <c r="H23" s="48" t="e">
        <f ca="1">COUNTIFS('事業所・施設 一覧'!$D$4:OFFSET('事業所・施設 一覧'!#REF!,-1,0),"越谷市",'事業所・施設 一覧'!#REF!:OFFSET('事業所・施設 一覧'!#REF!,-1,0),"併")</f>
        <v>#REF!</v>
      </c>
      <c r="I23" s="46" t="e">
        <f ca="1">SUMIF('事業所・施設 一覧'!$D$4:OFFSET('事業所・施設 一覧'!#REF!,-1,0),"越谷市",'事業所・施設 一覧'!$R$4:OFFSET('事業所・施設 一覧'!#REF!,-1,0))</f>
        <v>#REF!</v>
      </c>
    </row>
    <row r="24" spans="1:9" ht="15" customHeight="1">
      <c r="A24" s="39">
        <v>20</v>
      </c>
      <c r="B24" s="40" t="s">
        <v>8642</v>
      </c>
      <c r="C24" s="41" t="s">
        <v>4082</v>
      </c>
      <c r="D24" s="42" t="e">
        <f t="shared" ca="1" si="0"/>
        <v>#REF!</v>
      </c>
      <c r="E24" s="47" t="e">
        <f ca="1">COUNTIFS('事業所・施設 一覧'!$D$4:OFFSET('事業所・施設 一覧'!#REF!,-1,0),"蕨市",'事業所・施設 一覧'!#REF!:OFFSET('事業所・施設 一覧'!#REF!,-1,0),"単")</f>
        <v>#REF!</v>
      </c>
      <c r="F24" s="44" t="e">
        <f ca="1">COUNTIFS('事業所・施設 一覧'!$D$4:OFFSET('事業所・施設 一覧'!#REF!,-1,0),"蕨市",'事業所・施設 一覧'!#REF!:OFFSET('事業所・施設 一覧'!#REF!,-1,0),"空・併")</f>
        <v>#REF!</v>
      </c>
      <c r="G24" s="44" t="e">
        <f ca="1">COUNTIFS('事業所・施設 一覧'!$D$4:OFFSET('事業所・施設 一覧'!#REF!,-1,0),"蕨市",'事業所・施設 一覧'!#REF!:OFFSET('事業所・施設 一覧'!#REF!,-1,0),"空")</f>
        <v>#REF!</v>
      </c>
      <c r="H24" s="48" t="e">
        <f ca="1">COUNTIFS('事業所・施設 一覧'!$D$4:OFFSET('事業所・施設 一覧'!#REF!,-1,0),"蕨市",'事業所・施設 一覧'!#REF!:OFFSET('事業所・施設 一覧'!#REF!,-1,0),"併")</f>
        <v>#REF!</v>
      </c>
      <c r="I24" s="46" t="e">
        <f ca="1">SUMIF('事業所・施設 一覧'!$D$4:OFFSET('事業所・施設 一覧'!#REF!,-1,0),"蕨市",'事業所・施設 一覧'!$R$4:OFFSET('事業所・施設 一覧'!#REF!,-1,0))</f>
        <v>#REF!</v>
      </c>
    </row>
    <row r="25" spans="1:9" ht="15" customHeight="1">
      <c r="A25" s="39">
        <v>21</v>
      </c>
      <c r="B25" s="40" t="s">
        <v>8642</v>
      </c>
      <c r="C25" s="41" t="s">
        <v>4083</v>
      </c>
      <c r="D25" s="42" t="e">
        <f t="shared" ca="1" si="0"/>
        <v>#REF!</v>
      </c>
      <c r="E25" s="47" t="e">
        <f ca="1">COUNTIFS('事業所・施設 一覧'!$D$4:OFFSET('事業所・施設 一覧'!#REF!,-1,0),"戸田市",'事業所・施設 一覧'!#REF!:OFFSET('事業所・施設 一覧'!#REF!,-1,0),"単")</f>
        <v>#REF!</v>
      </c>
      <c r="F25" s="44" t="e">
        <f ca="1">COUNTIFS('事業所・施設 一覧'!$D$4:OFFSET('事業所・施設 一覧'!#REF!,-1,0),"戸田市",'事業所・施設 一覧'!#REF!:OFFSET('事業所・施設 一覧'!#REF!,-1,0),"空・併")</f>
        <v>#REF!</v>
      </c>
      <c r="G25" s="44" t="e">
        <f ca="1">COUNTIFS('事業所・施設 一覧'!$D$4:OFFSET('事業所・施設 一覧'!#REF!,-1,0),"戸田市",'事業所・施設 一覧'!#REF!:OFFSET('事業所・施設 一覧'!#REF!,-1,0),"空")</f>
        <v>#REF!</v>
      </c>
      <c r="H25" s="48" t="e">
        <f ca="1">COUNTIFS('事業所・施設 一覧'!$D$4:OFFSET('事業所・施設 一覧'!#REF!,-1,0),"戸田市",'事業所・施設 一覧'!#REF!:OFFSET('事業所・施設 一覧'!#REF!,-1,0),"併")</f>
        <v>#REF!</v>
      </c>
      <c r="I25" s="46" t="e">
        <f ca="1">SUMIF('事業所・施設 一覧'!$D$4:OFFSET('事業所・施設 一覧'!#REF!,-1,0),"戸田市",'事業所・施設 一覧'!$R$4:OFFSET('事業所・施設 一覧'!#REF!,-1,0))</f>
        <v>#REF!</v>
      </c>
    </row>
    <row r="26" spans="1:9" ht="15" customHeight="1">
      <c r="A26" s="39">
        <v>22</v>
      </c>
      <c r="B26" s="40" t="s">
        <v>5355</v>
      </c>
      <c r="C26" s="41" t="s">
        <v>4084</v>
      </c>
      <c r="D26" s="42" t="e">
        <f t="shared" ca="1" si="0"/>
        <v>#REF!</v>
      </c>
      <c r="E26" s="47" t="e">
        <f ca="1">COUNTIFS('事業所・施設 一覧'!$D$4:OFFSET('事業所・施設 一覧'!#REF!,-1,0),"入間市",'事業所・施設 一覧'!#REF!:OFFSET('事業所・施設 一覧'!#REF!,-1,0),"単")</f>
        <v>#REF!</v>
      </c>
      <c r="F26" s="44" t="e">
        <f ca="1">COUNTIFS('事業所・施設 一覧'!$D$4:OFFSET('事業所・施設 一覧'!#REF!,-1,0),"入間市",'事業所・施設 一覧'!#REF!:OFFSET('事業所・施設 一覧'!#REF!,-1,0),"空・併")</f>
        <v>#REF!</v>
      </c>
      <c r="G26" s="44" t="e">
        <f ca="1">COUNTIFS('事業所・施設 一覧'!$D$4:OFFSET('事業所・施設 一覧'!#REF!,-1,0),"入間市",'事業所・施設 一覧'!#REF!:OFFSET('事業所・施設 一覧'!#REF!,-1,0),"空")</f>
        <v>#REF!</v>
      </c>
      <c r="H26" s="48" t="e">
        <f ca="1">COUNTIFS('事業所・施設 一覧'!$D$4:OFFSET('事業所・施設 一覧'!#REF!,-1,0),"入間市",'事業所・施設 一覧'!#REF!:OFFSET('事業所・施設 一覧'!#REF!,-1,0),"併")</f>
        <v>#REF!</v>
      </c>
      <c r="I26" s="46" t="e">
        <f ca="1">SUMIF('事業所・施設 一覧'!$D$4:OFFSET('事業所・施設 一覧'!#REF!,-1,0),"入間市",'事業所・施設 一覧'!$R$4:OFFSET('事業所・施設 一覧'!#REF!,-1,0))</f>
        <v>#REF!</v>
      </c>
    </row>
    <row r="27" spans="1:9" ht="15" customHeight="1">
      <c r="A27" s="39">
        <v>23</v>
      </c>
      <c r="B27" s="40" t="s">
        <v>8647</v>
      </c>
      <c r="C27" s="41" t="s">
        <v>4085</v>
      </c>
      <c r="D27" s="42" t="e">
        <f t="shared" ca="1" si="0"/>
        <v>#REF!</v>
      </c>
      <c r="E27" s="47" t="e">
        <f ca="1">COUNTIFS('事業所・施設 一覧'!$D$4:OFFSET('事業所・施設 一覧'!#REF!,-1,0),"朝霞市",'事業所・施設 一覧'!#REF!:OFFSET('事業所・施設 一覧'!#REF!,-1,0),"単")</f>
        <v>#REF!</v>
      </c>
      <c r="F27" s="44" t="e">
        <f ca="1">COUNTIFS('事業所・施設 一覧'!$D$4:OFFSET('事業所・施設 一覧'!#REF!,-1,0),"朝霞市",'事業所・施設 一覧'!#REF!:OFFSET('事業所・施設 一覧'!#REF!,-1,0),"空・併")</f>
        <v>#REF!</v>
      </c>
      <c r="G27" s="44" t="e">
        <f ca="1">COUNTIFS('事業所・施設 一覧'!$D$4:OFFSET('事業所・施設 一覧'!#REF!,-1,0),"朝霞市",'事業所・施設 一覧'!#REF!:OFFSET('事業所・施設 一覧'!#REF!,-1,0),"空")</f>
        <v>#REF!</v>
      </c>
      <c r="H27" s="48" t="e">
        <f ca="1">COUNTIFS('事業所・施設 一覧'!$D$4:OFFSET('事業所・施設 一覧'!#REF!,-1,0),"朝霞市",'事業所・施設 一覧'!#REF!:OFFSET('事業所・施設 一覧'!#REF!,-1,0),"併")</f>
        <v>#REF!</v>
      </c>
      <c r="I27" s="46" t="e">
        <f ca="1">SUMIF('事業所・施設 一覧'!$D$4:OFFSET('事業所・施設 一覧'!#REF!,-1,0),"朝霞市",'事業所・施設 一覧'!$R$4:OFFSET('事業所・施設 一覧'!#REF!,-1,0))</f>
        <v>#REF!</v>
      </c>
    </row>
    <row r="28" spans="1:9" s="37" customFormat="1" ht="15" customHeight="1">
      <c r="A28" s="39">
        <v>24</v>
      </c>
      <c r="B28" s="40" t="s">
        <v>8647</v>
      </c>
      <c r="C28" s="41" t="s">
        <v>4086</v>
      </c>
      <c r="D28" s="42" t="e">
        <f t="shared" ca="1" si="0"/>
        <v>#REF!</v>
      </c>
      <c r="E28" s="47" t="e">
        <f ca="1">COUNTIFS('事業所・施設 一覧'!$D$4:OFFSET('事業所・施設 一覧'!#REF!,-1,0),"志木市",'事業所・施設 一覧'!#REF!:OFFSET('事業所・施設 一覧'!#REF!,-1,0),"単")</f>
        <v>#REF!</v>
      </c>
      <c r="F28" s="44" t="e">
        <f ca="1">COUNTIFS('事業所・施設 一覧'!$D$4:OFFSET('事業所・施設 一覧'!#REF!,-1,0),"志木市",'事業所・施設 一覧'!#REF!:OFFSET('事業所・施設 一覧'!#REF!,-1,0),"空・併")</f>
        <v>#REF!</v>
      </c>
      <c r="G28" s="44" t="e">
        <f ca="1">COUNTIFS('事業所・施設 一覧'!$D$4:OFFSET('事業所・施設 一覧'!#REF!,-1,0),"志木市",'事業所・施設 一覧'!#REF!:OFFSET('事業所・施設 一覧'!#REF!,-1,0),"空")</f>
        <v>#REF!</v>
      </c>
      <c r="H28" s="50" t="e">
        <f ca="1">COUNTIFS('事業所・施設 一覧'!$D$4:OFFSET('事業所・施設 一覧'!#REF!,-1,0),"志木市",'事業所・施設 一覧'!#REF!:OFFSET('事業所・施設 一覧'!#REF!,-1,0),"併")</f>
        <v>#REF!</v>
      </c>
      <c r="I28" s="51" t="e">
        <f ca="1">SUMIF('事業所・施設 一覧'!$D$4:OFFSET('事業所・施設 一覧'!#REF!,-1,0),"志木市",'事業所・施設 一覧'!$R$4:OFFSET('事業所・施設 一覧'!#REF!,-1,0))</f>
        <v>#REF!</v>
      </c>
    </row>
    <row r="29" spans="1:9" ht="15" customHeight="1">
      <c r="A29" s="39">
        <v>25</v>
      </c>
      <c r="B29" s="40" t="s">
        <v>8647</v>
      </c>
      <c r="C29" s="41" t="s">
        <v>4087</v>
      </c>
      <c r="D29" s="42" t="e">
        <f t="shared" ca="1" si="0"/>
        <v>#REF!</v>
      </c>
      <c r="E29" s="47" t="e">
        <f ca="1">COUNTIFS('事業所・施設 一覧'!$D$4:OFFSET('事業所・施設 一覧'!#REF!,-1,0),"和光市",'事業所・施設 一覧'!#REF!:OFFSET('事業所・施設 一覧'!#REF!,-1,0),"単")</f>
        <v>#REF!</v>
      </c>
      <c r="F29" s="44" t="e">
        <f ca="1">COUNTIFS('事業所・施設 一覧'!$D$4:OFFSET('事業所・施設 一覧'!#REF!,-1,0),"和光市",'事業所・施設 一覧'!#REF!:OFFSET('事業所・施設 一覧'!#REF!,-1,0),"空・併")</f>
        <v>#REF!</v>
      </c>
      <c r="G29" s="44" t="e">
        <f ca="1">COUNTIFS('事業所・施設 一覧'!$D$4:OFFSET('事業所・施設 一覧'!#REF!,-1,0),"和光市",'事業所・施設 一覧'!#REF!:OFFSET('事業所・施設 一覧'!#REF!,-1,0),"空")</f>
        <v>#REF!</v>
      </c>
      <c r="H29" s="48" t="e">
        <f ca="1">COUNTIFS('事業所・施設 一覧'!$D$4:OFFSET('事業所・施設 一覧'!#REF!,-1,0),"和光市",'事業所・施設 一覧'!#REF!:OFFSET('事業所・施設 一覧'!#REF!,-1,0),"併")</f>
        <v>#REF!</v>
      </c>
      <c r="I29" s="46" t="e">
        <f ca="1">SUMIF('事業所・施設 一覧'!$D$4:OFFSET('事業所・施設 一覧'!#REF!,-1,0),"和光市",'事業所・施設 一覧'!$R$4:OFFSET('事業所・施設 一覧'!#REF!,-1,0))</f>
        <v>#REF!</v>
      </c>
    </row>
    <row r="30" spans="1:9" ht="15" customHeight="1">
      <c r="A30" s="39">
        <v>26</v>
      </c>
      <c r="B30" s="40" t="s">
        <v>8647</v>
      </c>
      <c r="C30" s="41" t="s">
        <v>4088</v>
      </c>
      <c r="D30" s="42" t="e">
        <f t="shared" ca="1" si="0"/>
        <v>#REF!</v>
      </c>
      <c r="E30" s="47" t="e">
        <f ca="1">COUNTIFS('事業所・施設 一覧'!$D$4:OFFSET('事業所・施設 一覧'!#REF!,-1,0),"新座市",'事業所・施設 一覧'!#REF!:OFFSET('事業所・施設 一覧'!#REF!,-1,0),"単")</f>
        <v>#REF!</v>
      </c>
      <c r="F30" s="44" t="e">
        <f ca="1">COUNTIFS('事業所・施設 一覧'!$D$4:OFFSET('事業所・施設 一覧'!#REF!,-1,0),"新座市",'事業所・施設 一覧'!#REF!:OFFSET('事業所・施設 一覧'!#REF!,-1,0),"空・併")</f>
        <v>#REF!</v>
      </c>
      <c r="G30" s="44" t="e">
        <f ca="1">COUNTIFS('事業所・施設 一覧'!$D$4:OFFSET('事業所・施設 一覧'!#REF!,-1,0),"新座市",'事業所・施設 一覧'!#REF!:OFFSET('事業所・施設 一覧'!#REF!,-1,0),"空")</f>
        <v>#REF!</v>
      </c>
      <c r="H30" s="48" t="e">
        <f ca="1">COUNTIFS('事業所・施設 一覧'!$D$4:OFFSET('事業所・施設 一覧'!#REF!,-1,0),"新座市",'事業所・施設 一覧'!#REF!:OFFSET('事業所・施設 一覧'!#REF!,-1,0),"併")</f>
        <v>#REF!</v>
      </c>
      <c r="I30" s="46" t="e">
        <f ca="1">SUMIF('事業所・施設 一覧'!$D$4:OFFSET('事業所・施設 一覧'!#REF!,-1,0),"新座市",'事業所・施設 一覧'!$R$4:OFFSET('事業所・施設 一覧'!#REF!,-1,0))</f>
        <v>#REF!</v>
      </c>
    </row>
    <row r="31" spans="1:9" ht="15" customHeight="1">
      <c r="A31" s="39">
        <v>27</v>
      </c>
      <c r="B31" s="40" t="s">
        <v>8646</v>
      </c>
      <c r="C31" s="41" t="s">
        <v>4089</v>
      </c>
      <c r="D31" s="42" t="e">
        <f t="shared" ca="1" si="0"/>
        <v>#REF!</v>
      </c>
      <c r="E31" s="47" t="e">
        <f ca="1">COUNTIFS('事業所・施設 一覧'!$D$4:OFFSET('事業所・施設 一覧'!#REF!,-1,0),"桶川市",'事業所・施設 一覧'!#REF!:OFFSET('事業所・施設 一覧'!#REF!,-1,0),"単")</f>
        <v>#REF!</v>
      </c>
      <c r="F31" s="44" t="e">
        <f ca="1">COUNTIFS('事業所・施設 一覧'!$D$4:OFFSET('事業所・施設 一覧'!#REF!,-1,0),"桶川市",'事業所・施設 一覧'!#REF!:OFFSET('事業所・施設 一覧'!#REF!,-1,0),"空・併")</f>
        <v>#REF!</v>
      </c>
      <c r="G31" s="44" t="e">
        <f ca="1">COUNTIFS('事業所・施設 一覧'!$D$4:OFFSET('事業所・施設 一覧'!#REF!,-1,0),"桶川市",'事業所・施設 一覧'!#REF!:OFFSET('事業所・施設 一覧'!#REF!,-1,0),"空")</f>
        <v>#REF!</v>
      </c>
      <c r="H31" s="48" t="e">
        <f ca="1">COUNTIFS('事業所・施設 一覧'!$D$4:OFFSET('事業所・施設 一覧'!#REF!,-1,0),"桶川市",'事業所・施設 一覧'!#REF!:OFFSET('事業所・施設 一覧'!#REF!,-1,0),"併")</f>
        <v>#REF!</v>
      </c>
      <c r="I31" s="46" t="e">
        <f ca="1">SUMIF('事業所・施設 一覧'!$D$4:OFFSET('事業所・施設 一覧'!#REF!,-1,0),"桶川市",'事業所・施設 一覧'!$R$4:OFFSET('事業所・施設 一覧'!#REF!,-1,0))</f>
        <v>#REF!</v>
      </c>
    </row>
    <row r="32" spans="1:9" ht="15" customHeight="1">
      <c r="A32" s="39">
        <v>28</v>
      </c>
      <c r="B32" s="40" t="s">
        <v>8643</v>
      </c>
      <c r="C32" s="41" t="s">
        <v>1883</v>
      </c>
      <c r="D32" s="42" t="e">
        <f t="shared" ca="1" si="0"/>
        <v>#REF!</v>
      </c>
      <c r="E32" s="47" t="e">
        <f ca="1">COUNTIFS('事業所・施設 一覧'!$D$4:OFFSET('事業所・施設 一覧'!#REF!,-1,0),"久喜市",'事業所・施設 一覧'!#REF!:OFFSET('事業所・施設 一覧'!#REF!,-1,0),"単")</f>
        <v>#REF!</v>
      </c>
      <c r="F32" s="44" t="e">
        <f ca="1">COUNTIFS('事業所・施設 一覧'!$D$4:OFFSET('事業所・施設 一覧'!#REF!,-1,0),"久喜市",'事業所・施設 一覧'!#REF!:OFFSET('事業所・施設 一覧'!#REF!,-1,0),"空・併")</f>
        <v>#REF!</v>
      </c>
      <c r="G32" s="44" t="e">
        <f ca="1">COUNTIFS('事業所・施設 一覧'!$D$4:OFFSET('事業所・施設 一覧'!#REF!,-1,0),"久喜市",'事業所・施設 一覧'!#REF!:OFFSET('事業所・施設 一覧'!#REF!,-1,0),"空")</f>
        <v>#REF!</v>
      </c>
      <c r="H32" s="48" t="e">
        <f ca="1">COUNTIFS('事業所・施設 一覧'!$D$4:OFFSET('事業所・施設 一覧'!#REF!,-1,0),"久喜市",'事業所・施設 一覧'!#REF!:OFFSET('事業所・施設 一覧'!#REF!,-1,0),"併")</f>
        <v>#REF!</v>
      </c>
      <c r="I32" s="46" t="e">
        <f ca="1">SUMIF('事業所・施設 一覧'!$D$4:OFFSET('事業所・施設 一覧'!#REF!,-1,0),"久喜市",'事業所・施設 一覧'!$R$4:OFFSET('事業所・施設 一覧'!#REF!,-1,0))</f>
        <v>#REF!</v>
      </c>
    </row>
    <row r="33" spans="1:9" ht="15" customHeight="1">
      <c r="A33" s="39">
        <v>29</v>
      </c>
      <c r="B33" s="40" t="s">
        <v>8646</v>
      </c>
      <c r="C33" s="41" t="s">
        <v>4090</v>
      </c>
      <c r="D33" s="42" t="e">
        <f t="shared" ca="1" si="0"/>
        <v>#REF!</v>
      </c>
      <c r="E33" s="47" t="e">
        <f ca="1">COUNTIFS('事業所・施設 一覧'!$D$4:OFFSET('事業所・施設 一覧'!#REF!,-1,0),"北本市",'事業所・施設 一覧'!#REF!:OFFSET('事業所・施設 一覧'!#REF!,-1,0),"単")</f>
        <v>#REF!</v>
      </c>
      <c r="F33" s="44" t="e">
        <f ca="1">COUNTIFS('事業所・施設 一覧'!$D$4:OFFSET('事業所・施設 一覧'!#REF!,-1,0),"北本市",'事業所・施設 一覧'!#REF!:OFFSET('事業所・施設 一覧'!#REF!,-1,0),"空・併")</f>
        <v>#REF!</v>
      </c>
      <c r="G33" s="44" t="e">
        <f ca="1">COUNTIFS('事業所・施設 一覧'!$D$4:OFFSET('事業所・施設 一覧'!#REF!,-1,0),"北本市",'事業所・施設 一覧'!#REF!:OFFSET('事業所・施設 一覧'!#REF!,-1,0),"空")</f>
        <v>#REF!</v>
      </c>
      <c r="H33" s="48" t="e">
        <f ca="1">COUNTIFS('事業所・施設 一覧'!$D$4:OFFSET('事業所・施設 一覧'!#REF!,-1,0),"北本市",'事業所・施設 一覧'!#REF!:OFFSET('事業所・施設 一覧'!#REF!,-1,0),"併")</f>
        <v>#REF!</v>
      </c>
      <c r="I33" s="46" t="e">
        <f ca="1">SUMIF('事業所・施設 一覧'!$D$4:OFFSET('事業所・施設 一覧'!#REF!,-1,0),"北本市",'事業所・施設 一覧'!$R$4:OFFSET('事業所・施設 一覧'!#REF!,-1,0))</f>
        <v>#REF!</v>
      </c>
    </row>
    <row r="34" spans="1:9" ht="15" customHeight="1">
      <c r="A34" s="39">
        <v>30</v>
      </c>
      <c r="B34" s="40" t="s">
        <v>8645</v>
      </c>
      <c r="C34" s="41" t="s">
        <v>4091</v>
      </c>
      <c r="D34" s="42" t="e">
        <f t="shared" ca="1" si="0"/>
        <v>#REF!</v>
      </c>
      <c r="E34" s="47" t="e">
        <f ca="1">COUNTIFS('事業所・施設 一覧'!$D$4:OFFSET('事業所・施設 一覧'!#REF!,-1,0),"八潮市",'事業所・施設 一覧'!#REF!:OFFSET('事業所・施設 一覧'!#REF!,-1,0),"単")</f>
        <v>#REF!</v>
      </c>
      <c r="F34" s="44" t="e">
        <f ca="1">COUNTIFS('事業所・施設 一覧'!$D$4:OFFSET('事業所・施設 一覧'!#REF!,-1,0),"八潮市",'事業所・施設 一覧'!#REF!:OFFSET('事業所・施設 一覧'!#REF!,-1,0),"空・併")</f>
        <v>#REF!</v>
      </c>
      <c r="G34" s="44" t="e">
        <f ca="1">COUNTIFS('事業所・施設 一覧'!$D$4:OFFSET('事業所・施設 一覧'!#REF!,-1,0),"八潮市",'事業所・施設 一覧'!#REF!:OFFSET('事業所・施設 一覧'!#REF!,-1,0),"空")</f>
        <v>#REF!</v>
      </c>
      <c r="H34" s="48" t="e">
        <f ca="1">COUNTIFS('事業所・施設 一覧'!$D$4:OFFSET('事業所・施設 一覧'!#REF!,-1,0),"八潮市",'事業所・施設 一覧'!#REF!:OFFSET('事業所・施設 一覧'!#REF!,-1,0),"併")</f>
        <v>#REF!</v>
      </c>
      <c r="I34" s="46" t="e">
        <f ca="1">SUMIF('事業所・施設 一覧'!$D$4:OFFSET('事業所・施設 一覧'!#REF!,-1,0),"八潮市",'事業所・施設 一覧'!$R$4:OFFSET('事業所・施設 一覧'!#REF!,-1,0))</f>
        <v>#REF!</v>
      </c>
    </row>
    <row r="35" spans="1:9" ht="15" customHeight="1">
      <c r="A35" s="39">
        <v>31</v>
      </c>
      <c r="B35" s="40" t="s">
        <v>8647</v>
      </c>
      <c r="C35" s="41" t="s">
        <v>4092</v>
      </c>
      <c r="D35" s="42" t="e">
        <f t="shared" ca="1" si="0"/>
        <v>#REF!</v>
      </c>
      <c r="E35" s="47" t="e">
        <f ca="1">COUNTIFS('事業所・施設 一覧'!$D$4:OFFSET('事業所・施設 一覧'!#REF!,-1,0),"富士見市",'事業所・施設 一覧'!#REF!:OFFSET('事業所・施設 一覧'!#REF!,-1,0),"単")</f>
        <v>#REF!</v>
      </c>
      <c r="F35" s="44" t="e">
        <f ca="1">COUNTIFS('事業所・施設 一覧'!$D$4:OFFSET('事業所・施設 一覧'!#REF!,-1,0),"富士見市",'事業所・施設 一覧'!#REF!:OFFSET('事業所・施設 一覧'!#REF!,-1,0),"空・併")</f>
        <v>#REF!</v>
      </c>
      <c r="G35" s="44" t="e">
        <f ca="1">COUNTIFS('事業所・施設 一覧'!$D$4:OFFSET('事業所・施設 一覧'!#REF!,-1,0),"富士見市",'事業所・施設 一覧'!#REF!:OFFSET('事業所・施設 一覧'!#REF!,-1,0),"空")</f>
        <v>#REF!</v>
      </c>
      <c r="H35" s="48" t="e">
        <f ca="1">COUNTIFS('事業所・施設 一覧'!$D$4:OFFSET('事業所・施設 一覧'!#REF!,-1,0),"富士見市",'事業所・施設 一覧'!#REF!:OFFSET('事業所・施設 一覧'!#REF!,-1,0),"併")</f>
        <v>#REF!</v>
      </c>
      <c r="I35" s="46" t="e">
        <f ca="1">SUMIF('事業所・施設 一覧'!$D$4:OFFSET('事業所・施設 一覧'!#REF!,-1,0),"富士見市",'事業所・施設 一覧'!$R$4:OFFSET('事業所・施設 一覧'!#REF!,-1,0))</f>
        <v>#REF!</v>
      </c>
    </row>
    <row r="36" spans="1:9" ht="15" customHeight="1">
      <c r="A36" s="39">
        <v>32</v>
      </c>
      <c r="B36" s="40" t="s">
        <v>8645</v>
      </c>
      <c r="C36" s="41" t="s">
        <v>4093</v>
      </c>
      <c r="D36" s="42" t="e">
        <f t="shared" ca="1" si="0"/>
        <v>#REF!</v>
      </c>
      <c r="E36" s="47" t="e">
        <f ca="1">COUNTIFS('事業所・施設 一覧'!$D$4:OFFSET('事業所・施設 一覧'!#REF!,-1,0),"三郷市",'事業所・施設 一覧'!#REF!:OFFSET('事業所・施設 一覧'!#REF!,-1,0),"単")</f>
        <v>#REF!</v>
      </c>
      <c r="F36" s="44" t="e">
        <f ca="1">COUNTIFS('事業所・施設 一覧'!$D$4:OFFSET('事業所・施設 一覧'!#REF!,-1,0),"三郷市",'事業所・施設 一覧'!#REF!:OFFSET('事業所・施設 一覧'!#REF!,-1,0),"空・併")</f>
        <v>#REF!</v>
      </c>
      <c r="G36" s="44" t="e">
        <f ca="1">COUNTIFS('事業所・施設 一覧'!$D$4:OFFSET('事業所・施設 一覧'!#REF!,-1,0),"三郷市",'事業所・施設 一覧'!#REF!:OFFSET('事業所・施設 一覧'!#REF!,-1,0),"空")</f>
        <v>#REF!</v>
      </c>
      <c r="H36" s="48" t="e">
        <f ca="1">COUNTIFS('事業所・施設 一覧'!$D$4:OFFSET('事業所・施設 一覧'!#REF!,-1,0),"三郷市",'事業所・施設 一覧'!#REF!:OFFSET('事業所・施設 一覧'!#REF!,-1,0),"併")</f>
        <v>#REF!</v>
      </c>
      <c r="I36" s="46" t="e">
        <f ca="1">SUMIF('事業所・施設 一覧'!$D$4:OFFSET('事業所・施設 一覧'!#REF!,-1,0),"三郷市",'事業所・施設 一覧'!$R$4:OFFSET('事業所・施設 一覧'!#REF!,-1,0))</f>
        <v>#REF!</v>
      </c>
    </row>
    <row r="37" spans="1:9" ht="15" customHeight="1">
      <c r="A37" s="39">
        <v>33</v>
      </c>
      <c r="B37" s="40" t="s">
        <v>8643</v>
      </c>
      <c r="C37" s="41" t="s">
        <v>4094</v>
      </c>
      <c r="D37" s="42" t="e">
        <f t="shared" ca="1" si="0"/>
        <v>#REF!</v>
      </c>
      <c r="E37" s="47" t="e">
        <f ca="1">COUNTIFS('事業所・施設 一覧'!$D$4:OFFSET('事業所・施設 一覧'!#REF!,-1,0),"蓮田市",'事業所・施設 一覧'!#REF!:OFFSET('事業所・施設 一覧'!#REF!,-1,0),"単")</f>
        <v>#REF!</v>
      </c>
      <c r="F37" s="44" t="e">
        <f ca="1">COUNTIFS('事業所・施設 一覧'!$D$4:OFFSET('事業所・施設 一覧'!#REF!,-1,0),"蓮田市",'事業所・施設 一覧'!#REF!:OFFSET('事業所・施設 一覧'!#REF!,-1,0),"空・併")</f>
        <v>#REF!</v>
      </c>
      <c r="G37" s="44" t="e">
        <f ca="1">COUNTIFS('事業所・施設 一覧'!$D$4:OFFSET('事業所・施設 一覧'!#REF!,-1,0),"蓮田市",'事業所・施設 一覧'!#REF!:OFFSET('事業所・施設 一覧'!#REF!,-1,0),"空")</f>
        <v>#REF!</v>
      </c>
      <c r="H37" s="48" t="e">
        <f ca="1">COUNTIFS('事業所・施設 一覧'!$D$4:OFFSET('事業所・施設 一覧'!#REF!,-1,0),"蓮田市",'事業所・施設 一覧'!#REF!:OFFSET('事業所・施設 一覧'!#REF!,-1,0),"併")</f>
        <v>#REF!</v>
      </c>
      <c r="I37" s="46" t="e">
        <f ca="1">SUMIF('事業所・施設 一覧'!$D$4:OFFSET('事業所・施設 一覧'!#REF!,-1,0),"蓮田市",'事業所・施設 一覧'!$R$4:OFFSET('事業所・施設 一覧'!#REF!,-1,0))</f>
        <v>#REF!</v>
      </c>
    </row>
    <row r="38" spans="1:9" ht="15" customHeight="1">
      <c r="A38" s="39">
        <v>34</v>
      </c>
      <c r="B38" s="40" t="s">
        <v>5355</v>
      </c>
      <c r="C38" s="41" t="s">
        <v>4095</v>
      </c>
      <c r="D38" s="42" t="e">
        <f t="shared" ca="1" si="0"/>
        <v>#REF!</v>
      </c>
      <c r="E38" s="47" t="e">
        <f ca="1">COUNTIFS('事業所・施設 一覧'!$D$4:OFFSET('事業所・施設 一覧'!#REF!,-1,0),"坂戸市",'事業所・施設 一覧'!#REF!:OFFSET('事業所・施設 一覧'!#REF!,-1,0),"単")</f>
        <v>#REF!</v>
      </c>
      <c r="F38" s="44" t="e">
        <f ca="1">COUNTIFS('事業所・施設 一覧'!$D$4:OFFSET('事業所・施設 一覧'!#REF!,-1,0),"坂戸市",'事業所・施設 一覧'!#REF!:OFFSET('事業所・施設 一覧'!#REF!,-1,0),"空・併")</f>
        <v>#REF!</v>
      </c>
      <c r="G38" s="44" t="e">
        <f ca="1">COUNTIFS('事業所・施設 一覧'!$D$4:OFFSET('事業所・施設 一覧'!#REF!,-1,0),"坂戸市",'事業所・施設 一覧'!#REF!:OFFSET('事業所・施設 一覧'!#REF!,-1,0),"空")</f>
        <v>#REF!</v>
      </c>
      <c r="H38" s="48" t="e">
        <f ca="1">COUNTIFS('事業所・施設 一覧'!$D$4:OFFSET('事業所・施設 一覧'!#REF!,-1,0),"坂戸市",'事業所・施設 一覧'!#REF!:OFFSET('事業所・施設 一覧'!#REF!,-1,0),"併")</f>
        <v>#REF!</v>
      </c>
      <c r="I38" s="46" t="e">
        <f ca="1">SUMIF('事業所・施設 一覧'!$D$4:OFFSET('事業所・施設 一覧'!#REF!,-1,0),"坂戸市",'事業所・施設 一覧'!$R$4:OFFSET('事業所・施設 一覧'!#REF!,-1,0))</f>
        <v>#REF!</v>
      </c>
    </row>
    <row r="39" spans="1:9" ht="15" customHeight="1">
      <c r="A39" s="39">
        <v>35</v>
      </c>
      <c r="B39" s="40" t="s">
        <v>8643</v>
      </c>
      <c r="C39" s="41" t="s">
        <v>4096</v>
      </c>
      <c r="D39" s="42" t="e">
        <f t="shared" ca="1" si="0"/>
        <v>#REF!</v>
      </c>
      <c r="E39" s="47" t="e">
        <f ca="1">COUNTIFS('事業所・施設 一覧'!$D$4:OFFSET('事業所・施設 一覧'!#REF!,-1,0),"幸手市",'事業所・施設 一覧'!#REF!:OFFSET('事業所・施設 一覧'!#REF!,-1,0),"単")</f>
        <v>#REF!</v>
      </c>
      <c r="F39" s="44" t="e">
        <f ca="1">COUNTIFS('事業所・施設 一覧'!$D$4:OFFSET('事業所・施設 一覧'!#REF!,-1,0),"幸手市",'事業所・施設 一覧'!#REF!:OFFSET('事業所・施設 一覧'!#REF!,-1,0),"空・併")</f>
        <v>#REF!</v>
      </c>
      <c r="G39" s="44" t="e">
        <f ca="1">COUNTIFS('事業所・施設 一覧'!$D$4:OFFSET('事業所・施設 一覧'!#REF!,-1,0),"幸手市",'事業所・施設 一覧'!#REF!:OFFSET('事業所・施設 一覧'!#REF!,-1,0),"空")</f>
        <v>#REF!</v>
      </c>
      <c r="H39" s="48" t="e">
        <f ca="1">COUNTIFS('事業所・施設 一覧'!$D$4:OFFSET('事業所・施設 一覧'!#REF!,-1,0),"幸手市",'事業所・施設 一覧'!#REF!:OFFSET('事業所・施設 一覧'!#REF!,-1,0),"併")</f>
        <v>#REF!</v>
      </c>
      <c r="I39" s="46" t="e">
        <f ca="1">SUMIF('事業所・施設 一覧'!$D$4:OFFSET('事業所・施設 一覧'!#REF!,-1,0),"幸手市",'事業所・施設 一覧'!$R$4:OFFSET('事業所・施設 一覧'!#REF!,-1,0))</f>
        <v>#REF!</v>
      </c>
    </row>
    <row r="40" spans="1:9" ht="15" customHeight="1">
      <c r="A40" s="39">
        <v>36</v>
      </c>
      <c r="B40" s="40" t="s">
        <v>8640</v>
      </c>
      <c r="C40" s="41" t="s">
        <v>4097</v>
      </c>
      <c r="D40" s="42" t="e">
        <f t="shared" ca="1" si="0"/>
        <v>#REF!</v>
      </c>
      <c r="E40" s="47" t="e">
        <f ca="1">COUNTIFS('事業所・施設 一覧'!$D$4:OFFSET('事業所・施設 一覧'!#REF!,-1,0),"鶴ヶ島市",'事業所・施設 一覧'!#REF!:OFFSET('事業所・施設 一覧'!#REF!,-1,0),"単")</f>
        <v>#REF!</v>
      </c>
      <c r="F40" s="44" t="e">
        <f ca="1">COUNTIFS('事業所・施設 一覧'!$D$4:OFFSET('事業所・施設 一覧'!#REF!,-1,0),"鶴ヶ島市",'事業所・施設 一覧'!#REF!:OFFSET('事業所・施設 一覧'!#REF!,-1,0),"空・併")</f>
        <v>#REF!</v>
      </c>
      <c r="G40" s="44" t="e">
        <f ca="1">COUNTIFS('事業所・施設 一覧'!$D$4:OFFSET('事業所・施設 一覧'!#REF!,-1,0),"鶴ヶ島市",'事業所・施設 一覧'!#REF!:OFFSET('事業所・施設 一覧'!#REF!,-1,0),"空")</f>
        <v>#REF!</v>
      </c>
      <c r="H40" s="48" t="e">
        <f ca="1">COUNTIFS('事業所・施設 一覧'!$D$4:OFFSET('事業所・施設 一覧'!#REF!,-1,0),"鶴ヶ島市",'事業所・施設 一覧'!#REF!:OFFSET('事業所・施設 一覧'!#REF!,-1,0),"併")</f>
        <v>#REF!</v>
      </c>
      <c r="I40" s="46" t="e">
        <f ca="1">SUMIF('事業所・施設 一覧'!$D$4:OFFSET('事業所・施設 一覧'!#REF!,-1,0),"鶴ヶ島市",'事業所・施設 一覧'!$R$4:OFFSET('事業所・施設 一覧'!#REF!,-1,0))</f>
        <v>#REF!</v>
      </c>
    </row>
    <row r="41" spans="1:9" s="38" customFormat="1" ht="15.75" customHeight="1">
      <c r="A41" s="39">
        <v>37</v>
      </c>
      <c r="B41" s="40" t="s">
        <v>5355</v>
      </c>
      <c r="C41" s="41" t="s">
        <v>4098</v>
      </c>
      <c r="D41" s="42" t="e">
        <f t="shared" ca="1" si="0"/>
        <v>#REF!</v>
      </c>
      <c r="E41" s="47" t="e">
        <f ca="1">COUNTIFS('事業所・施設 一覧'!$D$4:OFFSET('事業所・施設 一覧'!#REF!,-1,0),"日高市",'事業所・施設 一覧'!#REF!:OFFSET('事業所・施設 一覧'!#REF!,-1,0),"単")</f>
        <v>#REF!</v>
      </c>
      <c r="F41" s="44" t="e">
        <f ca="1">COUNTIFS('事業所・施設 一覧'!$D$4:OFFSET('事業所・施設 一覧'!#REF!,-1,0),"日高市",'事業所・施設 一覧'!#REF!:OFFSET('事業所・施設 一覧'!#REF!,-1,0),"空・併")</f>
        <v>#REF!</v>
      </c>
      <c r="G41" s="44" t="e">
        <f ca="1">COUNTIFS('事業所・施設 一覧'!$D$4:OFFSET('事業所・施設 一覧'!#REF!,-1,0),"日高市",'事業所・施設 一覧'!#REF!:OFFSET('事業所・施設 一覧'!#REF!,-1,0),"空")</f>
        <v>#REF!</v>
      </c>
      <c r="H41" s="48" t="e">
        <f ca="1">COUNTIFS('事業所・施設 一覧'!$D$4:OFFSET('事業所・施設 一覧'!#REF!,-1,0),"日高市",'事業所・施設 一覧'!#REF!:OFFSET('事業所・施設 一覧'!#REF!,-1,0),"併")</f>
        <v>#REF!</v>
      </c>
      <c r="I41" s="46" t="e">
        <f ca="1">SUMIF('事業所・施設 一覧'!$D$4:OFFSET('事業所・施設 一覧'!#REF!,-1,0),"日高市",'事業所・施設 一覧'!$R$4:OFFSET('事業所・施設 一覧'!#REF!,-1,0))</f>
        <v>#REF!</v>
      </c>
    </row>
    <row r="42" spans="1:9" s="37" customFormat="1" ht="15" customHeight="1">
      <c r="A42" s="39">
        <v>38</v>
      </c>
      <c r="B42" s="40" t="s">
        <v>8645</v>
      </c>
      <c r="C42" s="41" t="s">
        <v>4099</v>
      </c>
      <c r="D42" s="42" t="e">
        <f t="shared" ca="1" si="0"/>
        <v>#REF!</v>
      </c>
      <c r="E42" s="47" t="e">
        <f ca="1">COUNTIFS('事業所・施設 一覧'!$D$4:OFFSET('事業所・施設 一覧'!#REF!,-1,0),"吉川市",'事業所・施設 一覧'!#REF!:OFFSET('事業所・施設 一覧'!#REF!,-1,0),"単")</f>
        <v>#REF!</v>
      </c>
      <c r="F42" s="44" t="e">
        <f ca="1">COUNTIFS('事業所・施設 一覧'!$D$4:OFFSET('事業所・施設 一覧'!#REF!,-1,0),"吉川市",'事業所・施設 一覧'!#REF!:OFFSET('事業所・施設 一覧'!#REF!,-1,0),"空・併")</f>
        <v>#REF!</v>
      </c>
      <c r="G42" s="44" t="e">
        <f ca="1">COUNTIFS('事業所・施設 一覧'!$D$4:OFFSET('事業所・施設 一覧'!#REF!,-1,0),"吉川市",'事業所・施設 一覧'!#REF!:OFFSET('事業所・施設 一覧'!#REF!,-1,0),"空")</f>
        <v>#REF!</v>
      </c>
      <c r="H42" s="48" t="e">
        <f ca="1">COUNTIFS('事業所・施設 一覧'!$D$4:OFFSET('事業所・施設 一覧'!#REF!,-1,0),"吉川市",'事業所・施設 一覧'!#REF!:OFFSET('事業所・施設 一覧'!#REF!,-1,0),"併")</f>
        <v>#REF!</v>
      </c>
      <c r="I42" s="46" t="e">
        <f ca="1">SUMIF('事業所・施設 一覧'!$D$4:OFFSET('事業所・施設 一覧'!#REF!,-1,0),"吉川市",'事業所・施設 一覧'!$R$4:OFFSET('事業所・施設 一覧'!#REF!,-1,0))</f>
        <v>#REF!</v>
      </c>
    </row>
    <row r="43" spans="1:9" ht="15" customHeight="1">
      <c r="A43" s="39">
        <v>39</v>
      </c>
      <c r="B43" s="40" t="s">
        <v>8647</v>
      </c>
      <c r="C43" s="41" t="s">
        <v>4100</v>
      </c>
      <c r="D43" s="42" t="e">
        <f t="shared" ca="1" si="0"/>
        <v>#REF!</v>
      </c>
      <c r="E43" s="47" t="e">
        <f ca="1">COUNTIFS('事業所・施設 一覧'!$D$4:OFFSET('事業所・施設 一覧'!#REF!,-1,0),"ふじみ野市",'事業所・施設 一覧'!#REF!:OFFSET('事業所・施設 一覧'!#REF!,-1,0),"単")</f>
        <v>#REF!</v>
      </c>
      <c r="F43" s="44" t="e">
        <f ca="1">COUNTIFS('事業所・施設 一覧'!$D$4:OFFSET('事業所・施設 一覧'!#REF!,-1,0),"ふじみ野市",'事業所・施設 一覧'!#REF!:OFFSET('事業所・施設 一覧'!#REF!,-1,0),"空・併")</f>
        <v>#REF!</v>
      </c>
      <c r="G43" s="44" t="e">
        <f ca="1">COUNTIFS('事業所・施設 一覧'!$D$4:OFFSET('事業所・施設 一覧'!#REF!,-1,0),"ふじみ野市",'事業所・施設 一覧'!#REF!:OFFSET('事業所・施設 一覧'!#REF!,-1,0),"空")</f>
        <v>#REF!</v>
      </c>
      <c r="H43" s="48" t="e">
        <f ca="1">COUNTIFS('事業所・施設 一覧'!$D$4:OFFSET('事業所・施設 一覧'!#REF!,-1,0),"ふじみ野市",'事業所・施設 一覧'!#REF!:OFFSET('事業所・施設 一覧'!#REF!,-1,0),"併")</f>
        <v>#REF!</v>
      </c>
      <c r="I43" s="46" t="e">
        <f ca="1">SUMIF('事業所・施設 一覧'!$D$4:OFFSET('事業所・施設 一覧'!#REF!,-1,0),"ふじみ野市",'事業所・施設 一覧'!$R$4:OFFSET('事業所・施設 一覧'!#REF!,-1,0))</f>
        <v>#REF!</v>
      </c>
    </row>
    <row r="44" spans="1:9" ht="15" customHeight="1">
      <c r="A44" s="39">
        <v>40</v>
      </c>
      <c r="B44" s="40" t="s">
        <v>8643</v>
      </c>
      <c r="C44" s="41" t="s">
        <v>8648</v>
      </c>
      <c r="D44" s="42" t="e">
        <f t="shared" ca="1" si="0"/>
        <v>#REF!</v>
      </c>
      <c r="E44" s="47" t="e">
        <f ca="1">COUNTIFS('事業所・施設 一覧'!$D$4:OFFSET('事業所・施設 一覧'!#REF!,-1,0),"白岡市",'事業所・施設 一覧'!#REF!:OFFSET('事業所・施設 一覧'!#REF!,-1,0),"単")</f>
        <v>#REF!</v>
      </c>
      <c r="F44" s="44" t="e">
        <f ca="1">COUNTIFS('事業所・施設 一覧'!$D$4:OFFSET('事業所・施設 一覧'!#REF!,-1,0),"白岡市",'事業所・施設 一覧'!#REF!:OFFSET('事業所・施設 一覧'!#REF!,-1,0),"空・併")</f>
        <v>#REF!</v>
      </c>
      <c r="G44" s="44" t="e">
        <f ca="1">COUNTIFS('事業所・施設 一覧'!$D$4:OFFSET('事業所・施設 一覧'!#REF!,-1,0),"白岡市",'事業所・施設 一覧'!#REF!:OFFSET('事業所・施設 一覧'!#REF!,-1,0),"空")</f>
        <v>#REF!</v>
      </c>
      <c r="H44" s="48" t="e">
        <f ca="1">COUNTIFS('事業所・施設 一覧'!$D$4:OFFSET('事業所・施設 一覧'!#REF!,-1,0),"白岡市",'事業所・施設 一覧'!#REF!:OFFSET('事業所・施設 一覧'!#REF!,-1,0),"併")</f>
        <v>#REF!</v>
      </c>
      <c r="I44" s="46" t="e">
        <f ca="1">SUMIF('事業所・施設 一覧'!$D$4:OFFSET('事業所・施設 一覧'!#REF!,-1,0),"白岡市",'事業所・施設 一覧'!$R$4:OFFSET('事業所・施設 一覧'!#REF!,-1,0))</f>
        <v>#REF!</v>
      </c>
    </row>
    <row r="45" spans="1:9" ht="15" customHeight="1">
      <c r="A45" s="39">
        <v>41</v>
      </c>
      <c r="B45" s="40" t="s">
        <v>8646</v>
      </c>
      <c r="C45" s="41" t="s">
        <v>4102</v>
      </c>
      <c r="D45" s="42" t="e">
        <f t="shared" ca="1" si="0"/>
        <v>#REF!</v>
      </c>
      <c r="E45" s="47" t="e">
        <f ca="1">COUNTIFS('事業所・施設 一覧'!$D$4:OFFSET('事業所・施設 一覧'!#REF!,-1,0),"*伊奈町*",'事業所・施設 一覧'!#REF!:OFFSET('事業所・施設 一覧'!#REF!,-1,0),"単")</f>
        <v>#REF!</v>
      </c>
      <c r="F45" s="44" t="e">
        <f ca="1">COUNTIFS('事業所・施設 一覧'!$D$4:OFFSET('事業所・施設 一覧'!#REF!,-1,0),"*伊奈町*",'事業所・施設 一覧'!#REF!:OFFSET('事業所・施設 一覧'!#REF!,-1,0),"空・併")</f>
        <v>#REF!</v>
      </c>
      <c r="G45" s="44" t="e">
        <f ca="1">COUNTIFS('事業所・施設 一覧'!$D$4:OFFSET('事業所・施設 一覧'!#REF!,-1,0),"*伊奈町*",'事業所・施設 一覧'!#REF!:OFFSET('事業所・施設 一覧'!#REF!,-1,0),"空")</f>
        <v>#REF!</v>
      </c>
      <c r="H45" s="48" t="e">
        <f ca="1">COUNTIFS('事業所・施設 一覧'!$D$4:OFFSET('事業所・施設 一覧'!#REF!,-1,0),"*伊奈町*",'事業所・施設 一覧'!#REF!:OFFSET('事業所・施設 一覧'!#REF!,-1,0),"併")</f>
        <v>#REF!</v>
      </c>
      <c r="I45" s="46" t="e">
        <f ca="1">SUMIF('事業所・施設 一覧'!$D$4:OFFSET('事業所・施設 一覧'!#REF!,-1,0),"*伊奈町*",'事業所・施設 一覧'!$R$4:OFFSET('事業所・施設 一覧'!#REF!,-1,0))</f>
        <v>#REF!</v>
      </c>
    </row>
    <row r="46" spans="1:9" ht="15" customHeight="1">
      <c r="A46" s="39">
        <v>42</v>
      </c>
      <c r="B46" s="40" t="s">
        <v>8647</v>
      </c>
      <c r="C46" s="41" t="s">
        <v>4103</v>
      </c>
      <c r="D46" s="42" t="e">
        <f t="shared" ca="1" si="0"/>
        <v>#REF!</v>
      </c>
      <c r="E46" s="47" t="e">
        <f ca="1">COUNTIFS('事業所・施設 一覧'!$D$4:OFFSET('事業所・施設 一覧'!#REF!,-1,0),"*三芳町*",'事業所・施設 一覧'!#REF!:OFFSET('事業所・施設 一覧'!#REF!,-1,0),"単")</f>
        <v>#REF!</v>
      </c>
      <c r="F46" s="44" t="e">
        <f ca="1">COUNTIFS('事業所・施設 一覧'!$D$4:OFFSET('事業所・施設 一覧'!#REF!,-1,0),"*三芳町*",'事業所・施設 一覧'!#REF!:OFFSET('事業所・施設 一覧'!#REF!,-1,0),"空・併")</f>
        <v>#REF!</v>
      </c>
      <c r="G46" s="44" t="e">
        <f ca="1">COUNTIFS('事業所・施設 一覧'!$D$4:OFFSET('事業所・施設 一覧'!#REF!,-1,0),"*三芳町*",'事業所・施設 一覧'!#REF!:OFFSET('事業所・施設 一覧'!#REF!,-1,0),"空")</f>
        <v>#REF!</v>
      </c>
      <c r="H46" s="48" t="e">
        <f ca="1">COUNTIFS('事業所・施設 一覧'!$D$4:OFFSET('事業所・施設 一覧'!#REF!,-1,0),"*三芳町*",'事業所・施設 一覧'!#REF!:OFFSET('事業所・施設 一覧'!#REF!,-1,0),"併")</f>
        <v>#REF!</v>
      </c>
      <c r="I46" s="46" t="e">
        <f ca="1">SUMIF('事業所・施設 一覧'!$D$4:OFFSET('事業所・施設 一覧'!#REF!,-1,0),"*三芳町*",'事業所・施設 一覧'!$R$4:OFFSET('事業所・施設 一覧'!#REF!,-1,0))</f>
        <v>#REF!</v>
      </c>
    </row>
    <row r="47" spans="1:9" ht="15" customHeight="1">
      <c r="A47" s="39">
        <v>43</v>
      </c>
      <c r="B47" s="40" t="s">
        <v>8640</v>
      </c>
      <c r="C47" s="41" t="s">
        <v>4104</v>
      </c>
      <c r="D47" s="42" t="e">
        <f t="shared" ca="1" si="0"/>
        <v>#REF!</v>
      </c>
      <c r="E47" s="47" t="e">
        <f ca="1">COUNTIFS('事業所・施設 一覧'!$D$4:OFFSET('事業所・施設 一覧'!#REF!,-1,0),"*毛呂山町*",'事業所・施設 一覧'!#REF!:OFFSET('事業所・施設 一覧'!#REF!,-1,0),"単")</f>
        <v>#REF!</v>
      </c>
      <c r="F47" s="44" t="e">
        <f ca="1">COUNTIFS('事業所・施設 一覧'!$D$4:OFFSET('事業所・施設 一覧'!#REF!,-1,0),"*毛呂山町*",'事業所・施設 一覧'!#REF!:OFFSET('事業所・施設 一覧'!#REF!,-1,0),"空・併")</f>
        <v>#REF!</v>
      </c>
      <c r="G47" s="44" t="e">
        <f ca="1">COUNTIFS('事業所・施設 一覧'!$D$4:OFFSET('事業所・施設 一覧'!#REF!,-1,0),"*毛呂山町*",'事業所・施設 一覧'!#REF!:OFFSET('事業所・施設 一覧'!#REF!,-1,0),"空")</f>
        <v>#REF!</v>
      </c>
      <c r="H47" s="48" t="e">
        <f ca="1">COUNTIFS('事業所・施設 一覧'!$D$4:OFFSET('事業所・施設 一覧'!#REF!,-1,0),"*毛呂山町*",'事業所・施設 一覧'!#REF!:OFFSET('事業所・施設 一覧'!#REF!,-1,0),"併")</f>
        <v>#REF!</v>
      </c>
      <c r="I47" s="46" t="e">
        <f ca="1">SUMIF('事業所・施設 一覧'!$D$4:OFFSET('事業所・施設 一覧'!#REF!,-1,0),"*毛呂山町*",'事業所・施設 一覧'!$R$4:OFFSET('事業所・施設 一覧'!#REF!,-1,0))</f>
        <v>#REF!</v>
      </c>
    </row>
    <row r="48" spans="1:9" s="37" customFormat="1" ht="15" customHeight="1">
      <c r="A48" s="39">
        <v>44</v>
      </c>
      <c r="B48" s="40" t="s">
        <v>8640</v>
      </c>
      <c r="C48" s="41" t="s">
        <v>4105</v>
      </c>
      <c r="D48" s="42" t="e">
        <f t="shared" ca="1" si="0"/>
        <v>#REF!</v>
      </c>
      <c r="E48" s="47" t="e">
        <f ca="1">COUNTIFS('事業所・施設 一覧'!$D$4:OFFSET('事業所・施設 一覧'!#REF!,-1,0),"*越生町*",'事業所・施設 一覧'!#REF!:OFFSET('事業所・施設 一覧'!#REF!,-1,0),"単")</f>
        <v>#REF!</v>
      </c>
      <c r="F48" s="44" t="e">
        <f ca="1">COUNTIFS('事業所・施設 一覧'!$D$4:OFFSET('事業所・施設 一覧'!#REF!,-1,0),"*越生町*",'事業所・施設 一覧'!#REF!:OFFSET('事業所・施設 一覧'!#REF!,-1,0),"空・併")</f>
        <v>#REF!</v>
      </c>
      <c r="G48" s="44" t="e">
        <f ca="1">COUNTIFS('事業所・施設 一覧'!$D$4:OFFSET('事業所・施設 一覧'!#REF!,-1,0),"*越生町*",'事業所・施設 一覧'!#REF!:OFFSET('事業所・施設 一覧'!#REF!,-1,0),"空")</f>
        <v>#REF!</v>
      </c>
      <c r="H48" s="48" t="e">
        <f ca="1">COUNTIFS('事業所・施設 一覧'!$D$4:OFFSET('事業所・施設 一覧'!#REF!,-1,0),"*越生町*",'事業所・施設 一覧'!#REF!:OFFSET('事業所・施設 一覧'!#REF!,-1,0),"併")</f>
        <v>#REF!</v>
      </c>
      <c r="I48" s="46" t="e">
        <f ca="1">SUMIF('事業所・施設 一覧'!$D$4:OFFSET('事業所・施設 一覧'!#REF!,-1,0),"*越生町*",'事業所・施設 一覧'!$R$4:OFFSET('事業所・施設 一覧'!#REF!,-1,0))</f>
        <v>#REF!</v>
      </c>
    </row>
    <row r="49" spans="1:9" ht="15" customHeight="1">
      <c r="A49" s="39">
        <v>45</v>
      </c>
      <c r="B49" s="40" t="s">
        <v>8640</v>
      </c>
      <c r="C49" s="41" t="s">
        <v>4106</v>
      </c>
      <c r="D49" s="42" t="e">
        <f t="shared" ca="1" si="0"/>
        <v>#REF!</v>
      </c>
      <c r="E49" s="47" t="e">
        <f ca="1">COUNTIFS('事業所・施設 一覧'!$D$4:OFFSET('事業所・施設 一覧'!#REF!,-1,0),"*滑川町*",'事業所・施設 一覧'!#REF!:OFFSET('事業所・施設 一覧'!#REF!,-1,0),"単")</f>
        <v>#REF!</v>
      </c>
      <c r="F49" s="44" t="e">
        <f ca="1">COUNTIFS('事業所・施設 一覧'!$D$4:OFFSET('事業所・施設 一覧'!#REF!,-1,0),"*滑川町*",'事業所・施設 一覧'!#REF!:OFFSET('事業所・施設 一覧'!#REF!,-1,0),"空・併")</f>
        <v>#REF!</v>
      </c>
      <c r="G49" s="44" t="e">
        <f ca="1">COUNTIFS('事業所・施設 一覧'!$D$4:OFFSET('事業所・施設 一覧'!#REF!,-1,0),"*滑川町*",'事業所・施設 一覧'!#REF!:OFFSET('事業所・施設 一覧'!#REF!,-1,0),"空")</f>
        <v>#REF!</v>
      </c>
      <c r="H49" s="48" t="e">
        <f ca="1">COUNTIFS('事業所・施設 一覧'!$D$4:OFFSET('事業所・施設 一覧'!#REF!,-1,0),"*滑川町*",'事業所・施設 一覧'!#REF!:OFFSET('事業所・施設 一覧'!#REF!,-1,0),"併")</f>
        <v>#REF!</v>
      </c>
      <c r="I49" s="46" t="e">
        <f ca="1">SUMIF('事業所・施設 一覧'!$D$4:OFFSET('事業所・施設 一覧'!#REF!,-1,0),"*滑川町*",'事業所・施設 一覧'!$R$4:OFFSET('事業所・施設 一覧'!#REF!,-1,0))</f>
        <v>#REF!</v>
      </c>
    </row>
    <row r="50" spans="1:9" ht="15" customHeight="1">
      <c r="A50" s="39">
        <v>46</v>
      </c>
      <c r="B50" s="40" t="s">
        <v>8640</v>
      </c>
      <c r="C50" s="41" t="s">
        <v>4107</v>
      </c>
      <c r="D50" s="42" t="e">
        <f t="shared" ca="1" si="0"/>
        <v>#REF!</v>
      </c>
      <c r="E50" s="47" t="e">
        <f ca="1">COUNTIFS('事業所・施設 一覧'!$D$4:OFFSET('事業所・施設 一覧'!#REF!,-1,0),"*嵐山町*",'事業所・施設 一覧'!#REF!:OFFSET('事業所・施設 一覧'!#REF!,-1,0),"単")</f>
        <v>#REF!</v>
      </c>
      <c r="F50" s="44" t="e">
        <f ca="1">COUNTIFS('事業所・施設 一覧'!$D$4:OFFSET('事業所・施設 一覧'!#REF!,-1,0),"*嵐山町*",'事業所・施設 一覧'!#REF!:OFFSET('事業所・施設 一覧'!#REF!,-1,0),"空・併")</f>
        <v>#REF!</v>
      </c>
      <c r="G50" s="44" t="e">
        <f ca="1">COUNTIFS('事業所・施設 一覧'!$D$4:OFFSET('事業所・施設 一覧'!#REF!,-1,0),"*嵐山町*",'事業所・施設 一覧'!#REF!:OFFSET('事業所・施設 一覧'!#REF!,-1,0),"空")</f>
        <v>#REF!</v>
      </c>
      <c r="H50" s="48" t="e">
        <f ca="1">COUNTIFS('事業所・施設 一覧'!$D$4:OFFSET('事業所・施設 一覧'!#REF!,-1,0),"*嵐山町*",'事業所・施設 一覧'!#REF!:OFFSET('事業所・施設 一覧'!#REF!,-1,0),"併")</f>
        <v>#REF!</v>
      </c>
      <c r="I50" s="51" t="e">
        <f ca="1">SUMIF('事業所・施設 一覧'!$D$4:OFFSET('事業所・施設 一覧'!#REF!,-1,0),"*嵐山町*",'事業所・施設 一覧'!$R$4:OFFSET('事業所・施設 一覧'!#REF!,-1,0))</f>
        <v>#REF!</v>
      </c>
    </row>
    <row r="51" spans="1:9" s="37" customFormat="1" ht="15" customHeight="1">
      <c r="A51" s="39">
        <v>47</v>
      </c>
      <c r="B51" s="40" t="s">
        <v>8640</v>
      </c>
      <c r="C51" s="41" t="s">
        <v>4108</v>
      </c>
      <c r="D51" s="42" t="e">
        <f t="shared" ca="1" si="0"/>
        <v>#REF!</v>
      </c>
      <c r="E51" s="47" t="e">
        <f ca="1">COUNTIFS('事業所・施設 一覧'!$D$4:OFFSET('事業所・施設 一覧'!#REF!,-1,0),"*小川町*",'事業所・施設 一覧'!#REF!:OFFSET('事業所・施設 一覧'!#REF!,-1,0),"単")</f>
        <v>#REF!</v>
      </c>
      <c r="F51" s="44" t="e">
        <f ca="1">COUNTIFS('事業所・施設 一覧'!$D$4:OFFSET('事業所・施設 一覧'!#REF!,-1,0),"*小川町*",'事業所・施設 一覧'!#REF!:OFFSET('事業所・施設 一覧'!#REF!,-1,0),"空・併")</f>
        <v>#REF!</v>
      </c>
      <c r="G51" s="44" t="e">
        <f ca="1">COUNTIFS('事業所・施設 一覧'!$D$4:OFFSET('事業所・施設 一覧'!#REF!,-1,0),"*小川町*",'事業所・施設 一覧'!#REF!:OFFSET('事業所・施設 一覧'!#REF!,-1,0),"空")</f>
        <v>#REF!</v>
      </c>
      <c r="H51" s="48" t="e">
        <f ca="1">COUNTIFS('事業所・施設 一覧'!$D$4:OFFSET('事業所・施設 一覧'!#REF!,-1,0),"*小川町*",'事業所・施設 一覧'!#REF!:OFFSET('事業所・施設 一覧'!#REF!,-1,0),"併")</f>
        <v>#REF!</v>
      </c>
      <c r="I51" s="46" t="e">
        <f ca="1">SUMIF('事業所・施設 一覧'!$D$4:OFFSET('事業所・施設 一覧'!#REF!,-1,0),"*小川町*",'事業所・施設 一覧'!$R$4:OFFSET('事業所・施設 一覧'!#REF!,-1,0))</f>
        <v>#REF!</v>
      </c>
    </row>
    <row r="52" spans="1:9" ht="15" customHeight="1">
      <c r="A52" s="39">
        <v>48</v>
      </c>
      <c r="B52" s="40" t="s">
        <v>8640</v>
      </c>
      <c r="C52" s="41" t="s">
        <v>4109</v>
      </c>
      <c r="D52" s="42" t="e">
        <f t="shared" ca="1" si="0"/>
        <v>#REF!</v>
      </c>
      <c r="E52" s="47" t="e">
        <f ca="1">COUNTIFS('事業所・施設 一覧'!$D$4:OFFSET('事業所・施設 一覧'!#REF!,-1,0),"*川島町*",'事業所・施設 一覧'!#REF!:OFFSET('事業所・施設 一覧'!#REF!,-1,0),"単")</f>
        <v>#REF!</v>
      </c>
      <c r="F52" s="44" t="e">
        <f ca="1">COUNTIFS('事業所・施設 一覧'!$D$4:OFFSET('事業所・施設 一覧'!#REF!,-1,0),"*川島町*",'事業所・施設 一覧'!#REF!:OFFSET('事業所・施設 一覧'!#REF!,-1,0),"空・併")</f>
        <v>#REF!</v>
      </c>
      <c r="G52" s="44" t="e">
        <f ca="1">COUNTIFS('事業所・施設 一覧'!$D$4:OFFSET('事業所・施設 一覧'!#REF!,-1,0),"*川島町*",'事業所・施設 一覧'!#REF!:OFFSET('事業所・施設 一覧'!#REF!,-1,0),"空")</f>
        <v>#REF!</v>
      </c>
      <c r="H52" s="48" t="e">
        <f ca="1">COUNTIFS('事業所・施設 一覧'!$D$4:OFFSET('事業所・施設 一覧'!#REF!,-1,0),"*川島町*",'事業所・施設 一覧'!#REF!:OFFSET('事業所・施設 一覧'!#REF!,-1,0),"併")</f>
        <v>#REF!</v>
      </c>
      <c r="I52" s="46" t="e">
        <f ca="1">SUMIF('事業所・施設 一覧'!$D$4:OFFSET('事業所・施設 一覧'!#REF!,-1,0),"*川島町*",'事業所・施設 一覧'!$R$4:OFFSET('事業所・施設 一覧'!#REF!,-1,0))</f>
        <v>#REF!</v>
      </c>
    </row>
    <row r="53" spans="1:9" ht="15" customHeight="1">
      <c r="A53" s="39">
        <v>49</v>
      </c>
      <c r="B53" s="40" t="s">
        <v>8640</v>
      </c>
      <c r="C53" s="41" t="s">
        <v>4110</v>
      </c>
      <c r="D53" s="42" t="e">
        <f t="shared" ca="1" si="0"/>
        <v>#REF!</v>
      </c>
      <c r="E53" s="47" t="e">
        <f ca="1">COUNTIFS('事業所・施設 一覧'!$D$4:OFFSET('事業所・施設 一覧'!#REF!,-1,0),"*吉見町*",'事業所・施設 一覧'!#REF!:OFFSET('事業所・施設 一覧'!#REF!,-1,0),"単")</f>
        <v>#REF!</v>
      </c>
      <c r="F53" s="44" t="e">
        <f ca="1">COUNTIFS('事業所・施設 一覧'!$D$4:OFFSET('事業所・施設 一覧'!#REF!,-1,0),"*吉見町*",'事業所・施設 一覧'!#REF!:OFFSET('事業所・施設 一覧'!#REF!,-1,0),"空・併")</f>
        <v>#REF!</v>
      </c>
      <c r="G53" s="44" t="e">
        <f ca="1">COUNTIFS('事業所・施設 一覧'!$D$4:OFFSET('事業所・施設 一覧'!#REF!,-1,0),"*吉見町*",'事業所・施設 一覧'!#REF!:OFFSET('事業所・施設 一覧'!#REF!,-1,0),"空")</f>
        <v>#REF!</v>
      </c>
      <c r="H53" s="48" t="e">
        <f ca="1">COUNTIFS('事業所・施設 一覧'!$D$4:OFFSET('事業所・施設 一覧'!#REF!,-1,0),"*吉見町*",'事業所・施設 一覧'!#REF!:OFFSET('事業所・施設 一覧'!#REF!,-1,0),"併")</f>
        <v>#REF!</v>
      </c>
      <c r="I53" s="46" t="e">
        <f ca="1">SUMIF('事業所・施設 一覧'!$D$4:OFFSET('事業所・施設 一覧'!#REF!,-1,0),"*吉見町*",'事業所・施設 一覧'!$R$4:OFFSET('事業所・施設 一覧'!#REF!,-1,0))</f>
        <v>#REF!</v>
      </c>
    </row>
    <row r="54" spans="1:9" ht="15" customHeight="1">
      <c r="A54" s="39">
        <v>50</v>
      </c>
      <c r="B54" s="40" t="s">
        <v>8640</v>
      </c>
      <c r="C54" s="41" t="s">
        <v>4111</v>
      </c>
      <c r="D54" s="42" t="e">
        <f t="shared" ca="1" si="0"/>
        <v>#REF!</v>
      </c>
      <c r="E54" s="47" t="e">
        <f ca="1">COUNTIFS('事業所・施設 一覧'!$D$4:OFFSET('事業所・施設 一覧'!#REF!,-1,0),"*鳩山町*",'事業所・施設 一覧'!#REF!:OFFSET('事業所・施設 一覧'!#REF!,-1,0),"単")</f>
        <v>#REF!</v>
      </c>
      <c r="F54" s="44" t="e">
        <f ca="1">COUNTIFS('事業所・施設 一覧'!$D$4:OFFSET('事業所・施設 一覧'!#REF!,-1,0),"*鳩山町*",'事業所・施設 一覧'!#REF!:OFFSET('事業所・施設 一覧'!#REF!,-1,0),"空・併")</f>
        <v>#REF!</v>
      </c>
      <c r="G54" s="44" t="e">
        <f ca="1">COUNTIFS('事業所・施設 一覧'!$D$4:OFFSET('事業所・施設 一覧'!#REF!,-1,0),"*鳩山町*",'事業所・施設 一覧'!#REF!:OFFSET('事業所・施設 一覧'!#REF!,-1,0),"空")</f>
        <v>#REF!</v>
      </c>
      <c r="H54" s="48" t="e">
        <f ca="1">COUNTIFS('事業所・施設 一覧'!$D$4:OFFSET('事業所・施設 一覧'!#REF!,-1,0),"*鳩山町*",'事業所・施設 一覧'!#REF!:OFFSET('事業所・施設 一覧'!#REF!,-1,0),"併")</f>
        <v>#REF!</v>
      </c>
      <c r="I54" s="46" t="e">
        <f ca="1">SUMIF('事業所・施設 一覧'!$D$4:OFFSET('事業所・施設 一覧'!#REF!,-1,0),"*鳩山町*",'事業所・施設 一覧'!$R$4:OFFSET('事業所・施設 一覧'!#REF!,-1,0))</f>
        <v>#REF!</v>
      </c>
    </row>
    <row r="55" spans="1:9" s="37" customFormat="1" ht="15" customHeight="1">
      <c r="A55" s="39">
        <v>51</v>
      </c>
      <c r="B55" s="40" t="s">
        <v>8640</v>
      </c>
      <c r="C55" s="41" t="s">
        <v>4112</v>
      </c>
      <c r="D55" s="42" t="e">
        <f t="shared" ca="1" si="0"/>
        <v>#REF!</v>
      </c>
      <c r="E55" s="47" t="e">
        <f ca="1">COUNTIFS('事業所・施設 一覧'!$D$4:OFFSET('事業所・施設 一覧'!#REF!,-1,0),"*ときがわ町*",'事業所・施設 一覧'!#REF!:OFFSET('事業所・施設 一覧'!#REF!,-1,0),"単")</f>
        <v>#REF!</v>
      </c>
      <c r="F55" s="44" t="e">
        <f ca="1">COUNTIFS('事業所・施設 一覧'!$D$4:OFFSET('事業所・施設 一覧'!#REF!,-1,0),"*ときがわ町*",'事業所・施設 一覧'!#REF!:OFFSET('事業所・施設 一覧'!#REF!,-1,0),"空・併")</f>
        <v>#REF!</v>
      </c>
      <c r="G55" s="44" t="e">
        <f ca="1">COUNTIFS('事業所・施設 一覧'!$D$4:OFFSET('事業所・施設 一覧'!#REF!,-1,0),"*ときがわ町*",'事業所・施設 一覧'!#REF!:OFFSET('事業所・施設 一覧'!#REF!,-1,0),"空")</f>
        <v>#REF!</v>
      </c>
      <c r="H55" s="48" t="e">
        <f ca="1">COUNTIFS('事業所・施設 一覧'!$D$4:OFFSET('事業所・施設 一覧'!#REF!,-1,0),"*ときがわ町*",'事業所・施設 一覧'!#REF!:OFFSET('事業所・施設 一覧'!#REF!,-1,0),"併")</f>
        <v>#REF!</v>
      </c>
      <c r="I55" s="46" t="e">
        <f ca="1">SUMIF('事業所・施設 一覧'!$D$4:OFFSET('事業所・施設 一覧'!#REF!,-1,0),"*ときがわ町*",'事業所・施設 一覧'!$R$4:OFFSET('事業所・施設 一覧'!#REF!,-1,0))</f>
        <v>#REF!</v>
      </c>
    </row>
    <row r="56" spans="1:9" ht="15" customHeight="1">
      <c r="A56" s="39">
        <v>52</v>
      </c>
      <c r="B56" s="40" t="s">
        <v>8644</v>
      </c>
      <c r="C56" s="41" t="s">
        <v>4121</v>
      </c>
      <c r="D56" s="42" t="e">
        <f t="shared" ca="1" si="0"/>
        <v>#REF!</v>
      </c>
      <c r="E56" s="47" t="e">
        <f ca="1">COUNTIFS('事業所・施設 一覧'!$D$4:OFFSET('事業所・施設 一覧'!#REF!,-1,0),"*横瀬町*",'事業所・施設 一覧'!#REF!:OFFSET('事業所・施設 一覧'!#REF!,-1,0),"単")</f>
        <v>#REF!</v>
      </c>
      <c r="F56" s="44" t="e">
        <f ca="1">COUNTIFS('事業所・施設 一覧'!$D$4:OFFSET('事業所・施設 一覧'!#REF!,-1,0),"*横瀬町*",'事業所・施設 一覧'!#REF!:OFFSET('事業所・施設 一覧'!#REF!,-1,0),"空・併")</f>
        <v>#REF!</v>
      </c>
      <c r="G56" s="44" t="e">
        <f ca="1">COUNTIFS('事業所・施設 一覧'!$D$4:OFFSET('事業所・施設 一覧'!#REF!,-1,0),"*横瀬町*",'事業所・施設 一覧'!#REF!:OFFSET('事業所・施設 一覧'!#REF!,-1,0),"空")</f>
        <v>#REF!</v>
      </c>
      <c r="H56" s="48" t="e">
        <f ca="1">COUNTIFS('事業所・施設 一覧'!$D$4:OFFSET('事業所・施設 一覧'!#REF!,-1,0),"*横瀬町*",'事業所・施設 一覧'!#REF!:OFFSET('事業所・施設 一覧'!#REF!,-1,0),"併")</f>
        <v>#REF!</v>
      </c>
      <c r="I56" s="46" t="e">
        <f ca="1">SUMIF('事業所・施設 一覧'!$D$4:OFFSET('事業所・施設 一覧'!#REF!,-1,0),"*横瀬町*",'事業所・施設 一覧'!$R$4:OFFSET('事業所・施設 一覧'!#REF!,-1,0))</f>
        <v>#REF!</v>
      </c>
    </row>
    <row r="57" spans="1:9" ht="15" customHeight="1">
      <c r="A57" s="39">
        <v>53</v>
      </c>
      <c r="B57" s="40" t="s">
        <v>8644</v>
      </c>
      <c r="C57" s="41" t="s">
        <v>4122</v>
      </c>
      <c r="D57" s="42" t="e">
        <f t="shared" ca="1" si="0"/>
        <v>#REF!</v>
      </c>
      <c r="E57" s="47" t="e">
        <f ca="1">COUNTIFS('事業所・施設 一覧'!$D$4:OFFSET('事業所・施設 一覧'!#REF!,-1,0),"*皆野町*",'事業所・施設 一覧'!#REF!:OFFSET('事業所・施設 一覧'!#REF!,-1,0),"単")</f>
        <v>#REF!</v>
      </c>
      <c r="F57" s="44" t="e">
        <f ca="1">COUNTIFS('事業所・施設 一覧'!$D$4:OFFSET('事業所・施設 一覧'!#REF!,-1,0),"*皆野町*",'事業所・施設 一覧'!#REF!:OFFSET('事業所・施設 一覧'!#REF!,-1,0),"空・併")</f>
        <v>#REF!</v>
      </c>
      <c r="G57" s="44" t="e">
        <f ca="1">COUNTIFS('事業所・施設 一覧'!$D$4:OFFSET('事業所・施設 一覧'!#REF!,-1,0),"*皆野町*",'事業所・施設 一覧'!#REF!:OFFSET('事業所・施設 一覧'!#REF!,-1,0),"空")</f>
        <v>#REF!</v>
      </c>
      <c r="H57" s="48" t="e">
        <f ca="1">COUNTIFS('事業所・施設 一覧'!$D$4:OFFSET('事業所・施設 一覧'!#REF!,-1,0),"*皆野町*",'事業所・施設 一覧'!#REF!:OFFSET('事業所・施設 一覧'!#REF!,-1,0),"併")</f>
        <v>#REF!</v>
      </c>
      <c r="I57" s="46" t="e">
        <f ca="1">SUMIF('事業所・施設 一覧'!$D$4:OFFSET('事業所・施設 一覧'!#REF!,-1,0),"*皆野町*",'事業所・施設 一覧'!$R$4:OFFSET('事業所・施設 一覧'!#REF!,-1,0))</f>
        <v>#REF!</v>
      </c>
    </row>
    <row r="58" spans="1:9" s="37" customFormat="1" ht="15" customHeight="1">
      <c r="A58" s="39">
        <v>54</v>
      </c>
      <c r="B58" s="40" t="s">
        <v>8644</v>
      </c>
      <c r="C58" s="41" t="s">
        <v>4113</v>
      </c>
      <c r="D58" s="42" t="e">
        <f t="shared" ca="1" si="0"/>
        <v>#REF!</v>
      </c>
      <c r="E58" s="47" t="e">
        <f ca="1">COUNTIFS('事業所・施設 一覧'!$D$4:OFFSET('事業所・施設 一覧'!#REF!,-1,0),"*長瀞町*",'事業所・施設 一覧'!#REF!:OFFSET('事業所・施設 一覧'!#REF!,-1,0),"単")</f>
        <v>#REF!</v>
      </c>
      <c r="F58" s="44" t="e">
        <f ca="1">COUNTIFS('事業所・施設 一覧'!$D$4:OFFSET('事業所・施設 一覧'!#REF!,-1,0),"*長瀞町*",'事業所・施設 一覧'!#REF!:OFFSET('事業所・施設 一覧'!#REF!,-1,0),"空・併")</f>
        <v>#REF!</v>
      </c>
      <c r="G58" s="44" t="e">
        <f ca="1">COUNTIFS('事業所・施設 一覧'!$D$4:OFFSET('事業所・施設 一覧'!#REF!,-1,0),"*長瀞町*",'事業所・施設 一覧'!#REF!:OFFSET('事業所・施設 一覧'!#REF!,-1,0),"空")</f>
        <v>#REF!</v>
      </c>
      <c r="H58" s="48" t="e">
        <f ca="1">COUNTIFS('事業所・施設 一覧'!$D$4:OFFSET('事業所・施設 一覧'!#REF!,-1,0),"*長瀞町*",'事業所・施設 一覧'!#REF!:OFFSET('事業所・施設 一覧'!#REF!,-1,0),"併")</f>
        <v>#REF!</v>
      </c>
      <c r="I58" s="46" t="e">
        <f ca="1">SUMIF('事業所・施設 一覧'!$D$4:OFFSET('事業所・施設 一覧'!#REF!,-1,0),"*長瀞町*",'事業所・施設 一覧'!$R$4:OFFSET('事業所・施設 一覧'!#REF!,-1,0))</f>
        <v>#REF!</v>
      </c>
    </row>
    <row r="59" spans="1:9" ht="15" customHeight="1">
      <c r="A59" s="39">
        <v>55</v>
      </c>
      <c r="B59" s="40" t="s">
        <v>8644</v>
      </c>
      <c r="C59" s="41" t="s">
        <v>4114</v>
      </c>
      <c r="D59" s="42" t="e">
        <f t="shared" ca="1" si="0"/>
        <v>#REF!</v>
      </c>
      <c r="E59" s="47" t="e">
        <f ca="1">COUNTIFS('事業所・施設 一覧'!$D$4:OFFSET('事業所・施設 一覧'!#REF!,-1,0),"*小鹿野町*",'事業所・施設 一覧'!#REF!:OFFSET('事業所・施設 一覧'!#REF!,-1,0),"単")</f>
        <v>#REF!</v>
      </c>
      <c r="F59" s="44" t="e">
        <f ca="1">COUNTIFS('事業所・施設 一覧'!$D$4:OFFSET('事業所・施設 一覧'!#REF!,-1,0),"*小鹿野町*",'事業所・施設 一覧'!#REF!:OFFSET('事業所・施設 一覧'!#REF!,-1,0),"空・併")</f>
        <v>#REF!</v>
      </c>
      <c r="G59" s="44" t="e">
        <f ca="1">COUNTIFS('事業所・施設 一覧'!$D$4:OFFSET('事業所・施設 一覧'!#REF!,-1,0),"*小鹿野町*",'事業所・施設 一覧'!#REF!:OFFSET('事業所・施設 一覧'!#REF!,-1,0),"空")</f>
        <v>#REF!</v>
      </c>
      <c r="H59" s="48" t="e">
        <f ca="1">COUNTIFS('事業所・施設 一覧'!$D$4:OFFSET('事業所・施設 一覧'!#REF!,-1,0),"*小鹿野町*",'事業所・施設 一覧'!#REF!:OFFSET('事業所・施設 一覧'!#REF!,-1,0),"併")</f>
        <v>#REF!</v>
      </c>
      <c r="I59" s="46" t="e">
        <f ca="1">SUMIF('事業所・施設 一覧'!$D$4:OFFSET('事業所・施設 一覧'!#REF!,-1,0),"*小鹿野町*",'事業所・施設 一覧'!$R$4:OFFSET('事業所・施設 一覧'!#REF!,-1,0))</f>
        <v>#REF!</v>
      </c>
    </row>
    <row r="60" spans="1:9" s="37" customFormat="1" ht="15" customHeight="1">
      <c r="A60" s="39">
        <v>56</v>
      </c>
      <c r="B60" s="40" t="s">
        <v>8640</v>
      </c>
      <c r="C60" s="41" t="s">
        <v>4123</v>
      </c>
      <c r="D60" s="42" t="e">
        <f t="shared" ca="1" si="0"/>
        <v>#REF!</v>
      </c>
      <c r="E60" s="47" t="e">
        <f ca="1">COUNTIFS('事業所・施設 一覧'!$D$4:OFFSET('事業所・施設 一覧'!#REF!,-1,0),"*東秩父村*",'事業所・施設 一覧'!#REF!:OFFSET('事業所・施設 一覧'!#REF!,-1,0),"単")</f>
        <v>#REF!</v>
      </c>
      <c r="F60" s="44" t="e">
        <f ca="1">COUNTIFS('事業所・施設 一覧'!$D$4:OFFSET('事業所・施設 一覧'!#REF!,-1,0),"*東秩父村*",'事業所・施設 一覧'!#REF!:OFFSET('事業所・施設 一覧'!#REF!,-1,0),"空・併")</f>
        <v>#REF!</v>
      </c>
      <c r="G60" s="44" t="e">
        <f ca="1">COUNTIFS('事業所・施設 一覧'!$D$4:OFFSET('事業所・施設 一覧'!#REF!,-1,0),"*東秩父村*",'事業所・施設 一覧'!#REF!:OFFSET('事業所・施設 一覧'!#REF!,-1,0),"空")</f>
        <v>#REF!</v>
      </c>
      <c r="H60" s="48" t="e">
        <f ca="1">COUNTIFS('事業所・施設 一覧'!$D$4:OFFSET('事業所・施設 一覧'!#REF!,-1,0),"*東秩父村*",'事業所・施設 一覧'!#REF!:OFFSET('事業所・施設 一覧'!#REF!,-1,0),"併")</f>
        <v>#REF!</v>
      </c>
      <c r="I60" s="46" t="e">
        <f ca="1">SUMIF('事業所・施設 一覧'!$D$4:OFFSET('事業所・施設 一覧'!#REF!,-1,0),"*東秩父村*",'事業所・施設 一覧'!$R$4:OFFSET('事業所・施設 一覧'!#REF!,-1,0))</f>
        <v>#REF!</v>
      </c>
    </row>
    <row r="61" spans="1:9" ht="15" customHeight="1">
      <c r="A61" s="39">
        <v>57</v>
      </c>
      <c r="B61" s="40" t="s">
        <v>8641</v>
      </c>
      <c r="C61" s="41" t="s">
        <v>4115</v>
      </c>
      <c r="D61" s="42" t="e">
        <f t="shared" ca="1" si="0"/>
        <v>#REF!</v>
      </c>
      <c r="E61" s="47" t="e">
        <f ca="1">COUNTIFS('事業所・施設 一覧'!$D$4:OFFSET('事業所・施設 一覧'!#REF!,-1,0),"*美里町*",'事業所・施設 一覧'!#REF!:OFFSET('事業所・施設 一覧'!#REF!,-1,0),"単")</f>
        <v>#REF!</v>
      </c>
      <c r="F61" s="44" t="e">
        <f ca="1">COUNTIFS('事業所・施設 一覧'!$D$4:OFFSET('事業所・施設 一覧'!#REF!,-1,0),"*美里町*",'事業所・施設 一覧'!#REF!:OFFSET('事業所・施設 一覧'!#REF!,-1,0),"空・併")</f>
        <v>#REF!</v>
      </c>
      <c r="G61" s="44" t="e">
        <f ca="1">COUNTIFS('事業所・施設 一覧'!$D$4:OFFSET('事業所・施設 一覧'!#REF!,-1,0),"*美里町*",'事業所・施設 一覧'!#REF!:OFFSET('事業所・施設 一覧'!#REF!,-1,0),"空")</f>
        <v>#REF!</v>
      </c>
      <c r="H61" s="48" t="e">
        <f ca="1">COUNTIFS('事業所・施設 一覧'!$D$4:OFFSET('事業所・施設 一覧'!#REF!,-1,0),"*美里町*",'事業所・施設 一覧'!#REF!:OFFSET('事業所・施設 一覧'!#REF!,-1,0),"併")</f>
        <v>#REF!</v>
      </c>
      <c r="I61" s="46" t="e">
        <f ca="1">SUMIF('事業所・施設 一覧'!$D$4:OFFSET('事業所・施設 一覧'!#REF!,-1,0),"*美里町*",'事業所・施設 一覧'!$R$4:OFFSET('事業所・施設 一覧'!#REF!,-1,0))</f>
        <v>#REF!</v>
      </c>
    </row>
    <row r="62" spans="1:9" ht="15" customHeight="1">
      <c r="A62" s="39">
        <v>58</v>
      </c>
      <c r="B62" s="40" t="s">
        <v>8641</v>
      </c>
      <c r="C62" s="41" t="s">
        <v>4116</v>
      </c>
      <c r="D62" s="42" t="e">
        <f t="shared" ca="1" si="0"/>
        <v>#REF!</v>
      </c>
      <c r="E62" s="47" t="e">
        <f ca="1">COUNTIFS('事業所・施設 一覧'!$D$4:OFFSET('事業所・施設 一覧'!#REF!,-1,0),"*神川町*",'事業所・施設 一覧'!#REF!:OFFSET('事業所・施設 一覧'!#REF!,-1,0),"単")</f>
        <v>#REF!</v>
      </c>
      <c r="F62" s="44" t="e">
        <f ca="1">COUNTIFS('事業所・施設 一覧'!$D$4:OFFSET('事業所・施設 一覧'!#REF!,-1,0),"*神川町*",'事業所・施設 一覧'!#REF!:OFFSET('事業所・施設 一覧'!#REF!,-1,0),"空・併")</f>
        <v>#REF!</v>
      </c>
      <c r="G62" s="44" t="e">
        <f ca="1">COUNTIFS('事業所・施設 一覧'!$D$4:OFFSET('事業所・施設 一覧'!#REF!,-1,0),"*神川町*",'事業所・施設 一覧'!#REF!:OFFSET('事業所・施設 一覧'!#REF!,-1,0),"空")</f>
        <v>#REF!</v>
      </c>
      <c r="H62" s="48" t="e">
        <f ca="1">COUNTIFS('事業所・施設 一覧'!$D$4:OFFSET('事業所・施設 一覧'!#REF!,-1,0),"*神川町*",'事業所・施設 一覧'!#REF!:OFFSET('事業所・施設 一覧'!#REF!,-1,0),"併")</f>
        <v>#REF!</v>
      </c>
      <c r="I62" s="46" t="e">
        <f ca="1">SUMIF('事業所・施設 一覧'!$D$4:OFFSET('事業所・施設 一覧'!#REF!,-1,0),"*神川町*",'事業所・施設 一覧'!$R$4:OFFSET('事業所・施設 一覧'!#REF!,-1,0))</f>
        <v>#REF!</v>
      </c>
    </row>
    <row r="63" spans="1:9" ht="15" customHeight="1">
      <c r="A63" s="39">
        <v>59</v>
      </c>
      <c r="B63" s="40" t="s">
        <v>8641</v>
      </c>
      <c r="C63" s="41" t="s">
        <v>4124</v>
      </c>
      <c r="D63" s="42" t="e">
        <f t="shared" ca="1" si="0"/>
        <v>#REF!</v>
      </c>
      <c r="E63" s="47" t="e">
        <f ca="1">COUNTIFS('事業所・施設 一覧'!$D$4:OFFSET('事業所・施設 一覧'!#REF!,-1,0),"*上里町*",'事業所・施設 一覧'!#REF!:OFFSET('事業所・施設 一覧'!#REF!,-1,0),"単")</f>
        <v>#REF!</v>
      </c>
      <c r="F63" s="44" t="e">
        <f ca="1">COUNTIFS('事業所・施設 一覧'!$D$4:OFFSET('事業所・施設 一覧'!#REF!,-1,0),"*上里町*",'事業所・施設 一覧'!#REF!:OFFSET('事業所・施設 一覧'!#REF!,-1,0),"空・併")</f>
        <v>#REF!</v>
      </c>
      <c r="G63" s="44" t="e">
        <f ca="1">COUNTIFS('事業所・施設 一覧'!$D$4:OFFSET('事業所・施設 一覧'!#REF!,-1,0),"*上里町*",'事業所・施設 一覧'!#REF!:OFFSET('事業所・施設 一覧'!#REF!,-1,0),"空")</f>
        <v>#REF!</v>
      </c>
      <c r="H63" s="48" t="e">
        <f ca="1">COUNTIFS('事業所・施設 一覧'!$D$4:OFFSET('事業所・施設 一覧'!#REF!,-1,0),"*上里町*",'事業所・施設 一覧'!#REF!:OFFSET('事業所・施設 一覧'!#REF!,-1,0),"併")</f>
        <v>#REF!</v>
      </c>
      <c r="I63" s="46" t="e">
        <f ca="1">SUMIF('事業所・施設 一覧'!$D$4:OFFSET('事業所・施設 一覧'!#REF!,-1,0),"*上里町*",'事業所・施設 一覧'!$R$4:OFFSET('事業所・施設 一覧'!#REF!,-1,0))</f>
        <v>#REF!</v>
      </c>
    </row>
    <row r="64" spans="1:9" ht="15" customHeight="1">
      <c r="A64" s="39">
        <v>60</v>
      </c>
      <c r="B64" s="40" t="s">
        <v>8641</v>
      </c>
      <c r="C64" s="41" t="s">
        <v>4117</v>
      </c>
      <c r="D64" s="42" t="e">
        <f t="shared" ca="1" si="0"/>
        <v>#REF!</v>
      </c>
      <c r="E64" s="47" t="e">
        <f ca="1">COUNTIFS('事業所・施設 一覧'!$D$4:OFFSET('事業所・施設 一覧'!#REF!,-1,0),"*寄居町*",'事業所・施設 一覧'!#REF!:OFFSET('事業所・施設 一覧'!#REF!,-1,0),"単")</f>
        <v>#REF!</v>
      </c>
      <c r="F64" s="44" t="e">
        <f ca="1">COUNTIFS('事業所・施設 一覧'!$D$4:OFFSET('事業所・施設 一覧'!#REF!,-1,0),"*寄居町*",'事業所・施設 一覧'!#REF!:OFFSET('事業所・施設 一覧'!#REF!,-1,0),"空・併")</f>
        <v>#REF!</v>
      </c>
      <c r="G64" s="44" t="e">
        <f ca="1">COUNTIFS('事業所・施設 一覧'!$D$4:OFFSET('事業所・施設 一覧'!#REF!,-1,0),"*寄居町*",'事業所・施設 一覧'!#REF!:OFFSET('事業所・施設 一覧'!#REF!,-1,0),"空")</f>
        <v>#REF!</v>
      </c>
      <c r="H64" s="48" t="e">
        <f ca="1">COUNTIFS('事業所・施設 一覧'!$D$4:OFFSET('事業所・施設 一覧'!#REF!,-1,0),"*寄居町*",'事業所・施設 一覧'!#REF!:OFFSET('事業所・施設 一覧'!#REF!,-1,0),"併")</f>
        <v>#REF!</v>
      </c>
      <c r="I64" s="46" t="e">
        <f ca="1">SUMIF('事業所・施設 一覧'!$D$4:OFFSET('事業所・施設 一覧'!#REF!,-1,0),"*寄居町*",'事業所・施設 一覧'!$R$4:OFFSET('事業所・施設 一覧'!#REF!,-1,0))</f>
        <v>#REF!</v>
      </c>
    </row>
    <row r="65" spans="1:9" s="37" customFormat="1" ht="15" customHeight="1">
      <c r="A65" s="39">
        <v>61</v>
      </c>
      <c r="B65" s="40" t="s">
        <v>8643</v>
      </c>
      <c r="C65" s="41" t="s">
        <v>4118</v>
      </c>
      <c r="D65" s="42" t="e">
        <f t="shared" ca="1" si="0"/>
        <v>#REF!</v>
      </c>
      <c r="E65" s="47" t="e">
        <f ca="1">COUNTIFS('事業所・施設 一覧'!$D$4:OFFSET('事業所・施設 一覧'!#REF!,-1,0),"*宮代町*",'事業所・施設 一覧'!#REF!:OFFSET('事業所・施設 一覧'!#REF!,-1,0),"単")</f>
        <v>#REF!</v>
      </c>
      <c r="F65" s="44" t="e">
        <f ca="1">COUNTIFS('事業所・施設 一覧'!$D$4:OFFSET('事業所・施設 一覧'!#REF!,-1,0),"*宮代町*",'事業所・施設 一覧'!#REF!:OFFSET('事業所・施設 一覧'!#REF!,-1,0),"空・併")</f>
        <v>#REF!</v>
      </c>
      <c r="G65" s="44" t="e">
        <f ca="1">COUNTIFS('事業所・施設 一覧'!$D$4:OFFSET('事業所・施設 一覧'!#REF!,-1,0),"*宮代町*",'事業所・施設 一覧'!#REF!:OFFSET('事業所・施設 一覧'!#REF!,-1,0),"空")</f>
        <v>#REF!</v>
      </c>
      <c r="H65" s="48" t="e">
        <f ca="1">COUNTIFS('事業所・施設 一覧'!$D$4:OFFSET('事業所・施設 一覧'!#REF!,-1,0),"*宮代町*",'事業所・施設 一覧'!#REF!:OFFSET('事業所・施設 一覧'!#REF!,-1,0),"併")</f>
        <v>#REF!</v>
      </c>
      <c r="I65" s="46" t="e">
        <f ca="1">SUMIF('事業所・施設 一覧'!$D$4:OFFSET('事業所・施設 一覧'!#REF!,-1,0),"*宮代町*",'事業所・施設 一覧'!$R$4:OFFSET('事業所・施設 一覧'!#REF!,-1,0))</f>
        <v>#REF!</v>
      </c>
    </row>
    <row r="66" spans="1:9" ht="15" customHeight="1">
      <c r="A66" s="39">
        <v>62</v>
      </c>
      <c r="B66" s="40" t="s">
        <v>8643</v>
      </c>
      <c r="C66" s="41" t="s">
        <v>4119</v>
      </c>
      <c r="D66" s="42" t="e">
        <f t="shared" ca="1" si="0"/>
        <v>#REF!</v>
      </c>
      <c r="E66" s="47" t="e">
        <f ca="1">COUNTIFS('事業所・施設 一覧'!$D$4:OFFSET('事業所・施設 一覧'!#REF!,-1,0),"*杉戸町*",'事業所・施設 一覧'!#REF!:OFFSET('事業所・施設 一覧'!#REF!,-1,0),"単")</f>
        <v>#REF!</v>
      </c>
      <c r="F66" s="44" t="e">
        <f ca="1">COUNTIFS('事業所・施設 一覧'!$D$4:OFFSET('事業所・施設 一覧'!#REF!,-1,0),"*杉戸町*",'事業所・施設 一覧'!#REF!:OFFSET('事業所・施設 一覧'!#REF!,-1,0),"空・併")</f>
        <v>#REF!</v>
      </c>
      <c r="G66" s="44" t="e">
        <f ca="1">COUNTIFS('事業所・施設 一覧'!$D$4:OFFSET('事業所・施設 一覧'!#REF!,-1,0),"*杉戸町*",'事業所・施設 一覧'!#REF!:OFFSET('事業所・施設 一覧'!#REF!,-1,0),"空")</f>
        <v>#REF!</v>
      </c>
      <c r="H66" s="50" t="e">
        <f ca="1">COUNTIFS('事業所・施設 一覧'!$D$4:OFFSET('事業所・施設 一覧'!#REF!,-1,0),"*杉戸町*",'事業所・施設 一覧'!#REF!:OFFSET('事業所・施設 一覧'!#REF!,-1,0),"併")</f>
        <v>#REF!</v>
      </c>
      <c r="I66" s="51" t="e">
        <f ca="1">SUMIF('事業所・施設 一覧'!$D$4:OFFSET('事業所・施設 一覧'!#REF!,-1,0),"*杉戸町*",'事業所・施設 一覧'!$R$4:OFFSET('事業所・施設 一覧'!#REF!,-1,0))</f>
        <v>#REF!</v>
      </c>
    </row>
    <row r="67" spans="1:9" ht="15" customHeight="1">
      <c r="A67" s="52">
        <v>63</v>
      </c>
      <c r="B67" s="53" t="s">
        <v>8645</v>
      </c>
      <c r="C67" s="54" t="s">
        <v>4120</v>
      </c>
      <c r="D67" s="42" t="e">
        <f t="shared" ca="1" si="0"/>
        <v>#REF!</v>
      </c>
      <c r="E67" s="55" t="e">
        <f ca="1">COUNTIFS('事業所・施設 一覧'!$D$4:OFFSET('事業所・施設 一覧'!#REF!,-1,0),"*松伏町*",'事業所・施設 一覧'!#REF!:OFFSET('事業所・施設 一覧'!#REF!,-1,0),"単")</f>
        <v>#REF!</v>
      </c>
      <c r="F67" s="56" t="e">
        <f ca="1">COUNTIFS('事業所・施設 一覧'!$D$4:OFFSET('事業所・施設 一覧'!#REF!,-1,0),"*松伏町*",'事業所・施設 一覧'!#REF!:OFFSET('事業所・施設 一覧'!#REF!,-1,0),"空・併")</f>
        <v>#REF!</v>
      </c>
      <c r="G67" s="56" t="e">
        <f ca="1">COUNTIFS('事業所・施設 一覧'!$D$4:OFFSET('事業所・施設 一覧'!#REF!,-1,0),"*松伏町*",'事業所・施設 一覧'!#REF!:OFFSET('事業所・施設 一覧'!#REF!,-1,0),"空")</f>
        <v>#REF!</v>
      </c>
      <c r="H67" s="57" t="e">
        <f ca="1">COUNTIFS('事業所・施設 一覧'!$D$4:OFFSET('事業所・施設 一覧'!#REF!,-1,0),"*松伏町*",'事業所・施設 一覧'!#REF!:OFFSET('事業所・施設 一覧'!#REF!,-1,0),"併")</f>
        <v>#REF!</v>
      </c>
      <c r="I67" s="58" t="e">
        <f ca="1">SUMIF('事業所・施設 一覧'!$D$4:OFFSET('事業所・施設 一覧'!#REF!,-1,0),"*松伏町*",'事業所・施設 一覧'!$R$4:OFFSET('事業所・施設 一覧'!#REF!,-1,0))</f>
        <v>#REF!</v>
      </c>
    </row>
    <row r="68" spans="1:9" ht="23.25" customHeight="1">
      <c r="A68" s="685" t="s">
        <v>6217</v>
      </c>
      <c r="B68" s="686"/>
      <c r="C68" s="687"/>
      <c r="D68" s="59" t="e">
        <f t="shared" ref="D68:I68" ca="1" si="1">SUM(D5:D67)</f>
        <v>#REF!</v>
      </c>
      <c r="E68" s="59" t="e">
        <f t="shared" ca="1" si="1"/>
        <v>#REF!</v>
      </c>
      <c r="F68" s="60" t="e">
        <f t="shared" ca="1" si="1"/>
        <v>#REF!</v>
      </c>
      <c r="G68" s="61" t="e">
        <f t="shared" ca="1" si="1"/>
        <v>#REF!</v>
      </c>
      <c r="H68" s="62" t="e">
        <f t="shared" ca="1" si="1"/>
        <v>#REF!</v>
      </c>
      <c r="I68" s="63" t="e">
        <f t="shared" ca="1" si="1"/>
        <v>#REF!</v>
      </c>
    </row>
  </sheetData>
  <sheetProtection sheet="1"/>
  <autoFilter ref="A4:I67" xr:uid="{E92C7D95-F102-4F48-83AE-B23359E139FE}"/>
  <mergeCells count="8">
    <mergeCell ref="A68:C68"/>
    <mergeCell ref="A1:I1"/>
    <mergeCell ref="G2:I2"/>
    <mergeCell ref="A3:A4"/>
    <mergeCell ref="B3:B4"/>
    <mergeCell ref="C3:C4"/>
    <mergeCell ref="D3:H3"/>
    <mergeCell ref="I3:I4"/>
  </mergeCells>
  <phoneticPr fontId="2"/>
  <printOptions horizontalCentered="1"/>
  <pageMargins left="0.70866141732283472" right="0.70866141732283472" top="0.74803149606299213" bottom="0.74803149606299213" header="0.31496062992125984" footer="0.31496062992125984"/>
  <pageSetup paperSize="9" scale="76" orientation="portrait" r:id="rId1"/>
  <headerFooter>
    <oddFooter>&amp;C&amp;"ＭＳ Ｐゴシック,太字"&amp;14施設７－４</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C5:I13"/>
  <sheetViews>
    <sheetView topLeftCell="B1" workbookViewId="0">
      <selection activeCell="E37" sqref="E37"/>
    </sheetView>
  </sheetViews>
  <sheetFormatPr defaultRowHeight="13.5"/>
  <sheetData>
    <row r="5" spans="3:9">
      <c r="C5" t="e">
        <f>COUNTIFS('事業所・施設 一覧'!P4:P1996,"&lt;&gt;",'事業所・施設 一覧'!#REF!,"国")+COUNTIFS('事業所・施設 一覧'!P4:P1996,"&lt;&gt;",'事業所・施設 一覧'!#REF!,"県")+COUNTIFS('事業所・施設 一覧'!P4:P1996,"&lt;&gt;",'事業所・施設 一覧'!#REF!,"市")</f>
        <v>#REF!</v>
      </c>
      <c r="E5" t="e">
        <f>COUNTIFS('事業所・施設 一覧'!P4:P1996,"&lt;&gt;",'事業所・施設 一覧'!#REF!,"福")</f>
        <v>#REF!</v>
      </c>
      <c r="G5" t="e">
        <f>COUNTIFS('事業所・施設 一覧'!P4:P1996,"&lt;&gt;",'事業所・施設 一覧'!#REF!,"特非")</f>
        <v>#REF!</v>
      </c>
      <c r="I5" t="e">
        <f>COUNTIFS('事業所・施設 一覧'!P4:P1996,"&lt;&gt;",'事業所・施設 一覧'!#REF!,"営")</f>
        <v>#REF!</v>
      </c>
    </row>
    <row r="6" spans="3:9">
      <c r="C6" t="e">
        <f>COUNTIFS('事業所・施設 一覧'!S4:S1996,"&lt;&gt;",'事業所・施設 一覧'!#REF!,"国")+COUNTIFS('事業所・施設 一覧'!S4:S1996,"&lt;&gt;",'事業所・施設 一覧'!#REF!,"県")+COUNTIFS('事業所・施設 一覧'!S4:S1996,"&lt;&gt;",'事業所・施設 一覧'!#REF!,"市")</f>
        <v>#REF!</v>
      </c>
      <c r="E6" t="e">
        <f>COUNTIFS('事業所・施設 一覧'!S4:S1996,"&lt;&gt;",'事業所・施設 一覧'!#REF!,"福")</f>
        <v>#REF!</v>
      </c>
      <c r="G6" t="e">
        <f>COUNTIFS('事業所・施設 一覧'!S4:S1996,"&lt;&gt;",'事業所・施設 一覧'!#REF!,"特非")</f>
        <v>#REF!</v>
      </c>
      <c r="I6" t="e">
        <f>COUNTIFS('事業所・施設 一覧'!S4:S1996,"&lt;&gt;",'事業所・施設 一覧'!#REF!,"営")</f>
        <v>#REF!</v>
      </c>
    </row>
    <row r="7" spans="3:9">
      <c r="C7" t="e">
        <f>COUNTIFS('事業所・施設 一覧'!T4:T1996,"&lt;&gt;",'事業所・施設 一覧'!#REF!,"国")+COUNTIFS('事業所・施設 一覧'!T4:T1996,"&lt;&gt;",'事業所・施設 一覧'!#REF!,"県")+COUNTIFS('事業所・施設 一覧'!T4:T1996,"&lt;&gt;",'事業所・施設 一覧'!#REF!,"市")</f>
        <v>#REF!</v>
      </c>
      <c r="E7" t="e">
        <f>COUNTIFS('事業所・施設 一覧'!T4:T1996,"&lt;&gt;",'事業所・施設 一覧'!#REF!,"福")</f>
        <v>#REF!</v>
      </c>
      <c r="G7" t="e">
        <f>COUNTIFS('事業所・施設 一覧'!T4:T1996,"&lt;&gt;",'事業所・施設 一覧'!#REF!,"特非")</f>
        <v>#REF!</v>
      </c>
      <c r="I7" t="e">
        <f>COUNTIFS('事業所・施設 一覧'!T4:T1996,"&lt;&gt;",'事業所・施設 一覧'!#REF!,"営")</f>
        <v>#REF!</v>
      </c>
    </row>
    <row r="8" spans="3:9">
      <c r="C8" t="e">
        <f>COUNTIFS('事業所・施設 一覧'!U4:U1996,"&lt;&gt;",'事業所・施設 一覧'!#REF!,"国")+COUNTIFS('事業所・施設 一覧'!U4:U1996,"&lt;&gt;",'事業所・施設 一覧'!#REF!,"県")+COUNTIFS('事業所・施設 一覧'!U4:U1996,"&lt;&gt;",'事業所・施設 一覧'!#REF!,"市")</f>
        <v>#REF!</v>
      </c>
      <c r="E8" t="e">
        <f>COUNTIFS('事業所・施設 一覧'!U4:U1996,"&lt;&gt;",'事業所・施設 一覧'!#REF!,"福")</f>
        <v>#REF!</v>
      </c>
      <c r="G8" t="e">
        <f>COUNTIFS('事業所・施設 一覧'!U4:U1996,"&lt;&gt;",'事業所・施設 一覧'!#REF!,"特非")</f>
        <v>#REF!</v>
      </c>
      <c r="I8" t="e">
        <f>COUNTIFS('事業所・施設 一覧'!U4:U1996,"&lt;&gt;",'事業所・施設 一覧'!#REF!,"営")</f>
        <v>#REF!</v>
      </c>
    </row>
    <row r="9" spans="3:9">
      <c r="C9" t="e">
        <f>COUNTIFS('事業所・施設 一覧'!V4:V1996,"&lt;&gt;",'事業所・施設 一覧'!#REF!,"国")+COUNTIFS('事業所・施設 一覧'!V4:V1996,"&lt;&gt;",'事業所・施設 一覧'!#REF!,"県")+COUNTIFS('事業所・施設 一覧'!V4:V1996,"&lt;&gt;",'事業所・施設 一覧'!#REF!,"市")</f>
        <v>#REF!</v>
      </c>
      <c r="E9" t="e">
        <f>COUNTIFS('事業所・施設 一覧'!V4:V1996,"&lt;&gt;",'事業所・施設 一覧'!#REF!,"福")</f>
        <v>#REF!</v>
      </c>
      <c r="G9" t="e">
        <f>COUNTIFS('事業所・施設 一覧'!V4:V1996,"&lt;&gt;",'事業所・施設 一覧'!#REF!,"特非")</f>
        <v>#REF!</v>
      </c>
      <c r="I9" t="e">
        <f>COUNTIFS('事業所・施設 一覧'!V4:V1996,"&lt;&gt;",'事業所・施設 一覧'!#REF!,"営")</f>
        <v>#REF!</v>
      </c>
    </row>
    <row r="10" spans="3:9">
      <c r="C10" t="e">
        <f>COUNTIFS('事業所・施設 一覧'!W4:W1996,"&lt;&gt;",'事業所・施設 一覧'!#REF!,"国")+COUNTIFS('事業所・施設 一覧'!W4:W1996,"&lt;&gt;",'事業所・施設 一覧'!#REF!,"県")+COUNTIFS('事業所・施設 一覧'!W4:W1996,"&lt;&gt;",'事業所・施設 一覧'!#REF!,"市")</f>
        <v>#REF!</v>
      </c>
      <c r="E10" t="e">
        <f>COUNTIFS('事業所・施設 一覧'!W4:W1996,"&lt;&gt;",'事業所・施設 一覧'!#REF!,"福")</f>
        <v>#REF!</v>
      </c>
      <c r="G10" t="e">
        <f>COUNTIFS('事業所・施設 一覧'!W4:W1996,"&lt;&gt;",'事業所・施設 一覧'!#REF!,"特非")</f>
        <v>#REF!</v>
      </c>
      <c r="I10" t="e">
        <f>COUNTIFS('事業所・施設 一覧'!W4:W1996,"&lt;&gt;",'事業所・施設 一覧'!#REF!,"営")</f>
        <v>#REF!</v>
      </c>
    </row>
    <row r="11" spans="3:9">
      <c r="C11" t="e">
        <f>COUNTIFS('事業所・施設 一覧'!X4:X1996,"&lt;&gt;",'事業所・施設 一覧'!#REF!,"国")+COUNTIFS('事業所・施設 一覧'!X4:X1996,"&lt;&gt;",'事業所・施設 一覧'!#REF!,"県")+COUNTIFS('事業所・施設 一覧'!X4:X1996,"&lt;&gt;",'事業所・施設 一覧'!#REF!,"市")+COUNTIFS('事業所・施設 一覧'!Y4:Y1996,"&lt;&gt;",'事業所・施設 一覧'!#REF!,"国")+COUNTIFS('事業所・施設 一覧'!Y4:Y1996,"&lt;&gt;",'事業所・施設 一覧'!#REF!,"県")+COUNTIFS('事業所・施設 一覧'!Y4:Y1996,"&lt;&gt;",'事業所・施設 一覧'!#REF!,"市")</f>
        <v>#REF!</v>
      </c>
      <c r="E11" t="e">
        <f>COUNTIFS('事業所・施設 一覧'!X4:X1996,"&lt;&gt;",'事業所・施設 一覧'!#REF!,"福")+COUNTIFS('事業所・施設 一覧'!Y4:Y1996,"&lt;&gt;",'事業所・施設 一覧'!#REF!,"福")</f>
        <v>#REF!</v>
      </c>
      <c r="G11" t="e">
        <f>COUNTIFS('事業所・施設 一覧'!X4:X1996,"&lt;&gt;",'事業所・施設 一覧'!#REF!,"特非")+COUNTIFS('事業所・施設 一覧'!Y4:Y1996,"&lt;&gt;",'事業所・施設 一覧'!#REF!,"特非")</f>
        <v>#REF!</v>
      </c>
      <c r="I11" t="e">
        <f>COUNTIFS('事業所・施設 一覧'!X4:X1996,"&lt;&gt;",'事業所・施設 一覧'!#REF!,"営")+COUNTIFS('事業所・施設 一覧'!Y4:Y1996,"&lt;&gt;",'事業所・施設 一覧'!#REF!,"営")</f>
        <v>#REF!</v>
      </c>
    </row>
    <row r="12" spans="3:9">
      <c r="C12" t="e">
        <f>COUNTIFS('事業所・施設 一覧'!Z4:Z1996,"&lt;&gt;",'事業所・施設 一覧'!#REF!,"国")+COUNTIFS('事業所・施設 一覧'!Z4:Z1996,"&lt;&gt;",'事業所・施設 一覧'!#REF!,"県")+COUNTIFS('事業所・施設 一覧'!Z4:Z1996,"&lt;&gt;",'事業所・施設 一覧'!#REF!,"市")</f>
        <v>#REF!</v>
      </c>
      <c r="E12" t="e">
        <f>COUNTIFS('事業所・施設 一覧'!Z4:Z1996,"&lt;&gt;",'事業所・施設 一覧'!#REF!,"福")</f>
        <v>#REF!</v>
      </c>
      <c r="G12" t="e">
        <f>COUNTIFS('事業所・施設 一覧'!Z4:Z1996,"&lt;&gt;",'事業所・施設 一覧'!#REF!,"特非")</f>
        <v>#REF!</v>
      </c>
      <c r="I12" t="e">
        <f>COUNTIFS('事業所・施設 一覧'!Z4:Z1996,"&lt;&gt;",'事業所・施設 一覧'!#REF!,"営")</f>
        <v>#REF!</v>
      </c>
    </row>
    <row r="13" spans="3:9">
      <c r="C13" t="e">
        <f>COUNTIFS('事業所・施設 一覧'!AA4:AA1996,"&lt;&gt;",'事業所・施設 一覧'!#REF!,"国")+COUNTIFS('事業所・施設 一覧'!AA4:AA1996,"&lt;&gt;",'事業所・施設 一覧'!#REF!,"県")+COUNTIFS('事業所・施設 一覧'!AA4:AA1996,"&lt;&gt;",'事業所・施設 一覧'!#REF!,"市")</f>
        <v>#REF!</v>
      </c>
      <c r="E13" t="e">
        <f>COUNTIFS('事業所・施設 一覧'!AA4:AA1996,"&lt;&gt;",'事業所・施設 一覧'!#REF!,"福")</f>
        <v>#REF!</v>
      </c>
      <c r="G13" t="e">
        <f>COUNTIFS('事業所・施設 一覧'!AA4:AA1996,"&lt;&gt;",'事業所・施設 一覧'!#REF!,"特非")</f>
        <v>#REF!</v>
      </c>
      <c r="I13" t="e">
        <f>COUNTIFS('事業所・施設 一覧'!AA4:AA1996,"&lt;&gt;",'事業所・施設 一覧'!#REF!,"営")</f>
        <v>#REF!</v>
      </c>
    </row>
  </sheetData>
  <phoneticPr fontId="2"/>
  <pageMargins left="0.7" right="0.7" top="0.75" bottom="0.75" header="0.3" footer="0.3"/>
  <pageSetup paperSize="9" orientation="portrait" copies="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2</vt:i4>
      </vt:variant>
    </vt:vector>
  </HeadingPairs>
  <TitlesOfParts>
    <vt:vector size="6" baseType="lpstr">
      <vt:lpstr>事業所・施設 一覧</vt:lpstr>
      <vt:lpstr>市町村別一覧</vt:lpstr>
      <vt:lpstr>短期入所市町村別一覧 </vt:lpstr>
      <vt:lpstr>Sheet1</vt:lpstr>
      <vt:lpstr>'事業所・施設 一覧'!Print_Area</vt:lpstr>
      <vt:lpstr>'事業所・施設 一覧'!Print_Titles</vt:lpstr>
    </vt:vector>
  </TitlesOfParts>
  <Company>埼玉県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埼玉県</dc:creator>
  <cp:lastModifiedBy>高井 佑馬（障害者支援課）</cp:lastModifiedBy>
  <cp:lastPrinted>2022-07-12T12:56:17Z</cp:lastPrinted>
  <dcterms:created xsi:type="dcterms:W3CDTF">2005-03-28T01:15:39Z</dcterms:created>
  <dcterms:modified xsi:type="dcterms:W3CDTF">2026-09-07T08:43:49Z</dcterms:modified>
</cp:coreProperties>
</file>