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様式第１５号の１（新築）" sheetId="1" r:id="rId1"/>
    <sheet name="様式第１５号の２（既存）" sheetId="2" r:id="rId2"/>
  </sheets>
  <definedNames>
    <definedName name="_xlnm.Print_Area" localSheetId="0">'様式第１５号の１（新築）'!$B$1:$AC$383</definedName>
    <definedName name="_xlnm.Print_Area" localSheetId="1">'様式第１５号の２（既存）'!$A$1:$AB$108</definedName>
    <definedName name="_xlnm.Print_Titles" localSheetId="0">'様式第１５号の１（新築）'!$53:$53</definedName>
  </definedNames>
  <calcPr fullCalcOnLoad="1"/>
</workbook>
</file>

<file path=xl/sharedStrings.xml><?xml version="1.0" encoding="utf-8"?>
<sst xmlns="http://schemas.openxmlformats.org/spreadsheetml/2006/main" count="2557" uniqueCount="665">
  <si>
    <t>設けた段の有効幅員</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</si>
  <si>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</si>
  <si>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</si>
  <si>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</si>
  <si>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</si>
  <si>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</si>
  <si>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</si>
  <si>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</si>
  <si>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</si>
  <si>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</si>
  <si>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</si>
  <si>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</si>
  <si>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</si>
  <si>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</si>
  <si>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</si>
  <si>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</si>
  <si>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</si>
  <si>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</si>
  <si>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</si>
  <si>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</si>
  <si>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</si>
  <si>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</si>
  <si>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</si>
  <si>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</si>
  <si>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</si>
  <si>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</si>
  <si>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</si>
  <si>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</si>
  <si>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</si>
  <si>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</si>
  <si>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</si>
  <si>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</si>
  <si>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</si>
  <si>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</si>
  <si>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</si>
  <si>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</si>
  <si>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</si>
  <si>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</si>
  <si>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</si>
  <si>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</si>
  <si>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</si>
  <si>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</si>
  <si>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</si>
  <si>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</si>
  <si>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</si>
  <si>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</si>
  <si>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</si>
  <si>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</si>
  <si>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</si>
  <si>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</si>
  <si>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</si>
  <si>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</si>
  <si>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</si>
  <si>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</si>
  <si>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r>
      <t xml:space="preserve">(１)
段　差
</t>
    </r>
    <r>
      <rPr>
        <sz val="9"/>
        <rFont val="ＭＳ Ｐゴシック"/>
        <family val="3"/>
      </rPr>
      <t>※専用住戸
　　内部</t>
    </r>
    <r>
      <rPr>
        <sz val="10"/>
        <rFont val="ＭＳ Ｐゴシック"/>
        <family val="3"/>
      </rPr>
      <t xml:space="preserve">
</t>
    </r>
  </si>
  <si>
    <t>□</t>
  </si>
  <si>
    <t>①～⑥を除く日常生活空間の床に、
5mm高を超える段差が生じない</t>
  </si>
  <si>
    <t>基準範囲内で適合　　→</t>
  </si>
  <si>
    <t>①～⑥該当なし</t>
  </si>
  <si>
    <t>基準範囲を超え非適合 →</t>
  </si>
  <si>
    <t>①～⑥該当あるが下記のとおり適合</t>
  </si>
  <si>
    <t>①～⑥該当あり下記のとおり非適合</t>
  </si>
  <si>
    <t>該当部位なし</t>
  </si>
  <si>
    <t>※複数ある場合は最も厳しい状況を記入</t>
  </si>
  <si>
    <t>段差あるが左欄許容範囲内　→</t>
  </si>
  <si>
    <t>くつずりと玄関外側の高低差</t>
  </si>
  <si>
    <t>mm</t>
  </si>
  <si>
    <t>段差があり左欄範囲を超える　→</t>
  </si>
  <si>
    <t>くつずりと玄関土間の高低差</t>
  </si>
  <si>
    <t>該当部位あり</t>
  </si>
  <si>
    <t>　段差部位の面積</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</si>
  <si>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</si>
  <si>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</si>
  <si>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</si>
  <si>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</si>
  <si>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</si>
  <si>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該当あり　左欄ａ～e範囲を超える　→</t>
  </si>
  <si>
    <t>　段差部位長辺の長さ</t>
  </si>
  <si>
    <t>　段差部位がその他より</t>
  </si>
  <si>
    <t>高い</t>
  </si>
  <si>
    <t>低い</t>
  </si>
  <si>
    <t>単純段差</t>
  </si>
  <si>
    <t>段差の高さ</t>
  </si>
  <si>
    <t>手すり設置の場合</t>
  </si>
  <si>
    <t>浴室内外の高低差</t>
  </si>
  <si>
    <t>またぎ高さ</t>
  </si>
  <si>
    <t>段差の種類</t>
  </si>
  <si>
    <t>またぎ段差</t>
  </si>
  <si>
    <t>手すり設置</t>
  </si>
  <si>
    <t>設置済み</t>
  </si>
  <si>
    <t>設置可能</t>
  </si>
  <si>
    <t>なし</t>
  </si>
  <si>
    <t>段差なし</t>
  </si>
  <si>
    <t>踏み段有無</t>
  </si>
  <si>
    <t>1段</t>
  </si>
  <si>
    <t>2段以上</t>
  </si>
  <si>
    <t>段差あるが左欄ａ～c許容範囲内　→</t>
  </si>
  <si>
    <t>踏み段寸法</t>
  </si>
  <si>
    <t>奥行き</t>
  </si>
  <si>
    <t>幅</t>
  </si>
  <si>
    <t>段差があり左欄ａ～c範囲を超える →</t>
  </si>
  <si>
    <t>かまちとバルコニーとの段差</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</si>
  <si>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</si>
  <si>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</si>
  <si>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</si>
  <si>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</si>
  <si>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</si>
  <si>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</si>
  <si>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t>該当部位あり　左欄許容範囲内　→</t>
  </si>
  <si>
    <t>通路の有効幅員</t>
  </si>
  <si>
    <t>該当部位あり　左欄範囲を超える　→</t>
  </si>
  <si>
    <t>柱等の箇所の有効幅員</t>
  </si>
  <si>
    <t>左欄をみたして適合　→</t>
  </si>
  <si>
    <t>出入口の有効幅員</t>
  </si>
  <si>
    <t>左欄をみたさず非適合　→</t>
  </si>
  <si>
    <t>浴室出入口の有効幅員</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</si>
  <si>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</si>
  <si>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</si>
  <si>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住戸内に階段はなく該当しない</t>
  </si>
  <si>
    <t>階段あるがホームエレベータも設置</t>
  </si>
  <si>
    <t>勾配</t>
  </si>
  <si>
    <t>イ　勾配が22/21以下であり、けあげの寸法の２倍と踏面の寸法の和が550㎜以上650㎜以下であり、かつ、踏面の寸法が195㎜以上であること。</t>
  </si>
  <si>
    <t>階段があり左欄をみたして適合　→</t>
  </si>
  <si>
    <t>けあげの寸法</t>
  </si>
  <si>
    <t>ロ　蹴込みが30㎜以下であること。</t>
  </si>
  <si>
    <t>階段あるが左欄をみたさず非適合　→</t>
  </si>
  <si>
    <t>踏面の寸法</t>
  </si>
  <si>
    <t>※(けあげ)x2+(踏面)＝</t>
  </si>
  <si>
    <t>蹴込みの寸法</t>
  </si>
  <si>
    <t>①　90度屈曲部分が下階の床から上３段以内で構成され、かつ、その踏面の狭い方の形状がすべて30度以上となる回り階段の部分</t>
  </si>
  <si>
    <t>回り階段ではない</t>
  </si>
  <si>
    <t>以下に該当しない回り階段</t>
  </si>
  <si>
    <t>②　90度屈曲部分が踊場から上３段以内で構成され、かつ、その踏面の狭い方の形状がすべて30度以上となる回り階段の部分</t>
  </si>
  <si>
    <t>屈曲部が左欄①に該当する回り階段</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</si>
  <si>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</si>
  <si>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</si>
  <si>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</si>
  <si>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</si>
  <si>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</si>
  <si>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</si>
  <si>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</si>
  <si>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</si>
  <si>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</si>
  <si>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</si>
  <si>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勾配</t>
  </si>
  <si>
    <t>１／</t>
  </si>
  <si>
    <t xml:space="preserve">
手すりの設置
</t>
  </si>
  <si>
    <t>片側</t>
  </si>
  <si>
    <t>両側</t>
  </si>
  <si>
    <t>手すりの踏面からの高さ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</si>
  <si>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</si>
  <si>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</si>
  <si>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</si>
  <si>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</si>
  <si>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</si>
  <si>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</si>
  <si>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下地処理があり適合</t>
  </si>
  <si>
    <t>脱衣所</t>
  </si>
  <si>
    <t>衣服の着脱のためのものが設置できるようになっていること。</t>
  </si>
  <si>
    <t>住戸内に脱衣室はなく該当しない</t>
  </si>
  <si>
    <t>存在するが外部からの高さ１ｍ以下</t>
  </si>
  <si>
    <t>腰壁等の高さ</t>
  </si>
  <si>
    <t>該当部位あり　左欄をみたさない →</t>
  </si>
  <si>
    <t>手すりの腰壁等からの高さ</t>
  </si>
  <si>
    <t>手すりの床面からの高さ</t>
  </si>
  <si>
    <t>窓台等の高さ</t>
  </si>
  <si>
    <t>②窓台等の高さが300mm以上650mm未満の場合にあっては、窓台等から800mm以上の高さに達するように設けられていること。</t>
  </si>
  <si>
    <t>手すりの窓台等からの高さ</t>
  </si>
  <si>
    <t>2F：手すりの床面からの高さ</t>
  </si>
  <si>
    <t>3F以上：手すりの床面からの高さ</t>
  </si>
  <si>
    <t>該当する手すり子の間隔</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</si>
  <si>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</si>
  <si>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</si>
  <si>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</si>
  <si>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</si>
  <si>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</si>
  <si>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</si>
  <si>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</si>
  <si>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</si>
  <si>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</si>
  <si>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</si>
  <si>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</si>
  <si>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②　便器の前方又は側方について、便器と壁の距離（ドアの開放により確保できる部分又は軽微な改造により確保できる部分の長さを含む。）が500㎜以上であること。</t>
  </si>
  <si>
    <t>便器と壁の距離　</t>
  </si>
  <si>
    <t>ロ　特定寝室の面積が内法寸法で9㎡以上であること。</t>
  </si>
  <si>
    <t>該当する共用廊下なし（長屋形式等）</t>
  </si>
  <si>
    <t>該当しない</t>
  </si>
  <si>
    <t>5mmを超える段差なく適合</t>
  </si>
  <si>
    <t>5mmを超える段差があり非適合</t>
  </si>
  <si>
    <t>共用廊下がない</t>
  </si>
  <si>
    <t>高低差あるが基準対応して適合</t>
  </si>
  <si>
    <t>共用廊下に高低差がない</t>
  </si>
  <si>
    <t>高低差あり基準未対応で非適合</t>
  </si>
  <si>
    <t>生じた高低差</t>
  </si>
  <si>
    <t>傾斜路のみで対応</t>
  </si>
  <si>
    <t>傾斜路と段の併設で対応（②に記述）</t>
  </si>
  <si>
    <t>設けた傾斜路勾配</t>
  </si>
  <si>
    <t>左欄をみたして①②適合　→</t>
  </si>
  <si>
    <t>左欄をみたさず①②非適合　→</t>
  </si>
  <si>
    <t>最上段食い込み</t>
  </si>
  <si>
    <t>最下段突出部分</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</si>
  <si>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</si>
  <si>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</si>
  <si>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</si>
  <si>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</si>
  <si>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</si>
  <si>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</si>
  <si>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</si>
  <si>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該当部位はなく適用していない</t>
  </si>
  <si>
    <t>(１) 
共用廊下</t>
  </si>
  <si>
    <t>開放された共用廊下なし</t>
  </si>
  <si>
    <t>該当部位なし　→</t>
  </si>
  <si>
    <t>存在するが１階のため適用外</t>
  </si>
  <si>
    <t>(2)
主たる共用の階段</t>
  </si>
  <si>
    <t>該当する共用階段なし（平屋建て等）</t>
  </si>
  <si>
    <t>全適合</t>
  </si>
  <si>
    <t>部分適合</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</si>
  <si>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</si>
  <si>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</si>
  <si>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</si>
  <si>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開放された廊下・階段なし</t>
  </si>
  <si>
    <t>手すりの踏面先端からの高さ</t>
  </si>
  <si>
    <t>該当部位なし(１)全住戸が出入口階</t>
  </si>
  <si>
    <t>←以下及びイ～ハ記入なしで可</t>
  </si>
  <si>
    <t>　(左の基準①)</t>
  </si>
  <si>
    <t>左２～３行目をみたして適合　→</t>
  </si>
  <si>
    <t>エレベータで出入口階に到達</t>
  </si>
  <si>
    <t>１階分の階段で出入口階に到達</t>
  </si>
  <si>
    <t>　(左の基準②)</t>
  </si>
  <si>
    <t>該当部位なし(２)ＥＶ使わず出入口</t>
  </si>
  <si>
    <t>イ～ハをみたす経路あり適合</t>
  </si>
  <si>
    <t>該当部位なし（エレベータ非設置等）</t>
  </si>
  <si>
    <t>エレベーター出入口の有効幅員</t>
  </si>
  <si>
    <t>確保できる正方形の一辺の長さ</t>
  </si>
  <si>
    <t>該当しない→</t>
  </si>
  <si>
    <t>エレベータ設備がない</t>
  </si>
  <si>
    <t>高低差がない</t>
  </si>
  <si>
    <t>傾斜路と段の併設で対応（③に記述）</t>
  </si>
  <si>
    <t>設けた傾斜路有効幅員</t>
  </si>
  <si>
    <t>手すりを設置して適合　 →</t>
  </si>
  <si>
    <t>□を■に置き換えてください
自由欄はなるべく具体的に記述してください</t>
  </si>
  <si>
    <t>住戸内にバルコニーなし</t>
  </si>
  <si>
    <t>住戸内に窓なし</t>
  </si>
  <si>
    <t>住戸内に開放廊下・階段なし</t>
  </si>
  <si>
    <t>住戸内に階の別はなく該当しない</t>
  </si>
  <si>
    <t>非適合</t>
  </si>
  <si>
    <t>　１  住宅の専用部分に係る基準</t>
  </si>
  <si>
    <t>適合　→</t>
  </si>
  <si>
    <t>非適合　→</t>
  </si>
  <si>
    <t>浴室の短辺</t>
  </si>
  <si>
    <t>一戸建て</t>
  </si>
  <si>
    <t>一戸建て以外</t>
  </si>
  <si>
    <t>浴室の面積</t>
  </si>
  <si>
    <t>Ｂ（高齢者の居住の安定確保に関する法律施行規則第34条第１項第９号に規定する基準）の1(1)、2(1)、2(3)記載参照</t>
  </si>
  <si>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</si>
  <si>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主たる廊下の幅は、七十八センチメートル以上
（柱の存する部分にあっては、七十五センチメートル以上）</t>
  </si>
  <si>
    <t>主たる居室の出入口の幅は七十五センチメートル以上</t>
  </si>
  <si>
    <t>浴室の短辺は百三十センチメートル以上
（一戸建ての住宅以外の住宅の用途に供する建築物内の住宅の浴室にあっては、百二十センチメートル以上）</t>
  </si>
  <si>
    <t>※複数ある場合は最も厳しい状況を記入</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</si>
  <si>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</si>
  <si>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</si>
  <si>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</si>
  <si>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</si>
  <si>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</si>
  <si>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t>階の別はあるが同一階にあり、適合</t>
  </si>
  <si>
    <t>住宅全体の面積</t>
  </si>
  <si>
    <t>㎡</t>
  </si>
  <si>
    <t>専用居室の面積</t>
  </si>
  <si>
    <t>人＋10㎡＝</t>
  </si>
  <si>
    <t>㎡）</t>
  </si>
  <si>
    <t>a　居間</t>
  </si>
  <si>
    <t>b　食堂</t>
  </si>
  <si>
    <t>c　台所</t>
  </si>
  <si>
    <t>d　便所</t>
  </si>
  <si>
    <t>e　洗面設備</t>
  </si>
  <si>
    <t>f　浴室又はシャワー室</t>
  </si>
  <si>
    <t>g　洗濯室又は洗濯場</t>
  </si>
  <si>
    <t>③収納設備</t>
  </si>
  <si>
    <t>a　便所</t>
  </si>
  <si>
    <t>b　洗面設備</t>
  </si>
  <si>
    <t>c　浴室又はシャワー室</t>
  </si>
  <si>
    <t>人/5=</t>
  </si>
  <si>
    <t>各</t>
  </si>
  <si>
    <t>箇所</t>
  </si>
  <si>
    <t>（入居者の定員</t>
  </si>
  <si>
    <t>箇所以上）</t>
  </si>
  <si>
    <t>一　規模が次のいずれかに該当すること。</t>
  </si>
  <si>
    <t>二　設備が次のいずれかに該当すること。</t>
  </si>
  <si>
    <t>①共用部分に、次に掲げる設備が備えられている。</t>
  </si>
  <si>
    <r>
      <t>(４)
便所及び浴室</t>
    </r>
    <r>
      <rPr>
        <sz val="10"/>
        <rFont val="ＭＳ ゴシック"/>
        <family val="3"/>
      </rPr>
      <t xml:space="preserve">
</t>
    </r>
  </si>
  <si>
    <t>便所出入口の有効幅員</t>
  </si>
  <si>
    <t>居室の面積</t>
  </si>
  <si>
    <t>（15㎡×入居者の定員</t>
  </si>
  <si>
    <t>共用部分に便所はなく、該当しない</t>
  </si>
  <si>
    <t>イ　便所について、次に掲げる基準に適合すること。ただし、日常生活空間内に存するものに限る。</t>
  </si>
  <si>
    <t>便器の前方又は側方について、便器と壁の距離（ドアの開放により確保できる部分又は軽微な改造により確保できる部分の長さを含む。）が500㎜以上であること。</t>
  </si>
  <si>
    <t>ロ　浴室について、次に掲げる基準に適合すること。ただし、日常生活空間内に存するものに限る。</t>
  </si>
  <si>
    <t>長辺（軽微な改造により確保できる部分の長さを含む。）が内法寸法で1,300㎜以上であること。</t>
  </si>
  <si>
    <t>浴室の出入口の段差で、20㎜以下の単純段差（立ち上がりの部分が一の段差をいう。以下同じ。）としたもの又は浴室内外の高低差を120㎜以下、またぎ高さを180㎜以下とし、かつ、手すりを設置したもの</t>
  </si>
  <si>
    <t>②  浴室の出入口の幅員（開き戸にあっては建具の厚み、引き戸にあっては引き残しを勘案した通行上有効な幅員とする。）が600㎜以上であること。</t>
  </si>
  <si>
    <t>③　浴槽出入りのための手すりが設けられていること。</t>
  </si>
  <si>
    <t>共用部分に浴室はなく、該当しない</t>
  </si>
  <si>
    <t>基準範囲内で適合</t>
  </si>
  <si>
    <t>下記のとおり適合</t>
  </si>
  <si>
    <t>下記のとおり非適合</t>
  </si>
  <si>
    <t>①  浴室の床が、段差のない構造（５㎜以下の段差が生じるものを含む。）であること。ただし、次に掲げるものにあっては、この限りでない。</t>
  </si>
  <si>
    <t>①　便所の床が、段差のない構造（５㎜以下の段差が生じるものを含む。）であること。</t>
  </si>
  <si>
    <t>基準範囲を超え非適合</t>
  </si>
  <si>
    <t>②  便所の出入口の幅員が750㎜以上であること。</t>
  </si>
  <si>
    <t>③　立ち座りのための手すりが設けられていること。</t>
  </si>
  <si>
    <t>④　便所が次のいずれかに掲げる基準に適合し、かつ、当該便所の便器が腰掛け式であること。</t>
  </si>
  <si>
    <r>
      <t>m</t>
    </r>
    <r>
      <rPr>
        <vertAlign val="superscript"/>
        <sz val="10"/>
        <color indexed="8"/>
        <rFont val="ＭＳ 明朝"/>
        <family val="1"/>
      </rPr>
      <t>2</t>
    </r>
  </si>
  <si>
    <t>不適合</t>
  </si>
  <si>
    <t>ハ　「共同居住型賃貸住宅」であり、居間、食堂、台所その他の住宅の部分を共同して利用する場合は、次に掲げる国土交通大臣が定める基準に適合すること。</t>
  </si>
  <si>
    <t>イ　各戸の床面積二十五平方メートル以上</t>
  </si>
  <si>
    <t>①住宅全体の面積が「15㎡×入居者の定員＋10㎡以上」</t>
  </si>
  <si>
    <t>ロ　「共同居住型賃貸住宅」であり、居間、食堂、台所その他の居住の用に供する部分を共同して利用する場合は、国土交通大臣が定める基準に適合すること。</t>
  </si>
  <si>
    <t>イ　各専用住戸に、次に掲げる設備が備えられている。</t>
  </si>
  <si>
    <t>②各専用住戸の入居定員が1人</t>
  </si>
  <si>
    <t>③各専用住戸の面積が9㎡以上（収納設備の面積を含む）</t>
  </si>
  <si>
    <t>「共同居住型賃貸住宅」の共用部分に係る基準</t>
  </si>
  <si>
    <t>ロ　各戸の床面積十八平方メートル以上
　（共同利用部分に適切な台所、収納設備又は浴室を備えることにより、各戸に備える場合と同等以上の居住環境が確保される場合)</t>
  </si>
  <si>
    <r>
      <t>m</t>
    </r>
    <r>
      <rPr>
        <vertAlign val="superscript"/>
        <sz val="10"/>
        <color indexed="8"/>
        <rFont val="ＭＳ 明朝"/>
        <family val="1"/>
      </rPr>
      <t>2</t>
    </r>
  </si>
  <si>
    <t>適合</t>
  </si>
  <si>
    <t>①水洗便所</t>
  </si>
  <si>
    <t>②洗面設備</t>
  </si>
  <si>
    <t>⑤台所</t>
  </si>
  <si>
    <t>④浴室</t>
  </si>
  <si>
    <t>氏　名</t>
  </si>
  <si>
    <t>資　格</t>
  </si>
  <si>
    <t>建築士免許の種類</t>
  </si>
  <si>
    <t>登録番号</t>
  </si>
  <si>
    <t>所　属
事務所</t>
  </si>
  <si>
    <t>建築士事務所の名称</t>
  </si>
  <si>
    <t>住所</t>
  </si>
  <si>
    <t>電話</t>
  </si>
  <si>
    <t>本
書
類
の
作
成
者</t>
  </si>
  <si>
    <t>（審査担当者使用欄）
記入加筆しないこと</t>
  </si>
  <si>
    <t>対応状況</t>
  </si>
  <si>
    <t>補足説明</t>
  </si>
  <si>
    <r>
      <rPr>
        <b/>
        <sz val="14"/>
        <color indexed="8"/>
        <rFont val="ＭＳ Ｐゴシック"/>
        <family val="3"/>
      </rPr>
      <t>Ａ</t>
    </r>
    <r>
      <rPr>
        <sz val="10"/>
        <color indexed="8"/>
        <rFont val="ＭＳ Ｐゴシック"/>
        <family val="3"/>
      </rPr>
      <t>　【高齢者の居住の安定確保に関する法律施行規則第34条第</t>
    </r>
    <r>
      <rPr>
        <sz val="10"/>
        <color indexed="8"/>
        <rFont val="ＭＳ Ｐゴシック"/>
        <family val="3"/>
      </rPr>
      <t>2</t>
    </r>
    <r>
      <rPr>
        <sz val="10"/>
        <color indexed="8"/>
        <rFont val="ＭＳ Ｐゴシック"/>
        <family val="3"/>
      </rPr>
      <t>項第１号に規定する基準】</t>
    </r>
  </si>
  <si>
    <t>便所、浴室及び住戸内の階段には、手すりを設けること。</t>
  </si>
  <si>
    <t>２欄用</t>
  </si>
  <si>
    <t>■□</t>
  </si>
  <si>
    <t>□■</t>
  </si>
  <si>
    <t>□□</t>
  </si>
  <si>
    <t>以外</t>
  </si>
  <si>
    <t>●適合</t>
  </si>
  <si>
    <t>◆未達</t>
  </si>
  <si>
    <t>■未答</t>
  </si>
  <si>
    <t>▼矛盾</t>
  </si>
  <si>
    <t>住戸内の階段</t>
  </si>
  <si>
    <t>１  住宅の専用部分に係る基準</t>
  </si>
  <si>
    <r>
      <t xml:space="preserve">手すり
</t>
    </r>
    <r>
      <rPr>
        <sz val="9"/>
        <rFont val="ＭＳ Ｐゴシック"/>
        <family val="3"/>
      </rPr>
      <t xml:space="preserve">
※専用住戸
　内部</t>
    </r>
  </si>
  <si>
    <t>　 手すりが、次の表の（い）項に掲げる空間ごとに、（ろ）項に掲げる基準に適合していること。ただし、便所、浴室、玄関及び脱衣室にあっては、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内に存するものに限る。</t>
  </si>
  <si>
    <t>３欄用</t>
  </si>
  <si>
    <t>■□□</t>
  </si>
  <si>
    <t>□■□</t>
  </si>
  <si>
    <t>□□■</t>
  </si>
  <si>
    <t>□□□</t>
  </si>
  <si>
    <t>空間</t>
  </si>
  <si>
    <t>手すりの設置の基準</t>
  </si>
  <si>
    <t>少なくとも片側（勾配が45度を超える場合にあっては両側）に設けられていること。ただし、ホームエレベーターが設けられている場合にあっては、この限りでない。</t>
  </si>
  <si>
    <t>４欄用</t>
  </si>
  <si>
    <t>■□□□</t>
  </si>
  <si>
    <t>□■□□</t>
  </si>
  <si>
    <t>□□■□</t>
  </si>
  <si>
    <t>□□□■</t>
  </si>
  <si>
    <t>□□□□</t>
  </si>
  <si>
    <t>勾配角度：</t>
  </si>
  <si>
    <t>◎無し</t>
  </si>
  <si>
    <t>Ｅ適合</t>
  </si>
  <si>
    <t>手すり：</t>
  </si>
  <si>
    <t>高さ：</t>
  </si>
  <si>
    <t>浴槽出入りのためのもの又は浴室内での姿勢保持のためのものが設けられていること。</t>
  </si>
  <si>
    <t>●適済</t>
  </si>
  <si>
    <t>２  住宅の共用部分に係る基準</t>
  </si>
  <si>
    <r>
      <t xml:space="preserve">手すり
</t>
    </r>
    <r>
      <rPr>
        <sz val="9"/>
        <rFont val="ＭＳ Ｐゴシック"/>
        <family val="3"/>
      </rPr>
      <t xml:space="preserve">
※共同居住型賃貸住宅の場合</t>
    </r>
  </si>
  <si>
    <t>　 手すりが、次の表の空間の項に掲げる場所ごとに、それぞれ手すりの設置の基準の項に掲げる基準に適合していること。</t>
  </si>
  <si>
    <t>共用便所</t>
  </si>
  <si>
    <t>共用便所はなく該当しない</t>
  </si>
  <si>
    <t>共用浴室</t>
  </si>
  <si>
    <t>浴槽出入りのためのものが設けられていること。</t>
  </si>
  <si>
    <t>共用浴室はなく該当しない</t>
  </si>
  <si>
    <r>
      <rPr>
        <b/>
        <sz val="14"/>
        <color indexed="8"/>
        <rFont val="ＭＳ Ｐゴシック"/>
        <family val="3"/>
      </rPr>
      <t>Ｂ</t>
    </r>
    <r>
      <rPr>
        <sz val="10"/>
        <color indexed="8"/>
        <rFont val="ＭＳ Ｐゴシック"/>
        <family val="3"/>
      </rPr>
      <t>　【高齢者の居住の安定確保に関する法律施行規則第34条第2項第2号に規定する基準】</t>
    </r>
  </si>
  <si>
    <t>【高齢者の居住の安定確保に関する法律施行規則第33条第1項各号に規定する基準】</t>
  </si>
  <si>
    <r>
      <t xml:space="preserve">終身建物賃貸借認可基準（加齢対応構造等） 適合チェックリスト（既存住宅用）
</t>
    </r>
    <r>
      <rPr>
        <sz val="12"/>
        <color indexed="8"/>
        <rFont val="ＭＳ Ｐゴシック"/>
        <family val="3"/>
      </rPr>
      <t>【高齢者の居住の安定確保に関する法律施行規則第33条第1項各号に規定する基準】</t>
    </r>
    <r>
      <rPr>
        <sz val="14"/>
        <color indexed="8"/>
        <rFont val="ＭＳ Ｐゴシック"/>
        <family val="3"/>
      </rPr>
      <t xml:space="preserve">
</t>
    </r>
    <r>
      <rPr>
        <sz val="12"/>
        <color indexed="8"/>
        <rFont val="ＭＳ Ｐゴシック"/>
        <family val="3"/>
      </rPr>
      <t>【高齢者の居住の安定確保に関する法律施行規則第34条第2項第1号及び2号に規定する基準】</t>
    </r>
  </si>
  <si>
    <t>【高齢者の居住の安定確保に関する法律施行規則第33条第１項各号に規定する基準】</t>
  </si>
  <si>
    <t>①　各戸の床面積二十五平方メートル以上</t>
  </si>
  <si>
    <t>②　各戸の床面積十八平方メートル以上
　（共同利用部分に適切な台所、収納設備又は浴室を備えることにより、各戸に備える場合と同等以上の居住環境が確保される場合)</t>
  </si>
  <si>
    <t>一　規模が次のイロのいずれかに該当すること。</t>
  </si>
  <si>
    <t>該当しない</t>
  </si>
  <si>
    <t>□</t>
  </si>
  <si>
    <t>イ　以下の①又は②のいずれかに適合すること</t>
  </si>
  <si>
    <t>②便所、洗面設備及び浴室若しくはシャワー室を、入居者定員を5で除して得た数に相当する分備えている。</t>
  </si>
  <si>
    <t>ロ　居間、食堂、台所その他の住宅の部分を共同して利用する場合は、次に掲げる国土交通大臣が定める基準に適合すること。（共同居住型賃貸住宅の場合）</t>
  </si>
  <si>
    <t>ロ　居間、食堂、台所その他の居住の用に供する部分を共同して利用する場合は、国土交通大臣が定める基準に適合すること。（共同居住型賃貸住宅の場合）</t>
  </si>
  <si>
    <t>→</t>
  </si>
  <si>
    <t>□</t>
  </si>
  <si>
    <t>→</t>
  </si>
  <si>
    <t>→</t>
  </si>
  <si>
    <t>③収納設備（共同利用部分への設置でも可）</t>
  </si>
  <si>
    <t>④浴室（共同利用部分への設置でも可）</t>
  </si>
  <si>
    <t>⑤台所（共同利用部分への設置でも可）</t>
  </si>
  <si>
    <t>Ｂの1記載参照</t>
  </si>
  <si>
    <t>②便所、洗面設備及び浴室若しくはシャワー室を、入居者定員を5で除して得た数に相当する分備えている。</t>
  </si>
  <si>
    <t>専用住戸内部</t>
  </si>
  <si>
    <t>イ　各専用住戸等に、次に掲げる設備が備えられている。</t>
  </si>
  <si>
    <t>共同利用部分</t>
  </si>
  <si>
    <r>
      <t xml:space="preserve">終身建物賃貸借認可基準（加齢対応構造等） 適合チェックリスト（新築住宅用）
</t>
    </r>
    <r>
      <rPr>
        <sz val="11"/>
        <color indexed="8"/>
        <rFont val="ＭＳ Ｐゴシック"/>
        <family val="3"/>
      </rPr>
      <t>【高齢者の居住の安定確保に関する法律施行規則第33条第１項各号に規定する基準】
【高齢者の居住の安定確保に関する法律施行規則第34条第１項第１号から第９号に規定する基準】</t>
    </r>
  </si>
  <si>
    <t>（審査担当者使用欄）
記入加筆しないこと</t>
  </si>
  <si>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</si>
  <si>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t>■□</t>
  </si>
  <si>
    <t>□□</t>
  </si>
  <si>
    <t>二　廊下の幅</t>
  </si>
  <si>
    <t>Ｂの1(2)記載参照</t>
  </si>
  <si>
    <t>□</t>
  </si>
  <si>
    <t>□</t>
  </si>
  <si>
    <t>■□</t>
  </si>
  <si>
    <t>□■</t>
  </si>
  <si>
    <t>□□</t>
  </si>
  <si>
    <t>三　出入口の幅</t>
  </si>
  <si>
    <t>□</t>
  </si>
  <si>
    <t>浴室の出入口の幅は六十センチメートル以上</t>
  </si>
  <si>
    <t>□■</t>
  </si>
  <si>
    <t>□□</t>
  </si>
  <si>
    <t>四　浴室</t>
  </si>
  <si>
    <t>※複数ある場合は最も厳しい状況を記入</t>
  </si>
  <si>
    <t>□</t>
  </si>
  <si>
    <t>■□</t>
  </si>
  <si>
    <t>□■</t>
  </si>
  <si>
    <t>□□</t>
  </si>
  <si>
    <t>cm</t>
  </si>
  <si>
    <t>面積は二平方メートル以上
（一戸建ての住宅以外の住宅の用途に供する建築物内の住宅の浴室にあっては、一・八平方メートル以上）</t>
  </si>
  <si>
    <t>※複数ある場合は最も厳しい状況を記入</t>
  </si>
  <si>
    <t>■□</t>
  </si>
  <si>
    <t>□</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</si>
  <si>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</si>
  <si>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</si>
  <si>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</si>
  <si>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</si>
  <si>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t>
  </si>
  <si>
    <t>Ｒ÷Ｔ≦２２÷２１（Ｒ：けあげの寸法）</t>
  </si>
  <si>
    <t>□</t>
  </si>
  <si>
    <t xml:space="preserve">５５≦Ｔ＋２Ｒ≦６５ </t>
  </si>
  <si>
    <t>□</t>
  </si>
  <si>
    <t>六　主たる共用の階段の各部の寸法は、次の各式に適合する
　ものであること。</t>
  </si>
  <si>
    <t>Ｂの2(2)記載参照</t>
  </si>
  <si>
    <t>Ｔ≧２４（Ｔ：踏面の寸法）</t>
  </si>
  <si>
    <t>５５≦Ｔ＋２Ｒ≦６５ （Ｒ：けあげの寸法）</t>
  </si>
  <si>
    <t>□■</t>
  </si>
  <si>
    <t>七　以下には手すりを設けること</t>
  </si>
  <si>
    <t>Ｂの1(4)記載参照</t>
  </si>
  <si>
    <t>便所</t>
  </si>
  <si>
    <t>浴室</t>
  </si>
  <si>
    <t>□</t>
  </si>
  <si>
    <t>□</t>
  </si>
  <si>
    <t>■□</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</si>
  <si>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</si>
  <si>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</si>
  <si>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</si>
  <si>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t>
  </si>
  <si>
    <t>■□□■</t>
  </si>
  <si>
    <t>□□□■</t>
  </si>
  <si>
    <t>□■□□</t>
  </si>
  <si>
    <t>□□□□</t>
  </si>
  <si>
    <t>□</t>
  </si>
  <si>
    <t>◎無段</t>
  </si>
  <si>
    <t>□</t>
  </si>
  <si>
    <t>■□□</t>
  </si>
  <si>
    <t>□■□</t>
  </si>
  <si>
    <t>□□■</t>
  </si>
  <si>
    <t>□□□</t>
  </si>
  <si>
    <t>mm</t>
  </si>
  <si>
    <t>□</t>
  </si>
  <si>
    <t>■□□</t>
  </si>
  <si>
    <t>□■□</t>
  </si>
  <si>
    <t>□□■</t>
  </si>
  <si>
    <t>ａ 介助用車いすの移動の妨げとならない位置に存すること。</t>
  </si>
  <si>
    <t>m2</t>
  </si>
  <si>
    <t>□</t>
  </si>
  <si>
    <t>□</t>
  </si>
  <si>
    <t>mm</t>
  </si>
  <si>
    <t>ｄ 長辺（工事を伴わない撤去等により確保できる部分の長さを含む。）が1,500㎜以上であること。</t>
  </si>
  <si>
    <t>■□</t>
  </si>
  <si>
    <t>□□</t>
  </si>
  <si>
    <t>ｅ その他の部分の床より高い位置にあること｡</t>
  </si>
  <si>
    <t>□□□</t>
  </si>
  <si>
    <t>mm</t>
  </si>
  <si>
    <t>■□□□</t>
  </si>
  <si>
    <t>□□■□</t>
  </si>
  <si>
    <t>□□□■</t>
  </si>
  <si>
    <t>種類：</t>
  </si>
  <si>
    <t>なし</t>
  </si>
  <si>
    <t>なし</t>
  </si>
  <si>
    <t>踏み段：</t>
  </si>
  <si>
    <t>mm</t>
  </si>
  <si>
    <t>mm</t>
  </si>
  <si>
    <t>mm</t>
  </si>
  <si>
    <t>■□</t>
  </si>
  <si>
    <t>■□■□</t>
  </si>
  <si>
    <t>■□□■</t>
  </si>
  <si>
    <t>□□■□</t>
  </si>
  <si>
    <t>□■□□</t>
  </si>
  <si>
    <r>
      <t xml:space="preserve">(２)
通路及び出入口の幅員
</t>
    </r>
    <r>
      <rPr>
        <sz val="9"/>
        <rFont val="ＭＳ ゴシック"/>
        <family val="3"/>
      </rPr>
      <t>※専用住戸
　内部</t>
    </r>
    <r>
      <rPr>
        <sz val="10"/>
        <rFont val="ＭＳ ゴシック"/>
        <family val="3"/>
      </rPr>
      <t xml:space="preserve">
</t>
    </r>
  </si>
  <si>
    <t>■□□</t>
  </si>
  <si>
    <t>□■□</t>
  </si>
  <si>
    <t>□□□</t>
  </si>
  <si>
    <t>mm</t>
  </si>
  <si>
    <t>■□□□</t>
  </si>
  <si>
    <t>□□■□</t>
  </si>
  <si>
    <t>□□□□</t>
  </si>
  <si>
    <t>／</t>
  </si>
  <si>
    <t>mm</t>
  </si>
  <si>
    <t xml:space="preserve">22/21=1.048 </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</si>
  <si>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</si>
  <si>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</si>
  <si>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mm</t>
  </si>
  <si>
    <t>蹴上踏面：</t>
  </si>
  <si>
    <t>mm</t>
  </si>
  <si>
    <t>踏込み：</t>
  </si>
  <si>
    <t>回り階段：</t>
  </si>
  <si>
    <t>5欄用</t>
  </si>
  <si>
    <t>■□□□□</t>
  </si>
  <si>
    <t>□■□□□</t>
  </si>
  <si>
    <t>□□■□□</t>
  </si>
  <si>
    <t>□□□■□</t>
  </si>
  <si>
    <t>□□□□□</t>
  </si>
  <si>
    <t>□□□□□</t>
  </si>
  <si>
    <t>◆寸法</t>
  </si>
  <si>
    <t>①階段</t>
  </si>
  <si>
    <t>②階段</t>
  </si>
  <si>
    <t>③階段</t>
  </si>
  <si>
    <t>イ  手すりが、次の表の（い）項に掲げる空間ごとに、（ろ）項に掲げる基準に適合していること。ただし、便所、浴室、玄関及び脱衣室にあっては、日常生活空間内に存するものに限る。</t>
  </si>
  <si>
    <t>■□□</t>
  </si>
  <si>
    <t>(い)</t>
  </si>
  <si>
    <t>手すりの設置の基準</t>
  </si>
  <si>
    <t>■□□□</t>
  </si>
  <si>
    <t>□□■□</t>
  </si>
  <si>
    <t>□□□■</t>
  </si>
  <si>
    <t>□</t>
  </si>
  <si>
    <t>１／</t>
  </si>
  <si>
    <t>□</t>
  </si>
  <si>
    <t>mm</t>
  </si>
  <si>
    <t>□■</t>
  </si>
  <si>
    <t>□■□</t>
  </si>
  <si>
    <t>□□■</t>
  </si>
  <si>
    <t>□□□</t>
  </si>
  <si>
    <t>□■□□</t>
  </si>
  <si>
    <t>□□□■</t>
  </si>
  <si>
    <t>□</t>
  </si>
  <si>
    <t>□□■□</t>
  </si>
  <si>
    <t>□□□■</t>
  </si>
  <si>
    <t>□□□□</t>
  </si>
  <si>
    <t>(い)</t>
  </si>
  <si>
    <t>(ろ)</t>
  </si>
  <si>
    <t>手すりの設置の基準</t>
  </si>
  <si>
    <t>バルコニー</t>
  </si>
  <si>
    <t>①腰壁その他足がかりとなるおそれのある部分（以下「腰壁等」という。）の高さが650mm以上1,100mm未満の場合にあっては、床面から1,100mm以上の高さに達するように設けられていること。</t>
  </si>
  <si>
    <t>■□□</t>
  </si>
  <si>
    <t>□□□</t>
  </si>
  <si>
    <t>存在するが外部からの高さ１ｍ以下</t>
  </si>
  <si>
    <t>存在するが非開閉窓など転落のおそれなし</t>
  </si>
  <si>
    <t>■□□</t>
  </si>
  <si>
    <t>□□■</t>
  </si>
  <si>
    <t>□■■</t>
  </si>
  <si>
    <t>腰壁等：</t>
  </si>
  <si>
    <t>② 腰壁の高さが300mm以上650mm未満の場合にあっては、腰壁等から800mm以上の高さに達するように設けられていること。</t>
  </si>
  <si>
    <t>腰壁から：</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</si>
  <si>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</si>
  <si>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</si>
  <si>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</si>
  <si>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</si>
  <si>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</si>
  <si>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t>
  </si>
  <si>
    <t>存在するが外部からの高さ１ｍ以下</t>
  </si>
  <si>
    <t>存在するが非開閉窓など転落のおそれなし</t>
  </si>
  <si>
    <t>□■■</t>
  </si>
  <si>
    <t>窓台等：</t>
  </si>
  <si>
    <t>窓台から：</t>
  </si>
  <si>
    <t>（2F）床から：</t>
  </si>
  <si>
    <t>③窓台等の高さが300mm未満の場合にあっては、床面から1,100mm以上の高さに達するように設けられていること。</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</si>
  <si>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</si>
  <si>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</si>
  <si>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</si>
  <si>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t>
  </si>
  <si>
    <t>□□■</t>
  </si>
  <si>
    <t>存在するが外部からの高さ１ｍ以下</t>
  </si>
  <si>
    <t>□</t>
  </si>
  <si>
    <t>存在するが非開閉窓など転落のおそれなし</t>
  </si>
  <si>
    <t>擁壁：</t>
  </si>
  <si>
    <t>擁壁から：</t>
  </si>
  <si>
    <t>□■□</t>
  </si>
  <si>
    <t>□□□</t>
  </si>
  <si>
    <t>手すり子：</t>
  </si>
  <si>
    <t>非適合</t>
  </si>
  <si>
    <t>長辺：</t>
  </si>
  <si>
    <t>便器と壁の距離　</t>
  </si>
  <si>
    <t>離隔：</t>
  </si>
  <si>
    <t>寝室の面積（内法寸法）</t>
  </si>
  <si>
    <t>m2</t>
  </si>
  <si>
    <t>　２  住宅の共用部分に係る基準</t>
  </si>
  <si>
    <t>(１) 
共用廊下</t>
  </si>
  <si>
    <t>■□□</t>
  </si>
  <si>
    <t>□■□</t>
  </si>
  <si>
    <t>□□■</t>
  </si>
  <si>
    <t>□</t>
  </si>
  <si>
    <t>実勾配</t>
  </si>
  <si>
    <t>１／</t>
  </si>
  <si>
    <t>②  段が設けられている場合にあっては、当該段が(２)イの①から④までに掲げる基準※に適合していること。</t>
  </si>
  <si>
    <t>※
(２)イ
①から④</t>
  </si>
  <si>
    <t>① 踏面が240mm以上であり、かつ、けあげの寸法の２倍と踏面の寸法の和が550mm以上650mm以下であること。</t>
  </si>
  <si>
    <t>□</t>
  </si>
  <si>
    <t>② 蹴込みが30mm以下であること。</t>
  </si>
  <si>
    <t>③ 最上段の通路等への食い込み部分及び最下段の通路等への突出部分が設けられていないこと。</t>
  </si>
  <si>
    <t>□</t>
  </si>
  <si>
    <t>なし</t>
  </si>
  <si>
    <t>あり</t>
  </si>
  <si>
    <t>なし</t>
  </si>
  <si>
    <t>□</t>
  </si>
  <si>
    <t>■□□</t>
  </si>
  <si>
    <t>◎避け</t>
  </si>
  <si>
    <t>●無し</t>
  </si>
  <si>
    <t>②  転落防止のための手すりの手すり子で床面及び腰壁等（腰壁等の高さが650㎜未満の場合に限る。）からの高さが800㎜以内の部分に存するものの相互の間隔が、内法寸法で110㎜以下であること。</t>
  </si>
  <si>
    <t>□■□□</t>
  </si>
  <si>
    <t>◆未達</t>
  </si>
  <si>
    <t>mm</t>
  </si>
  <si>
    <t>② 蹴込みが30mm以下であること。</t>
  </si>
  <si>
    <t>③ 最上段の通路等への食い込み部分及び最下段の通路等への突出部分が設けられていないこと。</t>
  </si>
  <si>
    <t>■□□</t>
  </si>
  <si>
    <t>踏面先端から：</t>
  </si>
  <si>
    <t>mm</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</si>
  <si>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</si>
  <si>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</si>
  <si>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t>
  </si>
  <si>
    <t>イ  エレベーター及びエレベーターホールの寸法が、次に掲げる基準に適合していること。</t>
  </si>
  <si>
    <t>■□□</t>
  </si>
  <si>
    <t>□□□</t>
  </si>
  <si>
    <t>(3)
エレベーター</t>
  </si>
  <si>
    <t>□□□</t>
  </si>
  <si>
    <t>■□□</t>
  </si>
  <si>
    <t>□</t>
  </si>
  <si>
    <t>１／</t>
  </si>
  <si>
    <t>有効幅員</t>
  </si>
  <si>
    <t>②  手すりが、傾斜路の少なくとも片側に、かつ、床面からの高さが700㎜から900㎜の位置に設けられていること。</t>
  </si>
  <si>
    <t>□□□</t>
  </si>
  <si>
    <t>③  段が設けられている場合にあっては、当該段が(２)イの①から④に掲げる基準※に適合していること。</t>
  </si>
  <si>
    <t>□</t>
  </si>
  <si>
    <t>mm</t>
  </si>
  <si>
    <t>傾斜路</t>
  </si>
  <si>
    <t>□■□</t>
  </si>
  <si>
    <t>□□□</t>
  </si>
  <si>
    <t>段</t>
  </si>
  <si>
    <t>※
(２)イ
①から④</t>
  </si>
  <si>
    <t>■□□</t>
  </si>
  <si>
    <t>□■□</t>
  </si>
  <si>
    <t>□□■</t>
  </si>
  <si>
    <t>③ 最上段の通路等への食い込み部分及び最下段の通路等への突出部分が設けられていないこと。</t>
  </si>
  <si>
    <t>あり</t>
  </si>
  <si>
    <t>□</t>
  </si>
  <si>
    <t>□</t>
  </si>
  <si>
    <t>□</t>
  </si>
  <si>
    <t>□</t>
  </si>
  <si>
    <t>様式第１５号の１</t>
  </si>
  <si>
    <t>様式第１５号の２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</si>
</sst>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0_ "/>
  </numFmts>
  <fonts count="8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name val="ＭＳ Ｐ明朝"/>
      <family val="1"/>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10.5"/>
      <name val="ＭＳ 明朝"/>
      <family val="1"/>
    </font>
    <font>
      <sz val="10"/>
      <color indexed="8"/>
      <name val="ＭＳ Ｐゴシック"/>
      <family val="3"/>
    </font>
    <font>
      <b/>
      <sz val="14"/>
      <color indexed="8"/>
      <name val="ＭＳ Ｐゴシック"/>
      <family val="3"/>
    </font>
    <font>
      <sz val="9"/>
      <color indexed="8"/>
      <name val="ＭＳ Ｐゴシック"/>
      <family val="3"/>
    </font>
    <font>
      <sz val="9"/>
      <color indexed="8"/>
      <name val="ＭＳ 明朝"/>
      <family val="1"/>
    </font>
    <font>
      <sz val="11"/>
      <color indexed="8"/>
      <name val="ＭＳ 明朝"/>
      <family val="1"/>
    </font>
    <font>
      <vertAlign val="superscript"/>
      <sz val="10"/>
      <color indexed="8"/>
      <name val="ＭＳ 明朝"/>
      <family val="1"/>
    </font>
    <font>
      <sz val="16"/>
      <color indexed="8"/>
      <name val="ＭＳ Ｐゴシック"/>
      <family val="3"/>
    </font>
    <font>
      <sz val="14"/>
      <color indexed="8"/>
      <name val="ＭＳ Ｐゴシック"/>
      <family val="3"/>
    </font>
    <font>
      <sz val="11"/>
      <name val="ＭＳ 明朝"/>
      <family val="1"/>
    </font>
    <font>
      <sz val="8"/>
      <name val="ＭＳ Ｐ明朝"/>
      <family val="1"/>
    </font>
    <font>
      <sz val="12"/>
      <color indexed="8"/>
      <name val="ＭＳ Ｐゴシック"/>
      <family val="3"/>
    </font>
    <font>
      <sz val="10"/>
      <color indexed="13"/>
      <name val="ＭＳ Ｐゴシック"/>
      <family val="3"/>
    </font>
    <font>
      <u val="single"/>
      <sz val="10"/>
      <color indexed="8"/>
      <name val="ＭＳ Ｐゴシック"/>
      <family val="3"/>
    </font>
    <font>
      <vertAlign val="superscript"/>
      <sz val="10"/>
      <color indexed="8"/>
      <name val="ＭＳ Ｐゴシック"/>
      <family val="3"/>
    </font>
    <font>
      <sz val="9"/>
      <color indexed="13"/>
      <name val="ＭＳ Ｐゴシック"/>
      <family val="3"/>
    </font>
    <font>
      <u val="single"/>
      <sz val="9"/>
      <color indexed="10"/>
      <name val="ＭＳ Ｐゴシック"/>
      <family val="3"/>
    </font>
    <font>
      <strike/>
      <sz val="9"/>
      <color indexed="10"/>
      <name val="ＭＳ 明朝"/>
      <family val="1"/>
    </font>
    <font>
      <u val="single"/>
      <sz val="9"/>
      <color indexed="8"/>
      <name val="ＭＳ Ｐゴシック"/>
      <family val="3"/>
    </font>
    <font>
      <sz val="8"/>
      <color indexed="8"/>
      <name val="ＭＳ Ｐゴシック"/>
      <family val="3"/>
    </font>
    <font>
      <sz val="9"/>
      <color indexed="10"/>
      <name val="ＭＳ Ｐゴシック"/>
      <family val="3"/>
    </font>
    <font>
      <sz val="10"/>
      <color indexed="8"/>
      <name val="ＭＳ 明朝"/>
      <family val="1"/>
    </font>
    <font>
      <sz val="8"/>
      <color indexed="8"/>
      <name val="ＭＳ 明朝"/>
      <family val="1"/>
    </font>
    <font>
      <sz val="11"/>
      <color theme="1"/>
      <name val="Calibri"/>
      <family val="3"/>
    </font>
    <font>
      <sz val="11"/>
      <color indexed="8"/>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Ｐゴシック"/>
      <family val="3"/>
    </font>
    <font>
      <strike/>
      <sz val="9"/>
      <color rgb="FFFF0000"/>
      <name val="ＭＳ 明朝"/>
      <family val="1"/>
    </font>
    <font>
      <sz val="9"/>
      <color theme="1"/>
      <name val="ＭＳ 明朝"/>
      <family val="1"/>
    </font>
    <font>
      <u val="single"/>
      <sz val="9"/>
      <color theme="1"/>
      <name val="ＭＳ Ｐゴシック"/>
      <family val="3"/>
    </font>
    <font>
      <sz val="11"/>
      <color theme="1"/>
      <name val="ＭＳ Ｐゴシック"/>
      <family val="3"/>
    </font>
    <font>
      <sz val="8"/>
      <color theme="1"/>
      <name val="ＭＳ Ｐゴシック"/>
      <family val="3"/>
    </font>
    <font>
      <sz val="9"/>
      <color rgb="FFFF0000"/>
      <name val="ＭＳ Ｐゴシック"/>
      <family val="3"/>
    </font>
    <font>
      <sz val="10"/>
      <color theme="1"/>
      <name val="ＭＳ 明朝"/>
      <family val="1"/>
    </font>
    <font>
      <sz val="8"/>
      <color theme="1"/>
      <name val="ＭＳ 明朝"/>
      <family val="1"/>
    </font>
    <font>
      <sz val="9"/>
      <color theme="1"/>
      <name val="Calibri"/>
      <family val="3"/>
    </font>
    <font>
      <sz val="10"/>
      <color theme="1"/>
      <name val="Calibri"/>
      <family val="3"/>
    </font>
    <font>
      <sz val="8"/>
      <color theme="1"/>
      <name val="Calibri"/>
      <family val="3"/>
    </font>
    <font>
      <u val="single"/>
      <sz val="10"/>
      <color theme="1"/>
      <name val="ＭＳ Ｐゴシック"/>
      <family val="3"/>
    </font>
    <font>
      <sz val="16"/>
      <color theme="1"/>
      <name val="ＭＳ Ｐゴシック"/>
      <family val="3"/>
    </font>
    <font>
      <sz val="14"/>
      <color theme="1"/>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rgb="FFFFFF99"/>
        <bgColor indexed="64"/>
      </patternFill>
    </fill>
    <fill>
      <patternFill patternType="solid">
        <fgColor indexed="13"/>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right/>
      <top style="thin"/>
      <bottom/>
    </border>
    <border>
      <left/>
      <right style="thin"/>
      <top style="thin"/>
      <bottom/>
    </border>
    <border>
      <left style="thin"/>
      <right style="medium"/>
      <top style="thin"/>
      <bottom>
        <color indexed="63"/>
      </bottom>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medium"/>
      <top/>
      <bottom style="thin"/>
    </border>
    <border>
      <left style="thin"/>
      <right style="thin"/>
      <top/>
      <bottom style="medium"/>
    </border>
    <border>
      <left/>
      <right/>
      <top/>
      <bottom style="medium"/>
    </border>
    <border>
      <left>
        <color indexed="63"/>
      </left>
      <right style="thin"/>
      <top/>
      <bottom style="medium"/>
    </border>
    <border>
      <left style="thin"/>
      <right/>
      <top/>
      <bottom style="medium"/>
    </border>
    <border>
      <left style="thin"/>
      <right style="thin"/>
      <top style="thin"/>
      <bottom style="thin"/>
    </border>
    <border>
      <left style="medium"/>
      <right>
        <color indexed="63"/>
      </right>
      <top style="thin"/>
      <bottom>
        <color indexed="63"/>
      </bottom>
    </border>
    <border>
      <left style="thin"/>
      <right style="thin"/>
      <top style="thin"/>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style="medium"/>
    </border>
    <border>
      <left style="medium"/>
      <right style="thin"/>
      <top/>
      <bottom style="medium"/>
    </border>
    <border>
      <left style="thin"/>
      <right>
        <color indexed="63"/>
      </right>
      <top style="thin"/>
      <bottom style="dotted"/>
    </border>
    <border>
      <left>
        <color indexed="63"/>
      </left>
      <right>
        <color indexed="63"/>
      </right>
      <top style="thin"/>
      <bottom style="dotted"/>
    </border>
    <border>
      <left/>
      <right style="thin"/>
      <top style="thin"/>
      <bottom style="dotted"/>
    </border>
    <border>
      <left>
        <color indexed="63"/>
      </left>
      <right>
        <color indexed="63"/>
      </right>
      <top style="dotted"/>
      <bottom style="dotted"/>
    </border>
    <border>
      <left style="thin"/>
      <right/>
      <top style="dotted"/>
      <bottom style="dotted"/>
    </border>
    <border>
      <left/>
      <right style="thin"/>
      <top style="dotted"/>
      <bottom style="dotted"/>
    </border>
    <border>
      <left/>
      <right/>
      <top style="medium"/>
      <bottom style="thin"/>
    </border>
    <border>
      <left>
        <color indexed="63"/>
      </left>
      <right style="thin"/>
      <top style="medium"/>
      <bottom style="thin"/>
    </border>
    <border>
      <left style="thin"/>
      <right style="medium"/>
      <top style="medium"/>
      <bottom style="thin"/>
    </border>
    <border>
      <left style="thin"/>
      <right/>
      <top style="dotted"/>
      <bottom style="medium"/>
    </border>
    <border>
      <left/>
      <right style="medium"/>
      <top style="thin"/>
      <bottom style="dotted"/>
    </border>
    <border>
      <left>
        <color indexed="63"/>
      </left>
      <right style="medium"/>
      <top style="dotted"/>
      <bottom style="dotted"/>
    </border>
    <border>
      <left>
        <color indexed="63"/>
      </left>
      <right style="medium"/>
      <top style="medium"/>
      <bottom style="thin"/>
    </border>
    <border>
      <left style="thin"/>
      <right/>
      <top style="medium"/>
      <bottom style="thin"/>
    </border>
    <border>
      <left>
        <color indexed="63"/>
      </left>
      <right>
        <color indexed="63"/>
      </right>
      <top>
        <color indexed="63"/>
      </top>
      <bottom style="dotted"/>
    </border>
    <border>
      <left/>
      <right style="thin"/>
      <top>
        <color indexed="63"/>
      </top>
      <bottom style="dotted"/>
    </border>
    <border>
      <left style="thin"/>
      <right style="thin"/>
      <top style="thin"/>
      <bottom style="medium"/>
    </border>
    <border>
      <left style="medium"/>
      <right>
        <color indexed="63"/>
      </right>
      <top style="thin"/>
      <bottom style="thin"/>
    </border>
    <border>
      <left/>
      <right style="medium"/>
      <top>
        <color indexed="63"/>
      </top>
      <bottom style="dashed"/>
    </border>
    <border>
      <left style="medium"/>
      <right style="thin"/>
      <top>
        <color indexed="63"/>
      </top>
      <bottom style="thin"/>
    </border>
    <border>
      <left style="thin"/>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medium"/>
      <top style="thin"/>
      <bottom style="medium"/>
    </border>
    <border>
      <left style="medium"/>
      <right style="thin"/>
      <top style="medium"/>
      <bottom>
        <color indexed="63"/>
      </bottom>
    </border>
    <border>
      <left style="thin"/>
      <right/>
      <top style="dashed"/>
      <bottom/>
    </border>
    <border>
      <left/>
      <right/>
      <top style="dashed"/>
      <bottom/>
    </border>
    <border>
      <left/>
      <right style="medium"/>
      <top style="dashed"/>
      <bottom/>
    </border>
    <border>
      <left style="thin"/>
      <right/>
      <top>
        <color indexed="63"/>
      </top>
      <bottom style="dashed"/>
    </border>
    <border>
      <left/>
      <right/>
      <top>
        <color indexed="63"/>
      </top>
      <bottom style="dashed"/>
    </border>
    <border>
      <left style="thin"/>
      <right>
        <color indexed="63"/>
      </right>
      <top>
        <color indexed="63"/>
      </top>
      <bottom style="dotted"/>
    </border>
    <border>
      <left/>
      <right style="medium"/>
      <top>
        <color indexed="63"/>
      </top>
      <bottom style="dotted"/>
    </border>
    <border>
      <left style="medium"/>
      <right/>
      <top style="medium"/>
      <bottom/>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top style="thin"/>
      <bottom style="dashed"/>
    </border>
    <border>
      <left/>
      <right/>
      <top style="thin"/>
      <bottom style="dashed"/>
    </border>
    <border>
      <left/>
      <right style="medium"/>
      <top style="thin"/>
      <bottom style="dashed"/>
    </border>
  </borders>
  <cellStyleXfs count="66">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60" fillId="0" borderId="0">
      <alignment vertical="center"/>
      <protection/>
    </xf>
    <xf numFmtId="0" fontId="61"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096">
    <xf numFmtId="0" fontId="0" fillId="0" borderId="0" xfId="0" applyAlignment="1">
      <alignment vertical="center"/>
    </xf>
    <xf numFmtId="0" fontId="17" fillId="0" borderId="0" xfId="63" applyFont="1">
      <alignment vertical="center"/>
      <protection/>
    </xf>
    <xf numFmtId="0" fontId="17" fillId="0" borderId="0" xfId="63" applyFont="1" applyAlignment="1">
      <alignment vertical="center"/>
      <protection/>
    </xf>
    <xf numFmtId="0" fontId="17" fillId="0" borderId="0" xfId="63" applyFont="1" applyBorder="1">
      <alignment vertical="center"/>
      <protection/>
    </xf>
    <xf numFmtId="0" fontId="21" fillId="0" borderId="0" xfId="63" applyFont="1">
      <alignment vertical="center"/>
      <protection/>
    </xf>
    <xf numFmtId="0" fontId="24" fillId="0" borderId="0" xfId="63" applyFont="1">
      <alignment vertical="center"/>
      <protection/>
    </xf>
    <xf numFmtId="0" fontId="22" fillId="0" borderId="0" xfId="63" applyFont="1">
      <alignment vertical="center"/>
      <protection/>
    </xf>
    <xf numFmtId="0" fontId="27" fillId="0" borderId="0" xfId="63" applyFont="1" applyAlignment="1">
      <alignment horizontal="center" wrapText="1"/>
      <protection/>
    </xf>
    <xf numFmtId="0" fontId="17" fillId="0" borderId="0" xfId="63" applyFont="1" applyAlignment="1">
      <alignment horizontal="center" vertical="center"/>
      <protection/>
    </xf>
    <xf numFmtId="0" fontId="17" fillId="0" borderId="10" xfId="63" applyFont="1" applyBorder="1" applyAlignment="1">
      <alignment horizontal="center" vertical="center" wrapText="1"/>
      <protection/>
    </xf>
    <xf numFmtId="0" fontId="17" fillId="23" borderId="11" xfId="63" applyFont="1" applyFill="1" applyBorder="1" applyAlignment="1">
      <alignment vertical="center"/>
      <protection/>
    </xf>
    <xf numFmtId="0" fontId="17" fillId="23" borderId="12" xfId="63" applyFont="1" applyFill="1" applyBorder="1" applyAlignment="1">
      <alignment vertical="center"/>
      <protection/>
    </xf>
    <xf numFmtId="0" fontId="17" fillId="23" borderId="12" xfId="63" applyFont="1" applyFill="1" applyBorder="1" applyAlignment="1">
      <alignment vertical="top"/>
      <protection/>
    </xf>
    <xf numFmtId="0" fontId="28" fillId="23" borderId="12" xfId="63" applyFont="1" applyFill="1" applyBorder="1">
      <alignment vertical="center"/>
      <protection/>
    </xf>
    <xf numFmtId="0" fontId="28" fillId="23" borderId="12" xfId="63" applyFont="1" applyFill="1" applyBorder="1" applyAlignment="1">
      <alignment vertical="center"/>
      <protection/>
    </xf>
    <xf numFmtId="0" fontId="28" fillId="23" borderId="13" xfId="63" applyFont="1" applyFill="1" applyBorder="1">
      <alignment vertical="center"/>
      <protection/>
    </xf>
    <xf numFmtId="0" fontId="28" fillId="0" borderId="14" xfId="63" applyFont="1" applyBorder="1" applyAlignment="1">
      <alignment horizontal="right" vertical="center"/>
      <protection/>
    </xf>
    <xf numFmtId="0" fontId="28" fillId="0" borderId="14" xfId="63" applyFont="1" applyBorder="1" applyAlignment="1">
      <alignment horizontal="left" vertical="center"/>
      <protection/>
    </xf>
    <xf numFmtId="0" fontId="28" fillId="0" borderId="15" xfId="63" applyFont="1" applyBorder="1" applyAlignment="1">
      <alignment horizontal="left" vertical="center"/>
      <protection/>
    </xf>
    <xf numFmtId="0" fontId="29" fillId="0" borderId="16" xfId="63" applyFont="1" applyBorder="1" applyAlignment="1">
      <alignment vertical="center"/>
      <protection/>
    </xf>
    <xf numFmtId="0" fontId="29" fillId="0" borderId="14" xfId="63" applyFont="1" applyBorder="1" applyAlignment="1">
      <alignment vertical="center"/>
      <protection/>
    </xf>
    <xf numFmtId="0" fontId="29" fillId="0" borderId="17" xfId="63" applyFont="1" applyBorder="1" applyAlignment="1">
      <alignment vertical="center" wrapText="1"/>
      <protection/>
    </xf>
    <xf numFmtId="0" fontId="17" fillId="0" borderId="18" xfId="63" applyFont="1" applyBorder="1" applyAlignment="1">
      <alignment vertical="center" wrapText="1"/>
      <protection/>
    </xf>
    <xf numFmtId="0" fontId="28" fillId="0" borderId="19" xfId="63" applyFont="1" applyFill="1" applyBorder="1" applyAlignment="1">
      <alignment horizontal="right" vertical="center" shrinkToFit="1"/>
      <protection/>
    </xf>
    <xf numFmtId="0" fontId="28" fillId="0" borderId="0" xfId="63" applyFont="1" applyBorder="1" applyAlignment="1">
      <alignment horizontal="left" vertical="center"/>
      <protection/>
    </xf>
    <xf numFmtId="0" fontId="28" fillId="0" borderId="0" xfId="63" applyFont="1" applyBorder="1" applyAlignment="1">
      <alignment horizontal="right" vertical="center"/>
      <protection/>
    </xf>
    <xf numFmtId="0" fontId="28" fillId="0" borderId="20" xfId="63" applyFont="1" applyBorder="1" applyAlignment="1">
      <alignment horizontal="left" vertical="center"/>
      <protection/>
    </xf>
    <xf numFmtId="0" fontId="29" fillId="24" borderId="18" xfId="63" applyFont="1" applyFill="1" applyBorder="1" applyAlignment="1">
      <alignment horizontal="right" vertical="center"/>
      <protection/>
    </xf>
    <xf numFmtId="0" fontId="29" fillId="0" borderId="21" xfId="63" applyFont="1" applyBorder="1" applyAlignment="1">
      <alignment vertical="center" wrapText="1"/>
      <protection/>
    </xf>
    <xf numFmtId="0" fontId="25" fillId="0" borderId="0" xfId="63" applyFont="1" applyBorder="1" applyAlignment="1">
      <alignment vertical="center"/>
      <protection/>
    </xf>
    <xf numFmtId="0" fontId="28" fillId="0" borderId="19" xfId="63" applyFont="1" applyBorder="1" applyAlignment="1">
      <alignment horizontal="right" vertical="center"/>
      <protection/>
    </xf>
    <xf numFmtId="0" fontId="29" fillId="0" borderId="18" xfId="63" applyFont="1" applyFill="1" applyBorder="1" applyAlignment="1">
      <alignment horizontal="right" vertical="center"/>
      <protection/>
    </xf>
    <xf numFmtId="0" fontId="29" fillId="0" borderId="0" xfId="63" applyFont="1" applyBorder="1" applyAlignment="1">
      <alignment vertical="center"/>
      <protection/>
    </xf>
    <xf numFmtId="0" fontId="28" fillId="24" borderId="19" xfId="63" applyFont="1" applyFill="1" applyBorder="1" applyAlignment="1">
      <alignment horizontal="right" vertical="center" shrinkToFit="1"/>
      <protection/>
    </xf>
    <xf numFmtId="0" fontId="28" fillId="0" borderId="0" xfId="63" applyFont="1" applyBorder="1" applyAlignment="1">
      <alignment horizontal="left" vertical="center" shrinkToFit="1"/>
      <protection/>
    </xf>
    <xf numFmtId="0" fontId="28" fillId="0" borderId="20" xfId="63" applyFont="1" applyBorder="1" applyAlignment="1">
      <alignment horizontal="left" vertical="center" shrinkToFit="1"/>
      <protection/>
    </xf>
    <xf numFmtId="0" fontId="28" fillId="0" borderId="19" xfId="63" applyFont="1" applyBorder="1" applyAlignment="1">
      <alignment horizontal="right" vertical="center" shrinkToFit="1"/>
      <protection/>
    </xf>
    <xf numFmtId="0" fontId="28" fillId="0" borderId="0" xfId="63" applyFont="1" applyBorder="1" applyAlignment="1">
      <alignment horizontal="right" vertical="center" shrinkToFit="1"/>
      <protection/>
    </xf>
    <xf numFmtId="0" fontId="29" fillId="0" borderId="18" xfId="63" applyFont="1" applyBorder="1" applyAlignment="1">
      <alignment vertical="center"/>
      <protection/>
    </xf>
    <xf numFmtId="0" fontId="28" fillId="24" borderId="22" xfId="63" applyFont="1" applyFill="1" applyBorder="1" applyAlignment="1">
      <alignment horizontal="right" vertical="center"/>
      <protection/>
    </xf>
    <xf numFmtId="0" fontId="28" fillId="0" borderId="22" xfId="63" applyFont="1" applyBorder="1" applyAlignment="1">
      <alignment horizontal="left" vertical="center"/>
      <protection/>
    </xf>
    <xf numFmtId="0" fontId="28" fillId="0" borderId="23" xfId="63" applyFont="1" applyBorder="1" applyAlignment="1">
      <alignment horizontal="left" vertical="center"/>
      <protection/>
    </xf>
    <xf numFmtId="0" fontId="29" fillId="0" borderId="24" xfId="63" applyFont="1" applyBorder="1" applyAlignment="1">
      <alignment vertical="center" wrapText="1"/>
      <protection/>
    </xf>
    <xf numFmtId="0" fontId="25" fillId="0" borderId="0" xfId="63" applyFont="1" applyBorder="1">
      <alignment vertical="center"/>
      <protection/>
    </xf>
    <xf numFmtId="0" fontId="28" fillId="24" borderId="0" xfId="63" applyFont="1" applyFill="1" applyBorder="1" applyAlignment="1">
      <alignment horizontal="right" vertical="center"/>
      <protection/>
    </xf>
    <xf numFmtId="0" fontId="29" fillId="0" borderId="0" xfId="63" applyFont="1" applyBorder="1" applyAlignment="1">
      <alignment vertical="center" shrinkToFit="1"/>
      <protection/>
    </xf>
    <xf numFmtId="0" fontId="30" fillId="24" borderId="0" xfId="63" applyFont="1" applyFill="1" applyBorder="1" applyAlignment="1">
      <alignment vertical="center"/>
      <protection/>
    </xf>
    <xf numFmtId="0" fontId="28" fillId="24" borderId="25" xfId="63" applyFont="1" applyFill="1" applyBorder="1" applyAlignment="1">
      <alignment horizontal="right" vertical="center"/>
      <protection/>
    </xf>
    <xf numFmtId="0" fontId="28" fillId="0" borderId="25" xfId="63" applyFont="1" applyBorder="1" applyAlignment="1">
      <alignment horizontal="left" vertical="center" shrinkToFit="1"/>
      <protection/>
    </xf>
    <xf numFmtId="0" fontId="28" fillId="0" borderId="26" xfId="63" applyFont="1" applyBorder="1" applyAlignment="1">
      <alignment horizontal="left" vertical="center" shrinkToFit="1"/>
      <protection/>
    </xf>
    <xf numFmtId="0" fontId="30" fillId="24" borderId="25" xfId="63" applyFont="1" applyFill="1" applyBorder="1" applyAlignment="1">
      <alignment vertical="center"/>
      <protection/>
    </xf>
    <xf numFmtId="0" fontId="29" fillId="0" borderId="25" xfId="63" applyFont="1" applyBorder="1" applyAlignment="1">
      <alignment vertical="center"/>
      <protection/>
    </xf>
    <xf numFmtId="0" fontId="17" fillId="0" borderId="27" xfId="63" applyFont="1" applyBorder="1" applyAlignment="1">
      <alignment vertical="center" wrapText="1"/>
      <protection/>
    </xf>
    <xf numFmtId="0" fontId="28" fillId="24" borderId="28" xfId="63" applyFont="1" applyFill="1" applyBorder="1" applyAlignment="1">
      <alignment horizontal="right" vertical="center"/>
      <protection/>
    </xf>
    <xf numFmtId="0" fontId="28" fillId="0" borderId="28" xfId="63" applyFont="1" applyBorder="1" applyAlignment="1">
      <alignment horizontal="left" vertical="center"/>
      <protection/>
    </xf>
    <xf numFmtId="0" fontId="28" fillId="0" borderId="29" xfId="63" applyFont="1" applyBorder="1" applyAlignment="1">
      <alignment horizontal="left" vertical="center"/>
      <protection/>
    </xf>
    <xf numFmtId="0" fontId="29" fillId="0" borderId="30" xfId="63" applyFont="1" applyBorder="1" applyAlignment="1">
      <alignment vertical="center"/>
      <protection/>
    </xf>
    <xf numFmtId="0" fontId="29" fillId="0" borderId="28" xfId="63" applyFont="1" applyBorder="1" applyAlignment="1">
      <alignment vertical="center"/>
      <protection/>
    </xf>
    <xf numFmtId="0" fontId="29" fillId="0" borderId="31" xfId="63" applyFont="1" applyBorder="1" applyAlignment="1">
      <alignment vertical="center" wrapText="1"/>
      <protection/>
    </xf>
    <xf numFmtId="0" fontId="29" fillId="0" borderId="32" xfId="63" applyFont="1" applyBorder="1" applyAlignment="1">
      <alignment/>
      <protection/>
    </xf>
    <xf numFmtId="0" fontId="29" fillId="0" borderId="22" xfId="63" applyFont="1" applyBorder="1" applyAlignment="1">
      <alignment vertical="center"/>
      <protection/>
    </xf>
    <xf numFmtId="0" fontId="26" fillId="0" borderId="23" xfId="63" applyFont="1" applyFill="1" applyBorder="1" applyAlignment="1">
      <alignment horizontal="right" vertical="top"/>
      <protection/>
    </xf>
    <xf numFmtId="0" fontId="29" fillId="0" borderId="20" xfId="63" applyFont="1" applyBorder="1" applyAlignment="1">
      <alignment vertical="center"/>
      <protection/>
    </xf>
    <xf numFmtId="0" fontId="29" fillId="24" borderId="0" xfId="63" applyFont="1" applyFill="1" applyBorder="1" applyAlignment="1">
      <alignment horizontal="right" vertical="center"/>
      <protection/>
    </xf>
    <xf numFmtId="0" fontId="17" fillId="0" borderId="33" xfId="63" applyFont="1" applyBorder="1" applyAlignment="1">
      <alignment vertical="center" wrapText="1"/>
      <protection/>
    </xf>
    <xf numFmtId="0" fontId="28" fillId="0" borderId="25" xfId="63" applyFont="1" applyBorder="1" applyAlignment="1">
      <alignment horizontal="left" vertical="center"/>
      <protection/>
    </xf>
    <xf numFmtId="0" fontId="28" fillId="0" borderId="26" xfId="63" applyFont="1" applyBorder="1" applyAlignment="1">
      <alignment horizontal="left" vertical="center"/>
      <protection/>
    </xf>
    <xf numFmtId="0" fontId="29" fillId="0" borderId="34" xfId="63" applyFont="1" applyFill="1" applyBorder="1" applyAlignment="1">
      <alignment vertical="center"/>
      <protection/>
    </xf>
    <xf numFmtId="0" fontId="29" fillId="0" borderId="25" xfId="63" applyFont="1" applyFill="1" applyBorder="1" applyAlignment="1">
      <alignment vertical="center"/>
      <protection/>
    </xf>
    <xf numFmtId="0" fontId="29" fillId="0" borderId="25" xfId="63" applyFont="1" applyFill="1" applyBorder="1" applyAlignment="1">
      <alignment horizontal="right" vertical="center"/>
      <protection/>
    </xf>
    <xf numFmtId="0" fontId="29" fillId="0" borderId="26" xfId="63" applyFont="1" applyFill="1" applyBorder="1" applyAlignment="1">
      <alignment vertical="center"/>
      <protection/>
    </xf>
    <xf numFmtId="0" fontId="29" fillId="0" borderId="32" xfId="63" applyFont="1" applyFill="1" applyBorder="1" applyAlignment="1">
      <alignment vertical="center"/>
      <protection/>
    </xf>
    <xf numFmtId="0" fontId="29" fillId="0" borderId="22" xfId="63" applyFont="1" applyFill="1" applyBorder="1" applyAlignment="1">
      <alignment vertical="center"/>
      <protection/>
    </xf>
    <xf numFmtId="0" fontId="29" fillId="0" borderId="22" xfId="63" applyFont="1" applyFill="1" applyBorder="1" applyAlignment="1">
      <alignment horizontal="right" vertical="center"/>
      <protection/>
    </xf>
    <xf numFmtId="0" fontId="28" fillId="0" borderId="0" xfId="63" applyFont="1" applyFill="1" applyBorder="1" applyAlignment="1">
      <alignment horizontal="right" vertical="center"/>
      <protection/>
    </xf>
    <xf numFmtId="0" fontId="28" fillId="0" borderId="0" xfId="63" applyFont="1" applyFill="1" applyBorder="1" applyAlignment="1">
      <alignment horizontal="left" vertical="center"/>
      <protection/>
    </xf>
    <xf numFmtId="0" fontId="28" fillId="0" borderId="20" xfId="63" applyFont="1" applyFill="1" applyBorder="1" applyAlignment="1">
      <alignment horizontal="left" vertical="center"/>
      <protection/>
    </xf>
    <xf numFmtId="0" fontId="29" fillId="0" borderId="0" xfId="63" applyFont="1" applyFill="1" applyBorder="1" applyAlignment="1">
      <alignment vertical="center"/>
      <protection/>
    </xf>
    <xf numFmtId="0" fontId="29" fillId="0" borderId="0" xfId="63" applyFont="1" applyFill="1" applyBorder="1" applyAlignment="1">
      <alignment vertical="center" shrinkToFit="1"/>
      <protection/>
    </xf>
    <xf numFmtId="0" fontId="29" fillId="0" borderId="20" xfId="63" applyFont="1" applyFill="1" applyBorder="1" applyAlignment="1">
      <alignment vertical="center"/>
      <protection/>
    </xf>
    <xf numFmtId="0" fontId="28" fillId="0" borderId="25" xfId="63" applyFont="1" applyFill="1" applyBorder="1" applyAlignment="1">
      <alignment horizontal="right" vertical="center"/>
      <protection/>
    </xf>
    <xf numFmtId="0" fontId="28" fillId="0" borderId="25" xfId="63" applyFont="1" applyFill="1" applyBorder="1" applyAlignment="1">
      <alignment horizontal="left" vertical="center"/>
      <protection/>
    </xf>
    <xf numFmtId="0" fontId="28" fillId="0" borderId="26" xfId="63" applyFont="1" applyFill="1" applyBorder="1" applyAlignment="1">
      <alignment horizontal="left" vertical="center"/>
      <protection/>
    </xf>
    <xf numFmtId="0" fontId="29" fillId="0" borderId="34" xfId="63" applyFont="1" applyFill="1" applyBorder="1" applyAlignment="1">
      <alignment horizontal="right" vertical="center" wrapText="1"/>
      <protection/>
    </xf>
    <xf numFmtId="0" fontId="29" fillId="0" borderId="25" xfId="63" applyFont="1" applyFill="1" applyBorder="1" applyAlignment="1">
      <alignment vertical="center" wrapText="1"/>
      <protection/>
    </xf>
    <xf numFmtId="0" fontId="28" fillId="0" borderId="22" xfId="63" applyFont="1" applyFill="1" applyBorder="1" applyAlignment="1">
      <alignment horizontal="right" vertical="center"/>
      <protection/>
    </xf>
    <xf numFmtId="0" fontId="28" fillId="0" borderId="22" xfId="63" applyFont="1" applyFill="1" applyBorder="1" applyAlignment="1">
      <alignment horizontal="left" vertical="center"/>
      <protection/>
    </xf>
    <xf numFmtId="0" fontId="28" fillId="0" borderId="23" xfId="63" applyFont="1" applyFill="1" applyBorder="1" applyAlignment="1">
      <alignment horizontal="left" vertical="center"/>
      <protection/>
    </xf>
    <xf numFmtId="0" fontId="29" fillId="0" borderId="32" xfId="63" applyFont="1" applyFill="1" applyBorder="1" applyAlignment="1">
      <alignment horizontal="right" vertical="center" wrapText="1"/>
      <protection/>
    </xf>
    <xf numFmtId="0" fontId="29" fillId="0" borderId="22" xfId="63" applyFont="1" applyFill="1" applyBorder="1" applyAlignment="1">
      <alignment vertical="center" wrapText="1"/>
      <protection/>
    </xf>
    <xf numFmtId="0" fontId="29" fillId="0" borderId="0" xfId="63" applyFont="1" applyFill="1" applyBorder="1" applyAlignment="1">
      <alignment horizontal="left" vertical="center" shrinkToFit="1"/>
      <protection/>
    </xf>
    <xf numFmtId="0" fontId="29" fillId="0" borderId="0" xfId="63" applyFont="1" applyFill="1" applyBorder="1" applyAlignment="1">
      <alignment horizontal="left" vertical="center"/>
      <protection/>
    </xf>
    <xf numFmtId="0" fontId="29" fillId="0" borderId="20" xfId="63" applyFont="1" applyBorder="1" applyAlignment="1">
      <alignment horizontal="left" vertical="center"/>
      <protection/>
    </xf>
    <xf numFmtId="0" fontId="29" fillId="0" borderId="20" xfId="63" applyFont="1" applyBorder="1" applyAlignment="1">
      <alignment horizontal="left" vertical="center" shrinkToFit="1"/>
      <protection/>
    </xf>
    <xf numFmtId="0" fontId="27" fillId="24" borderId="0" xfId="63" applyFont="1" applyFill="1" applyBorder="1" applyAlignment="1">
      <alignment horizontal="right" vertical="center"/>
      <protection/>
    </xf>
    <xf numFmtId="0" fontId="27" fillId="0" borderId="0" xfId="63" applyFont="1" applyBorder="1" applyAlignment="1">
      <alignment horizontal="left" vertical="center"/>
      <protection/>
    </xf>
    <xf numFmtId="0" fontId="27" fillId="0" borderId="20" xfId="63"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0" xfId="0" applyFont="1" applyBorder="1" applyAlignment="1">
      <alignment horizontal="left" vertical="center"/>
    </xf>
    <xf numFmtId="0" fontId="17" fillId="0" borderId="33" xfId="63" applyFont="1" applyFill="1" applyBorder="1" applyAlignment="1">
      <alignment vertical="center" wrapText="1"/>
      <protection/>
    </xf>
    <xf numFmtId="0" fontId="28" fillId="0" borderId="25" xfId="0" applyFont="1" applyFill="1" applyBorder="1" applyAlignment="1">
      <alignment horizontal="left" vertical="center"/>
    </xf>
    <xf numFmtId="0" fontId="29" fillId="0" borderId="35" xfId="63" applyFont="1" applyFill="1" applyBorder="1" applyAlignment="1">
      <alignment vertical="center" wrapText="1"/>
      <protection/>
    </xf>
    <xf numFmtId="0" fontId="17" fillId="0" borderId="0" xfId="63" applyFont="1" applyFill="1">
      <alignment vertical="center"/>
      <protection/>
    </xf>
    <xf numFmtId="0" fontId="29" fillId="0" borderId="32" xfId="63" applyFont="1" applyBorder="1" applyAlignment="1">
      <alignment vertical="center"/>
      <protection/>
    </xf>
    <xf numFmtId="0" fontId="29" fillId="0" borderId="20" xfId="63" applyFont="1" applyBorder="1" applyAlignment="1">
      <alignment vertical="center" shrinkToFit="1"/>
      <protection/>
    </xf>
    <xf numFmtId="0" fontId="29" fillId="0" borderId="0" xfId="63" applyFont="1" applyBorder="1" applyAlignment="1">
      <alignment vertical="top"/>
      <protection/>
    </xf>
    <xf numFmtId="0" fontId="17" fillId="0" borderId="36" xfId="63" applyFont="1" applyBorder="1" applyAlignment="1">
      <alignment vertical="center" wrapText="1"/>
      <protection/>
    </xf>
    <xf numFmtId="0" fontId="28" fillId="0" borderId="37" xfId="63" applyFont="1" applyBorder="1" applyAlignment="1">
      <alignment horizontal="left" vertical="center"/>
      <protection/>
    </xf>
    <xf numFmtId="0" fontId="28" fillId="0" borderId="38" xfId="63" applyFont="1" applyBorder="1" applyAlignment="1">
      <alignment horizontal="left" vertical="center"/>
      <protection/>
    </xf>
    <xf numFmtId="0" fontId="29" fillId="0" borderId="39" xfId="63" applyFont="1" applyBorder="1" applyAlignment="1">
      <alignment vertical="center"/>
      <protection/>
    </xf>
    <xf numFmtId="0" fontId="29" fillId="0" borderId="37" xfId="63" applyFont="1" applyBorder="1" applyAlignment="1">
      <alignment vertical="center"/>
      <protection/>
    </xf>
    <xf numFmtId="0" fontId="28" fillId="24" borderId="14" xfId="63" applyFont="1" applyFill="1" applyBorder="1" applyAlignment="1">
      <alignment horizontal="right" vertical="center"/>
      <protection/>
    </xf>
    <xf numFmtId="0" fontId="17" fillId="0" borderId="39" xfId="63" applyFont="1" applyBorder="1" applyAlignment="1">
      <alignment vertical="center" wrapText="1"/>
      <protection/>
    </xf>
    <xf numFmtId="0" fontId="28" fillId="0" borderId="37" xfId="63" applyFont="1" applyFill="1" applyBorder="1" applyAlignment="1">
      <alignment horizontal="right" vertical="center"/>
      <protection/>
    </xf>
    <xf numFmtId="0" fontId="29" fillId="0" borderId="37" xfId="63" applyFont="1" applyFill="1" applyBorder="1" applyAlignment="1">
      <alignment vertical="center"/>
      <protection/>
    </xf>
    <xf numFmtId="0" fontId="24" fillId="0" borderId="0" xfId="63" applyFont="1" applyBorder="1" applyAlignment="1">
      <alignment horizontal="center" vertical="center"/>
      <protection/>
    </xf>
    <xf numFmtId="0" fontId="29" fillId="0" borderId="18" xfId="63" applyFont="1" applyFill="1" applyBorder="1" applyAlignment="1">
      <alignment vertical="center"/>
      <protection/>
    </xf>
    <xf numFmtId="0" fontId="28" fillId="24" borderId="14" xfId="63" applyFont="1" applyFill="1" applyBorder="1" applyAlignment="1">
      <alignment horizontal="right" vertical="center" shrinkToFit="1"/>
      <protection/>
    </xf>
    <xf numFmtId="0" fontId="28" fillId="0" borderId="14" xfId="63" applyFont="1" applyFill="1" applyBorder="1" applyAlignment="1">
      <alignment horizontal="left" vertical="center"/>
      <protection/>
    </xf>
    <xf numFmtId="0" fontId="28" fillId="0" borderId="15" xfId="63" applyFont="1" applyFill="1" applyBorder="1" applyAlignment="1">
      <alignment horizontal="left" vertical="center"/>
      <protection/>
    </xf>
    <xf numFmtId="0" fontId="29" fillId="0" borderId="16" xfId="63" applyFont="1" applyFill="1" applyBorder="1" applyAlignment="1">
      <alignment vertical="center"/>
      <protection/>
    </xf>
    <xf numFmtId="0" fontId="29" fillId="0" borderId="14" xfId="63" applyFont="1" applyFill="1" applyBorder="1" applyAlignment="1">
      <alignment vertical="center"/>
      <protection/>
    </xf>
    <xf numFmtId="0" fontId="29" fillId="0" borderId="17" xfId="63" applyFont="1" applyFill="1" applyBorder="1" applyAlignment="1">
      <alignment vertical="center" wrapText="1"/>
      <protection/>
    </xf>
    <xf numFmtId="0" fontId="28" fillId="24" borderId="0" xfId="63" applyFont="1" applyFill="1" applyBorder="1" applyAlignment="1">
      <alignment horizontal="right" vertical="center" shrinkToFit="1"/>
      <protection/>
    </xf>
    <xf numFmtId="0" fontId="29" fillId="0" borderId="21" xfId="63" applyFont="1" applyFill="1" applyBorder="1" applyAlignment="1">
      <alignment vertical="center" wrapText="1"/>
      <protection/>
    </xf>
    <xf numFmtId="0" fontId="28" fillId="24" borderId="25" xfId="63" applyFont="1" applyFill="1" applyBorder="1" applyAlignment="1">
      <alignment horizontal="right" vertical="center" shrinkToFit="1"/>
      <protection/>
    </xf>
    <xf numFmtId="0" fontId="17" fillId="0" borderId="40" xfId="63" applyFont="1" applyBorder="1" applyAlignment="1">
      <alignment horizontal="center" vertical="center" wrapText="1"/>
      <protection/>
    </xf>
    <xf numFmtId="0" fontId="28" fillId="0" borderId="41" xfId="63" applyFont="1" applyFill="1" applyBorder="1" applyAlignment="1">
      <alignment horizontal="left" vertical="center"/>
      <protection/>
    </xf>
    <xf numFmtId="0" fontId="17" fillId="0" borderId="42" xfId="63" applyFont="1" applyBorder="1" applyAlignment="1">
      <alignment horizontal="center" vertical="center" wrapText="1"/>
      <protection/>
    </xf>
    <xf numFmtId="0" fontId="28" fillId="0" borderId="19" xfId="63" applyFont="1" applyFill="1" applyBorder="1" applyAlignment="1">
      <alignment horizontal="left" vertical="center"/>
      <protection/>
    </xf>
    <xf numFmtId="0" fontId="29" fillId="0" borderId="0" xfId="63" applyFont="1" applyFill="1" applyBorder="1" applyAlignment="1">
      <alignment horizontal="right" vertical="center"/>
      <protection/>
    </xf>
    <xf numFmtId="0" fontId="30" fillId="0" borderId="0" xfId="63" applyFont="1" applyFill="1" applyBorder="1" applyAlignment="1">
      <alignment vertical="center"/>
      <protection/>
    </xf>
    <xf numFmtId="0" fontId="26" fillId="0" borderId="20" xfId="63" applyFont="1" applyFill="1" applyBorder="1" applyAlignment="1">
      <alignment horizontal="right" vertical="top"/>
      <protection/>
    </xf>
    <xf numFmtId="0" fontId="29" fillId="0" borderId="20" xfId="63" applyFont="1" applyFill="1" applyBorder="1" applyAlignment="1">
      <alignment vertical="center" shrinkToFit="1"/>
      <protection/>
    </xf>
    <xf numFmtId="0" fontId="29" fillId="0" borderId="34" xfId="63" applyFont="1" applyFill="1" applyBorder="1" applyAlignment="1">
      <alignment vertical="center" wrapText="1"/>
      <protection/>
    </xf>
    <xf numFmtId="0" fontId="28" fillId="0" borderId="22" xfId="63" applyFont="1" applyBorder="1" applyAlignment="1">
      <alignment horizontal="left" vertical="center" shrinkToFit="1"/>
      <protection/>
    </xf>
    <xf numFmtId="0" fontId="28" fillId="0" borderId="23" xfId="63" applyFont="1" applyBorder="1" applyAlignment="1">
      <alignment horizontal="left" vertical="center" shrinkToFit="1"/>
      <protection/>
    </xf>
    <xf numFmtId="0" fontId="29" fillId="0" borderId="34" xfId="63" applyFont="1" applyBorder="1" applyAlignment="1">
      <alignment vertical="center"/>
      <protection/>
    </xf>
    <xf numFmtId="0" fontId="28" fillId="0" borderId="41" xfId="63" applyFont="1" applyBorder="1" applyAlignment="1">
      <alignment horizontal="left" vertical="center"/>
      <protection/>
    </xf>
    <xf numFmtId="0" fontId="29" fillId="0" borderId="23" xfId="63" applyFont="1" applyFill="1" applyBorder="1" applyAlignment="1">
      <alignment vertical="center"/>
      <protection/>
    </xf>
    <xf numFmtId="0" fontId="28" fillId="0" borderId="19" xfId="63" applyFont="1" applyFill="1" applyBorder="1" applyAlignment="1">
      <alignment horizontal="right" vertical="center"/>
      <protection/>
    </xf>
    <xf numFmtId="0" fontId="28" fillId="0" borderId="43" xfId="63" applyFont="1" applyFill="1" applyBorder="1" applyAlignment="1">
      <alignment horizontal="left" vertical="center"/>
      <protection/>
    </xf>
    <xf numFmtId="0" fontId="36" fillId="0" borderId="0" xfId="63" applyFont="1" applyFill="1">
      <alignment vertical="center"/>
      <protection/>
    </xf>
    <xf numFmtId="0" fontId="36" fillId="0" borderId="0" xfId="63" applyFont="1">
      <alignment vertical="center"/>
      <protection/>
    </xf>
    <xf numFmtId="0" fontId="28" fillId="24" borderId="37" xfId="63" applyFont="1" applyFill="1" applyBorder="1" applyAlignment="1">
      <alignment horizontal="right" vertical="center"/>
      <protection/>
    </xf>
    <xf numFmtId="0" fontId="17" fillId="0" borderId="0" xfId="63" applyNumberFormat="1" applyFont="1" applyBorder="1" applyAlignment="1">
      <alignment vertical="center" wrapText="1"/>
      <protection/>
    </xf>
    <xf numFmtId="0" fontId="29" fillId="24" borderId="16" xfId="63" applyFont="1" applyFill="1" applyBorder="1" applyAlignment="1">
      <alignment horizontal="right" vertical="center"/>
      <protection/>
    </xf>
    <xf numFmtId="0" fontId="26" fillId="0" borderId="26" xfId="63" applyFont="1" applyFill="1" applyBorder="1" applyAlignment="1">
      <alignment horizontal="right" vertical="center"/>
      <protection/>
    </xf>
    <xf numFmtId="0" fontId="28" fillId="23" borderId="12" xfId="63" applyFont="1" applyFill="1" applyBorder="1" applyAlignment="1">
      <alignment horizontal="left" vertical="center" indent="1"/>
      <protection/>
    </xf>
    <xf numFmtId="0" fontId="28" fillId="23" borderId="12" xfId="63" applyFont="1" applyFill="1" applyBorder="1" applyAlignment="1">
      <alignment horizontal="center" vertical="center"/>
      <protection/>
    </xf>
    <xf numFmtId="0" fontId="28" fillId="23" borderId="13" xfId="63" applyFont="1" applyFill="1" applyBorder="1" applyAlignment="1">
      <alignment horizontal="center" vertical="center"/>
      <protection/>
    </xf>
    <xf numFmtId="0" fontId="28" fillId="0" borderId="22" xfId="63" applyFont="1" applyFill="1" applyBorder="1" applyAlignment="1">
      <alignment horizontal="right" vertical="center" shrinkToFit="1"/>
      <protection/>
    </xf>
    <xf numFmtId="0" fontId="28" fillId="0" borderId="22" xfId="63" applyFont="1" applyFill="1" applyBorder="1" applyAlignment="1">
      <alignment horizontal="left" vertical="center" shrinkToFit="1"/>
      <protection/>
    </xf>
    <xf numFmtId="0" fontId="28" fillId="24" borderId="22" xfId="63" applyFont="1" applyFill="1" applyBorder="1" applyAlignment="1">
      <alignment horizontal="right" vertical="center" shrinkToFit="1"/>
      <protection/>
    </xf>
    <xf numFmtId="0" fontId="29" fillId="24" borderId="32" xfId="63" applyFont="1" applyFill="1" applyBorder="1" applyAlignment="1">
      <alignment horizontal="right" vertical="center"/>
      <protection/>
    </xf>
    <xf numFmtId="0" fontId="28" fillId="0" borderId="23" xfId="63" applyFont="1" applyFill="1" applyBorder="1" applyAlignment="1">
      <alignment horizontal="left" vertical="center" shrinkToFit="1"/>
      <protection/>
    </xf>
    <xf numFmtId="0" fontId="17" fillId="0" borderId="22" xfId="63" applyFont="1" applyFill="1" applyBorder="1">
      <alignment vertical="center"/>
      <protection/>
    </xf>
    <xf numFmtId="0" fontId="30" fillId="0" borderId="22" xfId="63" applyFont="1" applyFill="1" applyBorder="1" applyAlignment="1">
      <alignment vertical="center"/>
      <protection/>
    </xf>
    <xf numFmtId="0" fontId="29" fillId="0" borderId="26" xfId="63" applyFont="1" applyBorder="1" applyAlignment="1">
      <alignment vertical="center"/>
      <protection/>
    </xf>
    <xf numFmtId="0" fontId="28" fillId="24" borderId="19" xfId="63" applyFont="1" applyFill="1" applyBorder="1" applyAlignment="1">
      <alignment horizontal="right" vertical="center"/>
      <protection/>
    </xf>
    <xf numFmtId="0" fontId="28" fillId="0" borderId="0" xfId="63" applyFont="1" applyFill="1" applyBorder="1" applyAlignment="1">
      <alignment horizontal="left" vertical="center" shrinkToFit="1"/>
      <protection/>
    </xf>
    <xf numFmtId="0" fontId="28" fillId="0" borderId="20" xfId="63" applyFont="1" applyFill="1" applyBorder="1" applyAlignment="1">
      <alignment horizontal="left" vertical="center" shrinkToFit="1"/>
      <protection/>
    </xf>
    <xf numFmtId="0" fontId="30" fillId="0" borderId="25" xfId="63" applyFont="1" applyFill="1" applyBorder="1" applyAlignment="1">
      <alignment vertical="center"/>
      <protection/>
    </xf>
    <xf numFmtId="0" fontId="29" fillId="0" borderId="32" xfId="63" applyFont="1" applyFill="1" applyBorder="1" applyAlignment="1">
      <alignment vertical="center" wrapText="1"/>
      <protection/>
    </xf>
    <xf numFmtId="0" fontId="28" fillId="0" borderId="0" xfId="63" applyFont="1" applyFill="1" applyBorder="1" applyAlignment="1">
      <alignment horizontal="right" vertical="center" shrinkToFit="1"/>
      <protection/>
    </xf>
    <xf numFmtId="0" fontId="28" fillId="0" borderId="37" xfId="63" applyFont="1" applyFill="1" applyBorder="1" applyAlignment="1">
      <alignment horizontal="left" vertical="center"/>
      <protection/>
    </xf>
    <xf numFmtId="0" fontId="29" fillId="0" borderId="22" xfId="63" applyFont="1" applyFill="1" applyBorder="1" applyAlignment="1">
      <alignment vertical="center" shrinkToFit="1"/>
      <protection/>
    </xf>
    <xf numFmtId="0" fontId="29" fillId="24" borderId="34" xfId="63" applyFont="1" applyFill="1" applyBorder="1" applyAlignment="1">
      <alignment horizontal="right" vertical="center"/>
      <protection/>
    </xf>
    <xf numFmtId="0" fontId="29" fillId="0" borderId="23" xfId="63" applyFont="1" applyBorder="1" applyAlignment="1">
      <alignment vertical="center"/>
      <protection/>
    </xf>
    <xf numFmtId="0" fontId="28" fillId="0" borderId="43" xfId="63" applyFont="1" applyFill="1" applyBorder="1" applyAlignment="1">
      <alignment horizontal="right" vertical="center"/>
      <protection/>
    </xf>
    <xf numFmtId="0" fontId="29" fillId="0" borderId="16" xfId="63" applyFont="1" applyFill="1" applyBorder="1" applyAlignment="1">
      <alignment horizontal="left" vertical="center"/>
      <protection/>
    </xf>
    <xf numFmtId="0" fontId="29" fillId="0" borderId="14" xfId="63" applyFont="1" applyFill="1" applyBorder="1" applyAlignment="1">
      <alignment horizontal="left" vertical="center" shrinkToFit="1"/>
      <protection/>
    </xf>
    <xf numFmtId="0" fontId="29" fillId="0" borderId="15" xfId="63" applyFont="1" applyFill="1" applyBorder="1" applyAlignment="1">
      <alignment horizontal="left" vertical="center" shrinkToFit="1"/>
      <protection/>
    </xf>
    <xf numFmtId="0" fontId="29" fillId="0" borderId="18" xfId="63" applyFont="1" applyFill="1" applyBorder="1" applyAlignment="1">
      <alignment horizontal="left" vertical="center"/>
      <protection/>
    </xf>
    <xf numFmtId="0" fontId="29" fillId="0" borderId="20" xfId="63" applyFont="1" applyFill="1" applyBorder="1" applyAlignment="1">
      <alignment horizontal="left" vertical="center" shrinkToFit="1"/>
      <protection/>
    </xf>
    <xf numFmtId="0" fontId="29" fillId="0" borderId="32" xfId="63" applyFont="1" applyFill="1" applyBorder="1" applyAlignment="1">
      <alignment vertical="center" shrinkToFit="1"/>
      <protection/>
    </xf>
    <xf numFmtId="0" fontId="29" fillId="0" borderId="34" xfId="63" applyFont="1" applyFill="1" applyBorder="1" applyAlignment="1">
      <alignment horizontal="right" vertical="center"/>
      <protection/>
    </xf>
    <xf numFmtId="0" fontId="28" fillId="0" borderId="44" xfId="63" applyFont="1" applyFill="1" applyBorder="1" applyAlignment="1">
      <alignment horizontal="right" vertical="center"/>
      <protection/>
    </xf>
    <xf numFmtId="0" fontId="28" fillId="0" borderId="37" xfId="63" applyFont="1" applyFill="1" applyBorder="1" applyAlignment="1">
      <alignment horizontal="left" vertical="center" shrinkToFit="1"/>
      <protection/>
    </xf>
    <xf numFmtId="0" fontId="28" fillId="0" borderId="38" xfId="63" applyFont="1" applyFill="1" applyBorder="1" applyAlignment="1">
      <alignment horizontal="left" vertical="center" shrinkToFit="1"/>
      <protection/>
    </xf>
    <xf numFmtId="0" fontId="29" fillId="0" borderId="39" xfId="63" applyFont="1" applyFill="1" applyBorder="1" applyAlignment="1">
      <alignment vertical="center" wrapText="1"/>
      <protection/>
    </xf>
    <xf numFmtId="0" fontId="29" fillId="0" borderId="37" xfId="63" applyFont="1" applyFill="1" applyBorder="1" applyAlignment="1">
      <alignment vertical="center" wrapText="1"/>
      <protection/>
    </xf>
    <xf numFmtId="0" fontId="30" fillId="0" borderId="37" xfId="63" applyFont="1" applyFill="1" applyBorder="1" applyAlignment="1">
      <alignment vertical="center"/>
      <protection/>
    </xf>
    <xf numFmtId="0" fontId="29" fillId="0" borderId="38" xfId="63" applyFont="1" applyFill="1" applyBorder="1" applyAlignment="1">
      <alignment vertical="center"/>
      <protection/>
    </xf>
    <xf numFmtId="0" fontId="29" fillId="0" borderId="45" xfId="63" applyFont="1" applyFill="1" applyBorder="1" applyAlignment="1">
      <alignment vertical="center" wrapText="1"/>
      <protection/>
    </xf>
    <xf numFmtId="0" fontId="24" fillId="0" borderId="0" xfId="63" applyFont="1" applyBorder="1">
      <alignment vertical="center"/>
      <protection/>
    </xf>
    <xf numFmtId="0" fontId="37" fillId="0" borderId="0" xfId="63" applyFont="1" applyBorder="1" applyAlignment="1">
      <alignment horizontal="center" vertical="center"/>
      <protection/>
    </xf>
    <xf numFmtId="0" fontId="30" fillId="0" borderId="0" xfId="63" applyFont="1" applyBorder="1" applyAlignment="1">
      <alignment horizontal="center" vertical="center"/>
      <protection/>
    </xf>
    <xf numFmtId="0" fontId="62" fillId="0" borderId="0" xfId="63" applyFont="1" applyFill="1" applyBorder="1" applyAlignment="1">
      <alignment horizontal="left" vertical="center"/>
      <protection/>
    </xf>
    <xf numFmtId="0" fontId="62" fillId="0" borderId="20" xfId="63" applyFont="1" applyFill="1" applyBorder="1" applyAlignment="1">
      <alignment horizontal="left" vertical="center"/>
      <protection/>
    </xf>
    <xf numFmtId="0" fontId="62" fillId="0" borderId="0" xfId="63" applyFont="1" applyFill="1" applyBorder="1" applyAlignment="1">
      <alignment horizontal="right" vertical="center" shrinkToFit="1"/>
      <protection/>
    </xf>
    <xf numFmtId="0" fontId="28" fillId="0" borderId="14" xfId="63" applyFont="1" applyFill="1" applyBorder="1" applyAlignment="1">
      <alignment horizontal="right" vertical="center" shrinkToFit="1"/>
      <protection/>
    </xf>
    <xf numFmtId="0" fontId="28" fillId="25" borderId="14" xfId="63" applyFont="1" applyFill="1" applyBorder="1" applyAlignment="1">
      <alignment horizontal="right" vertical="center" shrinkToFit="1"/>
      <protection/>
    </xf>
    <xf numFmtId="0" fontId="28" fillId="25" borderId="25" xfId="63" applyFont="1" applyFill="1" applyBorder="1" applyAlignment="1">
      <alignment horizontal="right" vertical="center"/>
      <protection/>
    </xf>
    <xf numFmtId="0" fontId="17" fillId="26" borderId="12" xfId="63" applyFont="1" applyFill="1" applyBorder="1" applyAlignment="1">
      <alignment vertical="center"/>
      <protection/>
    </xf>
    <xf numFmtId="0" fontId="17" fillId="26" borderId="12" xfId="63" applyFont="1" applyFill="1" applyBorder="1" applyAlignment="1">
      <alignment vertical="top"/>
      <protection/>
    </xf>
    <xf numFmtId="0" fontId="28" fillId="26" borderId="12" xfId="63" applyFont="1" applyFill="1" applyBorder="1">
      <alignment vertical="center"/>
      <protection/>
    </xf>
    <xf numFmtId="0" fontId="28" fillId="26" borderId="12" xfId="63" applyFont="1" applyFill="1" applyBorder="1" applyAlignment="1">
      <alignment vertical="center"/>
      <protection/>
    </xf>
    <xf numFmtId="0" fontId="28" fillId="26" borderId="13" xfId="63" applyFont="1" applyFill="1" applyBorder="1">
      <alignment vertical="center"/>
      <protection/>
    </xf>
    <xf numFmtId="0" fontId="17" fillId="27" borderId="12" xfId="63" applyFont="1" applyFill="1" applyBorder="1" applyAlignment="1">
      <alignment vertical="center"/>
      <protection/>
    </xf>
    <xf numFmtId="0" fontId="17" fillId="27" borderId="12" xfId="63" applyFont="1" applyFill="1" applyBorder="1" applyAlignment="1">
      <alignment vertical="top"/>
      <protection/>
    </xf>
    <xf numFmtId="0" fontId="28" fillId="27" borderId="12" xfId="63" applyFont="1" applyFill="1" applyBorder="1">
      <alignment vertical="center"/>
      <protection/>
    </xf>
    <xf numFmtId="0" fontId="28" fillId="27" borderId="12" xfId="63" applyFont="1" applyFill="1" applyBorder="1" applyAlignment="1">
      <alignment vertical="center"/>
      <protection/>
    </xf>
    <xf numFmtId="0" fontId="28" fillId="27" borderId="13" xfId="63" applyFont="1" applyFill="1" applyBorder="1">
      <alignment vertical="center"/>
      <protection/>
    </xf>
    <xf numFmtId="0" fontId="63" fillId="0" borderId="46" xfId="63" applyFont="1" applyBorder="1" applyAlignment="1">
      <alignment horizontal="center" vertical="center" wrapText="1"/>
      <protection/>
    </xf>
    <xf numFmtId="0" fontId="63" fillId="0" borderId="25" xfId="63" applyFont="1" applyBorder="1" applyAlignment="1">
      <alignment horizontal="left" vertical="center"/>
      <protection/>
    </xf>
    <xf numFmtId="0" fontId="63" fillId="0" borderId="46" xfId="63" applyFont="1" applyBorder="1" applyAlignment="1">
      <alignment horizontal="center" vertical="center"/>
      <protection/>
    </xf>
    <xf numFmtId="0" fontId="63" fillId="0" borderId="15" xfId="63" applyFont="1" applyBorder="1" applyAlignment="1">
      <alignment horizontal="left" vertical="center"/>
      <protection/>
    </xf>
    <xf numFmtId="0" fontId="64" fillId="27" borderId="11" xfId="63" applyFont="1" applyFill="1" applyBorder="1" applyAlignment="1">
      <alignment vertical="center"/>
      <protection/>
    </xf>
    <xf numFmtId="0" fontId="64" fillId="0" borderId="43" xfId="63" applyFont="1" applyBorder="1" applyAlignment="1">
      <alignment vertical="center"/>
      <protection/>
    </xf>
    <xf numFmtId="0" fontId="64" fillId="0" borderId="0" xfId="63" applyFont="1" applyBorder="1" applyAlignment="1">
      <alignment vertical="center"/>
      <protection/>
    </xf>
    <xf numFmtId="0" fontId="64" fillId="0" borderId="28" xfId="63" applyFont="1" applyFill="1" applyBorder="1" applyAlignment="1">
      <alignment horizontal="left" vertical="center"/>
      <protection/>
    </xf>
    <xf numFmtId="0" fontId="64" fillId="0" borderId="28" xfId="63" applyFont="1" applyBorder="1" applyAlignment="1">
      <alignment horizontal="left" vertical="center"/>
      <protection/>
    </xf>
    <xf numFmtId="0" fontId="64" fillId="0" borderId="26" xfId="63" applyFont="1" applyBorder="1" applyAlignment="1">
      <alignment horizontal="left" vertical="center"/>
      <protection/>
    </xf>
    <xf numFmtId="0" fontId="65" fillId="0" borderId="25" xfId="63" applyFont="1" applyFill="1" applyBorder="1" applyAlignment="1">
      <alignment horizontal="right" vertical="center"/>
      <protection/>
    </xf>
    <xf numFmtId="0" fontId="65" fillId="0" borderId="25" xfId="63" applyFont="1" applyFill="1" applyBorder="1" applyAlignment="1">
      <alignment vertical="center"/>
      <protection/>
    </xf>
    <xf numFmtId="0" fontId="65" fillId="0" borderId="22" xfId="63" applyFont="1" applyFill="1" applyBorder="1" applyAlignment="1">
      <alignment horizontal="right" vertical="center"/>
      <protection/>
    </xf>
    <xf numFmtId="0" fontId="65" fillId="0" borderId="22" xfId="63" applyFont="1" applyFill="1" applyBorder="1" applyAlignment="1">
      <alignment vertical="center"/>
      <protection/>
    </xf>
    <xf numFmtId="0" fontId="65" fillId="0" borderId="37" xfId="63" applyFont="1" applyFill="1" applyBorder="1" applyAlignment="1">
      <alignment horizontal="right" vertical="center"/>
      <protection/>
    </xf>
    <xf numFmtId="0" fontId="65" fillId="0" borderId="37" xfId="63" applyFont="1" applyFill="1" applyBorder="1" applyAlignment="1">
      <alignment vertical="center"/>
      <protection/>
    </xf>
    <xf numFmtId="0" fontId="65" fillId="0" borderId="25" xfId="63" applyFont="1" applyFill="1" applyBorder="1" applyAlignment="1">
      <alignment horizontal="right" vertical="center" shrinkToFit="1"/>
      <protection/>
    </xf>
    <xf numFmtId="0" fontId="65" fillId="0" borderId="0" xfId="63" applyFont="1" applyFill="1" applyBorder="1" applyAlignment="1">
      <alignment horizontal="right" vertical="center"/>
      <protection/>
    </xf>
    <xf numFmtId="0" fontId="65" fillId="0" borderId="0" xfId="63" applyFont="1" applyFill="1" applyBorder="1" applyAlignment="1">
      <alignment vertical="center"/>
      <protection/>
    </xf>
    <xf numFmtId="0" fontId="65" fillId="0" borderId="0" xfId="63" applyFont="1" applyBorder="1" applyAlignment="1">
      <alignment vertical="center"/>
      <protection/>
    </xf>
    <xf numFmtId="0" fontId="65" fillId="24" borderId="0" xfId="63" applyFont="1" applyFill="1" applyBorder="1" applyAlignment="1">
      <alignment horizontal="right" vertical="center" shrinkToFit="1"/>
      <protection/>
    </xf>
    <xf numFmtId="0" fontId="65" fillId="0" borderId="0" xfId="63" applyFont="1" applyFill="1" applyBorder="1" applyAlignment="1">
      <alignment horizontal="left" vertical="center"/>
      <protection/>
    </xf>
    <xf numFmtId="0" fontId="66" fillId="28" borderId="18" xfId="63" applyFont="1" applyFill="1" applyBorder="1" applyAlignment="1">
      <alignment horizontal="right" vertical="center"/>
      <protection/>
    </xf>
    <xf numFmtId="0" fontId="67" fillId="0" borderId="0" xfId="63" applyFont="1" applyFill="1" applyBorder="1" applyAlignment="1">
      <alignment vertical="center"/>
      <protection/>
    </xf>
    <xf numFmtId="0" fontId="68" fillId="0" borderId="0" xfId="63" applyFont="1" applyBorder="1" applyAlignment="1">
      <alignment horizontal="left" vertical="center"/>
      <protection/>
    </xf>
    <xf numFmtId="0" fontId="65" fillId="24" borderId="19" xfId="63" applyFont="1" applyFill="1" applyBorder="1" applyAlignment="1">
      <alignment horizontal="right" vertical="center" shrinkToFit="1"/>
      <protection/>
    </xf>
    <xf numFmtId="0" fontId="22" fillId="0" borderId="0" xfId="63" applyFont="1" applyBorder="1">
      <alignment vertical="center"/>
      <protection/>
    </xf>
    <xf numFmtId="0" fontId="0" fillId="0" borderId="0" xfId="0" applyBorder="1" applyAlignment="1">
      <alignment vertical="center"/>
    </xf>
    <xf numFmtId="0" fontId="27" fillId="0" borderId="0" xfId="63" applyFont="1" applyAlignment="1">
      <alignment horizontal="center" vertical="center" wrapText="1"/>
      <protection/>
    </xf>
    <xf numFmtId="0" fontId="69" fillId="0" borderId="0" xfId="0" applyFont="1" applyBorder="1" applyAlignment="1">
      <alignment horizontal="right" vertical="center"/>
    </xf>
    <xf numFmtId="0" fontId="70" fillId="0" borderId="0" xfId="63" applyFont="1" applyBorder="1" applyAlignment="1">
      <alignment horizontal="right" vertical="top" wrapText="1"/>
      <protection/>
    </xf>
    <xf numFmtId="0" fontId="63" fillId="0" borderId="0" xfId="63" applyFont="1" applyBorder="1" applyAlignment="1">
      <alignment horizontal="center" vertical="center" wrapText="1"/>
      <protection/>
    </xf>
    <xf numFmtId="0" fontId="69" fillId="0" borderId="0" xfId="0" applyFont="1" applyBorder="1" applyAlignment="1">
      <alignment horizontal="left" vertical="center"/>
    </xf>
    <xf numFmtId="0" fontId="71" fillId="0" borderId="25" xfId="63" applyFont="1" applyFill="1" applyBorder="1" applyAlignment="1">
      <alignment horizontal="right" vertical="center"/>
      <protection/>
    </xf>
    <xf numFmtId="0" fontId="71" fillId="0" borderId="25" xfId="63" applyFont="1" applyFill="1" applyBorder="1" applyAlignment="1">
      <alignment vertical="center"/>
      <protection/>
    </xf>
    <xf numFmtId="0" fontId="71" fillId="0" borderId="0" xfId="63" applyFont="1" applyFill="1" applyBorder="1" applyAlignment="1">
      <alignment horizontal="right" vertical="center"/>
      <protection/>
    </xf>
    <xf numFmtId="0" fontId="71" fillId="0" borderId="0" xfId="63" applyFont="1" applyFill="1" applyBorder="1" applyAlignment="1">
      <alignment vertical="center"/>
      <protection/>
    </xf>
    <xf numFmtId="0" fontId="63" fillId="0" borderId="31" xfId="63" applyFont="1" applyBorder="1" applyAlignment="1">
      <alignment horizontal="center" vertical="center" wrapText="1"/>
      <protection/>
    </xf>
    <xf numFmtId="0" fontId="0" fillId="0" borderId="0" xfId="0" applyFont="1" applyBorder="1" applyAlignment="1">
      <alignment vertical="center"/>
    </xf>
    <xf numFmtId="0" fontId="63" fillId="0" borderId="47" xfId="63" applyFont="1" applyBorder="1" applyAlignment="1">
      <alignment horizontal="center" vertical="center" wrapText="1"/>
      <protection/>
    </xf>
    <xf numFmtId="0" fontId="63" fillId="0" borderId="48" xfId="63" applyFont="1" applyBorder="1" applyAlignment="1">
      <alignment horizontal="center" vertical="center" wrapText="1"/>
      <protection/>
    </xf>
    <xf numFmtId="0" fontId="63" fillId="0" borderId="49" xfId="63" applyFont="1" applyBorder="1" applyAlignment="1">
      <alignment horizontal="center" vertical="center" wrapText="1"/>
      <protection/>
    </xf>
    <xf numFmtId="0" fontId="64" fillId="0" borderId="22" xfId="0" applyFont="1" applyBorder="1" applyAlignment="1">
      <alignment vertical="center"/>
    </xf>
    <xf numFmtId="0" fontId="69" fillId="0" borderId="37" xfId="0" applyFont="1" applyBorder="1" applyAlignment="1">
      <alignment vertical="center"/>
    </xf>
    <xf numFmtId="0" fontId="0" fillId="0" borderId="21" xfId="0" applyBorder="1" applyAlignment="1">
      <alignment horizontal="center" vertical="center" wrapText="1"/>
    </xf>
    <xf numFmtId="0" fontId="0" fillId="0" borderId="35" xfId="0" applyBorder="1" applyAlignment="1">
      <alignment horizontal="center" vertical="center" wrapText="1"/>
    </xf>
    <xf numFmtId="0" fontId="69" fillId="0" borderId="25" xfId="0" applyFont="1" applyBorder="1" applyAlignment="1">
      <alignment vertical="center" shrinkToFit="1"/>
    </xf>
    <xf numFmtId="0" fontId="65" fillId="0" borderId="25" xfId="0" applyFont="1" applyBorder="1" applyAlignment="1">
      <alignment vertical="center"/>
    </xf>
    <xf numFmtId="0" fontId="65" fillId="0" borderId="23" xfId="63" applyFont="1" applyBorder="1" applyAlignment="1">
      <alignment vertical="center"/>
      <protection/>
    </xf>
    <xf numFmtId="0" fontId="69" fillId="0" borderId="27" xfId="0" applyFont="1" applyBorder="1" applyAlignment="1">
      <alignment horizontal="left" vertical="center"/>
    </xf>
    <xf numFmtId="0" fontId="64" fillId="0" borderId="27" xfId="0" applyFont="1" applyBorder="1" applyAlignment="1">
      <alignment horizontal="left" vertical="center"/>
    </xf>
    <xf numFmtId="0" fontId="64" fillId="0" borderId="0" xfId="0" applyFont="1" applyBorder="1" applyAlignment="1">
      <alignment vertical="center"/>
    </xf>
    <xf numFmtId="0" fontId="65" fillId="0" borderId="0" xfId="0" applyFont="1" applyBorder="1" applyAlignment="1">
      <alignment vertical="center"/>
    </xf>
    <xf numFmtId="0" fontId="65" fillId="0" borderId="20" xfId="63" applyFont="1" applyBorder="1" applyAlignment="1">
      <alignment vertical="center"/>
      <protection/>
    </xf>
    <xf numFmtId="0" fontId="65" fillId="0" borderId="37" xfId="63" applyFont="1" applyBorder="1" applyAlignment="1">
      <alignment vertical="center"/>
      <protection/>
    </xf>
    <xf numFmtId="0" fontId="64" fillId="0" borderId="50" xfId="0" applyFont="1" applyBorder="1" applyAlignment="1">
      <alignment vertical="center"/>
    </xf>
    <xf numFmtId="0" fontId="65" fillId="0" borderId="28" xfId="63" applyFont="1" applyBorder="1" applyAlignment="1">
      <alignment vertical="center"/>
      <protection/>
    </xf>
    <xf numFmtId="0" fontId="71" fillId="0" borderId="28" xfId="63" applyFont="1" applyFill="1" applyBorder="1" applyAlignment="1">
      <alignment horizontal="right" vertical="center"/>
      <protection/>
    </xf>
    <xf numFmtId="0" fontId="71" fillId="0" borderId="28" xfId="63" applyFont="1" applyFill="1" applyBorder="1" applyAlignment="1">
      <alignment vertical="center"/>
      <protection/>
    </xf>
    <xf numFmtId="0" fontId="65" fillId="0" borderId="29" xfId="63" applyFont="1" applyBorder="1" applyAlignment="1">
      <alignment vertical="center"/>
      <protection/>
    </xf>
    <xf numFmtId="0" fontId="63" fillId="0" borderId="24" xfId="63" applyFont="1" applyBorder="1" applyAlignment="1">
      <alignment vertical="center" wrapText="1"/>
      <protection/>
    </xf>
    <xf numFmtId="0" fontId="0" fillId="0" borderId="21" xfId="0" applyBorder="1" applyAlignment="1">
      <alignment vertical="center" wrapText="1"/>
    </xf>
    <xf numFmtId="0" fontId="63" fillId="0" borderId="31" xfId="63" applyFont="1" applyBorder="1" applyAlignment="1">
      <alignment vertical="center" wrapText="1"/>
      <protection/>
    </xf>
    <xf numFmtId="0" fontId="65" fillId="0" borderId="28" xfId="63" applyFont="1" applyFill="1" applyBorder="1" applyAlignment="1">
      <alignment vertical="center"/>
      <protection/>
    </xf>
    <xf numFmtId="0" fontId="64" fillId="0" borderId="37" xfId="0" applyFont="1" applyBorder="1" applyAlignment="1">
      <alignment horizontal="left" vertical="center"/>
    </xf>
    <xf numFmtId="0" fontId="69" fillId="0" borderId="37" xfId="0" applyFont="1" applyBorder="1" applyAlignment="1">
      <alignment horizontal="left" vertical="center" shrinkToFit="1"/>
    </xf>
    <xf numFmtId="0" fontId="65" fillId="0" borderId="37" xfId="0" applyFont="1" applyBorder="1" applyAlignment="1">
      <alignment vertical="center"/>
    </xf>
    <xf numFmtId="0" fontId="63" fillId="0" borderId="51" xfId="63" applyFont="1" applyBorder="1" applyAlignment="1">
      <alignment horizontal="center" vertical="center" wrapText="1"/>
      <protection/>
    </xf>
    <xf numFmtId="0" fontId="38" fillId="0" borderId="0" xfId="0" applyFont="1" applyAlignment="1">
      <alignment vertical="center"/>
    </xf>
    <xf numFmtId="0" fontId="64" fillId="0" borderId="36" xfId="0" applyFont="1" applyBorder="1" applyAlignment="1">
      <alignment horizontal="left" vertical="center"/>
    </xf>
    <xf numFmtId="0" fontId="40" fillId="0" borderId="0" xfId="0" applyFont="1" applyBorder="1" applyAlignment="1">
      <alignment vertical="center"/>
    </xf>
    <xf numFmtId="0" fontId="64" fillId="0" borderId="52" xfId="0" applyFont="1" applyBorder="1" applyAlignment="1">
      <alignment vertical="center"/>
    </xf>
    <xf numFmtId="0" fontId="64" fillId="0" borderId="53" xfId="0" applyFont="1" applyBorder="1" applyAlignment="1">
      <alignment horizontal="left" vertical="center"/>
    </xf>
    <xf numFmtId="0" fontId="64" fillId="0" borderId="54" xfId="0" applyFont="1" applyBorder="1" applyAlignment="1">
      <alignment horizontal="left" vertical="center"/>
    </xf>
    <xf numFmtId="0" fontId="65" fillId="0" borderId="54" xfId="63" applyFont="1" applyBorder="1" applyAlignment="1">
      <alignment vertical="center"/>
      <protection/>
    </xf>
    <xf numFmtId="0" fontId="65" fillId="0" borderId="54" xfId="63" applyFont="1" applyFill="1" applyBorder="1" applyAlignment="1">
      <alignment horizontal="right" vertical="center"/>
      <protection/>
    </xf>
    <xf numFmtId="0" fontId="65" fillId="0" borderId="54" xfId="63" applyFont="1" applyFill="1" applyBorder="1" applyAlignment="1">
      <alignment vertical="center"/>
      <protection/>
    </xf>
    <xf numFmtId="0" fontId="65" fillId="24" borderId="54" xfId="63" applyFont="1" applyFill="1" applyBorder="1" applyAlignment="1">
      <alignment horizontal="right" vertical="center" shrinkToFit="1"/>
      <protection/>
    </xf>
    <xf numFmtId="0" fontId="65" fillId="0" borderId="54" xfId="0" applyFont="1" applyBorder="1" applyAlignment="1">
      <alignment vertical="center"/>
    </xf>
    <xf numFmtId="0" fontId="69" fillId="0" borderId="54" xfId="0" applyFont="1" applyBorder="1" applyAlignment="1">
      <alignment vertical="center"/>
    </xf>
    <xf numFmtId="0" fontId="64" fillId="0" borderId="55" xfId="63" applyFont="1" applyBorder="1" applyAlignment="1">
      <alignment horizontal="left" vertical="center"/>
      <protection/>
    </xf>
    <xf numFmtId="0" fontId="64" fillId="0" borderId="56" xfId="0" applyFont="1" applyBorder="1" applyAlignment="1">
      <alignment horizontal="left" vertical="center"/>
    </xf>
    <xf numFmtId="0" fontId="65" fillId="0" borderId="56" xfId="63" applyFont="1" applyBorder="1" applyAlignment="1">
      <alignment vertical="center"/>
      <protection/>
    </xf>
    <xf numFmtId="0" fontId="69" fillId="0" borderId="56" xfId="0" applyFont="1" applyBorder="1" applyAlignment="1">
      <alignment horizontal="left" vertical="center" shrinkToFit="1"/>
    </xf>
    <xf numFmtId="0" fontId="65" fillId="0" borderId="56" xfId="63" applyFont="1" applyFill="1" applyBorder="1" applyAlignment="1">
      <alignment horizontal="right" vertical="center"/>
      <protection/>
    </xf>
    <xf numFmtId="0" fontId="65" fillId="0" borderId="56" xfId="63" applyFont="1" applyFill="1" applyBorder="1" applyAlignment="1">
      <alignment vertical="center"/>
      <protection/>
    </xf>
    <xf numFmtId="0" fontId="65" fillId="24" borderId="56" xfId="63" applyFont="1" applyFill="1" applyBorder="1" applyAlignment="1">
      <alignment horizontal="right" vertical="center" shrinkToFit="1"/>
      <protection/>
    </xf>
    <xf numFmtId="0" fontId="65" fillId="0" borderId="56" xfId="0" applyFont="1" applyBorder="1" applyAlignment="1">
      <alignment vertical="center"/>
    </xf>
    <xf numFmtId="0" fontId="69" fillId="0" borderId="56" xfId="0" applyFont="1" applyBorder="1" applyAlignment="1">
      <alignment vertical="center"/>
    </xf>
    <xf numFmtId="0" fontId="64" fillId="0" borderId="57" xfId="0" applyFont="1" applyBorder="1" applyAlignment="1">
      <alignment horizontal="left" vertical="center"/>
    </xf>
    <xf numFmtId="0" fontId="64" fillId="0" borderId="58" xfId="63" applyFont="1" applyBorder="1" applyAlignment="1">
      <alignment horizontal="left" vertical="center"/>
      <protection/>
    </xf>
    <xf numFmtId="0" fontId="69" fillId="0" borderId="54" xfId="0" applyFont="1" applyBorder="1" applyAlignment="1">
      <alignment horizontal="left" vertical="center" shrinkToFit="1"/>
    </xf>
    <xf numFmtId="0" fontId="64" fillId="0" borderId="57" xfId="0" applyFont="1" applyBorder="1" applyAlignment="1">
      <alignment vertical="center"/>
    </xf>
    <xf numFmtId="0" fontId="64" fillId="0" borderId="56" xfId="0" applyFont="1" applyBorder="1" applyAlignment="1">
      <alignment vertical="center"/>
    </xf>
    <xf numFmtId="0" fontId="65" fillId="24" borderId="0" xfId="63" applyFont="1" applyFill="1" applyBorder="1" applyAlignment="1">
      <alignment horizontal="right" vertical="center"/>
      <protection/>
    </xf>
    <xf numFmtId="0" fontId="63" fillId="0" borderId="20" xfId="63" applyFont="1" applyBorder="1" applyAlignment="1">
      <alignment horizontal="left" vertical="center"/>
      <protection/>
    </xf>
    <xf numFmtId="0" fontId="17" fillId="0" borderId="59" xfId="63" applyFont="1" applyBorder="1" applyAlignment="1">
      <alignment horizontal="center" vertical="center"/>
      <protection/>
    </xf>
    <xf numFmtId="0" fontId="17" fillId="0" borderId="60" xfId="63" applyFont="1" applyBorder="1" applyAlignment="1">
      <alignment horizontal="center" vertical="center"/>
      <protection/>
    </xf>
    <xf numFmtId="0" fontId="17" fillId="0" borderId="61" xfId="63" applyFont="1" applyBorder="1" applyAlignment="1">
      <alignment horizontal="center" vertical="center" wrapText="1"/>
      <protection/>
    </xf>
    <xf numFmtId="0" fontId="71" fillId="0" borderId="22" xfId="63" applyFont="1" applyFill="1" applyBorder="1" applyAlignment="1">
      <alignment horizontal="right" vertical="center"/>
      <protection/>
    </xf>
    <xf numFmtId="0" fontId="71" fillId="0" borderId="22" xfId="63" applyFont="1" applyFill="1" applyBorder="1" applyAlignment="1">
      <alignment vertical="center"/>
      <protection/>
    </xf>
    <xf numFmtId="0" fontId="38" fillId="0" borderId="19" xfId="63" applyFont="1" applyBorder="1" applyAlignment="1">
      <alignment vertical="center"/>
      <protection/>
    </xf>
    <xf numFmtId="0" fontId="69" fillId="0" borderId="50" xfId="0" applyFont="1" applyBorder="1" applyAlignment="1">
      <alignment vertical="center"/>
    </xf>
    <xf numFmtId="0" fontId="64" fillId="0" borderId="23" xfId="63" applyFont="1" applyBorder="1" applyAlignment="1">
      <alignment horizontal="left" vertical="center"/>
      <protection/>
    </xf>
    <xf numFmtId="0" fontId="69" fillId="0" borderId="0" xfId="0" applyFont="1" applyBorder="1" applyAlignment="1">
      <alignment horizontal="left" vertical="center" shrinkToFit="1"/>
    </xf>
    <xf numFmtId="0" fontId="69" fillId="0" borderId="0" xfId="0" applyFont="1" applyBorder="1" applyAlignment="1">
      <alignment vertical="center"/>
    </xf>
    <xf numFmtId="0" fontId="64" fillId="0" borderId="38" xfId="63" applyFont="1" applyBorder="1" applyAlignment="1">
      <alignment horizontal="left" vertical="center"/>
      <protection/>
    </xf>
    <xf numFmtId="0" fontId="64" fillId="0" borderId="20" xfId="63" applyFont="1" applyBorder="1" applyAlignment="1">
      <alignment horizontal="left" vertical="center"/>
      <protection/>
    </xf>
    <xf numFmtId="0" fontId="29" fillId="0" borderId="35" xfId="63" applyFont="1" applyBorder="1" applyAlignment="1">
      <alignment vertical="center" wrapText="1"/>
      <protection/>
    </xf>
    <xf numFmtId="0" fontId="17" fillId="0" borderId="0" xfId="63" applyFont="1" applyBorder="1" applyAlignment="1">
      <alignment vertical="center" wrapText="1"/>
      <protection/>
    </xf>
    <xf numFmtId="0" fontId="17" fillId="0" borderId="34" xfId="63" applyFont="1" applyBorder="1" applyAlignment="1">
      <alignment vertical="center" wrapText="1"/>
      <protection/>
    </xf>
    <xf numFmtId="0" fontId="17" fillId="0" borderId="25" xfId="63" applyNumberFormat="1" applyFont="1" applyBorder="1" applyAlignment="1">
      <alignment vertical="center" wrapText="1"/>
      <protection/>
    </xf>
    <xf numFmtId="0" fontId="38" fillId="26" borderId="11" xfId="63" applyFont="1" applyFill="1" applyBorder="1" applyAlignment="1">
      <alignment vertical="center"/>
      <protection/>
    </xf>
    <xf numFmtId="0" fontId="28" fillId="25" borderId="0" xfId="63" applyFont="1" applyFill="1" applyBorder="1" applyAlignment="1">
      <alignment horizontal="right" vertical="center" shrinkToFit="1"/>
      <protection/>
    </xf>
    <xf numFmtId="0" fontId="17" fillId="0" borderId="27" xfId="63" applyFont="1" applyBorder="1">
      <alignment vertical="center"/>
      <protection/>
    </xf>
    <xf numFmtId="0" fontId="17" fillId="0" borderId="27" xfId="63" applyNumberFormat="1" applyFont="1" applyBorder="1" applyAlignment="1">
      <alignment vertical="center" wrapText="1"/>
      <protection/>
    </xf>
    <xf numFmtId="0" fontId="17" fillId="0" borderId="20" xfId="63" applyNumberFormat="1" applyFont="1" applyBorder="1" applyAlignment="1">
      <alignment vertical="center" wrapText="1"/>
      <protection/>
    </xf>
    <xf numFmtId="0" fontId="17" fillId="0" borderId="33" xfId="63" applyNumberFormat="1" applyFont="1" applyBorder="1" applyAlignment="1">
      <alignment vertical="center" wrapText="1"/>
      <protection/>
    </xf>
    <xf numFmtId="0" fontId="29" fillId="0" borderId="28" xfId="63" applyFont="1" applyFill="1" applyBorder="1" applyAlignment="1">
      <alignment vertical="center"/>
      <protection/>
    </xf>
    <xf numFmtId="0" fontId="38" fillId="0" borderId="50" xfId="63" applyFont="1" applyBorder="1" applyAlignment="1">
      <alignment vertical="center" wrapText="1"/>
      <protection/>
    </xf>
    <xf numFmtId="0" fontId="17" fillId="0" borderId="20" xfId="63" applyFont="1" applyBorder="1">
      <alignment vertical="center"/>
      <protection/>
    </xf>
    <xf numFmtId="0" fontId="17" fillId="0" borderId="26" xfId="63" applyFont="1" applyBorder="1">
      <alignment vertical="center"/>
      <protection/>
    </xf>
    <xf numFmtId="0" fontId="17" fillId="0" borderId="41" xfId="63" applyFont="1" applyBorder="1">
      <alignment vertical="center"/>
      <protection/>
    </xf>
    <xf numFmtId="0" fontId="38" fillId="0" borderId="50" xfId="63" applyFont="1" applyBorder="1" applyAlignment="1">
      <alignment vertical="center"/>
      <protection/>
    </xf>
    <xf numFmtId="0" fontId="17" fillId="0" borderId="18" xfId="63" applyFont="1" applyBorder="1">
      <alignment vertical="center"/>
      <protection/>
    </xf>
    <xf numFmtId="0" fontId="69" fillId="0" borderId="18" xfId="0" applyFont="1" applyBorder="1" applyAlignment="1">
      <alignment vertical="center"/>
    </xf>
    <xf numFmtId="0" fontId="69" fillId="0" borderId="27" xfId="0" applyFont="1" applyBorder="1" applyAlignment="1">
      <alignment vertical="center"/>
    </xf>
    <xf numFmtId="0" fontId="64" fillId="0" borderId="62" xfId="0" applyFont="1" applyBorder="1" applyAlignment="1">
      <alignment horizontal="left" vertical="center"/>
    </xf>
    <xf numFmtId="0" fontId="69" fillId="0" borderId="14" xfId="0" applyFont="1" applyBorder="1" applyAlignment="1">
      <alignment horizontal="left" vertical="center"/>
    </xf>
    <xf numFmtId="0" fontId="29" fillId="0" borderId="46" xfId="63" applyFont="1" applyBorder="1" applyAlignment="1">
      <alignment vertical="center" wrapText="1"/>
      <protection/>
    </xf>
    <xf numFmtId="0" fontId="65" fillId="0" borderId="28" xfId="63" applyFont="1" applyFill="1" applyBorder="1" applyAlignment="1">
      <alignment vertical="center" shrinkToFit="1"/>
      <protection/>
    </xf>
    <xf numFmtId="0" fontId="64" fillId="0" borderId="63" xfId="0" applyFont="1" applyBorder="1" applyAlignment="1">
      <alignment horizontal="left" vertical="center"/>
    </xf>
    <xf numFmtId="0" fontId="64" fillId="0" borderId="64" xfId="0" applyFont="1" applyBorder="1" applyAlignment="1">
      <alignment horizontal="left" vertical="center"/>
    </xf>
    <xf numFmtId="0" fontId="64" fillId="0" borderId="51" xfId="0" applyFont="1" applyBorder="1" applyAlignment="1">
      <alignment horizontal="left" vertical="center"/>
    </xf>
    <xf numFmtId="0" fontId="64" fillId="0" borderId="64" xfId="0" applyFont="1" applyBorder="1" applyAlignment="1">
      <alignment vertical="center"/>
    </xf>
    <xf numFmtId="0" fontId="64" fillId="0" borderId="49" xfId="0" applyFont="1" applyBorder="1" applyAlignment="1">
      <alignment vertical="center"/>
    </xf>
    <xf numFmtId="0" fontId="0" fillId="0" borderId="0" xfId="0" applyFill="1" applyAlignment="1">
      <alignment vertical="center"/>
    </xf>
    <xf numFmtId="0" fontId="17" fillId="0" borderId="59" xfId="63" applyFont="1" applyFill="1" applyBorder="1" applyAlignment="1">
      <alignment vertical="center" wrapText="1"/>
      <protection/>
    </xf>
    <xf numFmtId="0" fontId="17" fillId="0" borderId="65" xfId="63" applyFont="1" applyFill="1" applyBorder="1" applyAlignment="1">
      <alignment vertical="center" wrapText="1"/>
      <protection/>
    </xf>
    <xf numFmtId="0" fontId="28" fillId="24" borderId="59" xfId="63" applyFont="1" applyFill="1" applyBorder="1" applyAlignment="1">
      <alignment horizontal="right" vertical="center" shrinkToFit="1"/>
      <protection/>
    </xf>
    <xf numFmtId="0" fontId="28" fillId="24" borderId="28" xfId="63" applyFont="1" applyFill="1" applyBorder="1" applyAlignment="1">
      <alignment horizontal="right" vertical="center" shrinkToFit="1"/>
      <protection/>
    </xf>
    <xf numFmtId="0" fontId="28" fillId="24" borderId="41" xfId="63" applyFont="1" applyFill="1" applyBorder="1" applyAlignment="1">
      <alignment horizontal="right" vertical="center"/>
      <protection/>
    </xf>
    <xf numFmtId="0" fontId="29" fillId="0" borderId="29" xfId="63" applyFont="1" applyFill="1" applyBorder="1" applyAlignment="1">
      <alignment vertical="center"/>
      <protection/>
    </xf>
    <xf numFmtId="0" fontId="17" fillId="0" borderId="27" xfId="63" applyFont="1" applyBorder="1" applyAlignment="1">
      <alignment horizontal="left" vertical="center" wrapText="1"/>
      <protection/>
    </xf>
    <xf numFmtId="0" fontId="28" fillId="24" borderId="43" xfId="63" applyFont="1" applyFill="1" applyBorder="1" applyAlignment="1">
      <alignment horizontal="right" vertical="center" shrinkToFit="1"/>
      <protection/>
    </xf>
    <xf numFmtId="0" fontId="30" fillId="0" borderId="66" xfId="63" applyFont="1" applyFill="1" applyBorder="1" applyAlignment="1">
      <alignment vertical="center" wrapText="1"/>
      <protection/>
    </xf>
    <xf numFmtId="0" fontId="30" fillId="0" borderId="59" xfId="63" applyFont="1" applyFill="1" applyBorder="1" applyAlignment="1">
      <alignment vertical="center" wrapText="1"/>
      <protection/>
    </xf>
    <xf numFmtId="0" fontId="30" fillId="0" borderId="60" xfId="63" applyFont="1" applyFill="1" applyBorder="1" applyAlignment="1">
      <alignment vertical="center" wrapText="1"/>
      <protection/>
    </xf>
    <xf numFmtId="0" fontId="42" fillId="0" borderId="28" xfId="0" applyFont="1" applyBorder="1" applyAlignment="1">
      <alignment vertical="center"/>
    </xf>
    <xf numFmtId="0" fontId="42" fillId="0" borderId="32" xfId="0" applyFont="1" applyBorder="1" applyAlignment="1">
      <alignment vertical="center"/>
    </xf>
    <xf numFmtId="0" fontId="42" fillId="0" borderId="22" xfId="0" applyFont="1" applyBorder="1" applyAlignment="1">
      <alignment vertical="center"/>
    </xf>
    <xf numFmtId="0" fontId="42" fillId="0" borderId="25" xfId="0" applyFont="1" applyBorder="1" applyAlignment="1">
      <alignment vertical="center"/>
    </xf>
    <xf numFmtId="0" fontId="30" fillId="0" borderId="0" xfId="63" applyFont="1" applyBorder="1">
      <alignment vertical="center"/>
      <protection/>
    </xf>
    <xf numFmtId="0" fontId="35" fillId="0" borderId="26" xfId="63" applyFont="1" applyFill="1" applyBorder="1" applyAlignment="1">
      <alignment horizontal="right" vertical="center"/>
      <protection/>
    </xf>
    <xf numFmtId="0" fontId="42" fillId="0" borderId="0" xfId="0" applyFont="1" applyBorder="1" applyAlignment="1">
      <alignment vertical="center"/>
    </xf>
    <xf numFmtId="0" fontId="41" fillId="0" borderId="0" xfId="0" applyFont="1" applyBorder="1" applyAlignment="1">
      <alignment vertical="center"/>
    </xf>
    <xf numFmtId="0" fontId="30" fillId="0" borderId="66" xfId="63" applyFont="1" applyBorder="1" applyAlignment="1">
      <alignment horizontal="center" vertical="center"/>
      <protection/>
    </xf>
    <xf numFmtId="0" fontId="30" fillId="0" borderId="59" xfId="63" applyFont="1" applyBorder="1" applyAlignment="1">
      <alignment horizontal="center" vertical="center"/>
      <protection/>
    </xf>
    <xf numFmtId="0" fontId="30" fillId="0" borderId="60" xfId="63" applyFont="1" applyBorder="1" applyAlignment="1">
      <alignment horizontal="center" vertical="center"/>
      <protection/>
    </xf>
    <xf numFmtId="0" fontId="72" fillId="0" borderId="25" xfId="0" applyFont="1" applyBorder="1" applyAlignment="1">
      <alignment wrapText="1"/>
    </xf>
    <xf numFmtId="0" fontId="72" fillId="0" borderId="25" xfId="63" applyFont="1" applyBorder="1" applyAlignment="1">
      <alignment vertical="center"/>
      <protection/>
    </xf>
    <xf numFmtId="0" fontId="67" fillId="0" borderId="32" xfId="0" applyFont="1" applyBorder="1" applyAlignment="1">
      <alignment vertical="center"/>
    </xf>
    <xf numFmtId="0" fontId="67" fillId="0" borderId="22" xfId="0" applyFont="1" applyBorder="1" applyAlignment="1">
      <alignment vertical="center"/>
    </xf>
    <xf numFmtId="0" fontId="67" fillId="0" borderId="0" xfId="63" applyFont="1" applyBorder="1" applyAlignment="1">
      <alignment horizontal="right" vertical="top" wrapText="1"/>
      <protection/>
    </xf>
    <xf numFmtId="0" fontId="67" fillId="0" borderId="22" xfId="63" applyFont="1" applyBorder="1" applyAlignment="1">
      <alignment vertical="center"/>
      <protection/>
    </xf>
    <xf numFmtId="0" fontId="67" fillId="0" borderId="23" xfId="63" applyFont="1" applyBorder="1" applyAlignment="1">
      <alignment vertical="center"/>
      <protection/>
    </xf>
    <xf numFmtId="0" fontId="67" fillId="25" borderId="25" xfId="63" applyFont="1" applyFill="1" applyBorder="1" applyAlignment="1">
      <alignment vertical="center"/>
      <protection/>
    </xf>
    <xf numFmtId="0" fontId="67" fillId="0" borderId="25" xfId="63" applyFont="1" applyFill="1" applyBorder="1" applyAlignment="1">
      <alignment vertical="center"/>
      <protection/>
    </xf>
    <xf numFmtId="0" fontId="67" fillId="0" borderId="26" xfId="63" applyFont="1" applyBorder="1" applyAlignment="1">
      <alignment vertical="center"/>
      <protection/>
    </xf>
    <xf numFmtId="0" fontId="73" fillId="0" borderId="0" xfId="63" applyFont="1" applyBorder="1" applyAlignment="1">
      <alignment horizontal="right" vertical="top" wrapText="1"/>
      <protection/>
    </xf>
    <xf numFmtId="0" fontId="73" fillId="0" borderId="20" xfId="63" applyFont="1" applyBorder="1" applyAlignment="1">
      <alignment horizontal="right" vertical="top" wrapText="1"/>
      <protection/>
    </xf>
    <xf numFmtId="0" fontId="73" fillId="0" borderId="34" xfId="63" applyFont="1" applyBorder="1" applyAlignment="1">
      <alignment horizontal="right" vertical="top" wrapText="1"/>
      <protection/>
    </xf>
    <xf numFmtId="0" fontId="73" fillId="0" borderId="25" xfId="63" applyFont="1" applyBorder="1" applyAlignment="1">
      <alignment horizontal="right" vertical="top" wrapText="1"/>
      <protection/>
    </xf>
    <xf numFmtId="0" fontId="73" fillId="0" borderId="26" xfId="63" applyFont="1" applyBorder="1" applyAlignment="1">
      <alignment horizontal="right" vertical="top" wrapText="1"/>
      <protection/>
    </xf>
    <xf numFmtId="0" fontId="72" fillId="0" borderId="22" xfId="0" applyFont="1" applyBorder="1" applyAlignment="1">
      <alignment vertical="center"/>
    </xf>
    <xf numFmtId="0" fontId="72" fillId="0" borderId="22" xfId="63" applyFont="1" applyFill="1" applyBorder="1" applyAlignment="1">
      <alignment vertical="center"/>
      <protection/>
    </xf>
    <xf numFmtId="0" fontId="67" fillId="0" borderId="34" xfId="0" applyFont="1" applyBorder="1" applyAlignment="1">
      <alignment vertical="center"/>
    </xf>
    <xf numFmtId="0" fontId="72" fillId="0" borderId="25" xfId="0" applyFont="1" applyBorder="1" applyAlignment="1">
      <alignment vertical="center"/>
    </xf>
    <xf numFmtId="0" fontId="72" fillId="0" borderId="26" xfId="63" applyFont="1" applyBorder="1" applyAlignment="1">
      <alignment vertical="center"/>
      <protection/>
    </xf>
    <xf numFmtId="0" fontId="42" fillId="0" borderId="29" xfId="0" applyFont="1" applyBorder="1" applyAlignment="1">
      <alignment vertical="center"/>
    </xf>
    <xf numFmtId="0" fontId="73" fillId="0" borderId="18" xfId="63" applyFont="1" applyBorder="1" applyAlignment="1">
      <alignment vertical="top" wrapText="1"/>
      <protection/>
    </xf>
    <xf numFmtId="0" fontId="73" fillId="0" borderId="0" xfId="63" applyFont="1" applyBorder="1" applyAlignment="1">
      <alignment vertical="top" wrapText="1"/>
      <protection/>
    </xf>
    <xf numFmtId="0" fontId="73" fillId="0" borderId="20" xfId="63" applyFont="1" applyBorder="1" applyAlignment="1">
      <alignment vertical="top" wrapText="1"/>
      <protection/>
    </xf>
    <xf numFmtId="0" fontId="41" fillId="0" borderId="32" xfId="0" applyFont="1" applyBorder="1" applyAlignment="1">
      <alignment vertical="center"/>
    </xf>
    <xf numFmtId="0" fontId="67" fillId="25" borderId="22" xfId="63" applyFont="1" applyFill="1" applyBorder="1" applyAlignment="1">
      <alignment vertical="center"/>
      <protection/>
    </xf>
    <xf numFmtId="0" fontId="41" fillId="0" borderId="22" xfId="0" applyFont="1" applyBorder="1" applyAlignment="1">
      <alignment vertical="center"/>
    </xf>
    <xf numFmtId="0" fontId="41" fillId="0" borderId="23" xfId="0" applyFont="1" applyBorder="1" applyAlignment="1">
      <alignment vertical="center"/>
    </xf>
    <xf numFmtId="0" fontId="67" fillId="0" borderId="18" xfId="63" applyFont="1" applyBorder="1" applyAlignment="1">
      <alignment horizontal="left" vertical="top"/>
      <protection/>
    </xf>
    <xf numFmtId="0" fontId="67" fillId="0" borderId="0" xfId="63" applyFont="1" applyBorder="1" applyAlignment="1">
      <alignment horizontal="left" vertical="top"/>
      <protection/>
    </xf>
    <xf numFmtId="0" fontId="67" fillId="25" borderId="0" xfId="63" applyFont="1" applyFill="1" applyBorder="1" applyAlignment="1">
      <alignment vertical="center"/>
      <protection/>
    </xf>
    <xf numFmtId="0" fontId="67" fillId="29" borderId="0" xfId="63" applyFont="1" applyFill="1" applyBorder="1" applyAlignment="1">
      <alignment vertical="center"/>
      <protection/>
    </xf>
    <xf numFmtId="0" fontId="67" fillId="0" borderId="20" xfId="63" applyFont="1" applyBorder="1" applyAlignment="1">
      <alignment horizontal="left" vertical="top"/>
      <protection/>
    </xf>
    <xf numFmtId="0" fontId="72" fillId="0" borderId="22" xfId="63" applyFont="1" applyBorder="1" applyAlignment="1">
      <alignment horizontal="right" vertical="top" wrapText="1"/>
      <protection/>
    </xf>
    <xf numFmtId="0" fontId="72" fillId="0" borderId="23" xfId="63" applyFont="1" applyBorder="1" applyAlignment="1">
      <alignment horizontal="right" vertical="top" wrapText="1"/>
      <protection/>
    </xf>
    <xf numFmtId="0" fontId="72" fillId="0" borderId="0" xfId="63" applyFont="1" applyBorder="1" applyAlignment="1">
      <alignment horizontal="right" vertical="top" wrapText="1"/>
      <protection/>
    </xf>
    <xf numFmtId="0" fontId="72" fillId="0" borderId="20" xfId="63" applyFont="1" applyBorder="1" applyAlignment="1">
      <alignment horizontal="right" vertical="top" wrapText="1"/>
      <protection/>
    </xf>
    <xf numFmtId="0" fontId="72" fillId="0" borderId="37" xfId="63" applyFont="1" applyBorder="1" applyAlignment="1">
      <alignment horizontal="right" vertical="top" wrapText="1"/>
      <protection/>
    </xf>
    <xf numFmtId="0" fontId="72" fillId="0" borderId="38" xfId="63" applyFont="1" applyBorder="1" applyAlignment="1">
      <alignment horizontal="right" vertical="top" wrapText="1"/>
      <protection/>
    </xf>
    <xf numFmtId="0" fontId="72" fillId="0" borderId="0" xfId="63" applyFont="1" applyBorder="1" applyAlignment="1">
      <alignment vertical="center"/>
      <protection/>
    </xf>
    <xf numFmtId="0" fontId="64" fillId="0" borderId="50" xfId="63" applyFont="1" applyBorder="1" applyAlignment="1">
      <alignment vertical="center"/>
      <protection/>
    </xf>
    <xf numFmtId="0" fontId="65" fillId="24" borderId="22" xfId="63" applyFont="1" applyFill="1" applyBorder="1" applyAlignment="1">
      <alignment horizontal="right" vertical="center" shrinkToFit="1"/>
      <protection/>
    </xf>
    <xf numFmtId="0" fontId="65" fillId="24" borderId="22" xfId="63" applyFont="1" applyFill="1" applyBorder="1" applyAlignment="1">
      <alignment horizontal="right" vertical="center"/>
      <protection/>
    </xf>
    <xf numFmtId="0" fontId="65" fillId="24" borderId="25" xfId="63" applyFont="1" applyFill="1" applyBorder="1" applyAlignment="1">
      <alignment horizontal="right" vertical="center"/>
      <protection/>
    </xf>
    <xf numFmtId="0" fontId="65" fillId="0" borderId="22" xfId="63" applyFont="1" applyBorder="1" applyAlignment="1">
      <alignment vertical="center"/>
      <protection/>
    </xf>
    <xf numFmtId="0" fontId="63" fillId="0" borderId="35" xfId="63" applyFont="1" applyBorder="1" applyAlignment="1">
      <alignment horizontal="center" vertical="center" wrapText="1"/>
      <protection/>
    </xf>
    <xf numFmtId="0" fontId="73" fillId="0" borderId="32" xfId="63" applyFont="1" applyBorder="1" applyAlignment="1">
      <alignment horizontal="right" vertical="top" wrapText="1"/>
      <protection/>
    </xf>
    <xf numFmtId="0" fontId="73" fillId="0" borderId="22" xfId="63" applyFont="1" applyBorder="1" applyAlignment="1">
      <alignment horizontal="right" vertical="top" wrapText="1"/>
      <protection/>
    </xf>
    <xf numFmtId="0" fontId="73" fillId="0" borderId="23" xfId="63" applyFont="1" applyBorder="1" applyAlignment="1">
      <alignment horizontal="right" vertical="top" wrapText="1"/>
      <protection/>
    </xf>
    <xf numFmtId="0" fontId="64" fillId="0" borderId="25" xfId="63" applyFont="1" applyBorder="1" applyAlignment="1">
      <alignment horizontal="left" vertical="center"/>
      <protection/>
    </xf>
    <xf numFmtId="0" fontId="65" fillId="24" borderId="37" xfId="63" applyFont="1" applyFill="1" applyBorder="1" applyAlignment="1">
      <alignment horizontal="right" vertical="center" shrinkToFit="1"/>
      <protection/>
    </xf>
    <xf numFmtId="0" fontId="69" fillId="0" borderId="22" xfId="0" applyFont="1" applyBorder="1" applyAlignment="1">
      <alignment vertical="center"/>
    </xf>
    <xf numFmtId="0" fontId="69" fillId="0" borderId="25" xfId="0" applyFont="1" applyBorder="1" applyAlignment="1">
      <alignment vertical="center"/>
    </xf>
    <xf numFmtId="0" fontId="64" fillId="0" borderId="0" xfId="63" applyFont="1" applyBorder="1" applyAlignment="1">
      <alignment horizontal="left" vertical="center"/>
      <protection/>
    </xf>
    <xf numFmtId="0" fontId="73" fillId="0" borderId="23" xfId="63" applyFont="1" applyBorder="1" applyAlignment="1">
      <alignment horizontal="right" vertical="center"/>
      <protection/>
    </xf>
    <xf numFmtId="0" fontId="69" fillId="0" borderId="0" xfId="0" applyFont="1" applyBorder="1" applyAlignment="1">
      <alignment horizontal="right" vertical="center" shrinkToFit="1"/>
    </xf>
    <xf numFmtId="0" fontId="29" fillId="0" borderId="24" xfId="63" applyFont="1" applyFill="1" applyBorder="1" applyAlignment="1">
      <alignment vertical="center" wrapText="1"/>
      <protection/>
    </xf>
    <xf numFmtId="0" fontId="67" fillId="0" borderId="0" xfId="63" applyFont="1" applyBorder="1" applyAlignment="1">
      <alignment horizontal="left" vertical="center"/>
      <protection/>
    </xf>
    <xf numFmtId="0" fontId="69" fillId="0" borderId="22" xfId="0" applyFont="1" applyBorder="1" applyAlignment="1">
      <alignment vertical="center"/>
    </xf>
    <xf numFmtId="0" fontId="64" fillId="0" borderId="25" xfId="63" applyFont="1" applyBorder="1" applyAlignment="1">
      <alignment horizontal="left" vertical="center"/>
      <protection/>
    </xf>
    <xf numFmtId="0" fontId="65" fillId="24" borderId="22" xfId="63" applyFont="1" applyFill="1" applyBorder="1" applyAlignment="1">
      <alignment horizontal="right" vertical="center" shrinkToFit="1"/>
      <protection/>
    </xf>
    <xf numFmtId="0" fontId="65" fillId="24" borderId="22" xfId="63" applyFont="1" applyFill="1" applyBorder="1" applyAlignment="1">
      <alignment horizontal="right" vertical="center"/>
      <protection/>
    </xf>
    <xf numFmtId="0" fontId="65" fillId="24" borderId="25" xfId="63" applyFont="1" applyFill="1" applyBorder="1" applyAlignment="1">
      <alignment horizontal="right" vertical="center"/>
      <protection/>
    </xf>
    <xf numFmtId="0" fontId="65" fillId="0" borderId="22" xfId="63" applyFont="1" applyBorder="1" applyAlignment="1">
      <alignment vertical="center"/>
      <protection/>
    </xf>
    <xf numFmtId="0" fontId="73" fillId="0" borderId="23" xfId="63" applyFont="1" applyBorder="1" applyAlignment="1">
      <alignment horizontal="right" vertical="center"/>
      <protection/>
    </xf>
    <xf numFmtId="0" fontId="65" fillId="24" borderId="37" xfId="63" applyFont="1" applyFill="1" applyBorder="1" applyAlignment="1">
      <alignment horizontal="right" vertical="center" shrinkToFit="1"/>
      <protection/>
    </xf>
    <xf numFmtId="0" fontId="73" fillId="0" borderId="32" xfId="63" applyFont="1" applyBorder="1" applyAlignment="1">
      <alignment horizontal="right" vertical="top" wrapText="1"/>
      <protection/>
    </xf>
    <xf numFmtId="0" fontId="73" fillId="0" borderId="22" xfId="63" applyFont="1" applyBorder="1" applyAlignment="1">
      <alignment horizontal="right" vertical="top" wrapText="1"/>
      <protection/>
    </xf>
    <xf numFmtId="0" fontId="73" fillId="0" borderId="23" xfId="63" applyFont="1" applyBorder="1" applyAlignment="1">
      <alignment horizontal="right" vertical="top" wrapText="1"/>
      <protection/>
    </xf>
    <xf numFmtId="0" fontId="64" fillId="0" borderId="50" xfId="63" applyFont="1" applyBorder="1" applyAlignment="1">
      <alignment vertical="center"/>
      <protection/>
    </xf>
    <xf numFmtId="0" fontId="69" fillId="0" borderId="0" xfId="0" applyFont="1" applyBorder="1" applyAlignment="1">
      <alignment vertical="center" shrinkToFit="1"/>
    </xf>
    <xf numFmtId="0" fontId="63" fillId="0" borderId="0" xfId="63" applyFont="1" applyBorder="1" applyAlignment="1">
      <alignment horizontal="left" vertical="center"/>
      <protection/>
    </xf>
    <xf numFmtId="0" fontId="67" fillId="0" borderId="0" xfId="63" applyFont="1" applyBorder="1" applyAlignment="1">
      <alignment vertical="center"/>
      <protection/>
    </xf>
    <xf numFmtId="0" fontId="67" fillId="0" borderId="20" xfId="63" applyFont="1" applyBorder="1" applyAlignment="1">
      <alignment horizontal="left" vertical="center"/>
      <protection/>
    </xf>
    <xf numFmtId="0" fontId="73" fillId="0" borderId="25" xfId="63" applyFont="1" applyBorder="1" applyAlignment="1">
      <alignment vertical="top" wrapText="1"/>
      <protection/>
    </xf>
    <xf numFmtId="0" fontId="17" fillId="0" borderId="25" xfId="63" applyFont="1" applyBorder="1">
      <alignment vertical="center"/>
      <protection/>
    </xf>
    <xf numFmtId="0" fontId="17" fillId="0" borderId="59" xfId="63" applyFont="1" applyFill="1" applyBorder="1">
      <alignment vertical="center"/>
      <protection/>
    </xf>
    <xf numFmtId="0" fontId="17" fillId="0" borderId="60" xfId="63" applyFont="1" applyFill="1" applyBorder="1">
      <alignment vertical="center"/>
      <protection/>
    </xf>
    <xf numFmtId="0" fontId="42" fillId="0" borderId="30" xfId="0" applyFont="1" applyBorder="1" applyAlignment="1">
      <alignment vertical="center"/>
    </xf>
    <xf numFmtId="0" fontId="72" fillId="0" borderId="18" xfId="0" applyFont="1" applyBorder="1" applyAlignment="1">
      <alignment vertical="center"/>
    </xf>
    <xf numFmtId="0" fontId="72" fillId="0" borderId="0" xfId="0" applyFont="1" applyBorder="1" applyAlignment="1">
      <alignment wrapText="1"/>
    </xf>
    <xf numFmtId="0" fontId="17" fillId="0" borderId="40" xfId="63" applyFont="1" applyBorder="1">
      <alignment vertical="center"/>
      <protection/>
    </xf>
    <xf numFmtId="0" fontId="17" fillId="0" borderId="34" xfId="63" applyFont="1" applyBorder="1">
      <alignment vertical="center"/>
      <protection/>
    </xf>
    <xf numFmtId="0" fontId="72" fillId="0" borderId="20" xfId="0" applyFont="1" applyBorder="1" applyAlignment="1">
      <alignment wrapText="1"/>
    </xf>
    <xf numFmtId="0" fontId="65" fillId="0" borderId="22" xfId="63" applyFont="1" applyBorder="1" applyAlignment="1">
      <alignment vertical="center" shrinkToFit="1"/>
      <protection/>
    </xf>
    <xf numFmtId="0" fontId="65" fillId="0" borderId="22" xfId="0" applyFont="1" applyBorder="1" applyAlignment="1">
      <alignment vertical="center"/>
    </xf>
    <xf numFmtId="0" fontId="74" fillId="0" borderId="25" xfId="63" applyFont="1" applyBorder="1" applyAlignment="1">
      <alignment vertical="center"/>
      <protection/>
    </xf>
    <xf numFmtId="0" fontId="65" fillId="0" borderId="25" xfId="63" applyFont="1" applyBorder="1" applyAlignment="1">
      <alignment vertical="center" shrinkToFit="1"/>
      <protection/>
    </xf>
    <xf numFmtId="0" fontId="67" fillId="0" borderId="20" xfId="63" applyFont="1" applyBorder="1" applyAlignment="1">
      <alignment vertical="center"/>
      <protection/>
    </xf>
    <xf numFmtId="0" fontId="67" fillId="0" borderId="25" xfId="63" applyFont="1" applyBorder="1" applyAlignment="1">
      <alignment vertical="center"/>
      <protection/>
    </xf>
    <xf numFmtId="0" fontId="74" fillId="0" borderId="67" xfId="63" applyFont="1" applyFill="1" applyBorder="1" applyAlignment="1">
      <alignment horizontal="right" vertical="center"/>
      <protection/>
    </xf>
    <xf numFmtId="0" fontId="74" fillId="0" borderId="67" xfId="63" applyFont="1" applyFill="1" applyBorder="1" applyAlignment="1">
      <alignment vertical="center"/>
      <protection/>
    </xf>
    <xf numFmtId="0" fontId="74" fillId="0" borderId="67" xfId="0" applyFont="1" applyBorder="1" applyAlignment="1">
      <alignment vertical="center"/>
    </xf>
    <xf numFmtId="0" fontId="60" fillId="0" borderId="67" xfId="0" applyFont="1" applyBorder="1" applyAlignment="1">
      <alignment vertical="center"/>
    </xf>
    <xf numFmtId="0" fontId="75" fillId="0" borderId="68" xfId="63" applyFont="1" applyBorder="1" applyAlignment="1">
      <alignment horizontal="left" vertical="center"/>
      <protection/>
    </xf>
    <xf numFmtId="0" fontId="46" fillId="0" borderId="59" xfId="63" applyFont="1" applyBorder="1" applyAlignment="1">
      <alignment horizontal="left" vertical="center"/>
      <protection/>
    </xf>
    <xf numFmtId="0" fontId="47" fillId="0" borderId="0" xfId="63" applyFont="1" applyBorder="1" applyAlignment="1">
      <alignment horizontal="left" vertical="center" wrapText="1" indent="1"/>
      <protection/>
    </xf>
    <xf numFmtId="0" fontId="30" fillId="0" borderId="40" xfId="63" applyFont="1" applyBorder="1" applyAlignment="1">
      <alignment horizontal="center" vertical="center"/>
      <protection/>
    </xf>
    <xf numFmtId="49" fontId="30" fillId="0" borderId="69" xfId="63" applyNumberFormat="1" applyFont="1" applyBorder="1" applyAlignment="1">
      <alignment horizontal="center" vertical="center"/>
      <protection/>
    </xf>
    <xf numFmtId="0" fontId="17" fillId="0" borderId="0" xfId="63" applyFont="1" applyBorder="1" applyAlignment="1">
      <alignment vertical="center"/>
      <protection/>
    </xf>
    <xf numFmtId="0" fontId="38" fillId="27" borderId="11" xfId="63" applyFont="1" applyFill="1" applyBorder="1" applyAlignment="1">
      <alignment vertical="center"/>
      <protection/>
    </xf>
    <xf numFmtId="0" fontId="38" fillId="0" borderId="0" xfId="63" applyFont="1" applyBorder="1" applyAlignment="1">
      <alignment vertical="center"/>
      <protection/>
    </xf>
    <xf numFmtId="0" fontId="38" fillId="0" borderId="20" xfId="63" applyFont="1" applyBorder="1" applyAlignment="1">
      <alignment vertical="center"/>
      <protection/>
    </xf>
    <xf numFmtId="0" fontId="38" fillId="0" borderId="30" xfId="63" applyFont="1" applyBorder="1" applyAlignment="1">
      <alignment horizontal="left" vertical="center"/>
      <protection/>
    </xf>
    <xf numFmtId="0" fontId="38" fillId="0" borderId="28" xfId="63" applyFont="1" applyBorder="1" applyAlignment="1">
      <alignment horizontal="left" vertical="center"/>
      <protection/>
    </xf>
    <xf numFmtId="0" fontId="38" fillId="0" borderId="28" xfId="63" applyFont="1" applyFill="1" applyBorder="1" applyAlignment="1">
      <alignment horizontal="left" vertical="center"/>
      <protection/>
    </xf>
    <xf numFmtId="0" fontId="38" fillId="0" borderId="23" xfId="63" applyFont="1" applyBorder="1" applyAlignment="1">
      <alignment horizontal="left" vertical="center"/>
      <protection/>
    </xf>
    <xf numFmtId="0" fontId="17" fillId="0" borderId="46" xfId="63" applyFont="1" applyBorder="1" applyAlignment="1">
      <alignment horizontal="center" vertical="center"/>
      <protection/>
    </xf>
    <xf numFmtId="0" fontId="40" fillId="0" borderId="22" xfId="63" applyFont="1" applyFill="1" applyBorder="1" applyAlignment="1">
      <alignment horizontal="right" vertical="center"/>
      <protection/>
    </xf>
    <xf numFmtId="0" fontId="40" fillId="0" borderId="22" xfId="63" applyFont="1" applyFill="1" applyBorder="1" applyAlignment="1">
      <alignment vertical="center"/>
      <protection/>
    </xf>
    <xf numFmtId="0" fontId="25" fillId="0" borderId="40" xfId="63" applyFont="1" applyBorder="1" applyAlignment="1">
      <alignment vertical="center"/>
      <protection/>
    </xf>
    <xf numFmtId="0" fontId="17" fillId="0" borderId="40" xfId="63" applyFont="1" applyBorder="1" applyAlignment="1">
      <alignment vertical="center"/>
      <protection/>
    </xf>
    <xf numFmtId="0" fontId="38" fillId="0" borderId="26" xfId="63" applyFont="1" applyBorder="1" applyAlignment="1">
      <alignment horizontal="left" vertical="center"/>
      <protection/>
    </xf>
    <xf numFmtId="0" fontId="40" fillId="0" borderId="25" xfId="63" applyFont="1" applyFill="1" applyBorder="1" applyAlignment="1">
      <alignment horizontal="right" vertical="center"/>
      <protection/>
    </xf>
    <xf numFmtId="0" fontId="40" fillId="0" borderId="25" xfId="63" applyFont="1" applyFill="1" applyBorder="1" applyAlignment="1">
      <alignment vertical="center"/>
      <protection/>
    </xf>
    <xf numFmtId="0" fontId="25" fillId="0" borderId="40" xfId="63" applyFont="1" applyBorder="1">
      <alignment vertical="center"/>
      <protection/>
    </xf>
    <xf numFmtId="0" fontId="38" fillId="0" borderId="43" xfId="63" applyFont="1" applyBorder="1" applyAlignment="1">
      <alignment vertical="center"/>
      <protection/>
    </xf>
    <xf numFmtId="0" fontId="40" fillId="0" borderId="37" xfId="63" applyFont="1" applyFill="1" applyBorder="1" applyAlignment="1">
      <alignment horizontal="right" vertical="center"/>
      <protection/>
    </xf>
    <xf numFmtId="0" fontId="40" fillId="0" borderId="37" xfId="63" applyFont="1" applyFill="1" applyBorder="1" applyAlignment="1">
      <alignment vertical="center"/>
      <protection/>
    </xf>
    <xf numFmtId="0" fontId="38" fillId="0" borderId="38" xfId="63" applyFont="1" applyBorder="1" applyAlignment="1">
      <alignment horizontal="left" vertical="center"/>
      <protection/>
    </xf>
    <xf numFmtId="0" fontId="17" fillId="0" borderId="40" xfId="63" applyFont="1" applyBorder="1" applyAlignment="1">
      <alignment vertical="center" shrinkToFit="1"/>
      <protection/>
    </xf>
    <xf numFmtId="0" fontId="25" fillId="0" borderId="0" xfId="63" applyFont="1" applyBorder="1" applyAlignment="1">
      <alignment horizontal="right" vertical="center"/>
      <protection/>
    </xf>
    <xf numFmtId="183" fontId="25" fillId="0" borderId="40" xfId="63" applyNumberFormat="1" applyFont="1" applyBorder="1" applyAlignment="1">
      <alignment horizontal="left" vertical="center"/>
      <protection/>
    </xf>
    <xf numFmtId="0" fontId="17" fillId="0" borderId="14" xfId="63" applyFont="1" applyBorder="1">
      <alignment vertical="center"/>
      <protection/>
    </xf>
    <xf numFmtId="0" fontId="28" fillId="0" borderId="41" xfId="63" applyFont="1" applyFill="1" applyBorder="1" applyAlignment="1">
      <alignment horizontal="right" vertical="center" shrinkToFit="1"/>
      <protection/>
    </xf>
    <xf numFmtId="0" fontId="17" fillId="0" borderId="22" xfId="63" applyFont="1" applyBorder="1">
      <alignment vertical="center"/>
      <protection/>
    </xf>
    <xf numFmtId="0" fontId="47" fillId="0" borderId="0" xfId="63" applyFont="1" applyAlignment="1">
      <alignment horizontal="left" vertical="center" indent="1"/>
      <protection/>
    </xf>
    <xf numFmtId="0" fontId="72" fillId="25" borderId="0" xfId="63" applyFont="1" applyFill="1" applyBorder="1" applyAlignment="1">
      <alignment horizontal="center" vertical="center"/>
      <protection/>
    </xf>
    <xf numFmtId="0" fontId="65" fillId="24" borderId="25" xfId="63" applyFont="1" applyFill="1" applyBorder="1" applyAlignment="1">
      <alignment horizontal="right" vertical="center" shrinkToFit="1"/>
      <protection/>
    </xf>
    <xf numFmtId="0" fontId="69" fillId="0" borderId="28" xfId="0" applyFont="1" applyBorder="1" applyAlignment="1">
      <alignment vertical="center"/>
    </xf>
    <xf numFmtId="0" fontId="67" fillId="0" borderId="0" xfId="63" applyFont="1" applyBorder="1" applyAlignment="1">
      <alignment horizontal="left" vertical="center"/>
      <protection/>
    </xf>
    <xf numFmtId="0" fontId="67" fillId="0" borderId="20" xfId="63" applyFont="1" applyBorder="1" applyAlignment="1">
      <alignment horizontal="left" vertical="center"/>
      <protection/>
    </xf>
    <xf numFmtId="0" fontId="65" fillId="0" borderId="22" xfId="63" applyFont="1" applyBorder="1" applyAlignment="1">
      <alignment vertical="center"/>
      <protection/>
    </xf>
    <xf numFmtId="0" fontId="65" fillId="0" borderId="25" xfId="63" applyFont="1" applyBorder="1" applyAlignment="1">
      <alignment vertical="center"/>
      <protection/>
    </xf>
    <xf numFmtId="0" fontId="65" fillId="24" borderId="22" xfId="63" applyFont="1" applyFill="1" applyBorder="1" applyAlignment="1">
      <alignment horizontal="right" vertical="center" shrinkToFit="1"/>
      <protection/>
    </xf>
    <xf numFmtId="0" fontId="64" fillId="0" borderId="22" xfId="63" applyFont="1" applyBorder="1" applyAlignment="1">
      <alignment horizontal="left" vertical="center"/>
      <protection/>
    </xf>
    <xf numFmtId="0" fontId="64" fillId="0" borderId="25" xfId="63" applyFont="1" applyBorder="1" applyAlignment="1">
      <alignment horizontal="left" vertical="center"/>
      <protection/>
    </xf>
    <xf numFmtId="0" fontId="65" fillId="24" borderId="25" xfId="63" applyFont="1" applyFill="1" applyBorder="1" applyAlignment="1">
      <alignment horizontal="right" vertical="center"/>
      <protection/>
    </xf>
    <xf numFmtId="0" fontId="69" fillId="0" borderId="22" xfId="0" applyFont="1" applyBorder="1" applyAlignment="1">
      <alignment vertical="center"/>
    </xf>
    <xf numFmtId="0" fontId="69" fillId="0" borderId="25" xfId="0" applyFont="1" applyBorder="1" applyAlignment="1">
      <alignment vertical="center"/>
    </xf>
    <xf numFmtId="0" fontId="65" fillId="24" borderId="41" xfId="63" applyFont="1" applyFill="1" applyBorder="1" applyAlignment="1">
      <alignment horizontal="right" vertical="center" shrinkToFit="1"/>
      <protection/>
    </xf>
    <xf numFmtId="0" fontId="65" fillId="24" borderId="43" xfId="63" applyFont="1" applyFill="1" applyBorder="1" applyAlignment="1">
      <alignment horizontal="right" vertical="center" shrinkToFit="1"/>
      <protection/>
    </xf>
    <xf numFmtId="0" fontId="64" fillId="0" borderId="18" xfId="0" applyFont="1" applyBorder="1" applyAlignment="1">
      <alignment vertical="center" wrapText="1"/>
    </xf>
    <xf numFmtId="0" fontId="65" fillId="0" borderId="28" xfId="0" applyFont="1" applyBorder="1" applyAlignment="1">
      <alignment vertical="center"/>
    </xf>
    <xf numFmtId="0" fontId="63" fillId="0" borderId="29" xfId="63" applyFont="1" applyBorder="1" applyAlignment="1">
      <alignment horizontal="left" vertical="center"/>
      <protection/>
    </xf>
    <xf numFmtId="0" fontId="65" fillId="28" borderId="70" xfId="63" applyFont="1" applyFill="1" applyBorder="1" applyAlignment="1">
      <alignment horizontal="right" vertical="center" shrinkToFit="1"/>
      <protection/>
    </xf>
    <xf numFmtId="0" fontId="65" fillId="28" borderId="28" xfId="63" applyFont="1" applyFill="1" applyBorder="1" applyAlignment="1">
      <alignment horizontal="right" vertical="center" shrinkToFit="1"/>
      <protection/>
    </xf>
    <xf numFmtId="0" fontId="74" fillId="0" borderId="0" xfId="63" applyFont="1" applyBorder="1" applyAlignment="1">
      <alignment vertical="center"/>
      <protection/>
    </xf>
    <xf numFmtId="0" fontId="67" fillId="0" borderId="25" xfId="63" applyFont="1" applyBorder="1" applyAlignment="1">
      <alignment horizontal="left" vertical="center"/>
      <protection/>
    </xf>
    <xf numFmtId="0" fontId="67" fillId="0" borderId="26" xfId="63" applyFont="1" applyBorder="1" applyAlignment="1">
      <alignment horizontal="left" vertical="center"/>
      <protection/>
    </xf>
    <xf numFmtId="0" fontId="74" fillId="0" borderId="0" xfId="63" applyFont="1" applyBorder="1" applyAlignment="1">
      <alignment horizontal="left" vertical="center"/>
      <protection/>
    </xf>
    <xf numFmtId="0" fontId="76" fillId="0" borderId="22" xfId="63" applyFont="1" applyBorder="1" applyAlignment="1">
      <alignment vertical="center" wrapText="1"/>
      <protection/>
    </xf>
    <xf numFmtId="0" fontId="76" fillId="0" borderId="23" xfId="63" applyFont="1" applyBorder="1" applyAlignment="1">
      <alignment vertical="center" wrapText="1"/>
      <protection/>
    </xf>
    <xf numFmtId="0" fontId="76" fillId="0" borderId="25" xfId="63" applyFont="1" applyBorder="1" applyAlignment="1">
      <alignment vertical="center" wrapText="1"/>
      <protection/>
    </xf>
    <xf numFmtId="0" fontId="76" fillId="0" borderId="26" xfId="63" applyFont="1" applyBorder="1" applyAlignment="1">
      <alignment vertical="center" wrapText="1"/>
      <protection/>
    </xf>
    <xf numFmtId="0" fontId="74" fillId="0" borderId="0" xfId="63" applyFont="1" applyFill="1" applyBorder="1" applyAlignment="1">
      <alignment horizontal="right" vertical="center" shrinkToFit="1"/>
      <protection/>
    </xf>
    <xf numFmtId="0" fontId="65" fillId="0" borderId="22" xfId="63" applyFont="1" applyFill="1" applyBorder="1" applyAlignment="1">
      <alignment horizontal="left" vertical="center"/>
      <protection/>
    </xf>
    <xf numFmtId="0" fontId="65" fillId="0" borderId="22" xfId="63" applyFont="1" applyBorder="1" applyAlignment="1">
      <alignment horizontal="right" vertical="center" shrinkToFit="1"/>
      <protection/>
    </xf>
    <xf numFmtId="0" fontId="65" fillId="0" borderId="22" xfId="63" applyFont="1" applyFill="1" applyBorder="1" applyAlignment="1">
      <alignment horizontal="right" vertical="center" shrinkToFit="1"/>
      <protection/>
    </xf>
    <xf numFmtId="0" fontId="65" fillId="0" borderId="0" xfId="63" applyFont="1" applyBorder="1" applyAlignment="1">
      <alignment vertical="center" shrinkToFit="1"/>
      <protection/>
    </xf>
    <xf numFmtId="0" fontId="0" fillId="0" borderId="47" xfId="0" applyBorder="1" applyAlignment="1">
      <alignment horizontal="center" vertical="center" wrapText="1"/>
    </xf>
    <xf numFmtId="0" fontId="65" fillId="24" borderId="32" xfId="63" applyFont="1" applyFill="1" applyBorder="1" applyAlignment="1">
      <alignment horizontal="right" vertical="center" shrinkToFit="1"/>
      <protection/>
    </xf>
    <xf numFmtId="0" fontId="74" fillId="0" borderId="22" xfId="63" applyFont="1" applyBorder="1" applyAlignment="1">
      <alignment vertical="center"/>
      <protection/>
    </xf>
    <xf numFmtId="0" fontId="67" fillId="0" borderId="22" xfId="63" applyFont="1" applyBorder="1" applyAlignment="1">
      <alignment horizontal="left" vertical="center"/>
      <protection/>
    </xf>
    <xf numFmtId="0" fontId="67" fillId="0" borderId="23" xfId="63" applyFont="1" applyBorder="1" applyAlignment="1">
      <alignment horizontal="left" vertical="center"/>
      <protection/>
    </xf>
    <xf numFmtId="0" fontId="64" fillId="0" borderId="18" xfId="0" applyFont="1" applyBorder="1" applyAlignment="1">
      <alignment vertical="center"/>
    </xf>
    <xf numFmtId="0" fontId="64" fillId="0" borderId="71" xfId="0" applyFont="1" applyBorder="1" applyAlignment="1">
      <alignment vertical="center"/>
    </xf>
    <xf numFmtId="0" fontId="65" fillId="0" borderId="0" xfId="63" applyFont="1" applyFill="1" applyBorder="1" applyAlignment="1">
      <alignment horizontal="right" vertical="center" shrinkToFit="1"/>
      <protection/>
    </xf>
    <xf numFmtId="0" fontId="74" fillId="0" borderId="34" xfId="63" applyFont="1" applyFill="1" applyBorder="1" applyAlignment="1">
      <alignment horizontal="right" vertical="center" shrinkToFit="1"/>
      <protection/>
    </xf>
    <xf numFmtId="0" fontId="65" fillId="0" borderId="22" xfId="0" applyFont="1" applyFill="1" applyBorder="1" applyAlignment="1">
      <alignment vertical="center"/>
    </xf>
    <xf numFmtId="0" fontId="74" fillId="0" borderId="67" xfId="0" applyFont="1" applyFill="1" applyBorder="1" applyAlignment="1">
      <alignment vertical="center"/>
    </xf>
    <xf numFmtId="0" fontId="67" fillId="0" borderId="34" xfId="63" applyFont="1" applyBorder="1" applyAlignment="1">
      <alignment horizontal="left" vertical="center"/>
      <protection/>
    </xf>
    <xf numFmtId="0" fontId="0" fillId="0" borderId="14" xfId="0" applyBorder="1" applyAlignment="1">
      <alignment vertical="center"/>
    </xf>
    <xf numFmtId="0" fontId="63" fillId="0" borderId="26" xfId="63" applyFont="1" applyBorder="1" applyAlignment="1">
      <alignment horizontal="left" vertical="center"/>
      <protection/>
    </xf>
    <xf numFmtId="0" fontId="65" fillId="24" borderId="22" xfId="63" applyFont="1" applyFill="1" applyBorder="1" applyAlignment="1">
      <alignment horizontal="right" vertical="center" shrinkToFit="1"/>
      <protection/>
    </xf>
    <xf numFmtId="0" fontId="64" fillId="0" borderId="50" xfId="63" applyFont="1" applyBorder="1" applyAlignment="1">
      <alignment vertical="center"/>
      <protection/>
    </xf>
    <xf numFmtId="0" fontId="65" fillId="24" borderId="25" xfId="63" applyFont="1" applyFill="1" applyBorder="1" applyAlignment="1">
      <alignment horizontal="right" vertical="center"/>
      <protection/>
    </xf>
    <xf numFmtId="0" fontId="65" fillId="0" borderId="25" xfId="63" applyFont="1" applyBorder="1" applyAlignment="1">
      <alignment vertical="center"/>
      <protection/>
    </xf>
    <xf numFmtId="0" fontId="64" fillId="0" borderId="72" xfId="63" applyFont="1" applyBorder="1" applyAlignment="1">
      <alignment vertical="center"/>
      <protection/>
    </xf>
    <xf numFmtId="0" fontId="65" fillId="0" borderId="0" xfId="63" applyFont="1" applyBorder="1" applyAlignment="1">
      <alignment horizontal="left" vertical="center"/>
      <protection/>
    </xf>
    <xf numFmtId="0" fontId="65" fillId="24" borderId="0" xfId="63" applyFont="1" applyFill="1" applyBorder="1" applyAlignment="1">
      <alignment horizontal="right" vertical="center" shrinkToFit="1"/>
      <protection/>
    </xf>
    <xf numFmtId="0" fontId="65" fillId="0" borderId="0" xfId="63" applyFont="1" applyBorder="1" applyAlignment="1">
      <alignment vertical="center"/>
      <protection/>
    </xf>
    <xf numFmtId="0" fontId="64" fillId="0" borderId="19" xfId="63" applyFont="1" applyBorder="1" applyAlignment="1">
      <alignment vertical="center"/>
      <protection/>
    </xf>
    <xf numFmtId="0" fontId="64" fillId="0" borderId="0" xfId="63" applyFont="1" applyBorder="1" applyAlignment="1">
      <alignment horizontal="left" vertical="center"/>
      <protection/>
    </xf>
    <xf numFmtId="0" fontId="64" fillId="0" borderId="25" xfId="63" applyFont="1" applyBorder="1" applyAlignment="1">
      <alignment horizontal="left" vertical="center"/>
      <protection/>
    </xf>
    <xf numFmtId="0" fontId="40" fillId="0" borderId="0" xfId="0" applyFont="1" applyAlignment="1">
      <alignment vertical="center"/>
    </xf>
    <xf numFmtId="0" fontId="65" fillId="0" borderId="34" xfId="63" applyFont="1" applyFill="1" applyBorder="1" applyAlignment="1">
      <alignment horizontal="right" vertical="center" shrinkToFit="1"/>
      <protection/>
    </xf>
    <xf numFmtId="0" fontId="40" fillId="0" borderId="25" xfId="0" applyFont="1" applyBorder="1" applyAlignment="1">
      <alignment vertical="center"/>
    </xf>
    <xf numFmtId="0" fontId="65" fillId="24" borderId="18" xfId="63" applyFont="1" applyFill="1" applyBorder="1" applyAlignment="1">
      <alignment horizontal="right" vertical="center" shrinkToFit="1"/>
      <protection/>
    </xf>
    <xf numFmtId="0" fontId="65" fillId="24" borderId="30" xfId="63" applyFont="1" applyFill="1" applyBorder="1" applyAlignment="1">
      <alignment horizontal="right" vertical="center" shrinkToFit="1"/>
      <protection/>
    </xf>
    <xf numFmtId="0" fontId="40" fillId="0" borderId="28" xfId="0" applyFont="1" applyBorder="1" applyAlignment="1">
      <alignment vertical="center"/>
    </xf>
    <xf numFmtId="0" fontId="67" fillId="0" borderId="28" xfId="63" applyFont="1" applyBorder="1" applyAlignment="1">
      <alignment vertical="center"/>
      <protection/>
    </xf>
    <xf numFmtId="0" fontId="67" fillId="0" borderId="29" xfId="63" applyFont="1" applyBorder="1" applyAlignment="1">
      <alignment vertical="center"/>
      <protection/>
    </xf>
    <xf numFmtId="0" fontId="62" fillId="0" borderId="14" xfId="63" applyFont="1" applyFill="1" applyBorder="1" applyAlignment="1">
      <alignment horizontal="right" vertical="center"/>
      <protection/>
    </xf>
    <xf numFmtId="0" fontId="62" fillId="0" borderId="14" xfId="63" applyFont="1" applyFill="1" applyBorder="1" applyAlignment="1">
      <alignment vertical="center"/>
      <protection/>
    </xf>
    <xf numFmtId="0" fontId="62" fillId="0" borderId="25" xfId="63" applyFont="1" applyFill="1" applyBorder="1" applyAlignment="1">
      <alignment horizontal="right" vertical="center"/>
      <protection/>
    </xf>
    <xf numFmtId="0" fontId="62" fillId="0" borderId="25" xfId="63" applyFont="1" applyFill="1" applyBorder="1" applyAlignment="1">
      <alignment vertical="center"/>
      <protection/>
    </xf>
    <xf numFmtId="0" fontId="64" fillId="0" borderId="20" xfId="63" applyFont="1" applyBorder="1" applyAlignment="1">
      <alignment vertical="center"/>
      <protection/>
    </xf>
    <xf numFmtId="0" fontId="64" fillId="0" borderId="30" xfId="63" applyFont="1" applyBorder="1" applyAlignment="1">
      <alignment horizontal="left" vertical="center"/>
      <protection/>
    </xf>
    <xf numFmtId="0" fontId="64" fillId="0" borderId="29" xfId="63" applyFont="1" applyBorder="1" applyAlignment="1">
      <alignment horizontal="left" vertical="center"/>
      <protection/>
    </xf>
    <xf numFmtId="0" fontId="70" fillId="0" borderId="18" xfId="63" applyFont="1" applyBorder="1" applyAlignment="1">
      <alignment horizontal="right" vertical="center"/>
      <protection/>
    </xf>
    <xf numFmtId="0" fontId="69" fillId="0" borderId="0" xfId="0" applyFont="1" applyBorder="1" applyAlignment="1">
      <alignment vertical="center"/>
    </xf>
    <xf numFmtId="0" fontId="69" fillId="0" borderId="20" xfId="0" applyFont="1" applyBorder="1" applyAlignment="1">
      <alignment vertical="center"/>
    </xf>
    <xf numFmtId="0" fontId="64" fillId="0" borderId="18" xfId="63" applyFont="1" applyBorder="1" applyAlignment="1">
      <alignment vertical="center"/>
      <protection/>
    </xf>
    <xf numFmtId="0" fontId="17" fillId="0" borderId="40" xfId="63" applyFont="1" applyBorder="1" applyAlignment="1">
      <alignment horizontal="left" vertical="center"/>
      <protection/>
    </xf>
    <xf numFmtId="0" fontId="64" fillId="0" borderId="34" xfId="63" applyFont="1" applyBorder="1" applyAlignment="1">
      <alignment vertical="center"/>
      <protection/>
    </xf>
    <xf numFmtId="0" fontId="64" fillId="0" borderId="25" xfId="63" applyFont="1" applyBorder="1" applyAlignment="1">
      <alignment vertical="center"/>
      <protection/>
    </xf>
    <xf numFmtId="0" fontId="64" fillId="0" borderId="26" xfId="63" applyFont="1" applyBorder="1" applyAlignment="1">
      <alignment vertical="center"/>
      <protection/>
    </xf>
    <xf numFmtId="0" fontId="70" fillId="0" borderId="0" xfId="63" applyFont="1" applyBorder="1" applyAlignment="1">
      <alignment horizontal="right" vertical="center"/>
      <protection/>
    </xf>
    <xf numFmtId="0" fontId="70" fillId="0" borderId="20" xfId="63" applyFont="1" applyBorder="1" applyAlignment="1">
      <alignment horizontal="right" vertical="center"/>
      <protection/>
    </xf>
    <xf numFmtId="0" fontId="64" fillId="26" borderId="11" xfId="63" applyFont="1" applyFill="1" applyBorder="1" applyAlignment="1">
      <alignment vertical="center"/>
      <protection/>
    </xf>
    <xf numFmtId="0" fontId="25" fillId="0" borderId="20" xfId="63" applyFont="1" applyBorder="1" applyAlignment="1">
      <alignment vertical="center"/>
      <protection/>
    </xf>
    <xf numFmtId="0" fontId="25" fillId="0" borderId="0" xfId="63" applyFont="1" applyAlignment="1">
      <alignment horizontal="right" vertical="center"/>
      <protection/>
    </xf>
    <xf numFmtId="0" fontId="49" fillId="0" borderId="0" xfId="63" applyFont="1">
      <alignment vertical="center"/>
      <protection/>
    </xf>
    <xf numFmtId="0" fontId="49" fillId="0" borderId="0" xfId="63" applyFont="1" applyAlignment="1">
      <alignment vertical="center" shrinkToFit="1"/>
      <protection/>
    </xf>
    <xf numFmtId="0" fontId="49" fillId="30" borderId="0" xfId="63" applyFont="1" applyFill="1" applyAlignment="1">
      <alignment shrinkToFit="1"/>
      <protection/>
    </xf>
    <xf numFmtId="0" fontId="49" fillId="0" borderId="0" xfId="63" applyFont="1" applyBorder="1">
      <alignment vertical="center"/>
      <protection/>
    </xf>
    <xf numFmtId="179" fontId="49" fillId="0" borderId="0" xfId="63" applyNumberFormat="1" applyFont="1" applyBorder="1" applyAlignment="1">
      <alignment vertical="center" shrinkToFit="1"/>
      <protection/>
    </xf>
    <xf numFmtId="0" fontId="49" fillId="0" borderId="32" xfId="63" applyFont="1" applyBorder="1" applyAlignment="1">
      <alignment horizontal="right" vertical="top" shrinkToFit="1"/>
      <protection/>
    </xf>
    <xf numFmtId="0" fontId="49" fillId="0" borderId="42" xfId="63" applyFont="1" applyBorder="1">
      <alignment vertical="center"/>
      <protection/>
    </xf>
    <xf numFmtId="179" fontId="49" fillId="0" borderId="25" xfId="63" applyNumberFormat="1" applyFont="1" applyBorder="1" applyAlignment="1">
      <alignment vertical="center" shrinkToFit="1"/>
      <protection/>
    </xf>
    <xf numFmtId="179" fontId="49" fillId="0" borderId="26" xfId="63" applyNumberFormat="1" applyFont="1" applyBorder="1" applyAlignment="1">
      <alignment vertical="center" shrinkToFit="1"/>
      <protection/>
    </xf>
    <xf numFmtId="179" fontId="52" fillId="0" borderId="32" xfId="63" applyNumberFormat="1" applyFont="1" applyBorder="1" applyAlignment="1">
      <alignment vertical="top" shrinkToFit="1"/>
      <protection/>
    </xf>
    <xf numFmtId="179" fontId="49" fillId="0" borderId="22" xfId="63" applyNumberFormat="1" applyFont="1" applyBorder="1" applyAlignment="1">
      <alignment vertical="center" shrinkToFit="1"/>
      <protection/>
    </xf>
    <xf numFmtId="0" fontId="49" fillId="0" borderId="0" xfId="63" applyFont="1" applyBorder="1" applyAlignment="1">
      <alignment vertical="center" shrinkToFit="1"/>
      <protection/>
    </xf>
    <xf numFmtId="179" fontId="17" fillId="0" borderId="0" xfId="63" applyNumberFormat="1" applyFont="1" applyBorder="1" applyAlignment="1">
      <alignment shrinkToFit="1"/>
      <protection/>
    </xf>
    <xf numFmtId="179" fontId="52" fillId="0" borderId="0" xfId="63" applyNumberFormat="1" applyFont="1" applyBorder="1" applyAlignment="1">
      <alignment vertical="top" shrinkToFit="1"/>
      <protection/>
    </xf>
    <xf numFmtId="179" fontId="17" fillId="0" borderId="0" xfId="63" applyNumberFormat="1" applyFont="1" applyBorder="1" applyAlignment="1">
      <alignment vertical="top" shrinkToFit="1"/>
      <protection/>
    </xf>
    <xf numFmtId="179" fontId="17" fillId="0" borderId="0" xfId="63" applyNumberFormat="1" applyFont="1" applyBorder="1" applyAlignment="1">
      <alignment vertical="center" shrinkToFit="1"/>
      <protection/>
    </xf>
    <xf numFmtId="0" fontId="17" fillId="0" borderId="0" xfId="63" applyFont="1" applyBorder="1" applyAlignment="1">
      <alignment vertical="center" shrinkToFit="1"/>
      <protection/>
    </xf>
    <xf numFmtId="0" fontId="17" fillId="0" borderId="0" xfId="63" applyFont="1" applyFill="1" applyAlignment="1">
      <alignment vertical="center"/>
      <protection/>
    </xf>
    <xf numFmtId="180" fontId="34" fillId="0" borderId="0" xfId="63" applyNumberFormat="1" applyFont="1" applyAlignment="1">
      <alignment/>
      <protection/>
    </xf>
    <xf numFmtId="0" fontId="25" fillId="0" borderId="0" xfId="63" applyFont="1" applyAlignment="1" quotePrefix="1">
      <alignment horizontal="right" vertical="top"/>
      <protection/>
    </xf>
    <xf numFmtId="0" fontId="25" fillId="0" borderId="40" xfId="63" applyFont="1" applyBorder="1" applyAlignment="1">
      <alignment vertical="center" shrinkToFit="1"/>
      <protection/>
    </xf>
    <xf numFmtId="0" fontId="68" fillId="24" borderId="0" xfId="63" applyFont="1" applyFill="1" applyBorder="1" applyAlignment="1">
      <alignment horizontal="right" vertical="center" shrinkToFit="1"/>
      <protection/>
    </xf>
    <xf numFmtId="0" fontId="17" fillId="0" borderId="18" xfId="63" applyFont="1" applyBorder="1" applyAlignment="1">
      <alignment vertical="center"/>
      <protection/>
    </xf>
    <xf numFmtId="0" fontId="25" fillId="0" borderId="18" xfId="63" applyFont="1" applyBorder="1">
      <alignment vertical="center"/>
      <protection/>
    </xf>
    <xf numFmtId="184" fontId="25" fillId="0" borderId="40" xfId="63" applyNumberFormat="1" applyFont="1" applyBorder="1" applyAlignment="1">
      <alignment horizontal="left" vertical="center"/>
      <protection/>
    </xf>
    <xf numFmtId="0" fontId="17" fillId="0" borderId="25" xfId="63" applyFont="1" applyBorder="1" applyAlignment="1">
      <alignment vertical="center"/>
      <protection/>
    </xf>
    <xf numFmtId="0" fontId="25" fillId="0" borderId="30" xfId="63" applyFont="1" applyBorder="1">
      <alignment vertical="center"/>
      <protection/>
    </xf>
    <xf numFmtId="0" fontId="17" fillId="0" borderId="22" xfId="63" applyFont="1" applyBorder="1" applyAlignment="1">
      <alignment vertical="center"/>
      <protection/>
    </xf>
    <xf numFmtId="0" fontId="25" fillId="0" borderId="0" xfId="63" applyFont="1" applyAlignment="1">
      <alignment vertical="center"/>
      <protection/>
    </xf>
    <xf numFmtId="0" fontId="64" fillId="0" borderId="73" xfId="0" applyFont="1" applyBorder="1" applyAlignment="1">
      <alignment horizontal="left" vertical="center"/>
    </xf>
    <xf numFmtId="0" fontId="64" fillId="0" borderId="74" xfId="0" applyFont="1" applyBorder="1" applyAlignment="1">
      <alignment horizontal="left" vertical="center"/>
    </xf>
    <xf numFmtId="0" fontId="64" fillId="0" borderId="18" xfId="0" applyFont="1" applyBorder="1" applyAlignment="1">
      <alignment horizontal="left" vertical="center"/>
    </xf>
    <xf numFmtId="0" fontId="64" fillId="0" borderId="0" xfId="0" applyFont="1" applyBorder="1" applyAlignment="1">
      <alignment horizontal="left" vertical="center"/>
    </xf>
    <xf numFmtId="0" fontId="64" fillId="0" borderId="75" xfId="0" applyFont="1" applyBorder="1" applyAlignment="1">
      <alignment horizontal="left" vertical="center"/>
    </xf>
    <xf numFmtId="0" fontId="64" fillId="0" borderId="34" xfId="0" applyFont="1" applyBorder="1" applyAlignment="1">
      <alignment horizontal="left" vertical="center"/>
    </xf>
    <xf numFmtId="0" fontId="64" fillId="0" borderId="25" xfId="0" applyFont="1" applyBorder="1" applyAlignment="1">
      <alignment horizontal="left" vertical="center"/>
    </xf>
    <xf numFmtId="0" fontId="64" fillId="0" borderId="48" xfId="0" applyFont="1" applyBorder="1" applyAlignment="1">
      <alignment horizontal="left" vertical="center"/>
    </xf>
    <xf numFmtId="49" fontId="46" fillId="24" borderId="69" xfId="63" applyNumberFormat="1" applyFont="1" applyFill="1" applyBorder="1" applyAlignment="1">
      <alignment horizontal="left" vertical="center"/>
      <protection/>
    </xf>
    <xf numFmtId="49" fontId="46" fillId="24" borderId="76" xfId="63" applyNumberFormat="1" applyFont="1" applyFill="1" applyBorder="1" applyAlignment="1">
      <alignment horizontal="left" vertical="center"/>
      <protection/>
    </xf>
    <xf numFmtId="0" fontId="22" fillId="0" borderId="77" xfId="63" applyFont="1" applyBorder="1" applyAlignment="1">
      <alignment horizontal="center" vertical="center" wrapText="1"/>
      <protection/>
    </xf>
    <xf numFmtId="0" fontId="22" fillId="0" borderId="50" xfId="63" applyFont="1" applyBorder="1" applyAlignment="1">
      <alignment horizontal="center" vertical="center"/>
      <protection/>
    </xf>
    <xf numFmtId="0" fontId="22" fillId="0" borderId="52" xfId="63" applyFont="1" applyBorder="1" applyAlignment="1">
      <alignment horizontal="center" vertical="center"/>
      <protection/>
    </xf>
    <xf numFmtId="0" fontId="46" fillId="0" borderId="59" xfId="63" applyFont="1" applyBorder="1" applyAlignment="1">
      <alignment horizontal="center" vertical="center" wrapText="1"/>
      <protection/>
    </xf>
    <xf numFmtId="0" fontId="46" fillId="0" borderId="59" xfId="63" applyFont="1" applyBorder="1" applyAlignment="1">
      <alignment horizontal="left" vertical="center"/>
      <protection/>
    </xf>
    <xf numFmtId="0" fontId="46" fillId="0" borderId="65" xfId="63" applyFont="1" applyBorder="1" applyAlignment="1">
      <alignment horizontal="left" vertical="center"/>
      <protection/>
    </xf>
    <xf numFmtId="0" fontId="29" fillId="0" borderId="40" xfId="63" applyFont="1" applyBorder="1" applyAlignment="1">
      <alignment horizontal="center" vertical="center"/>
      <protection/>
    </xf>
    <xf numFmtId="0" fontId="29" fillId="0" borderId="31" xfId="63" applyFont="1" applyBorder="1" applyAlignment="1">
      <alignment horizontal="center" vertical="center"/>
      <protection/>
    </xf>
    <xf numFmtId="0" fontId="46" fillId="24" borderId="40" xfId="63" applyFont="1" applyFill="1" applyBorder="1" applyAlignment="1">
      <alignment horizontal="left" vertical="center"/>
      <protection/>
    </xf>
    <xf numFmtId="0" fontId="46" fillId="24" borderId="31" xfId="63" applyFont="1" applyFill="1" applyBorder="1" applyAlignment="1">
      <alignment horizontal="left" vertical="center"/>
      <protection/>
    </xf>
    <xf numFmtId="0" fontId="29" fillId="0" borderId="30" xfId="63" applyFont="1" applyBorder="1" applyAlignment="1">
      <alignment horizontal="center" vertical="center"/>
      <protection/>
    </xf>
    <xf numFmtId="0" fontId="29" fillId="0" borderId="28" xfId="63" applyFont="1" applyBorder="1" applyAlignment="1">
      <alignment horizontal="center" vertical="center"/>
      <protection/>
    </xf>
    <xf numFmtId="0" fontId="29" fillId="0" borderId="29" xfId="63" applyFont="1" applyBorder="1" applyAlignment="1">
      <alignment horizontal="center" vertical="center"/>
      <protection/>
    </xf>
    <xf numFmtId="0" fontId="47" fillId="0" borderId="19" xfId="63" applyFont="1" applyBorder="1" applyAlignment="1">
      <alignment horizontal="left" vertical="center" wrapText="1" indent="1"/>
      <protection/>
    </xf>
    <xf numFmtId="0" fontId="47" fillId="0" borderId="0" xfId="63" applyFont="1" applyBorder="1" applyAlignment="1">
      <alignment horizontal="left" vertical="center" wrapText="1" indent="1"/>
      <protection/>
    </xf>
    <xf numFmtId="0" fontId="46" fillId="0" borderId="22" xfId="63" applyFont="1" applyBorder="1" applyAlignment="1">
      <alignment horizontal="center" vertical="center" wrapText="1"/>
      <protection/>
    </xf>
    <xf numFmtId="0" fontId="46" fillId="0" borderId="23" xfId="63" applyFont="1" applyBorder="1" applyAlignment="1">
      <alignment horizontal="center" vertical="center" wrapText="1"/>
      <protection/>
    </xf>
    <xf numFmtId="0" fontId="46" fillId="0" borderId="0" xfId="63" applyFont="1" applyBorder="1" applyAlignment="1">
      <alignment horizontal="center" vertical="center" wrapText="1"/>
      <protection/>
    </xf>
    <xf numFmtId="0" fontId="46" fillId="0" borderId="20" xfId="63" applyFont="1" applyBorder="1" applyAlignment="1">
      <alignment horizontal="center" vertical="center" wrapText="1"/>
      <protection/>
    </xf>
    <xf numFmtId="49" fontId="46" fillId="0" borderId="0" xfId="63" applyNumberFormat="1" applyFont="1" applyBorder="1" applyAlignment="1">
      <alignment horizontal="center" vertical="center" wrapText="1"/>
      <protection/>
    </xf>
    <xf numFmtId="49" fontId="46" fillId="0" borderId="20" xfId="63" applyNumberFormat="1" applyFont="1" applyBorder="1" applyAlignment="1">
      <alignment horizontal="center" vertical="center" wrapText="1"/>
      <protection/>
    </xf>
    <xf numFmtId="49" fontId="46" fillId="0" borderId="37" xfId="63" applyNumberFormat="1" applyFont="1" applyBorder="1" applyAlignment="1">
      <alignment horizontal="center" vertical="center" wrapText="1"/>
      <protection/>
    </xf>
    <xf numFmtId="49" fontId="46" fillId="0" borderId="38" xfId="63" applyNumberFormat="1" applyFont="1" applyBorder="1" applyAlignment="1">
      <alignment horizontal="center" vertical="center" wrapText="1"/>
      <protection/>
    </xf>
    <xf numFmtId="0" fontId="0" fillId="24" borderId="30" xfId="0" applyFill="1" applyBorder="1" applyAlignment="1">
      <alignment vertical="center"/>
    </xf>
    <xf numFmtId="0" fontId="0" fillId="24" borderId="28" xfId="0" applyFill="1" applyBorder="1" applyAlignment="1">
      <alignment vertical="center"/>
    </xf>
    <xf numFmtId="0" fontId="0" fillId="24" borderId="29" xfId="0" applyFill="1" applyBorder="1" applyAlignment="1">
      <alignment vertical="center"/>
    </xf>
    <xf numFmtId="0" fontId="0" fillId="24" borderId="40" xfId="0" applyFont="1" applyFill="1" applyBorder="1" applyAlignment="1">
      <alignment horizontal="left" vertical="center"/>
    </xf>
    <xf numFmtId="0" fontId="0" fillId="24" borderId="31" xfId="0" applyFont="1" applyFill="1" applyBorder="1" applyAlignment="1">
      <alignment horizontal="left" vertical="center"/>
    </xf>
    <xf numFmtId="49" fontId="47" fillId="0" borderId="0" xfId="63" applyNumberFormat="1" applyFont="1" applyBorder="1" applyAlignment="1">
      <alignment horizontal="left" vertical="center" wrapText="1" indent="1"/>
      <protection/>
    </xf>
    <xf numFmtId="0" fontId="0" fillId="24" borderId="30" xfId="0" applyFont="1" applyFill="1" applyBorder="1" applyAlignment="1">
      <alignment horizontal="center" vertical="center"/>
    </xf>
    <xf numFmtId="0" fontId="0" fillId="24" borderId="28" xfId="0" applyFont="1" applyFill="1" applyBorder="1" applyAlignment="1">
      <alignment horizontal="center" vertical="center"/>
    </xf>
    <xf numFmtId="0" fontId="0" fillId="24" borderId="29" xfId="0" applyFont="1" applyFill="1" applyBorder="1" applyAlignment="1">
      <alignment horizontal="center" vertical="center"/>
    </xf>
    <xf numFmtId="0" fontId="38" fillId="0" borderId="14" xfId="0" applyFont="1" applyBorder="1" applyAlignment="1">
      <alignment horizontal="left" vertical="center"/>
    </xf>
    <xf numFmtId="0" fontId="64" fillId="0" borderId="78" xfId="0" applyFont="1" applyBorder="1" applyAlignment="1">
      <alignment horizontal="left" vertical="center"/>
    </xf>
    <xf numFmtId="0" fontId="64" fillId="0" borderId="79" xfId="0" applyFont="1" applyBorder="1" applyAlignment="1">
      <alignment horizontal="left" vertical="center"/>
    </xf>
    <xf numFmtId="0" fontId="64" fillId="0" borderId="80" xfId="0" applyFont="1" applyBorder="1" applyAlignment="1">
      <alignment horizontal="left" vertical="center"/>
    </xf>
    <xf numFmtId="0" fontId="64" fillId="0" borderId="81" xfId="0" applyFont="1" applyBorder="1" applyAlignment="1">
      <alignment horizontal="left" vertical="center"/>
    </xf>
    <xf numFmtId="0" fontId="64" fillId="0" borderId="82" xfId="0" applyFont="1" applyBorder="1" applyAlignment="1">
      <alignment horizontal="left" vertical="center"/>
    </xf>
    <xf numFmtId="0" fontId="64" fillId="0" borderId="71" xfId="0" applyFont="1" applyBorder="1" applyAlignment="1">
      <alignment horizontal="left" vertical="center"/>
    </xf>
    <xf numFmtId="0" fontId="64" fillId="0" borderId="47" xfId="0" applyFont="1" applyBorder="1" applyAlignment="1">
      <alignment horizontal="left" vertical="center"/>
    </xf>
    <xf numFmtId="0" fontId="73" fillId="0" borderId="32" xfId="63" applyFont="1" applyBorder="1" applyAlignment="1">
      <alignment horizontal="right" vertical="top" wrapText="1"/>
      <protection/>
    </xf>
    <xf numFmtId="0" fontId="73" fillId="0" borderId="22" xfId="63" applyFont="1" applyBorder="1" applyAlignment="1">
      <alignment horizontal="right" vertical="top" wrapText="1"/>
      <protection/>
    </xf>
    <xf numFmtId="0" fontId="73" fillId="0" borderId="23" xfId="63" applyFont="1" applyBorder="1" applyAlignment="1">
      <alignment horizontal="right" vertical="top" wrapText="1"/>
      <protection/>
    </xf>
    <xf numFmtId="0" fontId="65" fillId="0" borderId="22" xfId="63" applyFont="1" applyBorder="1" applyAlignment="1">
      <alignment vertical="center"/>
      <protection/>
    </xf>
    <xf numFmtId="0" fontId="65" fillId="0" borderId="25" xfId="63" applyFont="1" applyBorder="1" applyAlignment="1">
      <alignment vertical="center"/>
      <protection/>
    </xf>
    <xf numFmtId="0" fontId="72" fillId="25" borderId="25" xfId="63" applyFont="1" applyFill="1" applyBorder="1" applyAlignment="1">
      <alignment horizontal="center" vertical="center"/>
      <protection/>
    </xf>
    <xf numFmtId="0" fontId="64" fillId="0" borderId="32" xfId="0" applyFont="1" applyBorder="1" applyAlignment="1">
      <alignment horizontal="left" vertical="center"/>
    </xf>
    <xf numFmtId="0" fontId="64" fillId="0" borderId="22" xfId="0" applyFont="1" applyBorder="1" applyAlignment="1">
      <alignment horizontal="left" vertical="center"/>
    </xf>
    <xf numFmtId="0" fontId="64" fillId="0" borderId="49" xfId="0" applyFont="1" applyBorder="1" applyAlignment="1">
      <alignment horizontal="left" vertical="center"/>
    </xf>
    <xf numFmtId="0" fontId="38" fillId="0" borderId="32" xfId="63" applyFont="1" applyBorder="1" applyAlignment="1">
      <alignment horizontal="left" vertical="center" wrapText="1"/>
      <protection/>
    </xf>
    <xf numFmtId="0" fontId="38" fillId="0" borderId="22" xfId="63" applyFont="1" applyBorder="1" applyAlignment="1">
      <alignment horizontal="left" vertical="center" wrapText="1"/>
      <protection/>
    </xf>
    <xf numFmtId="0" fontId="38" fillId="0" borderId="49" xfId="63" applyFont="1" applyBorder="1" applyAlignment="1">
      <alignment horizontal="left" vertical="center" wrapText="1"/>
      <protection/>
    </xf>
    <xf numFmtId="0" fontId="28" fillId="0" borderId="0" xfId="63" applyFont="1" applyBorder="1" applyAlignment="1">
      <alignment horizontal="left" vertical="center" shrinkToFit="1"/>
      <protection/>
    </xf>
    <xf numFmtId="0" fontId="28" fillId="0" borderId="20" xfId="63" applyFont="1" applyBorder="1" applyAlignment="1">
      <alignment horizontal="left" vertical="center" shrinkToFit="1"/>
      <protection/>
    </xf>
    <xf numFmtId="0" fontId="0" fillId="24" borderId="59" xfId="0" applyFill="1" applyBorder="1" applyAlignment="1">
      <alignment vertical="center"/>
    </xf>
    <xf numFmtId="0" fontId="64" fillId="0" borderId="83" xfId="0" applyFont="1" applyBorder="1" applyAlignment="1">
      <alignment horizontal="left" vertical="center"/>
    </xf>
    <xf numFmtId="0" fontId="64" fillId="0" borderId="67" xfId="0" applyFont="1" applyBorder="1" applyAlignment="1">
      <alignment horizontal="left" vertical="center"/>
    </xf>
    <xf numFmtId="0" fontId="64" fillId="0" borderId="84" xfId="0" applyFont="1" applyBorder="1" applyAlignment="1">
      <alignment horizontal="left" vertical="center"/>
    </xf>
    <xf numFmtId="0" fontId="17" fillId="0" borderId="32" xfId="63" applyFont="1" applyBorder="1" applyAlignment="1">
      <alignment horizontal="left" vertical="center" wrapText="1"/>
      <protection/>
    </xf>
    <xf numFmtId="0" fontId="17" fillId="0" borderId="22" xfId="63" applyFont="1" applyBorder="1" applyAlignment="1">
      <alignment horizontal="left" vertical="center" wrapText="1"/>
      <protection/>
    </xf>
    <xf numFmtId="0" fontId="17" fillId="0" borderId="23" xfId="63" applyFont="1" applyBorder="1" applyAlignment="1">
      <alignment horizontal="left" vertical="center" wrapText="1"/>
      <protection/>
    </xf>
    <xf numFmtId="0" fontId="17" fillId="0" borderId="18" xfId="63" applyFont="1" applyBorder="1" applyAlignment="1">
      <alignment horizontal="left" vertical="center" wrapText="1"/>
      <protection/>
    </xf>
    <xf numFmtId="0" fontId="17" fillId="0" borderId="0" xfId="63" applyFont="1" applyBorder="1" applyAlignment="1">
      <alignment horizontal="left" vertical="center" wrapText="1"/>
      <protection/>
    </xf>
    <xf numFmtId="0" fontId="17" fillId="0" borderId="20" xfId="63" applyFont="1" applyBorder="1" applyAlignment="1">
      <alignment horizontal="left" vertical="center" wrapText="1"/>
      <protection/>
    </xf>
    <xf numFmtId="0" fontId="17" fillId="0" borderId="34" xfId="63" applyFont="1" applyBorder="1" applyAlignment="1">
      <alignment horizontal="left" vertical="center" wrapText="1"/>
      <protection/>
    </xf>
    <xf numFmtId="0" fontId="17" fillId="0" borderId="25" xfId="63" applyFont="1" applyBorder="1" applyAlignment="1">
      <alignment horizontal="left" vertical="center" wrapText="1"/>
      <protection/>
    </xf>
    <xf numFmtId="0" fontId="17" fillId="0" borderId="26" xfId="63" applyFont="1" applyBorder="1" applyAlignment="1">
      <alignment horizontal="left" vertical="center" wrapText="1"/>
      <protection/>
    </xf>
    <xf numFmtId="0" fontId="17" fillId="0" borderId="39" xfId="63" applyFont="1" applyBorder="1" applyAlignment="1">
      <alignment horizontal="left" vertical="center" wrapText="1"/>
      <protection/>
    </xf>
    <xf numFmtId="0" fontId="17" fillId="0" borderId="37" xfId="63" applyFont="1" applyBorder="1" applyAlignment="1">
      <alignment horizontal="left" vertical="center" wrapText="1"/>
      <protection/>
    </xf>
    <xf numFmtId="0" fontId="17" fillId="0" borderId="38" xfId="63" applyFont="1" applyBorder="1" applyAlignment="1">
      <alignment horizontal="left" vertical="center" wrapText="1"/>
      <protection/>
    </xf>
    <xf numFmtId="0" fontId="17" fillId="0" borderId="22" xfId="63" applyFont="1" applyBorder="1" applyAlignment="1">
      <alignment vertical="center" wrapText="1"/>
      <protection/>
    </xf>
    <xf numFmtId="0" fontId="17" fillId="0" borderId="49" xfId="63" applyFont="1" applyBorder="1" applyAlignment="1">
      <alignment vertical="center" wrapText="1"/>
      <protection/>
    </xf>
    <xf numFmtId="0" fontId="17" fillId="0" borderId="0" xfId="63" applyFont="1" applyBorder="1" applyAlignment="1">
      <alignment vertical="center" wrapText="1"/>
      <protection/>
    </xf>
    <xf numFmtId="0" fontId="17" fillId="0" borderId="47" xfId="63" applyFont="1" applyBorder="1" applyAlignment="1">
      <alignment vertical="center" wrapText="1"/>
      <protection/>
    </xf>
    <xf numFmtId="0" fontId="17" fillId="0" borderId="37" xfId="63" applyFont="1" applyBorder="1" applyAlignment="1">
      <alignment vertical="center" wrapText="1"/>
      <protection/>
    </xf>
    <xf numFmtId="0" fontId="17" fillId="0" borderId="51" xfId="63" applyFont="1" applyBorder="1" applyAlignment="1">
      <alignment vertical="center" wrapText="1"/>
      <protection/>
    </xf>
    <xf numFmtId="0" fontId="17" fillId="0" borderId="42" xfId="63" applyFont="1" applyBorder="1" applyAlignment="1">
      <alignment vertical="center" wrapText="1"/>
      <protection/>
    </xf>
    <xf numFmtId="0" fontId="17" fillId="0" borderId="27" xfId="63" applyFont="1" applyBorder="1" applyAlignment="1">
      <alignment vertical="center" wrapText="1"/>
      <protection/>
    </xf>
    <xf numFmtId="0" fontId="17" fillId="0" borderId="36" xfId="63" applyFont="1" applyBorder="1" applyAlignment="1">
      <alignment vertical="center" wrapText="1"/>
      <protection/>
    </xf>
    <xf numFmtId="0" fontId="29" fillId="0" borderId="24" xfId="63" applyFont="1" applyBorder="1" applyAlignment="1">
      <alignment vertical="center" wrapText="1"/>
      <protection/>
    </xf>
    <xf numFmtId="0" fontId="29" fillId="0" borderId="21" xfId="63" applyFont="1" applyBorder="1" applyAlignment="1">
      <alignment vertical="center" wrapText="1"/>
      <protection/>
    </xf>
    <xf numFmtId="0" fontId="29" fillId="0" borderId="35" xfId="63" applyFont="1" applyBorder="1" applyAlignment="1">
      <alignment vertical="center" wrapText="1"/>
      <protection/>
    </xf>
    <xf numFmtId="0" fontId="29" fillId="0" borderId="18" xfId="63" applyFont="1" applyBorder="1" applyAlignment="1">
      <alignment vertical="center" shrinkToFit="1"/>
      <protection/>
    </xf>
    <xf numFmtId="0" fontId="29" fillId="0" borderId="0" xfId="63" applyFont="1" applyBorder="1" applyAlignment="1">
      <alignment vertical="center" shrinkToFit="1"/>
      <protection/>
    </xf>
    <xf numFmtId="0" fontId="30" fillId="24" borderId="0" xfId="63" applyFont="1" applyFill="1" applyBorder="1" applyAlignment="1">
      <alignment vertical="center"/>
      <protection/>
    </xf>
    <xf numFmtId="0" fontId="30" fillId="0" borderId="0" xfId="63" applyFont="1" applyFill="1" applyBorder="1" applyAlignment="1">
      <alignment vertical="center"/>
      <protection/>
    </xf>
    <xf numFmtId="0" fontId="29" fillId="24" borderId="0" xfId="63" applyFont="1" applyFill="1" applyBorder="1" applyAlignment="1">
      <alignment vertical="center"/>
      <protection/>
    </xf>
    <xf numFmtId="0" fontId="17" fillId="0" borderId="49" xfId="63" applyFont="1" applyBorder="1" applyAlignment="1">
      <alignment horizontal="left" vertical="center" wrapText="1"/>
      <protection/>
    </xf>
    <xf numFmtId="0" fontId="17" fillId="0" borderId="47" xfId="63" applyFont="1" applyBorder="1" applyAlignment="1">
      <alignment horizontal="left" vertical="center" wrapText="1"/>
      <protection/>
    </xf>
    <xf numFmtId="0" fontId="17" fillId="0" borderId="48" xfId="63" applyFont="1" applyBorder="1" applyAlignment="1">
      <alignment horizontal="left" vertical="center" wrapText="1"/>
      <protection/>
    </xf>
    <xf numFmtId="0" fontId="29" fillId="0" borderId="45" xfId="63" applyFont="1" applyBorder="1" applyAlignment="1">
      <alignment vertical="center" wrapText="1"/>
      <protection/>
    </xf>
    <xf numFmtId="0" fontId="28" fillId="0" borderId="37" xfId="63" applyFont="1" applyBorder="1" applyAlignment="1">
      <alignment horizontal="left" vertical="center" shrinkToFit="1"/>
      <protection/>
    </xf>
    <xf numFmtId="0" fontId="28" fillId="0" borderId="38" xfId="63" applyFont="1" applyBorder="1" applyAlignment="1">
      <alignment horizontal="left" vertical="center" shrinkToFit="1"/>
      <protection/>
    </xf>
    <xf numFmtId="0" fontId="29" fillId="24" borderId="18" xfId="63" applyFont="1" applyFill="1" applyBorder="1" applyAlignment="1">
      <alignment horizontal="right" vertical="center" wrapText="1"/>
      <protection/>
    </xf>
    <xf numFmtId="0" fontId="29" fillId="0" borderId="0" xfId="63" applyFont="1" applyBorder="1" applyAlignment="1">
      <alignment vertical="center" wrapText="1"/>
      <protection/>
    </xf>
    <xf numFmtId="0" fontId="29" fillId="0" borderId="0" xfId="63" applyFont="1" applyBorder="1" applyAlignment="1">
      <alignment vertical="center"/>
      <protection/>
    </xf>
    <xf numFmtId="0" fontId="17" fillId="0" borderId="32" xfId="63" applyNumberFormat="1" applyFont="1" applyBorder="1" applyAlignment="1">
      <alignment horizontal="left" vertical="center" wrapText="1"/>
      <protection/>
    </xf>
    <xf numFmtId="0" fontId="17" fillId="0" borderId="22" xfId="63" applyNumberFormat="1" applyFont="1" applyBorder="1" applyAlignment="1">
      <alignment horizontal="left" vertical="center" wrapText="1"/>
      <protection/>
    </xf>
    <xf numFmtId="0" fontId="17" fillId="0" borderId="18" xfId="63" applyNumberFormat="1" applyFont="1" applyBorder="1" applyAlignment="1">
      <alignment horizontal="left" vertical="center" wrapText="1"/>
      <protection/>
    </xf>
    <xf numFmtId="0" fontId="17" fillId="0" borderId="0" xfId="63" applyNumberFormat="1" applyFont="1" applyBorder="1" applyAlignment="1">
      <alignment horizontal="left" vertical="center" wrapText="1"/>
      <protection/>
    </xf>
    <xf numFmtId="0" fontId="17" fillId="0" borderId="34" xfId="63" applyNumberFormat="1" applyFont="1" applyBorder="1" applyAlignment="1">
      <alignment horizontal="left" vertical="center" wrapText="1"/>
      <protection/>
    </xf>
    <xf numFmtId="0" fontId="17" fillId="0" borderId="25" xfId="63" applyNumberFormat="1" applyFont="1" applyBorder="1" applyAlignment="1">
      <alignment horizontal="left" vertical="center" wrapText="1"/>
      <protection/>
    </xf>
    <xf numFmtId="0" fontId="29" fillId="0" borderId="32" xfId="63" applyFont="1" applyBorder="1" applyAlignment="1">
      <alignment vertical="center" shrinkToFit="1"/>
      <protection/>
    </xf>
    <xf numFmtId="0" fontId="29" fillId="0" borderId="22" xfId="63" applyFont="1" applyBorder="1" applyAlignment="1">
      <alignment vertical="center" shrinkToFit="1"/>
      <protection/>
    </xf>
    <xf numFmtId="0" fontId="30" fillId="24" borderId="22" xfId="63" applyFont="1" applyFill="1" applyBorder="1" applyAlignment="1">
      <alignment vertical="center"/>
      <protection/>
    </xf>
    <xf numFmtId="0" fontId="17" fillId="0" borderId="28" xfId="63" applyFont="1" applyBorder="1" applyAlignment="1">
      <alignment horizontal="left" vertical="center" wrapText="1"/>
      <protection/>
    </xf>
    <xf numFmtId="0" fontId="17" fillId="0" borderId="46" xfId="63" applyFont="1" applyBorder="1" applyAlignment="1">
      <alignment horizontal="left" vertical="center" wrapText="1"/>
      <protection/>
    </xf>
    <xf numFmtId="0" fontId="28" fillId="0" borderId="28" xfId="63" applyFont="1" applyBorder="1" applyAlignment="1">
      <alignment horizontal="left" vertical="center" wrapText="1" shrinkToFit="1"/>
      <protection/>
    </xf>
    <xf numFmtId="0" fontId="29" fillId="0" borderId="20" xfId="63" applyFont="1" applyBorder="1" applyAlignment="1">
      <alignment vertical="center" shrinkToFit="1"/>
      <protection/>
    </xf>
    <xf numFmtId="0" fontId="65" fillId="0" borderId="0" xfId="63" applyFont="1" applyBorder="1" applyAlignment="1">
      <alignment horizontal="left" vertical="center" shrinkToFit="1"/>
      <protection/>
    </xf>
    <xf numFmtId="0" fontId="28" fillId="0" borderId="22" xfId="63" applyFont="1" applyBorder="1" applyAlignment="1">
      <alignment horizontal="left" vertical="center" shrinkToFit="1"/>
      <protection/>
    </xf>
    <xf numFmtId="0" fontId="28" fillId="0" borderId="23" xfId="63" applyFont="1" applyBorder="1" applyAlignment="1">
      <alignment horizontal="left" vertical="center" shrinkToFit="1"/>
      <protection/>
    </xf>
    <xf numFmtId="0" fontId="28" fillId="0" borderId="25" xfId="63" applyFont="1" applyBorder="1" applyAlignment="1">
      <alignment horizontal="left" vertical="center" shrinkToFit="1"/>
      <protection/>
    </xf>
    <xf numFmtId="0" fontId="28" fillId="0" borderId="26" xfId="63" applyFont="1" applyBorder="1" applyAlignment="1">
      <alignment horizontal="left" vertical="center" shrinkToFit="1"/>
      <protection/>
    </xf>
    <xf numFmtId="0" fontId="17" fillId="0" borderId="85" xfId="63" applyFont="1" applyBorder="1" applyAlignment="1">
      <alignment horizontal="left" vertical="center" wrapText="1"/>
      <protection/>
    </xf>
    <xf numFmtId="0" fontId="17" fillId="0" borderId="15" xfId="63" applyFont="1" applyBorder="1" applyAlignment="1">
      <alignment horizontal="left" vertical="center" wrapText="1"/>
      <protection/>
    </xf>
    <xf numFmtId="0" fontId="17" fillId="0" borderId="19" xfId="63" applyFont="1" applyBorder="1" applyAlignment="1">
      <alignment horizontal="left" vertical="center" wrapText="1"/>
      <protection/>
    </xf>
    <xf numFmtId="0" fontId="17" fillId="0" borderId="44" xfId="63" applyFont="1" applyBorder="1" applyAlignment="1">
      <alignment horizontal="left" vertical="center" wrapText="1"/>
      <protection/>
    </xf>
    <xf numFmtId="0" fontId="17" fillId="0" borderId="16" xfId="63" applyFont="1" applyFill="1" applyBorder="1" applyAlignment="1">
      <alignment horizontal="left" vertical="center" wrapText="1"/>
      <protection/>
    </xf>
    <xf numFmtId="0" fontId="17" fillId="0" borderId="59" xfId="63" applyFont="1" applyFill="1" applyBorder="1" applyAlignment="1">
      <alignment horizontal="left" vertical="center" wrapText="1"/>
      <protection/>
    </xf>
    <xf numFmtId="0" fontId="17" fillId="0" borderId="65" xfId="63" applyFont="1" applyFill="1" applyBorder="1" applyAlignment="1">
      <alignment horizontal="left" vertical="center" wrapText="1"/>
      <protection/>
    </xf>
    <xf numFmtId="0" fontId="28" fillId="0" borderId="59" xfId="63" applyFont="1" applyBorder="1" applyAlignment="1">
      <alignment horizontal="left" vertical="center" shrinkToFit="1"/>
      <protection/>
    </xf>
    <xf numFmtId="0" fontId="17" fillId="0" borderId="49" xfId="63" applyNumberFormat="1" applyFont="1" applyBorder="1" applyAlignment="1">
      <alignment horizontal="left" vertical="center" wrapText="1"/>
      <protection/>
    </xf>
    <xf numFmtId="0" fontId="17" fillId="0" borderId="48" xfId="63" applyNumberFormat="1" applyFont="1" applyBorder="1" applyAlignment="1">
      <alignment horizontal="left" vertical="center" wrapText="1"/>
      <protection/>
    </xf>
    <xf numFmtId="0" fontId="29" fillId="0" borderId="18" xfId="63" applyFont="1" applyFill="1" applyBorder="1" applyAlignment="1">
      <alignment vertical="center" shrinkToFit="1"/>
      <protection/>
    </xf>
    <xf numFmtId="0" fontId="29" fillId="0" borderId="0" xfId="63" applyFont="1" applyFill="1" applyBorder="1" applyAlignment="1">
      <alignment vertical="center" shrinkToFit="1"/>
      <protection/>
    </xf>
    <xf numFmtId="0" fontId="29" fillId="0" borderId="0" xfId="63" applyFont="1" applyFill="1" applyBorder="1" applyAlignment="1">
      <alignment vertical="center"/>
      <protection/>
    </xf>
    <xf numFmtId="0" fontId="29" fillId="0" borderId="20" xfId="63" applyFont="1" applyFill="1" applyBorder="1" applyAlignment="1">
      <alignment vertical="center" shrinkToFit="1"/>
      <protection/>
    </xf>
    <xf numFmtId="0" fontId="17" fillId="0" borderId="32" xfId="63" applyFont="1" applyBorder="1" applyAlignment="1">
      <alignment vertical="center" wrapText="1"/>
      <protection/>
    </xf>
    <xf numFmtId="0" fontId="17" fillId="0" borderId="18" xfId="63" applyFont="1" applyBorder="1" applyAlignment="1">
      <alignment vertical="center" wrapText="1"/>
      <protection/>
    </xf>
    <xf numFmtId="0" fontId="17" fillId="0" borderId="34" xfId="63" applyFont="1" applyBorder="1" applyAlignment="1">
      <alignment vertical="center" wrapText="1"/>
      <protection/>
    </xf>
    <xf numFmtId="0" fontId="17" fillId="0" borderId="25" xfId="63" applyFont="1" applyBorder="1" applyAlignment="1">
      <alignment vertical="center" wrapText="1"/>
      <protection/>
    </xf>
    <xf numFmtId="0" fontId="17" fillId="0" borderId="48" xfId="63" applyFont="1" applyBorder="1" applyAlignment="1">
      <alignment vertical="center" wrapText="1"/>
      <protection/>
    </xf>
    <xf numFmtId="0" fontId="17" fillId="0" borderId="28" xfId="63" applyFont="1" applyBorder="1" applyAlignment="1">
      <alignment vertical="center" wrapText="1"/>
      <protection/>
    </xf>
    <xf numFmtId="0" fontId="17" fillId="0" borderId="46" xfId="63" applyFont="1" applyBorder="1" applyAlignment="1">
      <alignment vertical="center" wrapText="1"/>
      <protection/>
    </xf>
    <xf numFmtId="178" fontId="29" fillId="21" borderId="0" xfId="63" applyNumberFormat="1" applyFont="1" applyFill="1" applyBorder="1" applyAlignment="1">
      <alignment vertical="center"/>
      <protection/>
    </xf>
    <xf numFmtId="0" fontId="35" fillId="0" borderId="0" xfId="63" applyFont="1" applyBorder="1" applyAlignment="1">
      <alignment horizontal="right" vertical="center"/>
      <protection/>
    </xf>
    <xf numFmtId="0" fontId="30" fillId="24" borderId="25" xfId="63" applyFont="1" applyFill="1" applyBorder="1" applyAlignment="1">
      <alignment vertical="center"/>
      <protection/>
    </xf>
    <xf numFmtId="0" fontId="29" fillId="24" borderId="22" xfId="63" applyFont="1" applyFill="1" applyBorder="1" applyAlignment="1">
      <alignment vertical="center"/>
      <protection/>
    </xf>
    <xf numFmtId="0" fontId="29" fillId="24" borderId="25" xfId="63" applyFont="1" applyFill="1" applyBorder="1" applyAlignment="1">
      <alignment vertical="center"/>
      <protection/>
    </xf>
    <xf numFmtId="0" fontId="29" fillId="0" borderId="25" xfId="63" applyFont="1" applyFill="1" applyBorder="1" applyAlignment="1">
      <alignment vertical="center"/>
      <protection/>
    </xf>
    <xf numFmtId="0" fontId="17" fillId="0" borderId="32" xfId="63" applyFont="1" applyFill="1" applyBorder="1" applyAlignment="1">
      <alignment vertical="center" wrapText="1"/>
      <protection/>
    </xf>
    <xf numFmtId="0" fontId="17" fillId="0" borderId="22" xfId="63" applyFont="1" applyFill="1" applyBorder="1" applyAlignment="1">
      <alignment vertical="center" wrapText="1"/>
      <protection/>
    </xf>
    <xf numFmtId="0" fontId="17" fillId="0" borderId="49" xfId="63" applyFont="1" applyFill="1" applyBorder="1" applyAlignment="1">
      <alignment vertical="center" wrapText="1"/>
      <protection/>
    </xf>
    <xf numFmtId="0" fontId="17" fillId="0" borderId="18" xfId="63" applyFont="1" applyFill="1" applyBorder="1" applyAlignment="1">
      <alignment vertical="center" wrapText="1"/>
      <protection/>
    </xf>
    <xf numFmtId="0" fontId="17" fillId="0" borderId="0" xfId="63" applyFont="1" applyFill="1" applyBorder="1" applyAlignment="1">
      <alignment vertical="center" wrapText="1"/>
      <protection/>
    </xf>
    <xf numFmtId="0" fontId="17" fillId="0" borderId="47" xfId="63" applyFont="1" applyFill="1" applyBorder="1" applyAlignment="1">
      <alignment vertical="center" wrapText="1"/>
      <protection/>
    </xf>
    <xf numFmtId="0" fontId="29" fillId="0" borderId="24" xfId="63" applyFont="1" applyFill="1" applyBorder="1" applyAlignment="1">
      <alignment vertical="center" wrapText="1"/>
      <protection/>
    </xf>
    <xf numFmtId="0" fontId="29" fillId="0" borderId="21" xfId="63" applyFont="1" applyFill="1" applyBorder="1" applyAlignment="1">
      <alignment vertical="center" wrapText="1"/>
      <protection/>
    </xf>
    <xf numFmtId="0" fontId="29" fillId="0" borderId="34" xfId="63" applyFont="1" applyFill="1" applyBorder="1" applyAlignment="1">
      <alignment vertical="center" shrinkToFit="1"/>
      <protection/>
    </xf>
    <xf numFmtId="0" fontId="29" fillId="0" borderId="25" xfId="63" applyFont="1" applyFill="1" applyBorder="1" applyAlignment="1">
      <alignment vertical="center" shrinkToFit="1"/>
      <protection/>
    </xf>
    <xf numFmtId="0" fontId="29" fillId="0" borderId="0" xfId="63" applyFont="1" applyFill="1" applyBorder="1" applyAlignment="1">
      <alignment horizontal="right" vertical="center"/>
      <protection/>
    </xf>
    <xf numFmtId="0" fontId="30" fillId="0" borderId="0" xfId="63" applyFont="1" applyBorder="1" applyAlignment="1">
      <alignment vertical="center" shrinkToFit="1"/>
      <protection/>
    </xf>
    <xf numFmtId="0" fontId="0" fillId="0" borderId="70" xfId="0" applyBorder="1" applyAlignment="1">
      <alignment vertical="center" wrapText="1"/>
    </xf>
    <xf numFmtId="0" fontId="0" fillId="0" borderId="29" xfId="0" applyBorder="1" applyAlignment="1">
      <alignment vertical="center"/>
    </xf>
    <xf numFmtId="0" fontId="0" fillId="0" borderId="70"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29" fillId="0" borderId="23" xfId="63" applyFont="1" applyBorder="1" applyAlignment="1">
      <alignment vertical="center" shrinkToFit="1"/>
      <protection/>
    </xf>
    <xf numFmtId="0" fontId="29" fillId="0" borderId="32" xfId="63" applyFont="1" applyFill="1" applyBorder="1" applyAlignment="1">
      <alignment vertical="center" shrinkToFit="1"/>
      <protection/>
    </xf>
    <xf numFmtId="0" fontId="29" fillId="0" borderId="22" xfId="63" applyFont="1" applyFill="1" applyBorder="1" applyAlignment="1">
      <alignment vertical="center" shrinkToFit="1"/>
      <protection/>
    </xf>
    <xf numFmtId="0" fontId="29" fillId="0" borderId="35" xfId="63" applyFont="1" applyFill="1" applyBorder="1" applyAlignment="1">
      <alignment vertical="center" wrapText="1"/>
      <protection/>
    </xf>
    <xf numFmtId="0" fontId="17" fillId="0" borderId="16" xfId="63" applyFont="1" applyBorder="1" applyAlignment="1">
      <alignment vertical="center" wrapText="1"/>
      <protection/>
    </xf>
    <xf numFmtId="0" fontId="17" fillId="0" borderId="14" xfId="63" applyFont="1" applyBorder="1" applyAlignment="1">
      <alignment vertical="center" wrapText="1"/>
      <protection/>
    </xf>
    <xf numFmtId="0" fontId="17" fillId="0" borderId="88" xfId="63" applyFont="1" applyBorder="1" applyAlignment="1">
      <alignment vertical="center" wrapText="1"/>
      <protection/>
    </xf>
    <xf numFmtId="0" fontId="29" fillId="0" borderId="17" xfId="63" applyFont="1" applyFill="1" applyBorder="1" applyAlignment="1">
      <alignment vertical="center" wrapText="1"/>
      <protection/>
    </xf>
    <xf numFmtId="0" fontId="28" fillId="0" borderId="0" xfId="63" applyFont="1" applyBorder="1" applyAlignment="1">
      <alignment horizontal="left" vertical="center"/>
      <protection/>
    </xf>
    <xf numFmtId="0" fontId="28" fillId="0" borderId="20" xfId="63" applyFont="1" applyBorder="1" applyAlignment="1">
      <alignment horizontal="left" vertical="center"/>
      <protection/>
    </xf>
    <xf numFmtId="0" fontId="28" fillId="0" borderId="19" xfId="63" applyFont="1" applyFill="1" applyBorder="1" applyAlignment="1">
      <alignment horizontal="left" vertical="center"/>
      <protection/>
    </xf>
    <xf numFmtId="0" fontId="28" fillId="0" borderId="0" xfId="63" applyFont="1" applyFill="1" applyBorder="1" applyAlignment="1">
      <alignment horizontal="left" vertical="center"/>
      <protection/>
    </xf>
    <xf numFmtId="0" fontId="17" fillId="0" borderId="30" xfId="63" applyFont="1" applyBorder="1" applyAlignment="1">
      <alignment vertical="center" wrapText="1"/>
      <protection/>
    </xf>
    <xf numFmtId="0" fontId="17" fillId="0" borderId="89" xfId="63" applyFont="1" applyBorder="1" applyAlignment="1">
      <alignment vertical="center" wrapText="1"/>
      <protection/>
    </xf>
    <xf numFmtId="0" fontId="17" fillId="0" borderId="90" xfId="63" applyFont="1" applyBorder="1" applyAlignment="1">
      <alignment vertical="center" wrapText="1"/>
      <protection/>
    </xf>
    <xf numFmtId="0" fontId="17" fillId="0" borderId="91" xfId="63" applyFont="1" applyBorder="1" applyAlignment="1">
      <alignment vertical="center" wrapText="1"/>
      <protection/>
    </xf>
    <xf numFmtId="0" fontId="17" fillId="0" borderId="14" xfId="63" applyFont="1" applyBorder="1" applyAlignment="1">
      <alignment horizontal="left" vertical="center" wrapText="1"/>
      <protection/>
    </xf>
    <xf numFmtId="0" fontId="17" fillId="0" borderId="43" xfId="63" applyFont="1" applyBorder="1" applyAlignment="1">
      <alignment horizontal="left" vertical="center" wrapText="1"/>
      <protection/>
    </xf>
    <xf numFmtId="0" fontId="17" fillId="0" borderId="88" xfId="63" applyFont="1" applyBorder="1" applyAlignment="1">
      <alignment horizontal="left" vertical="center" wrapText="1"/>
      <protection/>
    </xf>
    <xf numFmtId="0" fontId="28" fillId="0" borderId="14" xfId="63" applyFont="1" applyBorder="1" applyAlignment="1">
      <alignment horizontal="left" vertical="center" shrinkToFit="1"/>
      <protection/>
    </xf>
    <xf numFmtId="0" fontId="28" fillId="0" borderId="15" xfId="63" applyFont="1" applyBorder="1" applyAlignment="1">
      <alignment horizontal="left" vertical="center" shrinkToFit="1"/>
      <protection/>
    </xf>
    <xf numFmtId="0" fontId="29" fillId="0" borderId="23" xfId="63" applyFont="1" applyFill="1" applyBorder="1" applyAlignment="1">
      <alignment vertical="center" shrinkToFit="1"/>
      <protection/>
    </xf>
    <xf numFmtId="0" fontId="17" fillId="0" borderId="11" xfId="63" applyFont="1" applyBorder="1" applyAlignment="1">
      <alignment horizontal="left" vertical="center" wrapText="1"/>
      <protection/>
    </xf>
    <xf numFmtId="0" fontId="17" fillId="0" borderId="12" xfId="63" applyFont="1" applyBorder="1" applyAlignment="1">
      <alignment horizontal="left" vertical="center" wrapText="1"/>
      <protection/>
    </xf>
    <xf numFmtId="0" fontId="29" fillId="0" borderId="26" xfId="63" applyFont="1" applyFill="1" applyBorder="1" applyAlignment="1">
      <alignment vertical="center" shrinkToFit="1"/>
      <protection/>
    </xf>
    <xf numFmtId="0" fontId="17" fillId="0" borderId="19" xfId="63" applyFont="1" applyBorder="1" applyAlignment="1">
      <alignment vertical="center" wrapText="1"/>
      <protection/>
    </xf>
    <xf numFmtId="0" fontId="17" fillId="0" borderId="20" xfId="63" applyFont="1" applyBorder="1" applyAlignment="1">
      <alignment vertical="center" wrapText="1"/>
      <protection/>
    </xf>
    <xf numFmtId="0" fontId="17" fillId="0" borderId="44" xfId="63" applyFont="1" applyBorder="1" applyAlignment="1">
      <alignment vertical="center" wrapText="1"/>
      <protection/>
    </xf>
    <xf numFmtId="0" fontId="17" fillId="0" borderId="38" xfId="63" applyFont="1" applyBorder="1" applyAlignment="1">
      <alignment vertical="center" wrapText="1"/>
      <protection/>
    </xf>
    <xf numFmtId="0" fontId="29" fillId="0" borderId="31" xfId="63" applyFont="1" applyFill="1" applyBorder="1" applyAlignment="1">
      <alignment vertical="center" wrapText="1"/>
      <protection/>
    </xf>
    <xf numFmtId="0" fontId="29" fillId="0" borderId="32" xfId="63" applyFont="1" applyFill="1" applyBorder="1" applyAlignment="1">
      <alignment vertical="center" wrapText="1"/>
      <protection/>
    </xf>
    <xf numFmtId="0" fontId="29" fillId="0" borderId="22" xfId="63" applyFont="1" applyFill="1" applyBorder="1" applyAlignment="1">
      <alignment vertical="center" wrapText="1"/>
      <protection/>
    </xf>
    <xf numFmtId="0" fontId="29" fillId="0" borderId="23" xfId="63" applyFont="1" applyFill="1" applyBorder="1" applyAlignment="1">
      <alignment vertical="center" wrapText="1"/>
      <protection/>
    </xf>
    <xf numFmtId="0" fontId="29" fillId="24" borderId="18" xfId="63" applyFont="1" applyFill="1" applyBorder="1" applyAlignment="1">
      <alignment vertical="center"/>
      <protection/>
    </xf>
    <xf numFmtId="0" fontId="29" fillId="24" borderId="20" xfId="63" applyFont="1" applyFill="1" applyBorder="1" applyAlignment="1">
      <alignment vertical="center"/>
      <protection/>
    </xf>
    <xf numFmtId="0" fontId="29" fillId="24" borderId="34" xfId="63" applyFont="1" applyFill="1" applyBorder="1" applyAlignment="1">
      <alignment vertical="center"/>
      <protection/>
    </xf>
    <xf numFmtId="0" fontId="29" fillId="24" borderId="26" xfId="63" applyFont="1" applyFill="1" applyBorder="1" applyAlignment="1">
      <alignment vertical="center"/>
      <protection/>
    </xf>
    <xf numFmtId="0" fontId="29" fillId="0" borderId="34" xfId="63" applyFont="1" applyBorder="1" applyAlignment="1">
      <alignment vertical="center" shrinkToFit="1"/>
      <protection/>
    </xf>
    <xf numFmtId="0" fontId="29" fillId="0" borderId="25" xfId="63" applyFont="1" applyBorder="1" applyAlignment="1">
      <alignment vertical="center" shrinkToFit="1"/>
      <protection/>
    </xf>
    <xf numFmtId="0" fontId="17" fillId="23" borderId="11" xfId="63" applyFont="1" applyFill="1" applyBorder="1" applyAlignment="1">
      <alignment vertical="center"/>
      <protection/>
    </xf>
    <xf numFmtId="0" fontId="17" fillId="23" borderId="12" xfId="63" applyFont="1" applyFill="1" applyBorder="1" applyAlignment="1">
      <alignment vertical="center"/>
      <protection/>
    </xf>
    <xf numFmtId="0" fontId="17" fillId="0" borderId="85" xfId="63" applyFont="1" applyBorder="1" applyAlignment="1">
      <alignment vertical="center" wrapText="1"/>
      <protection/>
    </xf>
    <xf numFmtId="0" fontId="17" fillId="0" borderId="43" xfId="63" applyFont="1" applyBorder="1" applyAlignment="1">
      <alignment vertical="center" wrapText="1"/>
      <protection/>
    </xf>
    <xf numFmtId="0" fontId="17" fillId="0" borderId="32" xfId="63" applyNumberFormat="1" applyFont="1" applyBorder="1" applyAlignment="1">
      <alignment vertical="center" wrapText="1"/>
      <protection/>
    </xf>
    <xf numFmtId="0" fontId="17" fillId="0" borderId="22" xfId="63" applyNumberFormat="1" applyFont="1" applyBorder="1" applyAlignment="1">
      <alignment vertical="center" wrapText="1"/>
      <protection/>
    </xf>
    <xf numFmtId="0" fontId="17" fillId="0" borderId="49" xfId="63" applyNumberFormat="1" applyFont="1" applyBorder="1" applyAlignment="1">
      <alignment vertical="center" wrapText="1"/>
      <protection/>
    </xf>
    <xf numFmtId="0" fontId="17" fillId="0" borderId="18" xfId="63" applyNumberFormat="1" applyFont="1" applyBorder="1" applyAlignment="1">
      <alignment vertical="center" wrapText="1"/>
      <protection/>
    </xf>
    <xf numFmtId="0" fontId="17" fillId="0" borderId="0" xfId="63" applyNumberFormat="1" applyFont="1" applyBorder="1" applyAlignment="1">
      <alignment vertical="center" wrapText="1"/>
      <protection/>
    </xf>
    <xf numFmtId="0" fontId="17" fillId="0" borderId="47" xfId="63" applyNumberFormat="1" applyFont="1" applyBorder="1" applyAlignment="1">
      <alignment vertical="center" wrapText="1"/>
      <protection/>
    </xf>
    <xf numFmtId="0" fontId="17" fillId="0" borderId="34" xfId="63" applyNumberFormat="1" applyFont="1" applyBorder="1" applyAlignment="1">
      <alignment vertical="center" wrapText="1"/>
      <protection/>
    </xf>
    <xf numFmtId="0" fontId="17" fillId="0" borderId="25" xfId="63" applyNumberFormat="1" applyFont="1" applyBorder="1" applyAlignment="1">
      <alignment vertical="center" wrapText="1"/>
      <protection/>
    </xf>
    <xf numFmtId="0" fontId="17" fillId="0" borderId="48" xfId="63" applyNumberFormat="1" applyFont="1" applyBorder="1" applyAlignment="1">
      <alignment vertical="center" wrapText="1"/>
      <protection/>
    </xf>
    <xf numFmtId="0" fontId="17" fillId="0" borderId="39" xfId="63" applyNumberFormat="1" applyFont="1" applyBorder="1" applyAlignment="1">
      <alignment vertical="center" wrapText="1"/>
      <protection/>
    </xf>
    <xf numFmtId="0" fontId="17" fillId="0" borderId="37" xfId="63" applyNumberFormat="1" applyFont="1" applyBorder="1" applyAlignment="1">
      <alignment vertical="center" wrapText="1"/>
      <protection/>
    </xf>
    <xf numFmtId="0" fontId="17" fillId="0" borderId="51" xfId="63" applyNumberFormat="1" applyFont="1" applyBorder="1" applyAlignment="1">
      <alignment vertical="center" wrapText="1"/>
      <protection/>
    </xf>
    <xf numFmtId="0" fontId="17" fillId="0" borderId="85" xfId="0" applyFont="1" applyBorder="1" applyAlignment="1">
      <alignment vertical="center" wrapText="1"/>
    </xf>
    <xf numFmtId="0" fontId="17" fillId="0" borderId="15"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44" xfId="0" applyFont="1" applyBorder="1" applyAlignment="1">
      <alignment vertical="center" wrapText="1"/>
    </xf>
    <xf numFmtId="0" fontId="23" fillId="0" borderId="38" xfId="0" applyFont="1" applyBorder="1" applyAlignment="1">
      <alignment vertical="center" wrapText="1"/>
    </xf>
    <xf numFmtId="0" fontId="17" fillId="0" borderId="16" xfId="63" applyNumberFormat="1" applyFont="1" applyBorder="1" applyAlignment="1">
      <alignment vertical="center" wrapText="1"/>
      <protection/>
    </xf>
    <xf numFmtId="0" fontId="17" fillId="0" borderId="14" xfId="63" applyNumberFormat="1" applyFont="1" applyBorder="1" applyAlignment="1">
      <alignment vertical="center" wrapText="1"/>
      <protection/>
    </xf>
    <xf numFmtId="0" fontId="17" fillId="0" borderId="88" xfId="63" applyNumberFormat="1" applyFont="1" applyBorder="1" applyAlignment="1">
      <alignment vertical="center" wrapText="1"/>
      <protection/>
    </xf>
    <xf numFmtId="0" fontId="65" fillId="0" borderId="14" xfId="63" applyFont="1" applyBorder="1" applyAlignment="1">
      <alignment horizontal="left" vertical="center" shrinkToFit="1"/>
      <protection/>
    </xf>
    <xf numFmtId="0" fontId="29" fillId="0" borderId="14" xfId="63" applyFont="1" applyBorder="1" applyAlignment="1">
      <alignment vertical="center" shrinkToFit="1"/>
      <protection/>
    </xf>
    <xf numFmtId="0" fontId="29" fillId="0" borderId="15" xfId="63" applyFont="1" applyBorder="1" applyAlignment="1">
      <alignment vertical="center" shrinkToFit="1"/>
      <protection/>
    </xf>
    <xf numFmtId="0" fontId="29" fillId="0" borderId="17" xfId="63" applyFont="1" applyBorder="1" applyAlignment="1">
      <alignment vertical="center" wrapText="1"/>
      <protection/>
    </xf>
    <xf numFmtId="0" fontId="17" fillId="0" borderId="44" xfId="0" applyFont="1" applyBorder="1" applyAlignment="1">
      <alignment vertical="center" wrapText="1"/>
    </xf>
    <xf numFmtId="0" fontId="17" fillId="0" borderId="38" xfId="0" applyFont="1" applyBorder="1" applyAlignment="1">
      <alignment vertical="center" wrapText="1"/>
    </xf>
    <xf numFmtId="0" fontId="65" fillId="0" borderId="20" xfId="63" applyFont="1" applyBorder="1" applyAlignment="1">
      <alignment horizontal="left" vertical="center" shrinkToFit="1"/>
      <protection/>
    </xf>
    <xf numFmtId="0" fontId="17" fillId="0" borderId="39" xfId="63" applyFont="1" applyBorder="1" applyAlignment="1">
      <alignment vertical="center" wrapText="1"/>
      <protection/>
    </xf>
    <xf numFmtId="0" fontId="17" fillId="0" borderId="70" xfId="63" applyFont="1" applyBorder="1" applyAlignment="1">
      <alignment vertical="center" wrapText="1"/>
      <protection/>
    </xf>
    <xf numFmtId="0" fontId="17" fillId="0" borderId="29" xfId="63" applyFont="1" applyBorder="1" applyAlignment="1">
      <alignment vertical="center" wrapText="1"/>
      <protection/>
    </xf>
    <xf numFmtId="0" fontId="17" fillId="0" borderId="86" xfId="63" applyFont="1" applyBorder="1" applyAlignment="1">
      <alignment vertical="center" wrapText="1"/>
      <protection/>
    </xf>
    <xf numFmtId="0" fontId="17" fillId="0" borderId="87" xfId="63" applyFont="1" applyBorder="1" applyAlignment="1">
      <alignment vertical="center" wrapText="1"/>
      <protection/>
    </xf>
    <xf numFmtId="0" fontId="17" fillId="0" borderId="40" xfId="63" applyFont="1" applyFill="1" applyBorder="1" applyAlignment="1">
      <alignment vertical="center" wrapText="1"/>
      <protection/>
    </xf>
    <xf numFmtId="0" fontId="17" fillId="0" borderId="42" xfId="63" applyFont="1" applyFill="1" applyBorder="1" applyAlignment="1">
      <alignment vertical="center" wrapText="1"/>
      <protection/>
    </xf>
    <xf numFmtId="0" fontId="17" fillId="0" borderId="27" xfId="63" applyFont="1" applyFill="1" applyBorder="1" applyAlignment="1">
      <alignment vertical="center" wrapText="1"/>
      <protection/>
    </xf>
    <xf numFmtId="0" fontId="17" fillId="0" borderId="33" xfId="63" applyFont="1" applyFill="1" applyBorder="1" applyAlignment="1">
      <alignment vertical="center" wrapText="1"/>
      <protection/>
    </xf>
    <xf numFmtId="0" fontId="17" fillId="0" borderId="32" xfId="63" applyFont="1" applyFill="1" applyBorder="1" applyAlignment="1">
      <alignment horizontal="left" vertical="center" wrapText="1"/>
      <protection/>
    </xf>
    <xf numFmtId="0" fontId="17" fillId="0" borderId="22" xfId="63" applyFont="1" applyFill="1" applyBorder="1" applyAlignment="1">
      <alignment horizontal="left" vertical="center" wrapText="1"/>
      <protection/>
    </xf>
    <xf numFmtId="0" fontId="17" fillId="0" borderId="49" xfId="63" applyFont="1" applyFill="1" applyBorder="1" applyAlignment="1">
      <alignment horizontal="left" vertical="center" wrapText="1"/>
      <protection/>
    </xf>
    <xf numFmtId="0" fontId="17" fillId="0" borderId="18" xfId="63" applyFont="1" applyFill="1" applyBorder="1" applyAlignment="1">
      <alignment horizontal="left" vertical="center" wrapText="1"/>
      <protection/>
    </xf>
    <xf numFmtId="0" fontId="17" fillId="0" borderId="0" xfId="63" applyFont="1" applyFill="1" applyBorder="1" applyAlignment="1">
      <alignment horizontal="left" vertical="center" wrapText="1"/>
      <protection/>
    </xf>
    <xf numFmtId="0" fontId="17" fillId="0" borderId="47" xfId="63" applyFont="1" applyFill="1" applyBorder="1" applyAlignment="1">
      <alignment horizontal="left" vertical="center" wrapText="1"/>
      <protection/>
    </xf>
    <xf numFmtId="0" fontId="17" fillId="0" borderId="34" xfId="63" applyFont="1" applyFill="1" applyBorder="1" applyAlignment="1">
      <alignment horizontal="left" vertical="center" wrapText="1"/>
      <protection/>
    </xf>
    <xf numFmtId="0" fontId="17" fillId="0" borderId="25" xfId="63" applyFont="1" applyFill="1" applyBorder="1" applyAlignment="1">
      <alignment horizontal="left" vertical="center" wrapText="1"/>
      <protection/>
    </xf>
    <xf numFmtId="0" fontId="17" fillId="0" borderId="48" xfId="63" applyFont="1" applyFill="1" applyBorder="1" applyAlignment="1">
      <alignment horizontal="left" vertical="center" wrapText="1"/>
      <protection/>
    </xf>
    <xf numFmtId="0" fontId="29" fillId="0" borderId="31" xfId="63" applyFont="1" applyBorder="1" applyAlignment="1">
      <alignment vertical="center" wrapText="1"/>
      <protection/>
    </xf>
    <xf numFmtId="0" fontId="26" fillId="0" borderId="18" xfId="63" applyFont="1" applyFill="1" applyBorder="1" applyAlignment="1">
      <alignment horizontal="right"/>
      <protection/>
    </xf>
    <xf numFmtId="0" fontId="26" fillId="0" borderId="0" xfId="63" applyFont="1" applyFill="1" applyBorder="1" applyAlignment="1">
      <alignment horizontal="right"/>
      <protection/>
    </xf>
    <xf numFmtId="0" fontId="26" fillId="0" borderId="20" xfId="63" applyFont="1" applyFill="1" applyBorder="1" applyAlignment="1">
      <alignment horizontal="right"/>
      <protection/>
    </xf>
    <xf numFmtId="0" fontId="29" fillId="0" borderId="18" xfId="63" applyFont="1" applyFill="1" applyBorder="1" applyAlignment="1">
      <alignment vertical="center"/>
      <protection/>
    </xf>
    <xf numFmtId="0" fontId="66" fillId="0" borderId="0" xfId="63" applyFont="1" applyBorder="1" applyAlignment="1">
      <alignment vertical="center" shrinkToFit="1"/>
      <protection/>
    </xf>
    <xf numFmtId="0" fontId="66" fillId="0" borderId="20" xfId="63" applyFont="1" applyBorder="1" applyAlignment="1">
      <alignment vertical="center" shrinkToFit="1"/>
      <protection/>
    </xf>
    <xf numFmtId="0" fontId="66" fillId="0" borderId="0" xfId="63" applyFont="1" applyFill="1" applyBorder="1" applyAlignment="1">
      <alignment vertical="center" shrinkToFit="1"/>
      <protection/>
    </xf>
    <xf numFmtId="0" fontId="66" fillId="0" borderId="20" xfId="63" applyFont="1" applyFill="1" applyBorder="1" applyAlignment="1">
      <alignment vertical="center" shrinkToFit="1"/>
      <protection/>
    </xf>
    <xf numFmtId="0" fontId="17" fillId="0" borderId="30" xfId="63" applyFont="1" applyBorder="1" applyAlignment="1">
      <alignment horizontal="center" vertical="center" wrapText="1"/>
      <protection/>
    </xf>
    <xf numFmtId="0" fontId="23" fillId="0" borderId="28" xfId="0" applyFont="1" applyBorder="1" applyAlignment="1">
      <alignment horizontal="center" vertical="center" wrapText="1"/>
    </xf>
    <xf numFmtId="0" fontId="23" fillId="0" borderId="46" xfId="0" applyFont="1" applyBorder="1" applyAlignment="1">
      <alignment horizontal="center" vertical="center" wrapText="1"/>
    </xf>
    <xf numFmtId="0" fontId="17" fillId="0" borderId="28" xfId="63" applyFont="1" applyBorder="1" applyAlignment="1">
      <alignment horizontal="center" vertical="center" wrapText="1"/>
      <protection/>
    </xf>
    <xf numFmtId="0" fontId="17" fillId="0" borderId="46" xfId="63" applyFont="1" applyBorder="1" applyAlignment="1">
      <alignment horizontal="center" vertical="center" wrapText="1"/>
      <protection/>
    </xf>
    <xf numFmtId="0" fontId="17" fillId="0" borderId="33" xfId="63" applyFont="1" applyBorder="1" applyAlignment="1">
      <alignment vertical="center" wrapText="1"/>
      <protection/>
    </xf>
    <xf numFmtId="0" fontId="28" fillId="0" borderId="22" xfId="63" applyFont="1" applyBorder="1" applyAlignment="1">
      <alignment horizontal="left" vertical="center" wrapText="1"/>
      <protection/>
    </xf>
    <xf numFmtId="0" fontId="28" fillId="0" borderId="23" xfId="63" applyFont="1" applyBorder="1" applyAlignment="1">
      <alignment horizontal="left" vertical="center" wrapText="1"/>
      <protection/>
    </xf>
    <xf numFmtId="0" fontId="29" fillId="0" borderId="34" xfId="63" applyFont="1" applyFill="1" applyBorder="1" applyAlignment="1">
      <alignment vertical="center" wrapText="1"/>
      <protection/>
    </xf>
    <xf numFmtId="0" fontId="29" fillId="0" borderId="25" xfId="63" applyFont="1" applyFill="1" applyBorder="1" applyAlignment="1">
      <alignment vertical="center" wrapText="1"/>
      <protection/>
    </xf>
    <xf numFmtId="0" fontId="28" fillId="0" borderId="32" xfId="63" applyFont="1" applyBorder="1" applyAlignment="1">
      <alignment vertical="center" wrapText="1"/>
      <protection/>
    </xf>
    <xf numFmtId="0" fontId="28" fillId="0" borderId="22" xfId="63" applyFont="1" applyBorder="1" applyAlignment="1">
      <alignment vertical="center" wrapText="1"/>
      <protection/>
    </xf>
    <xf numFmtId="0" fontId="28" fillId="0" borderId="49" xfId="63" applyFont="1" applyBorder="1" applyAlignment="1">
      <alignment vertical="center" wrapText="1"/>
      <protection/>
    </xf>
    <xf numFmtId="0" fontId="28" fillId="0" borderId="39" xfId="63" applyFont="1" applyBorder="1" applyAlignment="1">
      <alignment vertical="center" wrapText="1"/>
      <protection/>
    </xf>
    <xf numFmtId="0" fontId="28" fillId="0" borderId="37" xfId="63" applyFont="1" applyBorder="1" applyAlignment="1">
      <alignment vertical="center" wrapText="1"/>
      <protection/>
    </xf>
    <xf numFmtId="0" fontId="28" fillId="0" borderId="51" xfId="63" applyFont="1" applyBorder="1" applyAlignment="1">
      <alignment vertical="center" wrapText="1"/>
      <protection/>
    </xf>
    <xf numFmtId="0" fontId="17" fillId="0" borderId="92" xfId="63" applyFont="1" applyBorder="1" applyAlignment="1">
      <alignment vertical="center" wrapText="1"/>
      <protection/>
    </xf>
    <xf numFmtId="0" fontId="17" fillId="0" borderId="60" xfId="63" applyFont="1" applyBorder="1" applyAlignment="1">
      <alignment vertical="center" wrapText="1"/>
      <protection/>
    </xf>
    <xf numFmtId="0" fontId="28" fillId="0" borderId="34" xfId="63" applyFont="1" applyBorder="1" applyAlignment="1">
      <alignment vertical="center" wrapText="1"/>
      <protection/>
    </xf>
    <xf numFmtId="0" fontId="28" fillId="0" borderId="25" xfId="63" applyFont="1" applyBorder="1" applyAlignment="1">
      <alignment vertical="center" wrapText="1"/>
      <protection/>
    </xf>
    <xf numFmtId="0" fontId="28" fillId="0" borderId="48" xfId="63" applyFont="1" applyBorder="1" applyAlignment="1">
      <alignment vertical="center" wrapText="1"/>
      <protection/>
    </xf>
    <xf numFmtId="0" fontId="29" fillId="0" borderId="18" xfId="63" applyFont="1" applyBorder="1" applyAlignment="1">
      <alignment vertical="center"/>
      <protection/>
    </xf>
    <xf numFmtId="0" fontId="23" fillId="0" borderId="46" xfId="0" applyFont="1" applyBorder="1" applyAlignment="1">
      <alignment vertical="center" wrapText="1"/>
    </xf>
    <xf numFmtId="0" fontId="17" fillId="0" borderId="69" xfId="63" applyFont="1" applyBorder="1" applyAlignment="1">
      <alignment vertical="center" wrapText="1"/>
      <protection/>
    </xf>
    <xf numFmtId="0" fontId="17" fillId="0" borderId="76" xfId="63" applyFont="1" applyBorder="1" applyAlignment="1">
      <alignment vertical="center" wrapText="1"/>
      <protection/>
    </xf>
    <xf numFmtId="0" fontId="17" fillId="0" borderId="15" xfId="63" applyFont="1" applyBorder="1" applyAlignment="1">
      <alignment vertical="center" wrapText="1"/>
      <protection/>
    </xf>
    <xf numFmtId="0" fontId="17" fillId="0" borderId="40" xfId="63" applyFont="1" applyBorder="1" applyAlignment="1">
      <alignment vertical="center" wrapText="1"/>
      <protection/>
    </xf>
    <xf numFmtId="0" fontId="17" fillId="0" borderId="31" xfId="63" applyFont="1" applyBorder="1" applyAlignment="1">
      <alignment vertical="center" wrapText="1"/>
      <protection/>
    </xf>
    <xf numFmtId="0" fontId="27" fillId="0" borderId="18" xfId="0" applyFont="1" applyBorder="1" applyAlignment="1">
      <alignment horizontal="left" vertical="center" shrinkToFit="1"/>
    </xf>
    <xf numFmtId="0" fontId="27" fillId="0" borderId="0" xfId="0" applyFont="1" applyBorder="1" applyAlignment="1">
      <alignment horizontal="left" vertical="center" shrinkToFit="1"/>
    </xf>
    <xf numFmtId="0" fontId="31" fillId="24" borderId="0" xfId="0" applyFont="1" applyFill="1" applyBorder="1" applyAlignment="1">
      <alignment horizontal="left" vertical="center"/>
    </xf>
    <xf numFmtId="0" fontId="27" fillId="0" borderId="34" xfId="0" applyFont="1" applyBorder="1" applyAlignment="1">
      <alignment horizontal="left" vertical="center" shrinkToFit="1"/>
    </xf>
    <xf numFmtId="0" fontId="27" fillId="0" borderId="25" xfId="0" applyFont="1" applyBorder="1" applyAlignment="1">
      <alignment horizontal="left" vertical="center" shrinkToFit="1"/>
    </xf>
    <xf numFmtId="0" fontId="31" fillId="24" borderId="25" xfId="0" applyFont="1" applyFill="1" applyBorder="1" applyAlignment="1">
      <alignment horizontal="left" vertical="center"/>
    </xf>
    <xf numFmtId="0" fontId="27" fillId="0" borderId="0" xfId="0" applyFont="1" applyBorder="1" applyAlignment="1">
      <alignment horizontal="right" vertical="center"/>
    </xf>
    <xf numFmtId="0" fontId="23" fillId="0" borderId="28" xfId="0" applyFont="1" applyBorder="1" applyAlignment="1">
      <alignment vertical="center" wrapText="1"/>
    </xf>
    <xf numFmtId="0" fontId="29" fillId="0" borderId="18" xfId="63" applyFont="1" applyFill="1" applyBorder="1" applyAlignment="1">
      <alignment horizontal="left" vertical="center" shrinkToFit="1"/>
      <protection/>
    </xf>
    <xf numFmtId="0" fontId="29" fillId="0" borderId="0" xfId="63" applyFont="1" applyFill="1" applyBorder="1" applyAlignment="1">
      <alignment horizontal="left" vertical="center" shrinkToFit="1"/>
      <protection/>
    </xf>
    <xf numFmtId="0" fontId="29" fillId="0" borderId="18" xfId="63" applyFont="1" applyBorder="1" applyAlignment="1">
      <alignment horizontal="left" vertical="center" shrinkToFit="1"/>
      <protection/>
    </xf>
    <xf numFmtId="0" fontId="29" fillId="0" borderId="0" xfId="63" applyFont="1" applyBorder="1" applyAlignment="1">
      <alignment horizontal="left" vertical="center" shrinkToFit="1"/>
      <protection/>
    </xf>
    <xf numFmtId="0" fontId="27" fillId="0" borderId="18" xfId="63" applyFont="1" applyBorder="1" applyAlignment="1">
      <alignment horizontal="left" vertical="center" shrinkToFit="1"/>
      <protection/>
    </xf>
    <xf numFmtId="0" fontId="27" fillId="0" borderId="0" xfId="63" applyFont="1" applyBorder="1" applyAlignment="1">
      <alignment horizontal="left" vertical="center" shrinkToFit="1"/>
      <protection/>
    </xf>
    <xf numFmtId="0" fontId="29" fillId="0" borderId="34" xfId="63" applyFont="1" applyFill="1" applyBorder="1" applyAlignment="1">
      <alignment vertical="center"/>
      <protection/>
    </xf>
    <xf numFmtId="0" fontId="26" fillId="0" borderId="32" xfId="63" applyFont="1" applyBorder="1" applyAlignment="1">
      <alignment horizontal="right" vertical="top" wrapText="1"/>
      <protection/>
    </xf>
    <xf numFmtId="0" fontId="26" fillId="0" borderId="22" xfId="63" applyFont="1" applyBorder="1" applyAlignment="1">
      <alignment horizontal="right" vertical="top" wrapText="1"/>
      <protection/>
    </xf>
    <xf numFmtId="0" fontId="26" fillId="0" borderId="23" xfId="63" applyFont="1" applyBorder="1" applyAlignment="1">
      <alignment horizontal="right" vertical="top" wrapText="1"/>
      <protection/>
    </xf>
    <xf numFmtId="0" fontId="17" fillId="0" borderId="93" xfId="63" applyFont="1" applyBorder="1" applyAlignment="1">
      <alignment vertical="center" wrapText="1"/>
      <protection/>
    </xf>
    <xf numFmtId="0" fontId="17" fillId="0" borderId="94" xfId="63" applyFont="1" applyBorder="1" applyAlignment="1">
      <alignment vertical="center" wrapText="1"/>
      <protection/>
    </xf>
    <xf numFmtId="0" fontId="17" fillId="0" borderId="95" xfId="63" applyFont="1" applyBorder="1" applyAlignment="1">
      <alignment vertical="center" wrapText="1"/>
      <protection/>
    </xf>
    <xf numFmtId="0" fontId="17" fillId="0" borderId="96" xfId="63" applyFont="1" applyBorder="1" applyAlignment="1">
      <alignment horizontal="center" vertical="center"/>
      <protection/>
    </xf>
    <xf numFmtId="0" fontId="17" fillId="0" borderId="12" xfId="63" applyFont="1" applyBorder="1" applyAlignment="1">
      <alignment horizontal="center" vertical="center"/>
      <protection/>
    </xf>
    <xf numFmtId="0" fontId="17" fillId="0" borderId="94" xfId="63" applyFont="1" applyBorder="1" applyAlignment="1">
      <alignment horizontal="center" vertical="center"/>
      <protection/>
    </xf>
    <xf numFmtId="0" fontId="29" fillId="0" borderId="20" xfId="63" applyFont="1" applyBorder="1" applyAlignment="1">
      <alignment vertical="center" wrapText="1"/>
      <protection/>
    </xf>
    <xf numFmtId="0" fontId="17" fillId="0" borderId="24" xfId="63" applyFont="1" applyBorder="1" applyAlignment="1">
      <alignment vertical="center" wrapText="1"/>
      <protection/>
    </xf>
    <xf numFmtId="0" fontId="63" fillId="0" borderId="24" xfId="63" applyFont="1" applyBorder="1" applyAlignment="1">
      <alignment horizontal="center" vertical="center"/>
      <protection/>
    </xf>
    <xf numFmtId="0" fontId="63" fillId="0" borderId="35" xfId="63" applyFont="1" applyBorder="1" applyAlignment="1">
      <alignment horizontal="center" vertical="center"/>
      <protection/>
    </xf>
    <xf numFmtId="0" fontId="64" fillId="0" borderId="41" xfId="63" applyFont="1" applyBorder="1" applyAlignment="1">
      <alignment horizontal="left" vertical="center" wrapText="1"/>
      <protection/>
    </xf>
    <xf numFmtId="0" fontId="64" fillId="0" borderId="22" xfId="63" applyFont="1" applyBorder="1" applyAlignment="1">
      <alignment horizontal="left" vertical="center" wrapText="1"/>
      <protection/>
    </xf>
    <xf numFmtId="0" fontId="64" fillId="0" borderId="23" xfId="63" applyFont="1" applyBorder="1" applyAlignment="1">
      <alignment horizontal="left" vertical="center" wrapText="1"/>
      <protection/>
    </xf>
    <xf numFmtId="0" fontId="64" fillId="0" borderId="44" xfId="63" applyFont="1" applyBorder="1" applyAlignment="1">
      <alignment horizontal="left" vertical="center" wrapText="1"/>
      <protection/>
    </xf>
    <xf numFmtId="0" fontId="64" fillId="0" borderId="37" xfId="63" applyFont="1" applyBorder="1" applyAlignment="1">
      <alignment horizontal="left" vertical="center" wrapText="1"/>
      <protection/>
    </xf>
    <xf numFmtId="0" fontId="64" fillId="0" borderId="38" xfId="63" applyFont="1" applyBorder="1" applyAlignment="1">
      <alignment horizontal="left" vertical="center" wrapText="1"/>
      <protection/>
    </xf>
    <xf numFmtId="0" fontId="65" fillId="24" borderId="32" xfId="63" applyFont="1" applyFill="1" applyBorder="1" applyAlignment="1">
      <alignment horizontal="right" vertical="center" shrinkToFit="1"/>
      <protection/>
    </xf>
    <xf numFmtId="0" fontId="65" fillId="24" borderId="39" xfId="63" applyFont="1" applyFill="1" applyBorder="1" applyAlignment="1">
      <alignment horizontal="right" vertical="center" shrinkToFit="1"/>
      <protection/>
    </xf>
    <xf numFmtId="0" fontId="65" fillId="0" borderId="22" xfId="63" applyFont="1" applyBorder="1" applyAlignment="1">
      <alignment horizontal="left" vertical="center" shrinkToFit="1"/>
      <protection/>
    </xf>
    <xf numFmtId="0" fontId="65" fillId="0" borderId="37" xfId="63" applyFont="1" applyBorder="1" applyAlignment="1">
      <alignment horizontal="left" vertical="center" shrinkToFit="1"/>
      <protection/>
    </xf>
    <xf numFmtId="0" fontId="65" fillId="24" borderId="22" xfId="63" applyFont="1" applyFill="1" applyBorder="1" applyAlignment="1">
      <alignment horizontal="right" vertical="center"/>
      <protection/>
    </xf>
    <xf numFmtId="0" fontId="65" fillId="24" borderId="37" xfId="63" applyFont="1" applyFill="1" applyBorder="1" applyAlignment="1">
      <alignment horizontal="right" vertical="center"/>
      <protection/>
    </xf>
    <xf numFmtId="0" fontId="65" fillId="0" borderId="22" xfId="63" applyFont="1" applyBorder="1" applyAlignment="1">
      <alignment horizontal="left" vertical="center"/>
      <protection/>
    </xf>
    <xf numFmtId="0" fontId="65" fillId="0" borderId="37" xfId="63" applyFont="1" applyBorder="1" applyAlignment="1">
      <alignment horizontal="left" vertical="center"/>
      <protection/>
    </xf>
    <xf numFmtId="0" fontId="64" fillId="0" borderId="32" xfId="63" applyFont="1" applyBorder="1" applyAlignment="1">
      <alignment horizontal="left" vertical="center"/>
      <protection/>
    </xf>
    <xf numFmtId="0" fontId="64" fillId="0" borderId="22" xfId="63" applyFont="1" applyBorder="1" applyAlignment="1">
      <alignment horizontal="left" vertical="center"/>
      <protection/>
    </xf>
    <xf numFmtId="0" fontId="64" fillId="0" borderId="23" xfId="63" applyFont="1" applyBorder="1" applyAlignment="1">
      <alignment horizontal="left" vertical="center"/>
      <protection/>
    </xf>
    <xf numFmtId="0" fontId="64" fillId="0" borderId="39" xfId="63" applyFont="1" applyBorder="1" applyAlignment="1">
      <alignment horizontal="left" vertical="center"/>
      <protection/>
    </xf>
    <xf numFmtId="0" fontId="64" fillId="0" borderId="37" xfId="63" applyFont="1" applyBorder="1" applyAlignment="1">
      <alignment horizontal="left" vertical="center"/>
      <protection/>
    </xf>
    <xf numFmtId="0" fontId="64" fillId="0" borderId="38" xfId="63" applyFont="1" applyBorder="1" applyAlignment="1">
      <alignment horizontal="left" vertical="center"/>
      <protection/>
    </xf>
    <xf numFmtId="0" fontId="63" fillId="0" borderId="45" xfId="63" applyFont="1" applyBorder="1" applyAlignment="1">
      <alignment horizontal="center" vertical="center"/>
      <protection/>
    </xf>
    <xf numFmtId="0" fontId="64" fillId="0" borderId="34" xfId="63" applyFont="1" applyBorder="1" applyAlignment="1">
      <alignment horizontal="left" vertical="center"/>
      <protection/>
    </xf>
    <xf numFmtId="0" fontId="64" fillId="0" borderId="25" xfId="63" applyFont="1" applyBorder="1" applyAlignment="1">
      <alignment horizontal="left" vertical="center"/>
      <protection/>
    </xf>
    <xf numFmtId="0" fontId="64" fillId="0" borderId="26" xfId="63" applyFont="1" applyBorder="1" applyAlignment="1">
      <alignment horizontal="left" vertical="center"/>
      <protection/>
    </xf>
    <xf numFmtId="0" fontId="65" fillId="24" borderId="34" xfId="63" applyFont="1" applyFill="1" applyBorder="1" applyAlignment="1">
      <alignment horizontal="right" vertical="center" shrinkToFit="1"/>
      <protection/>
    </xf>
    <xf numFmtId="0" fontId="65" fillId="0" borderId="25" xfId="63" applyFont="1" applyBorder="1" applyAlignment="1">
      <alignment horizontal="left" vertical="center" shrinkToFit="1"/>
      <protection/>
    </xf>
    <xf numFmtId="0" fontId="65" fillId="24" borderId="25" xfId="63" applyFont="1" applyFill="1" applyBorder="1" applyAlignment="1">
      <alignment horizontal="right" vertical="center"/>
      <protection/>
    </xf>
    <xf numFmtId="0" fontId="65" fillId="0" borderId="25" xfId="63" applyFont="1" applyBorder="1" applyAlignment="1">
      <alignment horizontal="left" vertical="center"/>
      <protection/>
    </xf>
    <xf numFmtId="0" fontId="64" fillId="0" borderId="18" xfId="63" applyFont="1" applyBorder="1" applyAlignment="1">
      <alignment horizontal="left" vertical="center"/>
      <protection/>
    </xf>
    <xf numFmtId="0" fontId="64" fillId="0" borderId="0" xfId="63" applyFont="1" applyBorder="1" applyAlignment="1">
      <alignment horizontal="left" vertical="center"/>
      <protection/>
    </xf>
    <xf numFmtId="0" fontId="64" fillId="0" borderId="20" xfId="63" applyFont="1" applyBorder="1" applyAlignment="1">
      <alignment horizontal="left" vertical="center"/>
      <protection/>
    </xf>
    <xf numFmtId="0" fontId="69" fillId="0" borderId="34" xfId="0" applyFont="1" applyBorder="1" applyAlignment="1">
      <alignment horizontal="left" vertical="center"/>
    </xf>
    <xf numFmtId="0" fontId="69" fillId="0" borderId="25" xfId="0" applyFont="1" applyBorder="1" applyAlignment="1">
      <alignment horizontal="left" vertical="center"/>
    </xf>
    <xf numFmtId="0" fontId="69" fillId="0" borderId="26" xfId="0" applyFont="1" applyBorder="1" applyAlignment="1">
      <alignment horizontal="left" vertical="center"/>
    </xf>
    <xf numFmtId="0" fontId="69" fillId="0" borderId="25" xfId="0" applyFont="1" applyBorder="1" applyAlignment="1">
      <alignment horizontal="right" vertical="center"/>
    </xf>
    <xf numFmtId="0" fontId="69" fillId="0" borderId="22" xfId="0" applyFont="1" applyBorder="1" applyAlignment="1">
      <alignment vertical="center"/>
    </xf>
    <xf numFmtId="0" fontId="69" fillId="0" borderId="25" xfId="0" applyFont="1" applyBorder="1" applyAlignment="1">
      <alignment vertical="center"/>
    </xf>
    <xf numFmtId="0" fontId="0" fillId="0" borderId="35" xfId="0" applyBorder="1" applyAlignment="1">
      <alignment horizontal="center" vertical="center"/>
    </xf>
    <xf numFmtId="0" fontId="64" fillId="0" borderId="32" xfId="63" applyFont="1" applyBorder="1" applyAlignment="1">
      <alignment vertical="center"/>
      <protection/>
    </xf>
    <xf numFmtId="0" fontId="69" fillId="0" borderId="23" xfId="0" applyFont="1" applyBorder="1" applyAlignment="1">
      <alignment vertical="center"/>
    </xf>
    <xf numFmtId="0" fontId="69" fillId="0" borderId="34" xfId="0" applyFont="1" applyBorder="1" applyAlignment="1">
      <alignment vertical="center"/>
    </xf>
    <xf numFmtId="0" fontId="69" fillId="0" borderId="26" xfId="0" applyFont="1" applyBorder="1" applyAlignment="1">
      <alignment vertical="center"/>
    </xf>
    <xf numFmtId="0" fontId="69" fillId="0" borderId="34" xfId="0" applyFont="1" applyBorder="1" applyAlignment="1">
      <alignment horizontal="right" vertical="center" shrinkToFit="1"/>
    </xf>
    <xf numFmtId="0" fontId="69" fillId="0" borderId="25" xfId="0" applyFont="1" applyBorder="1" applyAlignment="1">
      <alignment horizontal="left" vertical="center" shrinkToFit="1"/>
    </xf>
    <xf numFmtId="0" fontId="64" fillId="0" borderId="19" xfId="63" applyFont="1" applyBorder="1" applyAlignment="1">
      <alignment horizontal="left" vertical="center" wrapText="1"/>
      <protection/>
    </xf>
    <xf numFmtId="0" fontId="64" fillId="0" borderId="0" xfId="63" applyFont="1" applyBorder="1" applyAlignment="1">
      <alignment horizontal="left" vertical="center" wrapText="1"/>
      <protection/>
    </xf>
    <xf numFmtId="0" fontId="64" fillId="0" borderId="20" xfId="63" applyFont="1" applyBorder="1" applyAlignment="1">
      <alignment horizontal="left" vertical="center" wrapText="1"/>
      <protection/>
    </xf>
    <xf numFmtId="0" fontId="64" fillId="25" borderId="25" xfId="63" applyFont="1" applyFill="1" applyBorder="1" applyAlignment="1">
      <alignment horizontal="center" vertical="center"/>
      <protection/>
    </xf>
    <xf numFmtId="0" fontId="63" fillId="0" borderId="24" xfId="63" applyFont="1" applyBorder="1" applyAlignment="1">
      <alignment horizontal="center" vertical="center" wrapText="1"/>
      <protection/>
    </xf>
    <xf numFmtId="0" fontId="63" fillId="0" borderId="21" xfId="63" applyFont="1" applyBorder="1" applyAlignment="1">
      <alignment horizontal="center" vertical="center" wrapText="1"/>
      <protection/>
    </xf>
    <xf numFmtId="0" fontId="63" fillId="0" borderId="35" xfId="63" applyFont="1" applyBorder="1" applyAlignment="1">
      <alignment horizontal="center" vertical="center" wrapText="1"/>
      <protection/>
    </xf>
    <xf numFmtId="0" fontId="64" fillId="0" borderId="32" xfId="63" applyFont="1" applyBorder="1" applyAlignment="1">
      <alignment horizontal="left" vertical="center" wrapText="1"/>
      <protection/>
    </xf>
    <xf numFmtId="0" fontId="64" fillId="0" borderId="18" xfId="63" applyFont="1" applyBorder="1" applyAlignment="1">
      <alignment horizontal="left" vertical="center" wrapText="1"/>
      <protection/>
    </xf>
    <xf numFmtId="0" fontId="69" fillId="0" borderId="18" xfId="0" applyFont="1" applyBorder="1" applyAlignment="1">
      <alignment horizontal="right" vertical="center" shrinkToFit="1"/>
    </xf>
    <xf numFmtId="0" fontId="69" fillId="0" borderId="0" xfId="0" applyFont="1" applyAlignment="1">
      <alignment horizontal="left" vertical="center" shrinkToFit="1"/>
    </xf>
    <xf numFmtId="0" fontId="65" fillId="24" borderId="22" xfId="63" applyFont="1" applyFill="1" applyBorder="1" applyAlignment="1">
      <alignment horizontal="right" vertical="center" shrinkToFit="1"/>
      <protection/>
    </xf>
    <xf numFmtId="0" fontId="69" fillId="0" borderId="0" xfId="0" applyFont="1" applyAlignment="1">
      <alignment horizontal="right" vertical="center" shrinkToFit="1"/>
    </xf>
    <xf numFmtId="0" fontId="70" fillId="0" borderId="32" xfId="63" applyFont="1" applyBorder="1" applyAlignment="1">
      <alignment horizontal="right" vertical="center"/>
      <protection/>
    </xf>
    <xf numFmtId="0" fontId="70" fillId="0" borderId="22" xfId="63" applyFont="1" applyBorder="1" applyAlignment="1">
      <alignment horizontal="right" vertical="center"/>
      <protection/>
    </xf>
    <xf numFmtId="0" fontId="70" fillId="0" borderId="23" xfId="63" applyFont="1" applyBorder="1" applyAlignment="1">
      <alignment horizontal="right" vertical="center"/>
      <protection/>
    </xf>
    <xf numFmtId="0" fontId="63" fillId="0" borderId="21" xfId="63" applyFont="1" applyBorder="1" applyAlignment="1">
      <alignment horizontal="center" vertical="center"/>
      <protection/>
    </xf>
    <xf numFmtId="0" fontId="69" fillId="0" borderId="22" xfId="0" applyFont="1" applyBorder="1" applyAlignment="1">
      <alignment vertical="center"/>
    </xf>
    <xf numFmtId="0" fontId="69" fillId="0" borderId="23" xfId="0" applyFont="1" applyBorder="1" applyAlignment="1">
      <alignment vertical="center"/>
    </xf>
    <xf numFmtId="0" fontId="64" fillId="0" borderId="30" xfId="63" applyFont="1" applyBorder="1" applyAlignment="1">
      <alignment vertical="center"/>
      <protection/>
    </xf>
    <xf numFmtId="0" fontId="69" fillId="0" borderId="28" xfId="0" applyFont="1" applyBorder="1" applyAlignment="1">
      <alignment vertical="center"/>
    </xf>
    <xf numFmtId="0" fontId="69" fillId="0" borderId="29" xfId="0" applyFont="1" applyBorder="1" applyAlignment="1">
      <alignment vertical="center"/>
    </xf>
    <xf numFmtId="0" fontId="69" fillId="0" borderId="30" xfId="0" applyFont="1" applyBorder="1" applyAlignment="1">
      <alignment vertical="center"/>
    </xf>
    <xf numFmtId="0" fontId="0" fillId="0" borderId="35" xfId="0" applyBorder="1" applyAlignment="1">
      <alignment horizontal="center" vertical="center" wrapText="1"/>
    </xf>
    <xf numFmtId="0" fontId="64" fillId="0" borderId="19" xfId="63" applyFont="1" applyBorder="1" applyAlignment="1">
      <alignment vertical="center"/>
      <protection/>
    </xf>
    <xf numFmtId="0" fontId="69" fillId="0" borderId="43" xfId="0" applyFont="1" applyBorder="1" applyAlignment="1">
      <alignment vertical="center"/>
    </xf>
    <xf numFmtId="0" fontId="63" fillId="0" borderId="17" xfId="63" applyFont="1" applyBorder="1" applyAlignment="1">
      <alignment horizontal="center" vertical="center" wrapText="1"/>
      <protection/>
    </xf>
    <xf numFmtId="0" fontId="65" fillId="0" borderId="25" xfId="63" applyFont="1" applyFill="1" applyBorder="1" applyAlignment="1">
      <alignment horizontal="left" vertical="center" shrinkToFit="1"/>
      <protection/>
    </xf>
    <xf numFmtId="0" fontId="0" fillId="0" borderId="21" xfId="0" applyBorder="1" applyAlignment="1">
      <alignment horizontal="center" vertical="center" wrapText="1"/>
    </xf>
    <xf numFmtId="0" fontId="64" fillId="0" borderId="85" xfId="63" applyFont="1" applyBorder="1" applyAlignment="1">
      <alignment vertical="center"/>
      <protection/>
    </xf>
    <xf numFmtId="0" fontId="69" fillId="0" borderId="14" xfId="0" applyFont="1" applyBorder="1" applyAlignment="1">
      <alignment vertical="center"/>
    </xf>
    <xf numFmtId="0" fontId="69" fillId="0" borderId="15" xfId="0" applyFont="1" applyBorder="1" applyAlignment="1">
      <alignment vertical="center"/>
    </xf>
    <xf numFmtId="0" fontId="68" fillId="24" borderId="16" xfId="63" applyFont="1" applyFill="1" applyBorder="1" applyAlignment="1">
      <alignment horizontal="right" vertical="center" shrinkToFit="1"/>
      <protection/>
    </xf>
    <xf numFmtId="0" fontId="68" fillId="0" borderId="14" xfId="63" applyFont="1" applyBorder="1" applyAlignment="1">
      <alignment horizontal="left" vertical="center" shrinkToFit="1"/>
      <protection/>
    </xf>
    <xf numFmtId="0" fontId="68" fillId="24" borderId="14" xfId="63" applyFont="1" applyFill="1" applyBorder="1" applyAlignment="1">
      <alignment horizontal="right" vertical="center"/>
      <protection/>
    </xf>
    <xf numFmtId="0" fontId="68" fillId="0" borderId="14" xfId="63" applyFont="1" applyBorder="1" applyAlignment="1">
      <alignment vertical="center"/>
      <protection/>
    </xf>
    <xf numFmtId="0" fontId="77" fillId="0" borderId="16" xfId="63" applyFont="1" applyBorder="1" applyAlignment="1">
      <alignment horizontal="left" vertical="center" wrapText="1"/>
      <protection/>
    </xf>
    <xf numFmtId="0" fontId="77" fillId="0" borderId="14" xfId="63" applyFont="1" applyBorder="1" applyAlignment="1">
      <alignment horizontal="left" vertical="center" wrapText="1"/>
      <protection/>
    </xf>
    <xf numFmtId="0" fontId="77" fillId="0" borderId="15" xfId="63" applyFont="1" applyBorder="1" applyAlignment="1">
      <alignment horizontal="left" vertical="center" wrapText="1"/>
      <protection/>
    </xf>
    <xf numFmtId="0" fontId="69" fillId="0" borderId="34" xfId="0" applyFont="1" applyBorder="1" applyAlignment="1">
      <alignment horizontal="left" vertical="center" wrapText="1"/>
    </xf>
    <xf numFmtId="0" fontId="69" fillId="0" borderId="25" xfId="0" applyFont="1" applyBorder="1" applyAlignment="1">
      <alignment horizontal="left" vertical="center" wrapText="1"/>
    </xf>
    <xf numFmtId="0" fontId="69" fillId="0" borderId="26" xfId="0" applyFont="1" applyBorder="1" applyAlignment="1">
      <alignment horizontal="left" vertical="center" wrapText="1"/>
    </xf>
    <xf numFmtId="0" fontId="27" fillId="0" borderId="37" xfId="63" applyFont="1" applyBorder="1" applyAlignment="1">
      <alignment horizontal="center" wrapText="1"/>
      <protection/>
    </xf>
    <xf numFmtId="0" fontId="64" fillId="0" borderId="50" xfId="63" applyFont="1" applyBorder="1" applyAlignment="1">
      <alignment vertical="center"/>
      <protection/>
    </xf>
    <xf numFmtId="0" fontId="64" fillId="0" borderId="49" xfId="63" applyFont="1" applyBorder="1" applyAlignment="1">
      <alignment horizontal="left" vertical="center" wrapText="1"/>
      <protection/>
    </xf>
    <xf numFmtId="0" fontId="64" fillId="0" borderId="47" xfId="63" applyFont="1" applyBorder="1" applyAlignment="1">
      <alignment horizontal="left" vertical="center" wrapText="1"/>
      <protection/>
    </xf>
    <xf numFmtId="0" fontId="65" fillId="24" borderId="0" xfId="63" applyFont="1" applyFill="1" applyBorder="1" applyAlignment="1">
      <alignment horizontal="right" vertical="center" shrinkToFit="1"/>
      <protection/>
    </xf>
    <xf numFmtId="0" fontId="65" fillId="24" borderId="25" xfId="63" applyFont="1" applyFill="1" applyBorder="1" applyAlignment="1">
      <alignment horizontal="right" vertical="center" shrinkToFit="1"/>
      <protection/>
    </xf>
    <xf numFmtId="0" fontId="65" fillId="24" borderId="0" xfId="63" applyFont="1" applyFill="1" applyBorder="1" applyAlignment="1">
      <alignment horizontal="right" vertical="center"/>
      <protection/>
    </xf>
    <xf numFmtId="0" fontId="65" fillId="0" borderId="0" xfId="63" applyFont="1" applyBorder="1" applyAlignment="1">
      <alignment vertical="center"/>
      <protection/>
    </xf>
    <xf numFmtId="0" fontId="65" fillId="0" borderId="0" xfId="63" applyFont="1" applyBorder="1" applyAlignment="1">
      <alignment horizontal="left" vertical="center"/>
      <protection/>
    </xf>
    <xf numFmtId="0" fontId="72" fillId="25" borderId="0" xfId="63" applyFont="1" applyFill="1" applyBorder="1" applyAlignment="1">
      <alignment horizontal="center" vertical="center"/>
      <protection/>
    </xf>
    <xf numFmtId="0" fontId="64" fillId="0" borderId="97" xfId="0" applyFont="1" applyBorder="1" applyAlignment="1">
      <alignment horizontal="left" vertical="center"/>
    </xf>
    <xf numFmtId="0" fontId="64" fillId="0" borderId="98" xfId="0" applyFont="1" applyBorder="1" applyAlignment="1">
      <alignment horizontal="left" vertical="center"/>
    </xf>
    <xf numFmtId="0" fontId="64" fillId="0" borderId="99" xfId="0" applyFont="1" applyBorder="1" applyAlignment="1">
      <alignment horizontal="left" vertical="center"/>
    </xf>
    <xf numFmtId="0" fontId="67" fillId="25" borderId="22" xfId="63" applyFont="1" applyFill="1" applyBorder="1" applyAlignment="1">
      <alignment horizontal="center" vertical="center"/>
      <protection/>
    </xf>
    <xf numFmtId="0" fontId="67" fillId="0" borderId="34" xfId="0" applyFont="1" applyBorder="1" applyAlignment="1">
      <alignment horizontal="left" vertical="center"/>
    </xf>
    <xf numFmtId="0" fontId="67" fillId="0" borderId="25" xfId="0" applyFont="1" applyBorder="1" applyAlignment="1">
      <alignment horizontal="left" vertical="center"/>
    </xf>
    <xf numFmtId="0" fontId="64" fillId="0" borderId="34" xfId="63" applyFont="1" applyBorder="1" applyAlignment="1">
      <alignment horizontal="left" vertical="center" wrapText="1"/>
      <protection/>
    </xf>
    <xf numFmtId="0" fontId="64" fillId="0" borderId="25" xfId="63" applyFont="1" applyBorder="1" applyAlignment="1">
      <alignment horizontal="left" vertical="center" wrapText="1"/>
      <protection/>
    </xf>
    <xf numFmtId="0" fontId="64" fillId="0" borderId="48" xfId="63" applyFont="1" applyBorder="1" applyAlignment="1">
      <alignment horizontal="left" vertical="center" wrapText="1"/>
      <protection/>
    </xf>
    <xf numFmtId="0" fontId="64" fillId="0" borderId="32" xfId="0" applyFont="1" applyBorder="1" applyAlignment="1">
      <alignment horizontal="left" vertical="center" wrapText="1"/>
    </xf>
    <xf numFmtId="0" fontId="64" fillId="0" borderId="22" xfId="0" applyFont="1" applyBorder="1" applyAlignment="1">
      <alignment horizontal="left" vertical="center" wrapText="1"/>
    </xf>
    <xf numFmtId="0" fontId="64" fillId="0" borderId="49" xfId="0" applyFont="1" applyBorder="1" applyAlignment="1">
      <alignment horizontal="left" vertical="center" wrapText="1"/>
    </xf>
    <xf numFmtId="0" fontId="64" fillId="0" borderId="34" xfId="0" applyFont="1" applyBorder="1" applyAlignment="1">
      <alignment horizontal="left" vertical="center" wrapText="1"/>
    </xf>
    <xf numFmtId="0" fontId="64" fillId="0" borderId="25" xfId="0" applyFont="1" applyBorder="1" applyAlignment="1">
      <alignment horizontal="left" vertical="center" wrapText="1"/>
    </xf>
    <xf numFmtId="0" fontId="64" fillId="0" borderId="48" xfId="0" applyFont="1" applyBorder="1" applyAlignment="1">
      <alignment horizontal="left" vertical="center" wrapText="1"/>
    </xf>
    <xf numFmtId="0" fontId="73" fillId="0" borderId="30" xfId="63" applyFont="1" applyBorder="1" applyAlignment="1">
      <alignment horizontal="right" vertical="top" wrapText="1"/>
      <protection/>
    </xf>
    <xf numFmtId="0" fontId="73" fillId="0" borderId="28" xfId="63" applyFont="1" applyBorder="1" applyAlignment="1">
      <alignment horizontal="right" vertical="top" wrapText="1"/>
      <protection/>
    </xf>
    <xf numFmtId="0" fontId="73" fillId="0" borderId="29" xfId="63" applyFont="1" applyBorder="1" applyAlignment="1">
      <alignment horizontal="right" vertical="top" wrapText="1"/>
      <protection/>
    </xf>
    <xf numFmtId="0" fontId="17" fillId="0" borderId="32" xfId="63" applyFont="1" applyBorder="1" applyAlignment="1">
      <alignment horizontal="left" vertical="center"/>
      <protection/>
    </xf>
    <xf numFmtId="0" fontId="17" fillId="0" borderId="22" xfId="63" applyFont="1" applyBorder="1" applyAlignment="1">
      <alignment horizontal="left" vertical="center"/>
      <protection/>
    </xf>
    <xf numFmtId="0" fontId="17" fillId="0" borderId="49" xfId="63" applyFont="1" applyBorder="1" applyAlignment="1">
      <alignment horizontal="left" vertical="center"/>
      <protection/>
    </xf>
    <xf numFmtId="0" fontId="64" fillId="0" borderId="72" xfId="63" applyFont="1" applyBorder="1" applyAlignment="1">
      <alignment vertical="center"/>
      <protection/>
    </xf>
    <xf numFmtId="0" fontId="65" fillId="24" borderId="41" xfId="63" applyFont="1" applyFill="1" applyBorder="1" applyAlignment="1">
      <alignment horizontal="right" vertical="center" shrinkToFit="1"/>
      <protection/>
    </xf>
    <xf numFmtId="0" fontId="65" fillId="24" borderId="43" xfId="63" applyFont="1" applyFill="1" applyBorder="1" applyAlignment="1">
      <alignment horizontal="right" vertical="center" shrinkToFit="1"/>
      <protection/>
    </xf>
    <xf numFmtId="0" fontId="17" fillId="0" borderId="0" xfId="63" applyFont="1" applyAlignment="1">
      <alignment horizontal="center" vertical="center" wrapText="1"/>
      <protection/>
    </xf>
    <xf numFmtId="0" fontId="17" fillId="0" borderId="0" xfId="63" applyFont="1" applyAlignment="1">
      <alignment horizontal="center" vertical="center"/>
      <protection/>
    </xf>
    <xf numFmtId="0" fontId="23" fillId="27" borderId="11" xfId="63" applyFont="1" applyFill="1" applyBorder="1" applyAlignment="1">
      <alignment horizontal="left" vertical="center" wrapText="1"/>
      <protection/>
    </xf>
    <xf numFmtId="0" fontId="23" fillId="27" borderId="12" xfId="63" applyFont="1" applyFill="1" applyBorder="1" applyAlignment="1">
      <alignment horizontal="left" vertical="center" wrapText="1"/>
      <protection/>
    </xf>
    <xf numFmtId="0" fontId="23" fillId="27" borderId="13" xfId="63" applyFont="1" applyFill="1" applyBorder="1" applyAlignment="1">
      <alignment horizontal="left" vertical="center" wrapText="1"/>
      <protection/>
    </xf>
    <xf numFmtId="0" fontId="78" fillId="0" borderId="0" xfId="63" applyFont="1" applyAlignment="1">
      <alignment horizontal="center" vertical="center" wrapText="1"/>
      <protection/>
    </xf>
    <xf numFmtId="0" fontId="79" fillId="0" borderId="0" xfId="0" applyFont="1" applyAlignment="1">
      <alignment horizontal="center" vertical="center"/>
    </xf>
    <xf numFmtId="0" fontId="27" fillId="0" borderId="37" xfId="63" applyFont="1" applyBorder="1" applyAlignment="1">
      <alignment horizontal="center" vertical="center" wrapText="1"/>
      <protection/>
    </xf>
    <xf numFmtId="0" fontId="17" fillId="0" borderId="10" xfId="63" applyFont="1" applyBorder="1" applyAlignment="1">
      <alignment vertical="center" wrapText="1"/>
      <protection/>
    </xf>
    <xf numFmtId="0" fontId="44" fillId="0" borderId="0" xfId="63" applyFont="1" applyAlignment="1">
      <alignment horizontal="center" vertical="center" wrapText="1"/>
      <protection/>
    </xf>
    <xf numFmtId="0" fontId="64" fillId="0" borderId="18" xfId="0" applyFont="1" applyBorder="1" applyAlignment="1">
      <alignment horizontal="left" vertical="center" wrapText="1"/>
    </xf>
    <xf numFmtId="0" fontId="64" fillId="0" borderId="0" xfId="0" applyFont="1" applyBorder="1" applyAlignment="1">
      <alignment horizontal="left" vertical="center" wrapText="1"/>
    </xf>
    <xf numFmtId="0" fontId="64" fillId="0" borderId="47" xfId="0" applyFont="1" applyBorder="1" applyAlignment="1">
      <alignment horizontal="left" vertical="center" wrapText="1"/>
    </xf>
    <xf numFmtId="0" fontId="40" fillId="24" borderId="22" xfId="63" applyFont="1" applyFill="1" applyBorder="1" applyAlignment="1">
      <alignment horizontal="right" vertical="center"/>
      <protection/>
    </xf>
    <xf numFmtId="0" fontId="40" fillId="24" borderId="37" xfId="63" applyFont="1" applyFill="1" applyBorder="1" applyAlignment="1">
      <alignment horizontal="right" vertical="center"/>
      <protection/>
    </xf>
    <xf numFmtId="0" fontId="40" fillId="0" borderId="22" xfId="63" applyFont="1" applyBorder="1" applyAlignment="1">
      <alignment horizontal="left" vertical="center"/>
      <protection/>
    </xf>
    <xf numFmtId="0" fontId="40" fillId="0" borderId="37" xfId="63" applyFont="1" applyBorder="1" applyAlignment="1">
      <alignment horizontal="left" vertical="center"/>
      <protection/>
    </xf>
    <xf numFmtId="0" fontId="17" fillId="0" borderId="24" xfId="63" applyFont="1" applyBorder="1" applyAlignment="1">
      <alignment horizontal="center" vertical="center"/>
      <protection/>
    </xf>
    <xf numFmtId="0" fontId="17" fillId="0" borderId="35" xfId="63" applyFont="1" applyBorder="1" applyAlignment="1">
      <alignment horizontal="center" vertical="center"/>
      <protection/>
    </xf>
    <xf numFmtId="0" fontId="38" fillId="0" borderId="32" xfId="63" applyFont="1" applyBorder="1" applyAlignment="1">
      <alignment horizontal="left" vertical="center"/>
      <protection/>
    </xf>
    <xf numFmtId="0" fontId="38" fillId="0" borderId="22" xfId="63" applyFont="1" applyBorder="1" applyAlignment="1">
      <alignment horizontal="left" vertical="center"/>
      <protection/>
    </xf>
    <xf numFmtId="0" fontId="38" fillId="0" borderId="23" xfId="63" applyFont="1" applyBorder="1" applyAlignment="1">
      <alignment horizontal="left" vertical="center"/>
      <protection/>
    </xf>
    <xf numFmtId="0" fontId="38" fillId="0" borderId="18" xfId="63" applyFont="1" applyBorder="1" applyAlignment="1">
      <alignment horizontal="left" vertical="center"/>
      <protection/>
    </xf>
    <xf numFmtId="0" fontId="38" fillId="0" borderId="0" xfId="63" applyFont="1" applyBorder="1" applyAlignment="1">
      <alignment horizontal="left" vertical="center"/>
      <protection/>
    </xf>
    <xf numFmtId="0" fontId="38" fillId="0" borderId="20" xfId="63" applyFont="1" applyBorder="1" applyAlignment="1">
      <alignment horizontal="left" vertical="center"/>
      <protection/>
    </xf>
    <xf numFmtId="0" fontId="38" fillId="0" borderId="39" xfId="63" applyFont="1" applyBorder="1" applyAlignment="1">
      <alignment horizontal="left" vertical="center"/>
      <protection/>
    </xf>
    <xf numFmtId="0" fontId="38" fillId="0" borderId="37" xfId="63" applyFont="1" applyBorder="1" applyAlignment="1">
      <alignment horizontal="left" vertical="center"/>
      <protection/>
    </xf>
    <xf numFmtId="0" fontId="38" fillId="0" borderId="38" xfId="63" applyFont="1" applyBorder="1" applyAlignment="1">
      <alignment horizontal="left" vertical="center"/>
      <protection/>
    </xf>
    <xf numFmtId="0" fontId="38" fillId="0" borderId="34" xfId="63" applyFont="1" applyBorder="1" applyAlignment="1">
      <alignment horizontal="left" vertical="center"/>
      <protection/>
    </xf>
    <xf numFmtId="0" fontId="38" fillId="0" borderId="25" xfId="63" applyFont="1" applyBorder="1" applyAlignment="1">
      <alignment horizontal="left" vertical="center"/>
      <protection/>
    </xf>
    <xf numFmtId="0" fontId="38" fillId="0" borderId="26" xfId="63" applyFont="1" applyBorder="1" applyAlignment="1">
      <alignment horizontal="left" vertical="center"/>
      <protection/>
    </xf>
    <xf numFmtId="0" fontId="40" fillId="24" borderId="32" xfId="63" applyFont="1" applyFill="1" applyBorder="1" applyAlignment="1">
      <alignment horizontal="right" vertical="center" shrinkToFit="1"/>
      <protection/>
    </xf>
    <xf numFmtId="0" fontId="40" fillId="24" borderId="34" xfId="63" applyFont="1" applyFill="1" applyBorder="1" applyAlignment="1">
      <alignment horizontal="right" vertical="center" shrinkToFit="1"/>
      <protection/>
    </xf>
    <xf numFmtId="0" fontId="17" fillId="0" borderId="45" xfId="63" applyFont="1" applyBorder="1" applyAlignment="1">
      <alignment horizontal="center" vertical="center"/>
      <protection/>
    </xf>
    <xf numFmtId="0" fontId="40" fillId="0" borderId="22" xfId="63" applyFont="1" applyBorder="1" applyAlignment="1">
      <alignment horizontal="left" vertical="center" shrinkToFit="1"/>
      <protection/>
    </xf>
    <xf numFmtId="0" fontId="40" fillId="0" borderId="25" xfId="63" applyFont="1" applyBorder="1" applyAlignment="1">
      <alignment horizontal="left" vertical="center" shrinkToFit="1"/>
      <protection/>
    </xf>
    <xf numFmtId="0" fontId="40" fillId="24" borderId="25" xfId="63" applyFont="1" applyFill="1" applyBorder="1" applyAlignment="1">
      <alignment horizontal="right" vertical="center"/>
      <protection/>
    </xf>
    <xf numFmtId="0" fontId="40" fillId="0" borderId="25" xfId="63" applyFont="1" applyBorder="1" applyAlignment="1">
      <alignment horizontal="left" vertical="center"/>
      <protection/>
    </xf>
    <xf numFmtId="0" fontId="40" fillId="24" borderId="39" xfId="63" applyFont="1" applyFill="1" applyBorder="1" applyAlignment="1">
      <alignment horizontal="right" vertical="center" shrinkToFit="1"/>
      <protection/>
    </xf>
    <xf numFmtId="0" fontId="40" fillId="0" borderId="37" xfId="63" applyFont="1" applyBorder="1" applyAlignment="1">
      <alignment horizontal="left" vertical="center" shrinkToFit="1"/>
      <protection/>
    </xf>
    <xf numFmtId="0" fontId="61" fillId="0" borderId="28" xfId="62" applyFont="1" applyBorder="1" applyAlignment="1">
      <alignment horizontal="center" vertical="center" wrapText="1"/>
      <protection/>
    </xf>
    <xf numFmtId="0" fontId="61" fillId="0" borderId="46" xfId="62" applyFont="1" applyBorder="1" applyAlignment="1">
      <alignment horizontal="center" vertical="center" wrapText="1"/>
      <protection/>
    </xf>
    <xf numFmtId="0" fontId="17" fillId="0" borderId="52" xfId="63" applyFont="1" applyBorder="1" applyAlignment="1">
      <alignment vertical="center" wrapText="1"/>
      <protection/>
    </xf>
    <xf numFmtId="0" fontId="17" fillId="0" borderId="26" xfId="63" applyFont="1" applyBorder="1" applyAlignment="1">
      <alignment vertical="center" wrapText="1"/>
      <protection/>
    </xf>
    <xf numFmtId="0" fontId="17" fillId="0" borderId="51" xfId="63" applyFont="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要件充足CL書式_105J" xfId="63"/>
    <cellStyle name="Followed Hyperlink" xfId="64"/>
    <cellStyle name="良い" xfId="65"/>
  </cellStyles>
  <dxfs count="233">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val="0"/>
        <i val="0"/>
        <color indexed="13"/>
      </font>
    </dxf>
    <dxf>
      <font>
        <color indexed="10"/>
      </font>
    </dxf>
    <dxf>
      <font>
        <color indexed="15"/>
      </font>
    </dxf>
    <dxf>
      <font>
        <color rgb="FF00FFFF"/>
      </font>
      <border/>
    </dxf>
    <dxf>
      <font>
        <color rgb="FFFF0000"/>
      </font>
      <border/>
    </dxf>
    <dxf>
      <font>
        <b val="0"/>
        <i val="0"/>
        <color rgb="FFFFFF00"/>
      </font>
      <border/>
    </dxf>
    <dxf>
      <font>
        <b/>
        <i val="0"/>
        <color rgb="FFFF0000"/>
      </font>
      <border/>
    </dxf>
    <dxf>
      <font>
        <b/>
        <i val="0"/>
        <color rgb="FF0000FF"/>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F384"/>
  <sheetViews>
    <sheetView tabSelected="1" view="pageBreakPreview" zoomScale="84" zoomScaleNormal="80" zoomScaleSheetLayoutView="84" zoomScalePageLayoutView="0" workbookViewId="0" topLeftCell="B1">
      <selection activeCell="AK8" sqref="AK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6" width="3.125" style="1" customWidth="1"/>
    <col min="27" max="27" width="4.125" style="1" customWidth="1"/>
    <col min="28" max="28" width="5.75390625" style="1" customWidth="1"/>
    <col min="29" max="29" width="9.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ht="16.5" customHeight="1">
      <c r="B1" s="1" t="s">
        <v>663</v>
      </c>
    </row>
    <row r="2" spans="2:29" ht="61.5" customHeight="1">
      <c r="B2" s="1056" t="s">
        <v>409</v>
      </c>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row>
    <row r="3" spans="2:43" ht="28.5" customHeight="1" thickBot="1">
      <c r="B3" s="232"/>
      <c r="C3" s="187"/>
      <c r="D3" s="3"/>
      <c r="E3" s="3"/>
      <c r="H3" s="4"/>
      <c r="I3" s="1058" t="s">
        <v>48</v>
      </c>
      <c r="J3" s="1058"/>
      <c r="K3" s="1058"/>
      <c r="L3" s="1058"/>
      <c r="M3" s="1058"/>
      <c r="N3" s="1058"/>
      <c r="O3" s="1058"/>
      <c r="P3" s="1058"/>
      <c r="Q3" s="1058"/>
      <c r="R3" s="1058" t="s">
        <v>240</v>
      </c>
      <c r="S3" s="1058"/>
      <c r="T3" s="1058"/>
      <c r="U3" s="1058"/>
      <c r="V3" s="1058"/>
      <c r="W3" s="1058"/>
      <c r="X3" s="1058"/>
      <c r="Y3" s="1058"/>
      <c r="Z3" s="1058"/>
      <c r="AA3" s="1058"/>
      <c r="AB3" s="1058"/>
      <c r="AC3" s="234" t="s">
        <v>49</v>
      </c>
      <c r="AE3"/>
      <c r="AF3"/>
      <c r="AG3"/>
      <c r="AH3"/>
      <c r="AI3"/>
      <c r="AJ3"/>
      <c r="AK3"/>
      <c r="AL3"/>
      <c r="AM3"/>
      <c r="AN3"/>
      <c r="AO3"/>
      <c r="AP3"/>
      <c r="AQ3"/>
    </row>
    <row r="4" spans="2:42" ht="31.5" customHeight="1" thickBot="1">
      <c r="B4" s="921" t="s">
        <v>50</v>
      </c>
      <c r="C4" s="922"/>
      <c r="D4" s="923"/>
      <c r="E4" s="923"/>
      <c r="F4" s="923"/>
      <c r="G4" s="923"/>
      <c r="H4" s="1059"/>
      <c r="I4" s="925" t="s">
        <v>51</v>
      </c>
      <c r="J4" s="925"/>
      <c r="K4" s="925"/>
      <c r="L4" s="925"/>
      <c r="M4" s="925"/>
      <c r="N4" s="925"/>
      <c r="O4" s="925"/>
      <c r="P4" s="925"/>
      <c r="Q4" s="926"/>
      <c r="R4" s="924" t="s">
        <v>52</v>
      </c>
      <c r="S4" s="925"/>
      <c r="T4" s="925"/>
      <c r="U4" s="925"/>
      <c r="V4" s="925"/>
      <c r="W4" s="925"/>
      <c r="X4" s="925"/>
      <c r="Y4" s="925"/>
      <c r="Z4" s="925"/>
      <c r="AA4" s="925"/>
      <c r="AB4" s="926"/>
      <c r="AC4" s="9" t="s">
        <v>53</v>
      </c>
      <c r="AE4"/>
      <c r="AF4"/>
      <c r="AG4"/>
      <c r="AH4"/>
      <c r="AI4"/>
      <c r="AJ4"/>
      <c r="AK4"/>
      <c r="AL4"/>
      <c r="AM4"/>
      <c r="AN4"/>
      <c r="AO4"/>
      <c r="AP4"/>
    </row>
    <row r="5" spans="2:42" ht="19.5" customHeight="1" thickBot="1">
      <c r="B5" s="1053" t="s">
        <v>387</v>
      </c>
      <c r="C5" s="1054"/>
      <c r="D5" s="1054"/>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5"/>
      <c r="AE5"/>
      <c r="AF5"/>
      <c r="AG5"/>
      <c r="AH5"/>
      <c r="AI5"/>
      <c r="AJ5"/>
      <c r="AK5"/>
      <c r="AL5"/>
      <c r="AM5"/>
      <c r="AN5"/>
      <c r="AO5"/>
      <c r="AP5"/>
    </row>
    <row r="6" spans="2:42" ht="27" customHeight="1">
      <c r="B6" s="731" t="s">
        <v>390</v>
      </c>
      <c r="C6" s="791"/>
      <c r="D6" s="791"/>
      <c r="E6" s="791"/>
      <c r="F6" s="791"/>
      <c r="G6" s="791"/>
      <c r="H6" s="793"/>
      <c r="I6" s="302"/>
      <c r="J6" s="302"/>
      <c r="K6" s="302"/>
      <c r="L6" s="302"/>
      <c r="M6" s="302"/>
      <c r="N6" s="302"/>
      <c r="O6" s="302"/>
      <c r="P6" s="302"/>
      <c r="Q6" s="303"/>
      <c r="R6" s="362"/>
      <c r="S6" s="363"/>
      <c r="T6" s="363"/>
      <c r="U6" s="363"/>
      <c r="V6" s="363"/>
      <c r="W6" s="363"/>
      <c r="X6" s="363"/>
      <c r="Y6" s="363"/>
      <c r="Z6" s="363"/>
      <c r="AA6" s="363"/>
      <c r="AB6" s="364"/>
      <c r="AC6" s="304"/>
      <c r="AE6"/>
      <c r="AF6"/>
      <c r="AG6"/>
      <c r="AH6"/>
      <c r="AI6"/>
      <c r="AJ6"/>
      <c r="AK6"/>
      <c r="AL6"/>
      <c r="AM6"/>
      <c r="AN6"/>
      <c r="AO6"/>
      <c r="AP6"/>
    </row>
    <row r="7" spans="2:42" ht="25.5" customHeight="1">
      <c r="B7" s="325"/>
      <c r="C7" s="1045" t="s">
        <v>393</v>
      </c>
      <c r="D7" s="1046"/>
      <c r="E7" s="1046"/>
      <c r="F7" s="1046"/>
      <c r="G7" s="1046"/>
      <c r="H7" s="1047"/>
      <c r="I7" s="510"/>
      <c r="J7" s="262"/>
      <c r="K7" s="262"/>
      <c r="L7" s="263"/>
      <c r="M7" s="264"/>
      <c r="N7" s="511"/>
      <c r="O7" s="508"/>
      <c r="P7" s="494"/>
      <c r="Q7" s="509"/>
      <c r="AC7" s="979"/>
      <c r="AE7"/>
      <c r="AF7"/>
      <c r="AG7"/>
      <c r="AH7"/>
      <c r="AI7"/>
      <c r="AJ7"/>
      <c r="AK7"/>
      <c r="AL7"/>
      <c r="AM7"/>
      <c r="AN7"/>
      <c r="AO7"/>
      <c r="AP7"/>
    </row>
    <row r="8" spans="2:42" ht="24" customHeight="1">
      <c r="B8" s="325"/>
      <c r="C8" s="507"/>
      <c r="D8" s="1036" t="s">
        <v>388</v>
      </c>
      <c r="E8" s="1037"/>
      <c r="F8" s="1037"/>
      <c r="G8" s="1037"/>
      <c r="H8" s="1038"/>
      <c r="I8" s="226" t="s">
        <v>47</v>
      </c>
      <c r="J8" s="1025" t="s">
        <v>323</v>
      </c>
      <c r="K8" s="1025"/>
      <c r="L8" s="241"/>
      <c r="M8" s="242"/>
      <c r="N8" s="300" t="s">
        <v>47</v>
      </c>
      <c r="O8" s="225" t="s">
        <v>312</v>
      </c>
      <c r="P8" s="311"/>
      <c r="Q8" s="436"/>
      <c r="R8" s="657" t="s">
        <v>258</v>
      </c>
      <c r="S8" s="658"/>
      <c r="T8" s="658"/>
      <c r="U8" s="658"/>
      <c r="V8" s="658"/>
      <c r="W8" s="658"/>
      <c r="X8" s="658"/>
      <c r="Y8" s="658"/>
      <c r="Z8" s="658"/>
      <c r="AA8" s="658"/>
      <c r="AB8" s="659"/>
      <c r="AC8" s="980"/>
      <c r="AE8"/>
      <c r="AF8"/>
      <c r="AG8"/>
      <c r="AH8"/>
      <c r="AI8"/>
      <c r="AJ8"/>
      <c r="AK8"/>
      <c r="AL8"/>
      <c r="AM8"/>
      <c r="AN8"/>
      <c r="AO8"/>
      <c r="AP8"/>
    </row>
    <row r="9" spans="2:42" ht="25.5" customHeight="1">
      <c r="B9" s="308"/>
      <c r="C9" s="507"/>
      <c r="D9" s="1039"/>
      <c r="E9" s="1040"/>
      <c r="F9" s="1040"/>
      <c r="G9" s="1040"/>
      <c r="H9" s="1041"/>
      <c r="I9" s="493" t="s">
        <v>47</v>
      </c>
      <c r="J9" s="253" t="s">
        <v>391</v>
      </c>
      <c r="K9" s="252"/>
      <c r="L9" s="239"/>
      <c r="M9" s="240"/>
      <c r="N9" s="408"/>
      <c r="O9" s="253"/>
      <c r="P9" s="417"/>
      <c r="Q9" s="207"/>
      <c r="R9" s="444" t="s">
        <v>291</v>
      </c>
      <c r="S9" s="445"/>
      <c r="T9" s="445"/>
      <c r="U9" s="445"/>
      <c r="V9" s="445"/>
      <c r="W9" s="445"/>
      <c r="X9" s="492"/>
      <c r="Y9" s="492"/>
      <c r="Z9" s="492"/>
      <c r="AA9" s="404" t="s">
        <v>311</v>
      </c>
      <c r="AB9" s="376"/>
      <c r="AC9" s="981"/>
      <c r="AE9"/>
      <c r="AF9"/>
      <c r="AG9"/>
      <c r="AH9"/>
      <c r="AI9"/>
      <c r="AJ9"/>
      <c r="AK9"/>
      <c r="AL9"/>
      <c r="AM9"/>
      <c r="AN9"/>
      <c r="AO9"/>
      <c r="AP9"/>
    </row>
    <row r="10" spans="2:42" ht="25.5" customHeight="1">
      <c r="B10" s="308"/>
      <c r="C10" s="320"/>
      <c r="D10" s="1036" t="s">
        <v>389</v>
      </c>
      <c r="E10" s="1037"/>
      <c r="F10" s="1037"/>
      <c r="G10" s="1037"/>
      <c r="H10" s="1038"/>
      <c r="I10" s="226" t="s">
        <v>47</v>
      </c>
      <c r="J10" s="258" t="s">
        <v>323</v>
      </c>
      <c r="K10" s="435"/>
      <c r="L10" s="241"/>
      <c r="M10" s="242"/>
      <c r="N10" s="300" t="s">
        <v>392</v>
      </c>
      <c r="O10" s="225" t="s">
        <v>312</v>
      </c>
      <c r="P10" s="311"/>
      <c r="Q10" s="436"/>
      <c r="R10" s="657" t="s">
        <v>258</v>
      </c>
      <c r="S10" s="658"/>
      <c r="T10" s="658"/>
      <c r="U10" s="658"/>
      <c r="V10" s="658"/>
      <c r="W10" s="658"/>
      <c r="X10" s="658"/>
      <c r="Y10" s="658"/>
      <c r="Z10" s="658"/>
      <c r="AA10" s="658"/>
      <c r="AB10" s="659"/>
      <c r="AC10" s="410"/>
      <c r="AE10"/>
      <c r="AF10"/>
      <c r="AG10"/>
      <c r="AH10"/>
      <c r="AI10"/>
      <c r="AJ10"/>
      <c r="AK10"/>
      <c r="AL10"/>
      <c r="AM10"/>
      <c r="AN10"/>
      <c r="AO10"/>
      <c r="AP10"/>
    </row>
    <row r="11" spans="2:42" ht="25.5" customHeight="1">
      <c r="B11" s="308"/>
      <c r="C11" s="507"/>
      <c r="D11" s="1039"/>
      <c r="E11" s="1040"/>
      <c r="F11" s="1040"/>
      <c r="G11" s="1040"/>
      <c r="H11" s="1041"/>
      <c r="I11" s="493" t="s">
        <v>47</v>
      </c>
      <c r="J11" s="253" t="s">
        <v>186</v>
      </c>
      <c r="K11" s="252"/>
      <c r="L11" s="239"/>
      <c r="M11" s="240"/>
      <c r="N11" s="408"/>
      <c r="O11" s="253"/>
      <c r="P11" s="417"/>
      <c r="Q11" s="207"/>
      <c r="R11" s="444" t="s">
        <v>291</v>
      </c>
      <c r="S11" s="445"/>
      <c r="T11" s="445"/>
      <c r="U11" s="445"/>
      <c r="V11" s="445"/>
      <c r="W11" s="445"/>
      <c r="X11" s="1026"/>
      <c r="Y11" s="1026"/>
      <c r="Z11" s="1026"/>
      <c r="AA11" s="404" t="s">
        <v>322</v>
      </c>
      <c r="AB11" s="448"/>
      <c r="AC11" s="410"/>
      <c r="AE11"/>
      <c r="AF11"/>
      <c r="AG11"/>
      <c r="AH11"/>
      <c r="AI11"/>
      <c r="AJ11"/>
      <c r="AK11"/>
      <c r="AL11"/>
      <c r="AM11"/>
      <c r="AN11"/>
      <c r="AO11"/>
      <c r="AP11"/>
    </row>
    <row r="12" spans="2:42" ht="60" customHeight="1">
      <c r="B12" s="325"/>
      <c r="C12" s="1036" t="s">
        <v>395</v>
      </c>
      <c r="D12" s="1037"/>
      <c r="E12" s="1037"/>
      <c r="F12" s="1037"/>
      <c r="G12" s="1037"/>
      <c r="H12" s="1038"/>
      <c r="I12" s="408" t="s">
        <v>55</v>
      </c>
      <c r="J12" s="276" t="s">
        <v>186</v>
      </c>
      <c r="K12" s="244"/>
      <c r="L12" s="233"/>
      <c r="M12" s="244"/>
      <c r="R12" s="1042"/>
      <c r="S12" s="1043"/>
      <c r="T12" s="1043"/>
      <c r="U12" s="1043"/>
      <c r="V12" s="1043"/>
      <c r="W12" s="1043"/>
      <c r="X12" s="1043"/>
      <c r="Y12" s="1043"/>
      <c r="Z12" s="1043"/>
      <c r="AA12" s="1043"/>
      <c r="AB12" s="1044"/>
      <c r="AC12" s="243"/>
      <c r="AE12"/>
      <c r="AF12"/>
      <c r="AG12"/>
      <c r="AH12"/>
      <c r="AI12"/>
      <c r="AJ12"/>
      <c r="AK12"/>
      <c r="AL12"/>
      <c r="AM12"/>
      <c r="AN12"/>
      <c r="AO12"/>
      <c r="AP12"/>
    </row>
    <row r="13" spans="2:42" ht="15.75" customHeight="1">
      <c r="B13" s="1018"/>
      <c r="C13" s="326"/>
      <c r="D13" s="982" t="s">
        <v>315</v>
      </c>
      <c r="E13" s="932"/>
      <c r="F13" s="932"/>
      <c r="G13" s="932"/>
      <c r="H13" s="1019"/>
      <c r="I13" s="1049" t="s">
        <v>47</v>
      </c>
      <c r="J13" s="939" t="s">
        <v>176</v>
      </c>
      <c r="K13" s="939"/>
      <c r="L13" s="218"/>
      <c r="M13" s="219"/>
      <c r="N13" s="941" t="s">
        <v>55</v>
      </c>
      <c r="O13" s="660" t="s">
        <v>177</v>
      </c>
      <c r="P13" s="660"/>
      <c r="Q13" s="309"/>
      <c r="R13" s="367" t="s">
        <v>265</v>
      </c>
      <c r="S13" s="368"/>
      <c r="T13" s="368"/>
      <c r="U13" s="368"/>
      <c r="V13" s="369"/>
      <c r="W13" s="369"/>
      <c r="X13" s="1030"/>
      <c r="Y13" s="1030"/>
      <c r="Z13" s="1030"/>
      <c r="AA13" s="370" t="s">
        <v>266</v>
      </c>
      <c r="AB13" s="371"/>
      <c r="AC13" s="245"/>
      <c r="AE13"/>
      <c r="AF13"/>
      <c r="AG13"/>
      <c r="AH13"/>
      <c r="AI13"/>
      <c r="AJ13"/>
      <c r="AK13"/>
      <c r="AL13"/>
      <c r="AM13"/>
      <c r="AN13"/>
      <c r="AO13"/>
      <c r="AP13"/>
    </row>
    <row r="14" spans="2:42" ht="15.75" customHeight="1">
      <c r="B14" s="1018"/>
      <c r="C14" s="3"/>
      <c r="D14" s="1033"/>
      <c r="E14" s="1034"/>
      <c r="F14" s="1034"/>
      <c r="G14" s="1034"/>
      <c r="H14" s="1035"/>
      <c r="I14" s="1050"/>
      <c r="J14" s="956"/>
      <c r="K14" s="956"/>
      <c r="L14" s="216"/>
      <c r="M14" s="217"/>
      <c r="N14" s="957"/>
      <c r="O14" s="661"/>
      <c r="P14" s="661"/>
      <c r="Q14" s="414"/>
      <c r="R14" s="1031" t="s">
        <v>292</v>
      </c>
      <c r="S14" s="1032"/>
      <c r="T14" s="1032"/>
      <c r="U14" s="1032"/>
      <c r="V14" s="1032"/>
      <c r="W14" s="372"/>
      <c r="X14" s="361" t="s">
        <v>268</v>
      </c>
      <c r="Y14" s="361"/>
      <c r="Z14" s="373"/>
      <c r="AA14" s="372"/>
      <c r="AB14" s="374" t="s">
        <v>269</v>
      </c>
      <c r="AC14" s="246"/>
      <c r="AE14"/>
      <c r="AF14"/>
      <c r="AG14"/>
      <c r="AH14"/>
      <c r="AI14"/>
      <c r="AJ14"/>
      <c r="AK14"/>
      <c r="AL14"/>
      <c r="AM14"/>
      <c r="AN14"/>
      <c r="AO14"/>
      <c r="AP14"/>
    </row>
    <row r="15" spans="2:42" ht="15.75" customHeight="1">
      <c r="B15" s="405"/>
      <c r="C15" s="3"/>
      <c r="D15" s="982" t="s">
        <v>318</v>
      </c>
      <c r="E15" s="932"/>
      <c r="F15" s="932"/>
      <c r="G15" s="932"/>
      <c r="H15" s="1019"/>
      <c r="I15" s="1049" t="s">
        <v>47</v>
      </c>
      <c r="J15" s="939" t="s">
        <v>176</v>
      </c>
      <c r="K15" s="939"/>
      <c r="L15" s="218"/>
      <c r="M15" s="219"/>
      <c r="N15" s="941" t="s">
        <v>55</v>
      </c>
      <c r="O15" s="660" t="s">
        <v>177</v>
      </c>
      <c r="P15" s="660"/>
      <c r="Q15" s="309"/>
      <c r="R15" s="375"/>
      <c r="S15" s="375"/>
      <c r="T15" s="375"/>
      <c r="U15" s="375"/>
      <c r="V15" s="375"/>
      <c r="W15" s="412"/>
      <c r="X15" s="412"/>
      <c r="Y15" s="412"/>
      <c r="Z15" s="375"/>
      <c r="AA15" s="375"/>
      <c r="AB15" s="376"/>
      <c r="AC15" s="245"/>
      <c r="AE15"/>
      <c r="AF15"/>
      <c r="AG15"/>
      <c r="AH15"/>
      <c r="AI15"/>
      <c r="AJ15"/>
      <c r="AK15"/>
      <c r="AL15"/>
      <c r="AM15"/>
      <c r="AN15"/>
      <c r="AO15"/>
      <c r="AP15"/>
    </row>
    <row r="16" spans="2:42" ht="15.75" customHeight="1">
      <c r="B16" s="405"/>
      <c r="C16" s="3"/>
      <c r="D16" s="1033"/>
      <c r="E16" s="1034"/>
      <c r="F16" s="1034"/>
      <c r="G16" s="1034"/>
      <c r="H16" s="1035"/>
      <c r="I16" s="1050"/>
      <c r="J16" s="956"/>
      <c r="K16" s="956"/>
      <c r="L16" s="216"/>
      <c r="M16" s="217"/>
      <c r="N16" s="957"/>
      <c r="O16" s="661"/>
      <c r="P16" s="661"/>
      <c r="Q16" s="414"/>
      <c r="R16" s="377"/>
      <c r="S16" s="378"/>
      <c r="T16" s="378"/>
      <c r="U16" s="378"/>
      <c r="V16" s="378"/>
      <c r="W16" s="378"/>
      <c r="X16" s="378"/>
      <c r="Y16" s="378"/>
      <c r="Z16" s="378"/>
      <c r="AA16" s="378"/>
      <c r="AB16" s="379"/>
      <c r="AC16" s="246"/>
      <c r="AD16" s="3"/>
      <c r="AE16"/>
      <c r="AF16"/>
      <c r="AG16"/>
      <c r="AH16"/>
      <c r="AI16"/>
      <c r="AJ16"/>
      <c r="AK16"/>
      <c r="AL16"/>
      <c r="AM16"/>
      <c r="AN16"/>
      <c r="AO16"/>
      <c r="AP16"/>
    </row>
    <row r="17" spans="2:42" ht="15.75" customHeight="1">
      <c r="B17" s="1018"/>
      <c r="C17" s="326"/>
      <c r="D17" s="982" t="s">
        <v>319</v>
      </c>
      <c r="E17" s="932"/>
      <c r="F17" s="932"/>
      <c r="G17" s="932"/>
      <c r="H17" s="1019"/>
      <c r="I17" s="986" t="s">
        <v>47</v>
      </c>
      <c r="J17" s="939" t="s">
        <v>176</v>
      </c>
      <c r="K17" s="939"/>
      <c r="L17" s="218"/>
      <c r="M17" s="219"/>
      <c r="N17" s="941" t="s">
        <v>55</v>
      </c>
      <c r="O17" s="660" t="s">
        <v>177</v>
      </c>
      <c r="P17" s="660"/>
      <c r="Q17" s="309"/>
      <c r="R17" s="358"/>
      <c r="S17" s="380"/>
      <c r="T17" s="380"/>
      <c r="U17" s="380"/>
      <c r="V17" s="375"/>
      <c r="W17" s="375"/>
      <c r="X17" s="381"/>
      <c r="Y17" s="381"/>
      <c r="Z17" s="381"/>
      <c r="AA17" s="358"/>
      <c r="AB17" s="419" t="s">
        <v>258</v>
      </c>
      <c r="AC17" s="245"/>
      <c r="AD17" s="3"/>
      <c r="AE17" s="233"/>
      <c r="AF17"/>
      <c r="AG17"/>
      <c r="AH17"/>
      <c r="AI17"/>
      <c r="AJ17"/>
      <c r="AK17"/>
      <c r="AL17"/>
      <c r="AM17"/>
      <c r="AN17"/>
      <c r="AO17"/>
      <c r="AP17"/>
    </row>
    <row r="18" spans="2:42" ht="15.75" customHeight="1">
      <c r="B18" s="1048"/>
      <c r="C18" s="327"/>
      <c r="D18" s="1033"/>
      <c r="E18" s="1034"/>
      <c r="F18" s="1034"/>
      <c r="G18" s="1034"/>
      <c r="H18" s="1035"/>
      <c r="I18" s="1022"/>
      <c r="J18" s="956"/>
      <c r="K18" s="956"/>
      <c r="L18" s="216"/>
      <c r="M18" s="217"/>
      <c r="N18" s="957"/>
      <c r="O18" s="661"/>
      <c r="P18" s="661"/>
      <c r="Q18" s="414"/>
      <c r="R18" s="382" t="s">
        <v>267</v>
      </c>
      <c r="S18" s="383"/>
      <c r="T18" s="383"/>
      <c r="U18" s="383"/>
      <c r="V18" s="365"/>
      <c r="W18" s="365"/>
      <c r="X18" s="662"/>
      <c r="Y18" s="662"/>
      <c r="Z18" s="662"/>
      <c r="AA18" s="366" t="s">
        <v>266</v>
      </c>
      <c r="AB18" s="384"/>
      <c r="AC18" s="245"/>
      <c r="AE18"/>
      <c r="AF18"/>
      <c r="AG18"/>
      <c r="AH18"/>
      <c r="AI18"/>
      <c r="AJ18"/>
      <c r="AK18"/>
      <c r="AL18"/>
      <c r="AM18"/>
      <c r="AN18"/>
      <c r="AO18"/>
      <c r="AP18"/>
    </row>
    <row r="19" spans="2:42" ht="30" customHeight="1">
      <c r="B19" s="328" t="s">
        <v>287</v>
      </c>
      <c r="C19" s="248"/>
      <c r="D19" s="248"/>
      <c r="E19" s="248"/>
      <c r="F19" s="248"/>
      <c r="G19" s="248"/>
      <c r="H19" s="341"/>
      <c r="I19" s="336"/>
      <c r="J19" s="262"/>
      <c r="K19" s="262"/>
      <c r="L19" s="263"/>
      <c r="M19" s="264"/>
      <c r="N19" s="269"/>
      <c r="O19" s="262"/>
      <c r="P19" s="262"/>
      <c r="Q19" s="265"/>
      <c r="R19" s="354"/>
      <c r="S19" s="354"/>
      <c r="T19" s="354"/>
      <c r="U19" s="354"/>
      <c r="V19" s="354"/>
      <c r="W19" s="354"/>
      <c r="X19" s="354"/>
      <c r="Y19" s="354"/>
      <c r="Z19" s="354"/>
      <c r="AA19" s="354"/>
      <c r="AB19" s="385"/>
      <c r="AC19" s="266"/>
      <c r="AD19" s="3"/>
      <c r="AE19"/>
      <c r="AF19"/>
      <c r="AG19"/>
      <c r="AH19"/>
      <c r="AI19"/>
      <c r="AJ19"/>
      <c r="AK19"/>
      <c r="AL19"/>
      <c r="AM19"/>
      <c r="AN19"/>
      <c r="AO19"/>
      <c r="AP19"/>
    </row>
    <row r="20" spans="2:42" ht="30" customHeight="1">
      <c r="B20" s="329"/>
      <c r="C20" s="663" t="s">
        <v>317</v>
      </c>
      <c r="D20" s="664"/>
      <c r="E20" s="664"/>
      <c r="F20" s="664"/>
      <c r="G20" s="664"/>
      <c r="H20" s="665"/>
      <c r="I20" s="406" t="s">
        <v>47</v>
      </c>
      <c r="J20" s="409" t="s">
        <v>176</v>
      </c>
      <c r="K20" s="409"/>
      <c r="L20" s="305"/>
      <c r="M20" s="306"/>
      <c r="N20" s="407" t="s">
        <v>47</v>
      </c>
      <c r="O20" s="409" t="s">
        <v>177</v>
      </c>
      <c r="P20" s="409"/>
      <c r="Q20" s="254"/>
      <c r="R20" s="356"/>
      <c r="S20" s="354"/>
      <c r="T20" s="354"/>
      <c r="U20" s="354"/>
      <c r="V20" s="354"/>
      <c r="W20" s="354"/>
      <c r="X20" s="354"/>
      <c r="Y20" s="354"/>
      <c r="Z20" s="354"/>
      <c r="AA20" s="354"/>
      <c r="AB20" s="385"/>
      <c r="AC20" s="266"/>
      <c r="AD20" s="3"/>
      <c r="AE20"/>
      <c r="AF20"/>
      <c r="AG20"/>
      <c r="AH20"/>
      <c r="AI20"/>
      <c r="AJ20"/>
      <c r="AK20"/>
      <c r="AL20"/>
      <c r="AM20"/>
      <c r="AN20"/>
      <c r="AO20"/>
      <c r="AP20"/>
    </row>
    <row r="21" spans="2:42" ht="15.75" customHeight="1">
      <c r="B21" s="261"/>
      <c r="C21" s="320"/>
      <c r="D21" s="1027" t="s">
        <v>324</v>
      </c>
      <c r="E21" s="1028"/>
      <c r="F21" s="1028"/>
      <c r="G21" s="1028"/>
      <c r="H21" s="1029"/>
      <c r="I21" s="406" t="s">
        <v>47</v>
      </c>
      <c r="J21" s="409" t="s">
        <v>176</v>
      </c>
      <c r="K21" s="449"/>
      <c r="L21" s="218"/>
      <c r="M21" s="219"/>
      <c r="N21" s="406" t="s">
        <v>47</v>
      </c>
      <c r="O21" s="450" t="s">
        <v>177</v>
      </c>
      <c r="P21" s="416"/>
      <c r="Q21" s="309"/>
      <c r="R21" s="370"/>
      <c r="S21" s="370"/>
      <c r="T21" s="370"/>
      <c r="U21" s="370"/>
      <c r="V21" s="370"/>
      <c r="W21" s="370"/>
      <c r="X21" s="370"/>
      <c r="Y21" s="370"/>
      <c r="Z21" s="370"/>
      <c r="AA21" s="370"/>
      <c r="AB21" s="371"/>
      <c r="AC21" s="267"/>
      <c r="AD21" s="3"/>
      <c r="AE21"/>
      <c r="AF21"/>
      <c r="AG21"/>
      <c r="AH21"/>
      <c r="AI21"/>
      <c r="AJ21"/>
      <c r="AK21"/>
      <c r="AL21"/>
      <c r="AM21"/>
      <c r="AN21"/>
      <c r="AO21"/>
      <c r="AP21"/>
    </row>
    <row r="22" spans="2:42" ht="15.75" customHeight="1">
      <c r="B22" s="261"/>
      <c r="D22" s="530" t="s">
        <v>325</v>
      </c>
      <c r="E22" s="257"/>
      <c r="F22" s="257"/>
      <c r="G22" s="257"/>
      <c r="H22" s="531"/>
      <c r="I22" s="406" t="s">
        <v>47</v>
      </c>
      <c r="J22" s="409" t="s">
        <v>176</v>
      </c>
      <c r="K22" s="449"/>
      <c r="L22" s="218"/>
      <c r="M22" s="219"/>
      <c r="N22" s="406" t="s">
        <v>47</v>
      </c>
      <c r="O22" s="450" t="s">
        <v>177</v>
      </c>
      <c r="P22" s="416"/>
      <c r="Q22" s="309"/>
      <c r="R22" s="437"/>
      <c r="S22" s="454"/>
      <c r="T22" s="437"/>
      <c r="U22" s="437"/>
      <c r="V22" s="437"/>
      <c r="W22" s="437"/>
      <c r="X22" s="437"/>
      <c r="Y22" s="437"/>
      <c r="Z22" s="437"/>
      <c r="AA22" s="437"/>
      <c r="AB22" s="453"/>
      <c r="AC22" s="250"/>
      <c r="AD22" s="3"/>
      <c r="AE22"/>
      <c r="AF22"/>
      <c r="AG22"/>
      <c r="AH22"/>
      <c r="AI22"/>
      <c r="AJ22"/>
      <c r="AK22"/>
      <c r="AL22"/>
      <c r="AM22"/>
      <c r="AN22"/>
      <c r="AO22"/>
      <c r="AP22"/>
    </row>
    <row r="23" spans="2:42" ht="15.75" customHeight="1">
      <c r="B23" s="261"/>
      <c r="D23" s="650" t="s">
        <v>401</v>
      </c>
      <c r="E23" s="651"/>
      <c r="F23" s="651"/>
      <c r="G23" s="651"/>
      <c r="H23" s="652"/>
      <c r="I23" s="406" t="s">
        <v>47</v>
      </c>
      <c r="J23" s="497" t="s">
        <v>176</v>
      </c>
      <c r="K23" s="218" t="s">
        <v>400</v>
      </c>
      <c r="L23" s="218"/>
      <c r="M23" s="219"/>
      <c r="N23" s="523"/>
      <c r="O23" s="450"/>
      <c r="P23" s="416"/>
      <c r="Q23" s="500"/>
      <c r="R23" s="526" t="s">
        <v>47</v>
      </c>
      <c r="S23" s="550" t="s">
        <v>406</v>
      </c>
      <c r="T23" s="370"/>
      <c r="U23" s="370"/>
      <c r="V23" s="370"/>
      <c r="W23" s="539" t="s">
        <v>47</v>
      </c>
      <c r="X23" s="527" t="s">
        <v>408</v>
      </c>
      <c r="Y23" s="370"/>
      <c r="Z23" s="370"/>
      <c r="AA23" s="370"/>
      <c r="AB23" s="371"/>
      <c r="AC23" s="525"/>
      <c r="AD23" s="3"/>
      <c r="AE23"/>
      <c r="AF23"/>
      <c r="AG23"/>
      <c r="AH23"/>
      <c r="AI23"/>
      <c r="AJ23"/>
      <c r="AK23"/>
      <c r="AL23"/>
      <c r="AM23"/>
      <c r="AN23"/>
      <c r="AO23"/>
      <c r="AP23"/>
    </row>
    <row r="24" spans="2:42" ht="15.75" customHeight="1">
      <c r="B24" s="261"/>
      <c r="D24" s="653"/>
      <c r="E24" s="654"/>
      <c r="F24" s="654"/>
      <c r="G24" s="654"/>
      <c r="H24" s="655"/>
      <c r="I24" s="506" t="s">
        <v>47</v>
      </c>
      <c r="J24" s="258" t="s">
        <v>177</v>
      </c>
      <c r="K24" s="524"/>
      <c r="L24" s="223"/>
      <c r="M24" s="224"/>
      <c r="N24" s="222"/>
      <c r="O24" s="253"/>
      <c r="P24" s="504"/>
      <c r="Q24" s="501"/>
      <c r="R24" s="551"/>
      <c r="S24" s="451"/>
      <c r="T24" s="454"/>
      <c r="U24" s="454"/>
      <c r="V24" s="454"/>
      <c r="W24" s="454"/>
      <c r="X24" s="454"/>
      <c r="Y24" s="454"/>
      <c r="Z24" s="454"/>
      <c r="AA24" s="454"/>
      <c r="AB24" s="374"/>
      <c r="AC24" s="525"/>
      <c r="AD24" s="3"/>
      <c r="AE24"/>
      <c r="AF24"/>
      <c r="AG24"/>
      <c r="AH24"/>
      <c r="AI24"/>
      <c r="AJ24"/>
      <c r="AK24"/>
      <c r="AL24"/>
      <c r="AM24"/>
      <c r="AN24"/>
      <c r="AO24"/>
      <c r="AP24"/>
    </row>
    <row r="25" spans="2:42" ht="15.75" customHeight="1">
      <c r="B25" s="261"/>
      <c r="D25" s="609" t="s">
        <v>402</v>
      </c>
      <c r="E25" s="610"/>
      <c r="F25" s="610"/>
      <c r="G25" s="610"/>
      <c r="H25" s="656"/>
      <c r="I25" s="406" t="s">
        <v>47</v>
      </c>
      <c r="J25" s="497" t="s">
        <v>176</v>
      </c>
      <c r="K25" s="218" t="s">
        <v>400</v>
      </c>
      <c r="L25" s="218"/>
      <c r="M25" s="219"/>
      <c r="N25" s="523"/>
      <c r="O25" s="450"/>
      <c r="P25" s="416"/>
      <c r="Q25" s="500"/>
      <c r="R25" s="526" t="s">
        <v>47</v>
      </c>
      <c r="S25" s="550" t="s">
        <v>406</v>
      </c>
      <c r="T25" s="370"/>
      <c r="U25" s="370"/>
      <c r="V25" s="370"/>
      <c r="W25" s="539" t="s">
        <v>47</v>
      </c>
      <c r="X25" s="527" t="s">
        <v>408</v>
      </c>
      <c r="Y25" s="370"/>
      <c r="Z25" s="370"/>
      <c r="AA25" s="370"/>
      <c r="AB25" s="371"/>
      <c r="AC25" s="525"/>
      <c r="AD25" s="3"/>
      <c r="AE25"/>
      <c r="AF25"/>
      <c r="AG25"/>
      <c r="AH25"/>
      <c r="AI25"/>
      <c r="AJ25"/>
      <c r="AK25"/>
      <c r="AL25"/>
      <c r="AM25"/>
      <c r="AN25"/>
      <c r="AO25"/>
      <c r="AP25"/>
    </row>
    <row r="26" spans="2:42" ht="15.75" customHeight="1">
      <c r="B26" s="261"/>
      <c r="D26" s="653"/>
      <c r="E26" s="654"/>
      <c r="F26" s="654"/>
      <c r="G26" s="654"/>
      <c r="H26" s="655"/>
      <c r="I26" s="506" t="s">
        <v>47</v>
      </c>
      <c r="J26" s="258" t="s">
        <v>177</v>
      </c>
      <c r="K26" s="452"/>
      <c r="L26" s="216"/>
      <c r="M26" s="217"/>
      <c r="N26" s="222"/>
      <c r="O26" s="253"/>
      <c r="P26" s="504"/>
      <c r="Q26" s="501"/>
      <c r="R26" s="551"/>
      <c r="S26" s="451"/>
      <c r="T26" s="454"/>
      <c r="U26" s="454"/>
      <c r="V26" s="454"/>
      <c r="W26" s="454"/>
      <c r="X26" s="454"/>
      <c r="Y26" s="454"/>
      <c r="Z26" s="454"/>
      <c r="AA26" s="454"/>
      <c r="AB26" s="374"/>
      <c r="AC26" s="525"/>
      <c r="AD26" s="3"/>
      <c r="AE26"/>
      <c r="AF26"/>
      <c r="AG26"/>
      <c r="AH26"/>
      <c r="AI26"/>
      <c r="AJ26"/>
      <c r="AK26"/>
      <c r="AL26"/>
      <c r="AM26"/>
      <c r="AN26"/>
      <c r="AO26"/>
      <c r="AP26"/>
    </row>
    <row r="27" spans="2:42" ht="15.75" customHeight="1">
      <c r="B27" s="261"/>
      <c r="D27" s="609" t="s">
        <v>403</v>
      </c>
      <c r="E27" s="610"/>
      <c r="F27" s="610"/>
      <c r="G27" s="610"/>
      <c r="H27" s="656"/>
      <c r="I27" s="505" t="s">
        <v>47</v>
      </c>
      <c r="J27" s="497" t="s">
        <v>176</v>
      </c>
      <c r="K27" s="218" t="s">
        <v>400</v>
      </c>
      <c r="L27" s="218"/>
      <c r="M27" s="219"/>
      <c r="N27" s="523"/>
      <c r="O27" s="450"/>
      <c r="P27" s="503"/>
      <c r="Q27" s="500"/>
      <c r="R27" s="526" t="s">
        <v>47</v>
      </c>
      <c r="S27" s="550" t="s">
        <v>406</v>
      </c>
      <c r="T27" s="370"/>
      <c r="U27" s="370"/>
      <c r="V27" s="370"/>
      <c r="W27" s="539" t="s">
        <v>47</v>
      </c>
      <c r="X27" s="527" t="s">
        <v>408</v>
      </c>
      <c r="Y27" s="370"/>
      <c r="Z27" s="370"/>
      <c r="AA27" s="528"/>
      <c r="AB27" s="529"/>
      <c r="AC27" s="525"/>
      <c r="AD27" s="3"/>
      <c r="AE27"/>
      <c r="AF27"/>
      <c r="AG27"/>
      <c r="AH27"/>
      <c r="AI27"/>
      <c r="AJ27"/>
      <c r="AK27"/>
      <c r="AL27"/>
      <c r="AM27"/>
      <c r="AN27"/>
      <c r="AO27"/>
      <c r="AP27"/>
    </row>
    <row r="28" spans="2:42" ht="15.75" customHeight="1">
      <c r="B28" s="261"/>
      <c r="D28" s="612"/>
      <c r="E28" s="613"/>
      <c r="F28" s="613"/>
      <c r="G28" s="613"/>
      <c r="H28" s="614"/>
      <c r="I28" s="506" t="s">
        <v>47</v>
      </c>
      <c r="J28" s="253" t="s">
        <v>177</v>
      </c>
      <c r="K28" s="452"/>
      <c r="L28" s="216"/>
      <c r="M28" s="217"/>
      <c r="N28" s="222"/>
      <c r="O28" s="253"/>
      <c r="P28" s="504"/>
      <c r="Q28" s="501"/>
      <c r="R28" s="551"/>
      <c r="S28" s="451"/>
      <c r="T28" s="513"/>
      <c r="U28" s="513"/>
      <c r="V28" s="513"/>
      <c r="W28" s="513"/>
      <c r="X28" s="513"/>
      <c r="Y28" s="513"/>
      <c r="Z28" s="513"/>
      <c r="AA28" s="513"/>
      <c r="AB28" s="514"/>
      <c r="AC28" s="525"/>
      <c r="AD28" s="3"/>
      <c r="AE28"/>
      <c r="AF28"/>
      <c r="AG28"/>
      <c r="AH28"/>
      <c r="AI28"/>
      <c r="AJ28"/>
      <c r="AK28"/>
      <c r="AL28"/>
      <c r="AM28"/>
      <c r="AN28"/>
      <c r="AO28"/>
      <c r="AP28"/>
    </row>
    <row r="29" spans="2:42" ht="60" customHeight="1">
      <c r="B29" s="325"/>
      <c r="C29" s="666" t="s">
        <v>396</v>
      </c>
      <c r="D29" s="667"/>
      <c r="E29" s="667"/>
      <c r="F29" s="667"/>
      <c r="G29" s="667"/>
      <c r="H29" s="668"/>
      <c r="I29" s="408" t="s">
        <v>55</v>
      </c>
      <c r="J29" s="276" t="s">
        <v>186</v>
      </c>
      <c r="K29" s="225"/>
      <c r="L29" s="239"/>
      <c r="M29" s="242"/>
      <c r="P29" s="225"/>
      <c r="Q29" s="259"/>
      <c r="R29" s="386"/>
      <c r="S29" s="387"/>
      <c r="T29" s="387"/>
      <c r="U29" s="387"/>
      <c r="V29" s="439"/>
      <c r="W29" s="439"/>
      <c r="X29" s="387"/>
      <c r="Y29" s="387"/>
      <c r="Z29" s="387"/>
      <c r="AA29" s="387"/>
      <c r="AB29" s="388"/>
      <c r="AC29" s="268"/>
      <c r="AD29" s="3"/>
      <c r="AE29"/>
      <c r="AF29"/>
      <c r="AG29"/>
      <c r="AH29"/>
      <c r="AI29"/>
      <c r="AJ29"/>
      <c r="AK29"/>
      <c r="AL29"/>
      <c r="AM29"/>
      <c r="AN29"/>
      <c r="AO29"/>
      <c r="AP29"/>
    </row>
    <row r="30" spans="2:42" ht="15.75" customHeight="1">
      <c r="B30" s="1018"/>
      <c r="C30" s="330"/>
      <c r="D30" s="982" t="s">
        <v>288</v>
      </c>
      <c r="E30" s="932"/>
      <c r="F30" s="932"/>
      <c r="G30" s="932"/>
      <c r="H30" s="1019"/>
      <c r="I30" s="986" t="s">
        <v>47</v>
      </c>
      <c r="J30" s="939" t="s">
        <v>176</v>
      </c>
      <c r="K30" s="939"/>
      <c r="L30" s="218"/>
      <c r="M30" s="219"/>
      <c r="N30" s="941" t="s">
        <v>55</v>
      </c>
      <c r="O30" s="660" t="s">
        <v>177</v>
      </c>
      <c r="P30" s="660"/>
      <c r="Q30" s="309"/>
      <c r="R30" s="411"/>
      <c r="S30" s="412"/>
      <c r="T30" s="412"/>
      <c r="U30" s="412"/>
      <c r="V30" s="412"/>
      <c r="W30" s="412"/>
      <c r="X30" s="412"/>
      <c r="Y30" s="412"/>
      <c r="Z30" s="412"/>
      <c r="AA30" s="412"/>
      <c r="AB30" s="413"/>
      <c r="AC30" s="247"/>
      <c r="AE30"/>
      <c r="AF30"/>
      <c r="AG30"/>
      <c r="AH30"/>
      <c r="AI30"/>
      <c r="AJ30"/>
      <c r="AK30"/>
      <c r="AL30"/>
      <c r="AM30"/>
      <c r="AN30"/>
      <c r="AO30"/>
      <c r="AP30"/>
    </row>
    <row r="31" spans="2:42" ht="15.75" customHeight="1">
      <c r="B31" s="1018"/>
      <c r="C31" s="331"/>
      <c r="D31" s="983"/>
      <c r="E31" s="976"/>
      <c r="F31" s="976"/>
      <c r="G31" s="976"/>
      <c r="H31" s="1020"/>
      <c r="I31" s="1022"/>
      <c r="J31" s="956"/>
      <c r="K31" s="956"/>
      <c r="L31" s="216"/>
      <c r="M31" s="217"/>
      <c r="N31" s="957"/>
      <c r="O31" s="661"/>
      <c r="P31" s="661"/>
      <c r="Q31" s="414"/>
      <c r="R31" s="377"/>
      <c r="S31" s="378"/>
      <c r="T31" s="378"/>
      <c r="U31" s="378"/>
      <c r="V31" s="378"/>
      <c r="W31" s="378"/>
      <c r="X31" s="378"/>
      <c r="Y31" s="378"/>
      <c r="Z31" s="378"/>
      <c r="AA31" s="378"/>
      <c r="AB31" s="379"/>
      <c r="AC31" s="246"/>
      <c r="AE31"/>
      <c r="AF31"/>
      <c r="AG31"/>
      <c r="AH31"/>
      <c r="AI31"/>
      <c r="AJ31"/>
      <c r="AK31"/>
      <c r="AL31"/>
      <c r="AM31"/>
      <c r="AN31"/>
      <c r="AO31"/>
      <c r="AP31"/>
    </row>
    <row r="32" spans="2:42" ht="15.75" customHeight="1">
      <c r="B32" s="308"/>
      <c r="C32" s="255"/>
      <c r="D32" s="320"/>
      <c r="E32" s="663" t="s">
        <v>270</v>
      </c>
      <c r="F32" s="664"/>
      <c r="G32" s="664"/>
      <c r="H32" s="665"/>
      <c r="I32" s="505" t="s">
        <v>47</v>
      </c>
      <c r="J32" s="409" t="s">
        <v>176</v>
      </c>
      <c r="K32" s="522" t="s">
        <v>397</v>
      </c>
      <c r="L32" s="521"/>
      <c r="M32" s="219"/>
      <c r="N32" s="520"/>
      <c r="O32" s="516"/>
      <c r="P32" s="516"/>
      <c r="Q32" s="517"/>
      <c r="R32" s="526" t="s">
        <v>47</v>
      </c>
      <c r="S32" s="550" t="s">
        <v>406</v>
      </c>
      <c r="T32" s="370"/>
      <c r="U32" s="370"/>
      <c r="V32" s="370"/>
      <c r="W32" s="539" t="s">
        <v>47</v>
      </c>
      <c r="X32" s="527" t="s">
        <v>408</v>
      </c>
      <c r="Y32" s="370"/>
      <c r="Z32" s="370"/>
      <c r="AA32" s="512"/>
      <c r="AB32" s="453"/>
      <c r="AC32" s="245"/>
      <c r="AE32"/>
      <c r="AF32"/>
      <c r="AG32"/>
      <c r="AH32"/>
      <c r="AI32"/>
      <c r="AJ32"/>
      <c r="AK32"/>
      <c r="AL32"/>
      <c r="AM32"/>
      <c r="AN32"/>
      <c r="AO32"/>
      <c r="AP32"/>
    </row>
    <row r="33" spans="2:42" ht="15.75" customHeight="1">
      <c r="B33" s="308"/>
      <c r="C33" s="255"/>
      <c r="D33" s="3"/>
      <c r="E33" s="672"/>
      <c r="F33" s="673"/>
      <c r="G33" s="673"/>
      <c r="H33" s="674"/>
      <c r="I33" s="506" t="s">
        <v>47</v>
      </c>
      <c r="J33" s="253" t="s">
        <v>177</v>
      </c>
      <c r="K33" s="452"/>
      <c r="L33" s="216"/>
      <c r="M33" s="217"/>
      <c r="N33" s="222"/>
      <c r="O33" s="518"/>
      <c r="P33" s="518"/>
      <c r="Q33" s="519"/>
      <c r="R33" s="533"/>
      <c r="S33" s="451"/>
      <c r="T33" s="451"/>
      <c r="U33" s="451"/>
      <c r="V33" s="451"/>
      <c r="W33" s="451"/>
      <c r="X33" s="451"/>
      <c r="Y33" s="451"/>
      <c r="Z33" s="451"/>
      <c r="AA33" s="451"/>
      <c r="AB33" s="374"/>
      <c r="AC33" s="245"/>
      <c r="AE33"/>
      <c r="AF33"/>
      <c r="AG33"/>
      <c r="AH33"/>
      <c r="AI33"/>
      <c r="AJ33"/>
      <c r="AK33"/>
      <c r="AL33"/>
      <c r="AM33"/>
      <c r="AN33"/>
      <c r="AO33"/>
      <c r="AP33"/>
    </row>
    <row r="34" spans="2:42" ht="15.75" customHeight="1">
      <c r="B34" s="308"/>
      <c r="C34" s="255"/>
      <c r="E34" s="607" t="s">
        <v>271</v>
      </c>
      <c r="F34" s="608"/>
      <c r="G34" s="608"/>
      <c r="H34" s="611"/>
      <c r="I34" s="406" t="s">
        <v>47</v>
      </c>
      <c r="J34" s="409" t="s">
        <v>176</v>
      </c>
      <c r="K34" s="522" t="s">
        <v>399</v>
      </c>
      <c r="L34" s="218"/>
      <c r="M34" s="219"/>
      <c r="N34" s="523"/>
      <c r="O34" s="450"/>
      <c r="P34" s="416"/>
      <c r="Q34" s="309"/>
      <c r="R34" s="526" t="s">
        <v>47</v>
      </c>
      <c r="S34" s="550" t="s">
        <v>406</v>
      </c>
      <c r="T34" s="370"/>
      <c r="U34" s="370"/>
      <c r="V34" s="370"/>
      <c r="W34" s="539" t="s">
        <v>47</v>
      </c>
      <c r="X34" s="527" t="s">
        <v>408</v>
      </c>
      <c r="Y34" s="370"/>
      <c r="Z34" s="370"/>
      <c r="AA34" s="512"/>
      <c r="AB34" s="453"/>
      <c r="AC34" s="245"/>
      <c r="AE34"/>
      <c r="AF34"/>
      <c r="AG34"/>
      <c r="AH34"/>
      <c r="AI34"/>
      <c r="AJ34"/>
      <c r="AK34"/>
      <c r="AL34"/>
      <c r="AM34"/>
      <c r="AN34"/>
      <c r="AO34"/>
      <c r="AP34"/>
    </row>
    <row r="35" spans="2:42" ht="15.75" customHeight="1">
      <c r="B35" s="308"/>
      <c r="C35" s="255"/>
      <c r="E35" s="672"/>
      <c r="F35" s="673"/>
      <c r="G35" s="673"/>
      <c r="H35" s="674"/>
      <c r="I35" s="506" t="s">
        <v>398</v>
      </c>
      <c r="J35" s="498" t="s">
        <v>177</v>
      </c>
      <c r="K35" s="452"/>
      <c r="L35" s="216"/>
      <c r="M35" s="217"/>
      <c r="N35" s="222"/>
      <c r="O35" s="253"/>
      <c r="P35" s="504"/>
      <c r="Q35" s="215"/>
      <c r="R35" s="533"/>
      <c r="S35" s="451"/>
      <c r="T35" s="451"/>
      <c r="U35" s="451"/>
      <c r="V35" s="451"/>
      <c r="W35" s="451"/>
      <c r="X35" s="451"/>
      <c r="Y35" s="451"/>
      <c r="Z35" s="451"/>
      <c r="AA35" s="451"/>
      <c r="AB35" s="374"/>
      <c r="AC35" s="245"/>
      <c r="AE35"/>
      <c r="AF35"/>
      <c r="AG35"/>
      <c r="AH35"/>
      <c r="AI35"/>
      <c r="AJ35"/>
      <c r="AK35"/>
      <c r="AL35"/>
      <c r="AM35"/>
      <c r="AN35"/>
      <c r="AO35"/>
      <c r="AP35"/>
    </row>
    <row r="36" spans="2:42" ht="15.75" customHeight="1">
      <c r="B36" s="308"/>
      <c r="C36" s="255"/>
      <c r="E36" s="607" t="s">
        <v>272</v>
      </c>
      <c r="F36" s="608"/>
      <c r="G36" s="608"/>
      <c r="H36" s="611"/>
      <c r="I36" s="499" t="s">
        <v>47</v>
      </c>
      <c r="J36" s="409" t="s">
        <v>176</v>
      </c>
      <c r="K36" s="522" t="s">
        <v>399</v>
      </c>
      <c r="L36" s="218"/>
      <c r="M36" s="219"/>
      <c r="N36" s="523"/>
      <c r="O36" s="450"/>
      <c r="P36" s="416"/>
      <c r="Q36" s="309"/>
      <c r="R36" s="526" t="s">
        <v>47</v>
      </c>
      <c r="S36" s="550" t="s">
        <v>406</v>
      </c>
      <c r="T36" s="370"/>
      <c r="U36" s="370"/>
      <c r="V36" s="370"/>
      <c r="W36" s="539" t="s">
        <v>47</v>
      </c>
      <c r="X36" s="527" t="s">
        <v>408</v>
      </c>
      <c r="Y36" s="370"/>
      <c r="Z36" s="370"/>
      <c r="AA36" s="512"/>
      <c r="AB36" s="453"/>
      <c r="AC36" s="245"/>
      <c r="AE36"/>
      <c r="AF36"/>
      <c r="AG36"/>
      <c r="AH36"/>
      <c r="AI36"/>
      <c r="AJ36"/>
      <c r="AK36"/>
      <c r="AL36"/>
      <c r="AM36"/>
      <c r="AN36"/>
      <c r="AO36"/>
      <c r="AP36"/>
    </row>
    <row r="37" spans="2:42" ht="15.75" customHeight="1">
      <c r="B37" s="308"/>
      <c r="C37" s="255"/>
      <c r="E37" s="672"/>
      <c r="F37" s="673"/>
      <c r="G37" s="673"/>
      <c r="H37" s="674"/>
      <c r="I37" s="231" t="s">
        <v>47</v>
      </c>
      <c r="J37" s="253" t="s">
        <v>177</v>
      </c>
      <c r="K37" s="452"/>
      <c r="L37" s="216"/>
      <c r="M37" s="217"/>
      <c r="N37" s="222"/>
      <c r="O37" s="253"/>
      <c r="P37" s="504"/>
      <c r="Q37" s="215"/>
      <c r="R37" s="533"/>
      <c r="S37" s="451"/>
      <c r="T37" s="451"/>
      <c r="U37" s="451"/>
      <c r="V37" s="451"/>
      <c r="W37" s="451"/>
      <c r="X37" s="451"/>
      <c r="Y37" s="451"/>
      <c r="Z37" s="451"/>
      <c r="AA37" s="451"/>
      <c r="AB37" s="374"/>
      <c r="AC37" s="245"/>
      <c r="AE37"/>
      <c r="AF37"/>
      <c r="AG37"/>
      <c r="AH37"/>
      <c r="AI37"/>
      <c r="AJ37"/>
      <c r="AK37"/>
      <c r="AL37"/>
      <c r="AM37"/>
      <c r="AN37"/>
      <c r="AO37"/>
      <c r="AP37"/>
    </row>
    <row r="38" spans="2:42" ht="15.75" customHeight="1">
      <c r="B38" s="308"/>
      <c r="C38" s="255"/>
      <c r="E38" s="607" t="s">
        <v>273</v>
      </c>
      <c r="F38" s="608"/>
      <c r="G38" s="608"/>
      <c r="H38" s="611"/>
      <c r="I38" s="505" t="s">
        <v>47</v>
      </c>
      <c r="J38" s="225" t="s">
        <v>176</v>
      </c>
      <c r="K38" s="522" t="s">
        <v>399</v>
      </c>
      <c r="L38" s="223"/>
      <c r="M38" s="224"/>
      <c r="N38" s="532"/>
      <c r="O38" s="258"/>
      <c r="P38" s="311"/>
      <c r="Q38" s="313"/>
      <c r="R38" s="526" t="s">
        <v>47</v>
      </c>
      <c r="S38" s="550" t="s">
        <v>406</v>
      </c>
      <c r="T38" s="370"/>
      <c r="U38" s="370"/>
      <c r="V38" s="370"/>
      <c r="W38" s="539" t="s">
        <v>47</v>
      </c>
      <c r="X38" s="527" t="s">
        <v>408</v>
      </c>
      <c r="Y38" s="370"/>
      <c r="Z38" s="370"/>
      <c r="AA38" s="512"/>
      <c r="AB38" s="453"/>
      <c r="AC38" s="245"/>
      <c r="AE38"/>
      <c r="AF38"/>
      <c r="AG38"/>
      <c r="AH38"/>
      <c r="AI38"/>
      <c r="AJ38"/>
      <c r="AK38"/>
      <c r="AL38"/>
      <c r="AM38"/>
      <c r="AN38"/>
      <c r="AO38"/>
      <c r="AP38"/>
    </row>
    <row r="39" spans="2:42" ht="15.75" customHeight="1">
      <c r="B39" s="308"/>
      <c r="C39" s="255"/>
      <c r="E39" s="609"/>
      <c r="F39" s="610"/>
      <c r="G39" s="610"/>
      <c r="H39" s="656"/>
      <c r="I39" s="506" t="s">
        <v>47</v>
      </c>
      <c r="J39" s="253" t="s">
        <v>177</v>
      </c>
      <c r="K39" s="452"/>
      <c r="L39" s="216"/>
      <c r="M39" s="217"/>
      <c r="N39" s="222"/>
      <c r="O39" s="253"/>
      <c r="P39" s="504"/>
      <c r="Q39" s="215"/>
      <c r="R39" s="533"/>
      <c r="S39" s="451"/>
      <c r="T39" s="451"/>
      <c r="U39" s="451"/>
      <c r="V39" s="451"/>
      <c r="W39" s="451"/>
      <c r="X39" s="451"/>
      <c r="Y39" s="451"/>
      <c r="Z39" s="451"/>
      <c r="AA39" s="451"/>
      <c r="AB39" s="374"/>
      <c r="AC39" s="245"/>
      <c r="AE39"/>
      <c r="AF39"/>
      <c r="AG39"/>
      <c r="AH39"/>
      <c r="AI39"/>
      <c r="AJ39"/>
      <c r="AK39"/>
      <c r="AL39"/>
      <c r="AM39"/>
      <c r="AN39"/>
      <c r="AO39"/>
      <c r="AP39"/>
    </row>
    <row r="40" spans="2:42" ht="15.75" customHeight="1">
      <c r="B40" s="308"/>
      <c r="C40" s="255"/>
      <c r="E40" s="607" t="s">
        <v>274</v>
      </c>
      <c r="F40" s="608"/>
      <c r="G40" s="608"/>
      <c r="H40" s="611"/>
      <c r="I40" s="231" t="s">
        <v>47</v>
      </c>
      <c r="J40" s="225" t="s">
        <v>176</v>
      </c>
      <c r="K40" s="522" t="s">
        <v>399</v>
      </c>
      <c r="L40" s="223"/>
      <c r="M40" s="224"/>
      <c r="N40" s="532"/>
      <c r="O40" s="258"/>
      <c r="P40" s="311"/>
      <c r="Q40" s="313"/>
      <c r="R40" s="526" t="s">
        <v>47</v>
      </c>
      <c r="S40" s="550" t="s">
        <v>406</v>
      </c>
      <c r="T40" s="370"/>
      <c r="U40" s="370"/>
      <c r="V40" s="370"/>
      <c r="W40" s="539" t="s">
        <v>47</v>
      </c>
      <c r="X40" s="527" t="s">
        <v>408</v>
      </c>
      <c r="Y40" s="370"/>
      <c r="Z40" s="370"/>
      <c r="AA40" s="512"/>
      <c r="AB40" s="453"/>
      <c r="AC40" s="245"/>
      <c r="AE40"/>
      <c r="AF40"/>
      <c r="AG40"/>
      <c r="AH40"/>
      <c r="AI40"/>
      <c r="AJ40"/>
      <c r="AK40"/>
      <c r="AL40"/>
      <c r="AM40"/>
      <c r="AN40"/>
      <c r="AO40"/>
      <c r="AP40"/>
    </row>
    <row r="41" spans="2:42" ht="15.75" customHeight="1">
      <c r="B41" s="308"/>
      <c r="C41" s="255"/>
      <c r="E41" s="672"/>
      <c r="F41" s="673"/>
      <c r="G41" s="673"/>
      <c r="H41" s="674"/>
      <c r="I41" s="506" t="s">
        <v>47</v>
      </c>
      <c r="J41" s="253" t="s">
        <v>177</v>
      </c>
      <c r="K41" s="452"/>
      <c r="L41" s="216"/>
      <c r="M41" s="217"/>
      <c r="N41" s="222"/>
      <c r="O41" s="253"/>
      <c r="P41" s="504"/>
      <c r="Q41" s="215"/>
      <c r="R41" s="533"/>
      <c r="S41" s="451"/>
      <c r="T41" s="451"/>
      <c r="U41" s="451"/>
      <c r="V41" s="451"/>
      <c r="W41" s="451"/>
      <c r="X41" s="451"/>
      <c r="Y41" s="451"/>
      <c r="Z41" s="451"/>
      <c r="AA41" s="451"/>
      <c r="AB41" s="374"/>
      <c r="AC41" s="245"/>
      <c r="AE41"/>
      <c r="AF41"/>
      <c r="AG41"/>
      <c r="AH41"/>
      <c r="AI41"/>
      <c r="AJ41"/>
      <c r="AK41"/>
      <c r="AL41"/>
      <c r="AM41"/>
      <c r="AN41"/>
      <c r="AO41"/>
      <c r="AP41"/>
    </row>
    <row r="42" spans="2:42" ht="15.75" customHeight="1">
      <c r="B42" s="308"/>
      <c r="C42" s="255"/>
      <c r="E42" s="607" t="s">
        <v>275</v>
      </c>
      <c r="F42" s="608"/>
      <c r="G42" s="608"/>
      <c r="H42" s="608"/>
      <c r="I42" s="231" t="s">
        <v>47</v>
      </c>
      <c r="J42" s="225" t="s">
        <v>176</v>
      </c>
      <c r="K42" s="522" t="s">
        <v>399</v>
      </c>
      <c r="L42" s="223"/>
      <c r="M42" s="224"/>
      <c r="N42" s="532"/>
      <c r="O42" s="258"/>
      <c r="P42" s="311"/>
      <c r="Q42" s="313"/>
      <c r="R42" s="526" t="s">
        <v>47</v>
      </c>
      <c r="S42" s="550" t="s">
        <v>406</v>
      </c>
      <c r="T42" s="370"/>
      <c r="U42" s="370"/>
      <c r="V42" s="370"/>
      <c r="W42" s="539" t="s">
        <v>47</v>
      </c>
      <c r="X42" s="527" t="s">
        <v>408</v>
      </c>
      <c r="Y42" s="370"/>
      <c r="Z42" s="370"/>
      <c r="AA42" s="512"/>
      <c r="AB42" s="453"/>
      <c r="AC42" s="245"/>
      <c r="AE42"/>
      <c r="AF42"/>
      <c r="AG42"/>
      <c r="AH42"/>
      <c r="AI42"/>
      <c r="AJ42"/>
      <c r="AK42"/>
      <c r="AL42"/>
      <c r="AM42"/>
      <c r="AN42"/>
      <c r="AO42"/>
      <c r="AP42"/>
    </row>
    <row r="43" spans="2:42" ht="15.75" customHeight="1">
      <c r="B43" s="308"/>
      <c r="C43" s="255"/>
      <c r="E43" s="609"/>
      <c r="F43" s="610"/>
      <c r="G43" s="610"/>
      <c r="H43" s="610"/>
      <c r="I43" s="506" t="s">
        <v>47</v>
      </c>
      <c r="J43" s="253" t="s">
        <v>177</v>
      </c>
      <c r="K43" s="452"/>
      <c r="L43" s="216"/>
      <c r="M43" s="217"/>
      <c r="N43" s="222"/>
      <c r="O43" s="253"/>
      <c r="P43" s="504"/>
      <c r="Q43" s="215"/>
      <c r="R43" s="533"/>
      <c r="S43" s="451"/>
      <c r="T43" s="451"/>
      <c r="U43" s="451"/>
      <c r="V43" s="451"/>
      <c r="W43" s="451"/>
      <c r="X43" s="451"/>
      <c r="Y43" s="451"/>
      <c r="Z43" s="451"/>
      <c r="AA43" s="451"/>
      <c r="AB43" s="374"/>
      <c r="AC43" s="245"/>
      <c r="AE43"/>
      <c r="AF43"/>
      <c r="AG43"/>
      <c r="AH43"/>
      <c r="AI43"/>
      <c r="AJ43"/>
      <c r="AK43"/>
      <c r="AL43"/>
      <c r="AM43"/>
      <c r="AN43"/>
      <c r="AO43"/>
      <c r="AP43"/>
    </row>
    <row r="44" spans="2:42" ht="15.75" customHeight="1">
      <c r="B44" s="308"/>
      <c r="C44" s="255"/>
      <c r="E44" s="607" t="s">
        <v>276</v>
      </c>
      <c r="F44" s="608"/>
      <c r="G44" s="608"/>
      <c r="H44" s="611"/>
      <c r="I44" s="231" t="s">
        <v>47</v>
      </c>
      <c r="J44" s="225" t="s">
        <v>176</v>
      </c>
      <c r="K44" s="522" t="s">
        <v>399</v>
      </c>
      <c r="L44" s="223"/>
      <c r="M44" s="224"/>
      <c r="N44" s="532"/>
      <c r="O44" s="258"/>
      <c r="P44" s="311"/>
      <c r="Q44" s="313"/>
      <c r="R44" s="526" t="s">
        <v>47</v>
      </c>
      <c r="S44" s="550" t="s">
        <v>406</v>
      </c>
      <c r="T44" s="370"/>
      <c r="U44" s="370"/>
      <c r="V44" s="370"/>
      <c r="W44" s="539" t="s">
        <v>47</v>
      </c>
      <c r="X44" s="527" t="s">
        <v>408</v>
      </c>
      <c r="Y44" s="370"/>
      <c r="Z44" s="370"/>
      <c r="AA44" s="515"/>
      <c r="AB44" s="438"/>
      <c r="AC44" s="245"/>
      <c r="AE44"/>
      <c r="AF44"/>
      <c r="AG44"/>
      <c r="AH44"/>
      <c r="AI44"/>
      <c r="AJ44"/>
      <c r="AK44"/>
      <c r="AL44"/>
      <c r="AM44"/>
      <c r="AN44"/>
      <c r="AO44"/>
      <c r="AP44"/>
    </row>
    <row r="45" spans="2:42" ht="15.75" customHeight="1">
      <c r="B45" s="308"/>
      <c r="C45" s="255"/>
      <c r="E45" s="612"/>
      <c r="F45" s="613"/>
      <c r="G45" s="613"/>
      <c r="H45" s="614"/>
      <c r="I45" s="506" t="s">
        <v>47</v>
      </c>
      <c r="J45" s="258" t="s">
        <v>177</v>
      </c>
      <c r="K45" s="524"/>
      <c r="L45" s="216"/>
      <c r="M45" s="217"/>
      <c r="N45" s="222"/>
      <c r="O45" s="253"/>
      <c r="P45" s="504"/>
      <c r="Q45" s="215"/>
      <c r="R45" s="520"/>
      <c r="S45" s="512"/>
      <c r="T45" s="515"/>
      <c r="U45" s="515"/>
      <c r="V45" s="515"/>
      <c r="W45" s="515"/>
      <c r="X45" s="515"/>
      <c r="Y45" s="515"/>
      <c r="Z45" s="515"/>
      <c r="AA45" s="515"/>
      <c r="AB45" s="496"/>
      <c r="AC45" s="245"/>
      <c r="AE45"/>
      <c r="AF45"/>
      <c r="AG45"/>
      <c r="AH45"/>
      <c r="AI45"/>
      <c r="AJ45"/>
      <c r="AK45"/>
      <c r="AL45"/>
      <c r="AM45"/>
      <c r="AN45"/>
      <c r="AO45"/>
      <c r="AP45"/>
    </row>
    <row r="46" spans="2:42" ht="15.75" customHeight="1">
      <c r="B46" s="1018"/>
      <c r="C46" s="320"/>
      <c r="D46" s="982" t="s">
        <v>394</v>
      </c>
      <c r="E46" s="932"/>
      <c r="F46" s="932"/>
      <c r="G46" s="932"/>
      <c r="H46" s="1019"/>
      <c r="I46" s="1021" t="s">
        <v>47</v>
      </c>
      <c r="J46" s="939" t="s">
        <v>176</v>
      </c>
      <c r="K46" s="939"/>
      <c r="L46" s="223"/>
      <c r="M46" s="224"/>
      <c r="N46" s="1023" t="s">
        <v>55</v>
      </c>
      <c r="O46" s="1024" t="s">
        <v>177</v>
      </c>
      <c r="P46" s="1024"/>
      <c r="Q46" s="313"/>
      <c r="R46" s="389" t="s">
        <v>282</v>
      </c>
      <c r="S46" s="390"/>
      <c r="T46" s="391" t="s">
        <v>283</v>
      </c>
      <c r="U46" s="391"/>
      <c r="V46" s="391"/>
      <c r="W46" s="391"/>
      <c r="X46" s="391"/>
      <c r="Y46" s="391"/>
      <c r="Z46" s="391"/>
      <c r="AA46" s="391"/>
      <c r="AB46" s="392"/>
      <c r="AC46" s="247"/>
      <c r="AE46"/>
      <c r="AF46"/>
      <c r="AG46"/>
      <c r="AH46"/>
      <c r="AI46"/>
      <c r="AJ46"/>
      <c r="AK46"/>
      <c r="AL46"/>
      <c r="AM46"/>
      <c r="AN46"/>
      <c r="AO46"/>
      <c r="AP46"/>
    </row>
    <row r="47" spans="2:42" ht="15.75" customHeight="1">
      <c r="B47" s="1018"/>
      <c r="C47" s="332"/>
      <c r="D47" s="983"/>
      <c r="E47" s="976"/>
      <c r="F47" s="976"/>
      <c r="G47" s="976"/>
      <c r="H47" s="1020"/>
      <c r="I47" s="1022"/>
      <c r="J47" s="956"/>
      <c r="K47" s="956"/>
      <c r="L47" s="223"/>
      <c r="M47" s="224"/>
      <c r="N47" s="957"/>
      <c r="O47" s="661"/>
      <c r="P47" s="661"/>
      <c r="Q47" s="313"/>
      <c r="R47" s="393" t="s">
        <v>284</v>
      </c>
      <c r="S47" s="394"/>
      <c r="T47" s="394"/>
      <c r="U47" s="394"/>
      <c r="V47" s="395"/>
      <c r="W47" s="394" t="s">
        <v>281</v>
      </c>
      <c r="X47" s="394"/>
      <c r="Y47" s="396">
        <f>V47/5</f>
        <v>0</v>
      </c>
      <c r="Z47" s="394" t="s">
        <v>285</v>
      </c>
      <c r="AA47" s="394"/>
      <c r="AB47" s="397"/>
      <c r="AC47" s="245"/>
      <c r="AE47"/>
      <c r="AF47"/>
      <c r="AG47"/>
      <c r="AH47"/>
      <c r="AI47"/>
      <c r="AJ47"/>
      <c r="AK47"/>
      <c r="AL47"/>
      <c r="AM47"/>
      <c r="AN47"/>
      <c r="AO47"/>
      <c r="AP47"/>
    </row>
    <row r="48" spans="2:42" ht="15.75" customHeight="1">
      <c r="B48" s="261"/>
      <c r="C48" s="256"/>
      <c r="D48" s="320"/>
      <c r="E48" s="278" t="s">
        <v>278</v>
      </c>
      <c r="F48" s="279"/>
      <c r="G48" s="279"/>
      <c r="H48" s="337"/>
      <c r="I48" s="283" t="s">
        <v>47</v>
      </c>
      <c r="J48" s="280" t="s">
        <v>176</v>
      </c>
      <c r="K48" s="297"/>
      <c r="L48" s="281"/>
      <c r="M48" s="282"/>
      <c r="N48" s="283" t="s">
        <v>47</v>
      </c>
      <c r="O48" s="284" t="s">
        <v>177</v>
      </c>
      <c r="P48" s="285"/>
      <c r="Q48" s="286"/>
      <c r="R48" s="398"/>
      <c r="S48" s="398"/>
      <c r="T48" s="398"/>
      <c r="U48" s="398"/>
      <c r="V48" s="398"/>
      <c r="W48" s="398"/>
      <c r="X48" s="398"/>
      <c r="Y48" s="398"/>
      <c r="Z48" s="398"/>
      <c r="AA48" s="398"/>
      <c r="AB48" s="399"/>
      <c r="AC48" s="247"/>
      <c r="AE48" s="274"/>
      <c r="AF48" s="274"/>
      <c r="AG48" s="274"/>
      <c r="AH48" s="274"/>
      <c r="AI48" s="274"/>
      <c r="AJ48" s="274"/>
      <c r="AK48" s="274"/>
      <c r="AL48" s="274"/>
      <c r="AM48" s="274"/>
      <c r="AN48" s="274"/>
      <c r="AO48" s="274"/>
      <c r="AP48" s="274"/>
    </row>
    <row r="49" spans="2:42" ht="15.75" customHeight="1">
      <c r="B49" s="261"/>
      <c r="C49" s="256"/>
      <c r="E49" s="295" t="s">
        <v>279</v>
      </c>
      <c r="F49" s="287"/>
      <c r="G49" s="287"/>
      <c r="H49" s="338"/>
      <c r="I49" s="292" t="s">
        <v>47</v>
      </c>
      <c r="J49" s="288" t="s">
        <v>176</v>
      </c>
      <c r="K49" s="289"/>
      <c r="L49" s="290"/>
      <c r="M49" s="291"/>
      <c r="N49" s="292" t="s">
        <v>47</v>
      </c>
      <c r="O49" s="293" t="s">
        <v>177</v>
      </c>
      <c r="P49" s="294"/>
      <c r="Q49" s="296"/>
      <c r="R49" s="400"/>
      <c r="S49" s="400"/>
      <c r="T49" s="400"/>
      <c r="U49" s="400"/>
      <c r="V49" s="400"/>
      <c r="W49" s="400"/>
      <c r="X49" s="400"/>
      <c r="Y49" s="400"/>
      <c r="Z49" s="400"/>
      <c r="AA49" s="400"/>
      <c r="AB49" s="401"/>
      <c r="AC49" s="245"/>
      <c r="AE49" s="274"/>
      <c r="AF49" s="274"/>
      <c r="AG49" s="274"/>
      <c r="AH49" s="274"/>
      <c r="AI49" s="274"/>
      <c r="AJ49" s="274"/>
      <c r="AK49" s="274"/>
      <c r="AL49" s="274"/>
      <c r="AM49" s="274"/>
      <c r="AN49" s="274"/>
      <c r="AO49" s="274"/>
      <c r="AP49" s="274"/>
    </row>
    <row r="50" spans="2:42" ht="15.75" customHeight="1" thickBot="1">
      <c r="B50" s="277"/>
      <c r="C50" s="275"/>
      <c r="E50" s="333" t="s">
        <v>280</v>
      </c>
      <c r="F50" s="270"/>
      <c r="G50" s="270"/>
      <c r="H50" s="339"/>
      <c r="I50" s="415" t="s">
        <v>47</v>
      </c>
      <c r="J50" s="260" t="s">
        <v>176</v>
      </c>
      <c r="K50" s="271"/>
      <c r="L50" s="220"/>
      <c r="M50" s="221"/>
      <c r="N50" s="415" t="s">
        <v>47</v>
      </c>
      <c r="O50" s="272" t="s">
        <v>177</v>
      </c>
      <c r="P50" s="249"/>
      <c r="Q50" s="312"/>
      <c r="R50" s="402"/>
      <c r="S50" s="402"/>
      <c r="T50" s="402"/>
      <c r="U50" s="402"/>
      <c r="V50" s="402"/>
      <c r="W50" s="402"/>
      <c r="X50" s="402"/>
      <c r="Y50" s="402"/>
      <c r="Z50" s="402"/>
      <c r="AA50" s="402"/>
      <c r="AB50" s="403"/>
      <c r="AC50" s="273"/>
      <c r="AE50" s="274"/>
      <c r="AF50" s="274"/>
      <c r="AG50" s="274"/>
      <c r="AH50" s="274"/>
      <c r="AI50" s="274"/>
      <c r="AJ50" s="274"/>
      <c r="AK50" s="274"/>
      <c r="AL50" s="274"/>
      <c r="AM50" s="274"/>
      <c r="AN50" s="274"/>
      <c r="AO50" s="274"/>
      <c r="AP50" s="274"/>
    </row>
    <row r="51" spans="2:42" ht="15.75" customHeight="1">
      <c r="B51" s="311"/>
      <c r="C51" s="238"/>
      <c r="D51" s="334"/>
      <c r="E51" s="238"/>
      <c r="F51" s="238"/>
      <c r="G51" s="238"/>
      <c r="H51" s="238"/>
      <c r="I51" s="420"/>
      <c r="J51" s="310"/>
      <c r="K51" s="310"/>
      <c r="L51" s="223"/>
      <c r="M51" s="224"/>
      <c r="N51" s="235"/>
      <c r="O51" s="311"/>
      <c r="P51" s="311"/>
      <c r="Q51" s="418"/>
      <c r="R51" s="236"/>
      <c r="S51" s="236"/>
      <c r="T51" s="236"/>
      <c r="U51" s="236"/>
      <c r="V51" s="236"/>
      <c r="W51" s="236"/>
      <c r="X51" s="236"/>
      <c r="Y51" s="236"/>
      <c r="Z51" s="236"/>
      <c r="AA51" s="236"/>
      <c r="AB51" s="236"/>
      <c r="AC51" s="237"/>
      <c r="AE51" s="3"/>
      <c r="AH51" s="8"/>
      <c r="AI51" s="8"/>
      <c r="AJ51" s="8"/>
      <c r="AM51" s="29"/>
      <c r="AN51" s="29"/>
      <c r="AO51" s="43"/>
      <c r="AP51" s="43"/>
    </row>
    <row r="52" spans="2:84" ht="24" customHeight="1" thickBot="1">
      <c r="B52" s="6"/>
      <c r="C52" s="5"/>
      <c r="D52" s="5"/>
      <c r="I52" s="1017" t="s">
        <v>48</v>
      </c>
      <c r="J52" s="1017"/>
      <c r="K52" s="1017"/>
      <c r="L52" s="1017"/>
      <c r="M52" s="1017"/>
      <c r="N52" s="1017"/>
      <c r="O52" s="1017"/>
      <c r="P52" s="1017"/>
      <c r="Q52" s="1017"/>
      <c r="R52" s="1017" t="s">
        <v>240</v>
      </c>
      <c r="S52" s="1017"/>
      <c r="T52" s="1017"/>
      <c r="U52" s="1017"/>
      <c r="V52" s="1017"/>
      <c r="W52" s="1017"/>
      <c r="X52" s="1017"/>
      <c r="Y52" s="1017"/>
      <c r="Z52" s="1017"/>
      <c r="AA52" s="1017"/>
      <c r="AB52" s="1017"/>
      <c r="AC52" s="7" t="s">
        <v>49</v>
      </c>
      <c r="AH52" s="1051" t="s">
        <v>410</v>
      </c>
      <c r="AI52" s="1052"/>
      <c r="AJ52" s="10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row>
    <row r="53" spans="2:84" ht="31.5" customHeight="1" thickBot="1">
      <c r="B53" s="921" t="s">
        <v>50</v>
      </c>
      <c r="C53" s="922"/>
      <c r="D53" s="923"/>
      <c r="E53" s="923"/>
      <c r="F53" s="923"/>
      <c r="G53" s="923"/>
      <c r="H53" s="923"/>
      <c r="I53" s="924" t="s">
        <v>51</v>
      </c>
      <c r="J53" s="925"/>
      <c r="K53" s="925"/>
      <c r="L53" s="925"/>
      <c r="M53" s="925"/>
      <c r="N53" s="925"/>
      <c r="O53" s="925"/>
      <c r="P53" s="925"/>
      <c r="Q53" s="926"/>
      <c r="R53" s="924" t="s">
        <v>52</v>
      </c>
      <c r="S53" s="925"/>
      <c r="T53" s="925"/>
      <c r="U53" s="925"/>
      <c r="V53" s="925"/>
      <c r="W53" s="925"/>
      <c r="X53" s="925"/>
      <c r="Y53" s="925"/>
      <c r="Z53" s="925"/>
      <c r="AA53" s="925"/>
      <c r="AB53" s="926"/>
      <c r="AC53" s="9" t="s">
        <v>53</v>
      </c>
      <c r="AH53" s="8" t="s">
        <v>338</v>
      </c>
      <c r="AI53" s="8"/>
      <c r="AJ53" s="8" t="s">
        <v>339</v>
      </c>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row>
    <row r="54" spans="2:84" ht="22.5" customHeight="1" thickBot="1">
      <c r="B54" s="210" t="s">
        <v>254</v>
      </c>
      <c r="C54" s="201"/>
      <c r="D54" s="202"/>
      <c r="E54" s="202"/>
      <c r="F54" s="202"/>
      <c r="G54" s="202"/>
      <c r="H54" s="202"/>
      <c r="I54" s="203"/>
      <c r="J54" s="203"/>
      <c r="K54" s="203"/>
      <c r="L54" s="203"/>
      <c r="M54" s="203"/>
      <c r="N54" s="203"/>
      <c r="O54" s="203"/>
      <c r="P54" s="203"/>
      <c r="Q54" s="203"/>
      <c r="R54" s="204"/>
      <c r="S54" s="204"/>
      <c r="T54" s="204"/>
      <c r="U54" s="204"/>
      <c r="V54" s="204"/>
      <c r="W54" s="204"/>
      <c r="X54" s="204"/>
      <c r="Y54" s="204"/>
      <c r="Z54" s="204"/>
      <c r="AA54" s="204"/>
      <c r="AB54" s="204"/>
      <c r="AC54" s="205"/>
      <c r="AH54" s="8"/>
      <c r="AI54" s="8"/>
      <c r="AJ54" s="8"/>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row>
    <row r="55" spans="2:84" ht="30" customHeight="1">
      <c r="B55" s="1004" t="s">
        <v>411</v>
      </c>
      <c r="C55" s="1005"/>
      <c r="D55" s="1005"/>
      <c r="E55" s="1005"/>
      <c r="F55" s="1005"/>
      <c r="G55" s="1005"/>
      <c r="H55" s="1006"/>
      <c r="I55" s="1007" t="s">
        <v>47</v>
      </c>
      <c r="J55" s="1008" t="s">
        <v>176</v>
      </c>
      <c r="K55" s="1008"/>
      <c r="L55" s="558"/>
      <c r="M55" s="559"/>
      <c r="N55" s="1009" t="s">
        <v>55</v>
      </c>
      <c r="O55" s="1010" t="s">
        <v>177</v>
      </c>
      <c r="P55" s="1005"/>
      <c r="Q55" s="209"/>
      <c r="R55" s="1011" t="s">
        <v>253</v>
      </c>
      <c r="S55" s="1012"/>
      <c r="T55" s="1012"/>
      <c r="U55" s="1012"/>
      <c r="V55" s="1012"/>
      <c r="W55" s="1012"/>
      <c r="X55" s="1012"/>
      <c r="Y55" s="1012"/>
      <c r="Z55" s="1012"/>
      <c r="AA55" s="1012"/>
      <c r="AB55" s="1013"/>
      <c r="AC55" s="1001"/>
      <c r="AE55" s="446" t="str">
        <f>I55</f>
        <v>□</v>
      </c>
      <c r="AH55" s="475" t="str">
        <f>IF(AE55&amp;AE56="■□","●適合",IF(AE55&amp;AE56="□■","◆未達",IF(AE55&amp;AE56="□□","■未答","▼矛盾")))</f>
        <v>■未答</v>
      </c>
      <c r="AI55" s="8"/>
      <c r="AJ55" s="8"/>
      <c r="AL55" s="24" t="s">
        <v>342</v>
      </c>
      <c r="AM55" s="476" t="s">
        <v>412</v>
      </c>
      <c r="AN55" s="476" t="s">
        <v>344</v>
      </c>
      <c r="AO55" s="476" t="s">
        <v>413</v>
      </c>
      <c r="AP55" s="476" t="s">
        <v>346</v>
      </c>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row>
    <row r="56" spans="2:84" ht="30" customHeight="1">
      <c r="B56" s="1000"/>
      <c r="C56" s="967"/>
      <c r="D56" s="967"/>
      <c r="E56" s="967"/>
      <c r="F56" s="967"/>
      <c r="G56" s="967"/>
      <c r="H56" s="972"/>
      <c r="I56" s="973"/>
      <c r="J56" s="974"/>
      <c r="K56" s="974"/>
      <c r="L56" s="560"/>
      <c r="M56" s="561"/>
      <c r="N56" s="965"/>
      <c r="O56" s="967"/>
      <c r="P56" s="967"/>
      <c r="Q56" s="207"/>
      <c r="R56" s="1014"/>
      <c r="S56" s="1015"/>
      <c r="T56" s="1015"/>
      <c r="U56" s="1015"/>
      <c r="V56" s="1015"/>
      <c r="W56" s="1015"/>
      <c r="X56" s="1015"/>
      <c r="Y56" s="1015"/>
      <c r="Z56" s="1015"/>
      <c r="AA56" s="1015"/>
      <c r="AB56" s="1016"/>
      <c r="AC56" s="998"/>
      <c r="AE56" s="3" t="str">
        <f>N55</f>
        <v>□</v>
      </c>
      <c r="AH56" s="8"/>
      <c r="AI56" s="8"/>
      <c r="AJ56" s="8"/>
      <c r="AM56" s="475" t="s">
        <v>347</v>
      </c>
      <c r="AN56" s="475" t="s">
        <v>348</v>
      </c>
      <c r="AO56" s="480" t="s">
        <v>349</v>
      </c>
      <c r="AP56" s="480" t="s">
        <v>350</v>
      </c>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row>
    <row r="57" spans="2:84" ht="32.25" customHeight="1">
      <c r="B57" s="547" t="s">
        <v>414</v>
      </c>
      <c r="C57" s="212"/>
      <c r="D57" s="212"/>
      <c r="E57" s="212"/>
      <c r="F57" s="212"/>
      <c r="G57" s="212"/>
      <c r="H57" s="562"/>
      <c r="I57" s="222"/>
      <c r="J57" s="1002"/>
      <c r="K57" s="1002"/>
      <c r="L57" s="222"/>
      <c r="M57" s="1002"/>
      <c r="N57" s="1002"/>
      <c r="O57" s="1002"/>
      <c r="P57" s="213"/>
      <c r="Q57" s="213"/>
      <c r="R57" s="945" t="s">
        <v>415</v>
      </c>
      <c r="S57" s="946"/>
      <c r="T57" s="946"/>
      <c r="U57" s="946"/>
      <c r="V57" s="946"/>
      <c r="W57" s="946"/>
      <c r="X57" s="946"/>
      <c r="Y57" s="946"/>
      <c r="Z57" s="946"/>
      <c r="AA57" s="946"/>
      <c r="AB57" s="947"/>
      <c r="AC57" s="979"/>
      <c r="AH57" s="8"/>
      <c r="AI57" s="8"/>
      <c r="AJ57" s="8"/>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row>
    <row r="58" spans="2:84" ht="15.75" customHeight="1">
      <c r="B58" s="999"/>
      <c r="C58" s="982" t="s">
        <v>255</v>
      </c>
      <c r="D58" s="946"/>
      <c r="E58" s="946"/>
      <c r="F58" s="946"/>
      <c r="G58" s="946"/>
      <c r="H58" s="947"/>
      <c r="I58" s="937" t="s">
        <v>659</v>
      </c>
      <c r="J58" s="939" t="s">
        <v>176</v>
      </c>
      <c r="K58" s="939"/>
      <c r="L58" s="218"/>
      <c r="M58" s="219"/>
      <c r="N58" s="941" t="s">
        <v>417</v>
      </c>
      <c r="O58" s="660" t="s">
        <v>177</v>
      </c>
      <c r="P58" s="966"/>
      <c r="Q58" s="309"/>
      <c r="R58" s="959"/>
      <c r="S58" s="960"/>
      <c r="T58" s="960"/>
      <c r="U58" s="960"/>
      <c r="V58" s="960"/>
      <c r="W58" s="960"/>
      <c r="X58" s="960"/>
      <c r="Y58" s="960"/>
      <c r="Z58" s="960"/>
      <c r="AA58" s="960"/>
      <c r="AB58" s="961"/>
      <c r="AC58" s="1003"/>
      <c r="AE58" s="446" t="str">
        <f>I58</f>
        <v>□</v>
      </c>
      <c r="AH58" s="475" t="str">
        <f>IF(AE58&amp;AE59="■□","●適合",IF(AE58&amp;AE59="□■","◆未達",IF(AE58&amp;AE59="□□","■未答","▼矛盾")))</f>
        <v>■未答</v>
      </c>
      <c r="AI58" s="8"/>
      <c r="AJ58" s="8"/>
      <c r="AL58" s="24" t="s">
        <v>342</v>
      </c>
      <c r="AM58" s="476" t="s">
        <v>418</v>
      </c>
      <c r="AN58" s="476" t="s">
        <v>419</v>
      </c>
      <c r="AO58" s="476" t="s">
        <v>420</v>
      </c>
      <c r="AP58" s="476" t="s">
        <v>346</v>
      </c>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row>
    <row r="59" spans="2:84" ht="15.75" customHeight="1">
      <c r="B59" s="1000"/>
      <c r="C59" s="962"/>
      <c r="D59" s="963"/>
      <c r="E59" s="963"/>
      <c r="F59" s="963"/>
      <c r="G59" s="963"/>
      <c r="H59" s="964"/>
      <c r="I59" s="973"/>
      <c r="J59" s="974"/>
      <c r="K59" s="974"/>
      <c r="L59" s="216"/>
      <c r="M59" s="217"/>
      <c r="N59" s="965"/>
      <c r="O59" s="967"/>
      <c r="P59" s="967"/>
      <c r="Q59" s="549"/>
      <c r="R59" s="962"/>
      <c r="S59" s="963"/>
      <c r="T59" s="963"/>
      <c r="U59" s="963"/>
      <c r="V59" s="963"/>
      <c r="W59" s="963"/>
      <c r="X59" s="963"/>
      <c r="Y59" s="963"/>
      <c r="Z59" s="963"/>
      <c r="AA59" s="963"/>
      <c r="AB59" s="964"/>
      <c r="AC59" s="998"/>
      <c r="AE59" s="3" t="str">
        <f>N58</f>
        <v>□</v>
      </c>
      <c r="AH59" s="8"/>
      <c r="AI59" s="8"/>
      <c r="AJ59" s="8"/>
      <c r="AM59" s="475" t="s">
        <v>347</v>
      </c>
      <c r="AN59" s="475" t="s">
        <v>348</v>
      </c>
      <c r="AO59" s="480" t="s">
        <v>349</v>
      </c>
      <c r="AP59" s="480" t="s">
        <v>350</v>
      </c>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row>
    <row r="60" spans="2:84" ht="32.25" customHeight="1">
      <c r="B60" s="547" t="s">
        <v>421</v>
      </c>
      <c r="C60" s="212"/>
      <c r="D60" s="212"/>
      <c r="E60" s="212"/>
      <c r="F60" s="212"/>
      <c r="G60" s="212"/>
      <c r="H60" s="562"/>
      <c r="I60" s="563"/>
      <c r="J60" s="214"/>
      <c r="K60" s="214"/>
      <c r="L60" s="213"/>
      <c r="M60" s="213"/>
      <c r="N60" s="214"/>
      <c r="O60" s="214"/>
      <c r="P60" s="214"/>
      <c r="Q60" s="214"/>
      <c r="R60" s="945" t="s">
        <v>415</v>
      </c>
      <c r="S60" s="946"/>
      <c r="T60" s="946"/>
      <c r="U60" s="946"/>
      <c r="V60" s="946"/>
      <c r="W60" s="946"/>
      <c r="X60" s="946"/>
      <c r="Y60" s="946"/>
      <c r="Z60" s="946"/>
      <c r="AA60" s="946"/>
      <c r="AB60" s="947"/>
      <c r="AC60" s="206"/>
      <c r="AH60" s="8"/>
      <c r="AI60" s="8"/>
      <c r="AJ60" s="8"/>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row>
    <row r="61" spans="2:84" ht="16.5" customHeight="1">
      <c r="B61" s="547"/>
      <c r="C61" s="969" t="s">
        <v>256</v>
      </c>
      <c r="D61" s="966"/>
      <c r="E61" s="966"/>
      <c r="F61" s="966"/>
      <c r="G61" s="966"/>
      <c r="H61" s="970"/>
      <c r="I61" s="937" t="s">
        <v>422</v>
      </c>
      <c r="J61" s="939" t="s">
        <v>176</v>
      </c>
      <c r="K61" s="939"/>
      <c r="L61" s="218"/>
      <c r="M61" s="219"/>
      <c r="N61" s="941" t="s">
        <v>55</v>
      </c>
      <c r="O61" s="660" t="s">
        <v>177</v>
      </c>
      <c r="P61" s="966"/>
      <c r="Q61" s="309"/>
      <c r="R61" s="959"/>
      <c r="S61" s="960"/>
      <c r="T61" s="960"/>
      <c r="U61" s="960"/>
      <c r="V61" s="960"/>
      <c r="W61" s="960"/>
      <c r="X61" s="960"/>
      <c r="Y61" s="960"/>
      <c r="Z61" s="960"/>
      <c r="AA61" s="960"/>
      <c r="AB61" s="961"/>
      <c r="AC61" s="979"/>
      <c r="AE61" s="446" t="str">
        <f>I61</f>
        <v>□</v>
      </c>
      <c r="AH61" s="475" t="str">
        <f>IF(AE61&amp;AE62="■□","●適合",IF(AE61&amp;AE62="□■","◆未達",IF(AE61&amp;AE62="□□","■未答","▼矛盾")))</f>
        <v>■未答</v>
      </c>
      <c r="AI61" s="8"/>
      <c r="AJ61" s="8"/>
      <c r="AL61" s="24" t="s">
        <v>342</v>
      </c>
      <c r="AM61" s="476" t="s">
        <v>412</v>
      </c>
      <c r="AN61" s="476" t="s">
        <v>344</v>
      </c>
      <c r="AO61" s="476" t="s">
        <v>420</v>
      </c>
      <c r="AP61" s="476" t="s">
        <v>346</v>
      </c>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row>
    <row r="62" spans="2:84" ht="16.5" customHeight="1">
      <c r="B62" s="547"/>
      <c r="C62" s="971"/>
      <c r="D62" s="967"/>
      <c r="E62" s="967"/>
      <c r="F62" s="967"/>
      <c r="G62" s="967"/>
      <c r="H62" s="972"/>
      <c r="I62" s="973"/>
      <c r="J62" s="974"/>
      <c r="K62" s="974"/>
      <c r="L62" s="216"/>
      <c r="M62" s="217"/>
      <c r="N62" s="965"/>
      <c r="O62" s="967"/>
      <c r="P62" s="967"/>
      <c r="Q62" s="215"/>
      <c r="R62" s="959"/>
      <c r="S62" s="960"/>
      <c r="T62" s="960"/>
      <c r="U62" s="960"/>
      <c r="V62" s="960"/>
      <c r="W62" s="960"/>
      <c r="X62" s="960"/>
      <c r="Y62" s="960"/>
      <c r="Z62" s="960"/>
      <c r="AA62" s="960"/>
      <c r="AB62" s="961"/>
      <c r="AC62" s="998"/>
      <c r="AE62" s="3" t="str">
        <f>N61</f>
        <v>□</v>
      </c>
      <c r="AH62" s="8"/>
      <c r="AI62" s="8"/>
      <c r="AJ62" s="8"/>
      <c r="AM62" s="475" t="s">
        <v>347</v>
      </c>
      <c r="AN62" s="475" t="s">
        <v>348</v>
      </c>
      <c r="AO62" s="480" t="s">
        <v>349</v>
      </c>
      <c r="AP62" s="480" t="s">
        <v>350</v>
      </c>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row>
    <row r="63" spans="2:84" ht="16.5" customHeight="1">
      <c r="B63" s="547"/>
      <c r="C63" s="994" t="s">
        <v>423</v>
      </c>
      <c r="D63" s="995"/>
      <c r="E63" s="995"/>
      <c r="F63" s="995"/>
      <c r="G63" s="995"/>
      <c r="H63" s="996"/>
      <c r="I63" s="937" t="s">
        <v>422</v>
      </c>
      <c r="J63" s="939" t="s">
        <v>176</v>
      </c>
      <c r="K63" s="939"/>
      <c r="L63" s="218"/>
      <c r="M63" s="219"/>
      <c r="N63" s="941" t="s">
        <v>55</v>
      </c>
      <c r="O63" s="660" t="s">
        <v>177</v>
      </c>
      <c r="P63" s="966"/>
      <c r="Q63" s="309"/>
      <c r="R63" s="959"/>
      <c r="S63" s="960"/>
      <c r="T63" s="960"/>
      <c r="U63" s="960"/>
      <c r="V63" s="960"/>
      <c r="W63" s="960"/>
      <c r="X63" s="960"/>
      <c r="Y63" s="960"/>
      <c r="Z63" s="960"/>
      <c r="AA63" s="960"/>
      <c r="AB63" s="961"/>
      <c r="AC63" s="979"/>
      <c r="AE63" s="446" t="str">
        <f>I63</f>
        <v>□</v>
      </c>
      <c r="AH63" s="475" t="str">
        <f>IF(AE63&amp;AE64="■□","●適合",IF(AE63&amp;AE64="□■","◆未達",IF(AE63&amp;AE64="□□","■未答","▼矛盾")))</f>
        <v>■未答</v>
      </c>
      <c r="AI63" s="8"/>
      <c r="AJ63" s="8"/>
      <c r="AL63" s="24" t="s">
        <v>342</v>
      </c>
      <c r="AM63" s="476" t="s">
        <v>418</v>
      </c>
      <c r="AN63" s="476" t="s">
        <v>424</v>
      </c>
      <c r="AO63" s="476" t="s">
        <v>425</v>
      </c>
      <c r="AP63" s="476" t="s">
        <v>346</v>
      </c>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row>
    <row r="64" spans="2:84" ht="16.5" customHeight="1">
      <c r="B64" s="211"/>
      <c r="C64" s="997"/>
      <c r="D64" s="995"/>
      <c r="E64" s="995"/>
      <c r="F64" s="995"/>
      <c r="G64" s="995"/>
      <c r="H64" s="996"/>
      <c r="I64" s="973"/>
      <c r="J64" s="974"/>
      <c r="K64" s="974"/>
      <c r="L64" s="216"/>
      <c r="M64" s="217"/>
      <c r="N64" s="965"/>
      <c r="O64" s="967"/>
      <c r="P64" s="967"/>
      <c r="Q64" s="549"/>
      <c r="R64" s="962"/>
      <c r="S64" s="963"/>
      <c r="T64" s="963"/>
      <c r="U64" s="963"/>
      <c r="V64" s="963"/>
      <c r="W64" s="963"/>
      <c r="X64" s="963"/>
      <c r="Y64" s="963"/>
      <c r="Z64" s="963"/>
      <c r="AA64" s="963"/>
      <c r="AB64" s="964"/>
      <c r="AC64" s="998"/>
      <c r="AE64" s="3" t="str">
        <f>N63</f>
        <v>□</v>
      </c>
      <c r="AH64" s="8"/>
      <c r="AI64" s="8"/>
      <c r="AJ64" s="8"/>
      <c r="AM64" s="475" t="s">
        <v>347</v>
      </c>
      <c r="AN64" s="475" t="s">
        <v>348</v>
      </c>
      <c r="AO64" s="480" t="s">
        <v>349</v>
      </c>
      <c r="AP64" s="480" t="s">
        <v>350</v>
      </c>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row>
    <row r="65" spans="2:84" ht="32.25" customHeight="1">
      <c r="B65" s="547" t="s">
        <v>426</v>
      </c>
      <c r="C65" s="212"/>
      <c r="D65" s="212"/>
      <c r="E65" s="212"/>
      <c r="F65" s="212"/>
      <c r="G65" s="212"/>
      <c r="H65" s="562"/>
      <c r="I65" s="563"/>
      <c r="J65" s="214"/>
      <c r="K65" s="214"/>
      <c r="L65" s="213"/>
      <c r="M65" s="213"/>
      <c r="N65" s="214"/>
      <c r="O65" s="214"/>
      <c r="P65" s="214"/>
      <c r="Q65" s="214"/>
      <c r="R65" s="563"/>
      <c r="S65" s="214"/>
      <c r="T65" s="214"/>
      <c r="U65" s="214"/>
      <c r="V65" s="214"/>
      <c r="W65" s="214"/>
      <c r="X65" s="214"/>
      <c r="Y65" s="214"/>
      <c r="Z65" s="214"/>
      <c r="AA65" s="214"/>
      <c r="AB65" s="564"/>
      <c r="AC65" s="206"/>
      <c r="AH65" s="8"/>
      <c r="AI65" s="8"/>
      <c r="AJ65" s="8"/>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row>
    <row r="66" spans="2:84" ht="15" customHeight="1">
      <c r="B66" s="547"/>
      <c r="C66" s="982" t="s">
        <v>257</v>
      </c>
      <c r="D66" s="946"/>
      <c r="E66" s="946"/>
      <c r="F66" s="946"/>
      <c r="G66" s="946"/>
      <c r="H66" s="947"/>
      <c r="I66" s="937" t="s">
        <v>416</v>
      </c>
      <c r="J66" s="939" t="s">
        <v>250</v>
      </c>
      <c r="K66" s="939"/>
      <c r="L66" s="218"/>
      <c r="M66" s="986" t="s">
        <v>47</v>
      </c>
      <c r="N66" s="939" t="s">
        <v>251</v>
      </c>
      <c r="O66" s="939"/>
      <c r="P66" s="939"/>
      <c r="Q66" s="309"/>
      <c r="R66" s="988" t="s">
        <v>427</v>
      </c>
      <c r="S66" s="992"/>
      <c r="T66" s="992"/>
      <c r="U66" s="992"/>
      <c r="V66" s="992"/>
      <c r="W66" s="992"/>
      <c r="X66" s="992"/>
      <c r="Y66" s="992"/>
      <c r="Z66" s="992"/>
      <c r="AA66" s="992"/>
      <c r="AB66" s="993"/>
      <c r="AC66" s="979"/>
      <c r="AE66" s="446" t="str">
        <f>I66</f>
        <v>□</v>
      </c>
      <c r="AF66" s="1">
        <f>IF(I66="■",1,IF(M66="■",1,0))</f>
        <v>0</v>
      </c>
      <c r="AH66" s="475" t="str">
        <f>IF(AE66&amp;AE67="■□","●適合",IF(AE66&amp;AE67="□■","●適合",IF(AE66&amp;AE67="□□","■未答","▼矛盾")))</f>
        <v>■未答</v>
      </c>
      <c r="AI66" s="8"/>
      <c r="AJ66" s="8"/>
      <c r="AL66" s="24" t="s">
        <v>342</v>
      </c>
      <c r="AM66" s="476" t="s">
        <v>343</v>
      </c>
      <c r="AN66" s="476" t="s">
        <v>344</v>
      </c>
      <c r="AO66" s="476" t="s">
        <v>420</v>
      </c>
      <c r="AP66" s="476" t="s">
        <v>346</v>
      </c>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row>
    <row r="67" spans="2:84" ht="15" customHeight="1">
      <c r="B67" s="547"/>
      <c r="C67" s="983"/>
      <c r="D67" s="960"/>
      <c r="E67" s="960"/>
      <c r="F67" s="960"/>
      <c r="G67" s="960"/>
      <c r="H67" s="961"/>
      <c r="I67" s="984"/>
      <c r="J67" s="985"/>
      <c r="K67" s="985"/>
      <c r="L67" s="223"/>
      <c r="M67" s="987"/>
      <c r="N67" s="985"/>
      <c r="O67" s="985"/>
      <c r="P67" s="985"/>
      <c r="Q67" s="548"/>
      <c r="R67" s="565"/>
      <c r="S67" s="566"/>
      <c r="T67" s="566"/>
      <c r="U67" s="566"/>
      <c r="V67" s="566"/>
      <c r="W67" s="566"/>
      <c r="X67" s="566"/>
      <c r="Y67" s="566"/>
      <c r="Z67" s="566"/>
      <c r="AA67" s="566"/>
      <c r="AB67" s="567"/>
      <c r="AC67" s="980"/>
      <c r="AE67" s="1" t="str">
        <f>M66</f>
        <v>□</v>
      </c>
      <c r="AH67" s="8"/>
      <c r="AI67" s="8"/>
      <c r="AJ67" s="8"/>
      <c r="AM67" s="475" t="s">
        <v>347</v>
      </c>
      <c r="AN67" s="475" t="s">
        <v>347</v>
      </c>
      <c r="AO67" s="480" t="s">
        <v>349</v>
      </c>
      <c r="AP67" s="480" t="s">
        <v>350</v>
      </c>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row>
    <row r="68" spans="2:84" ht="21.75" customHeight="1">
      <c r="B68" s="547"/>
      <c r="C68" s="959"/>
      <c r="D68" s="960"/>
      <c r="E68" s="960"/>
      <c r="F68" s="960"/>
      <c r="G68" s="960"/>
      <c r="H68" s="961"/>
      <c r="I68" s="553" t="s">
        <v>428</v>
      </c>
      <c r="J68" s="726" t="s">
        <v>247</v>
      </c>
      <c r="K68" s="726"/>
      <c r="L68" s="223"/>
      <c r="M68" s="224"/>
      <c r="N68" s="223"/>
      <c r="O68" s="546"/>
      <c r="P68" s="546"/>
      <c r="Q68" s="548"/>
      <c r="R68" s="568"/>
      <c r="S68" s="212"/>
      <c r="T68" s="212"/>
      <c r="U68" s="212"/>
      <c r="V68" s="212"/>
      <c r="W68" s="212"/>
      <c r="X68" s="212"/>
      <c r="Y68" s="212"/>
      <c r="Z68" s="212"/>
      <c r="AA68" s="212"/>
      <c r="AB68" s="562"/>
      <c r="AC68" s="980"/>
      <c r="AE68" s="446" t="str">
        <f>I68</f>
        <v>□</v>
      </c>
      <c r="AH68" s="475" t="str">
        <f>IF(AE68&amp;AE69="■□","●適合",IF(AE68&amp;AE69="□■","◆未達",IF(AE68&amp;AE69="□□","■未答","▼矛盾")))</f>
        <v>■未答</v>
      </c>
      <c r="AI68" s="8"/>
      <c r="AJ68" s="569" t="str">
        <f>IF(AF66=1,IF(AND(I66&amp;M66="■□",X69&gt;=130),"●適合",IF(AND(I66&amp;M66="□■",X69&gt;=120),"●適合","◆未達")),"■未答")</f>
        <v>■未答</v>
      </c>
      <c r="AL68" s="24" t="s">
        <v>342</v>
      </c>
      <c r="AM68" s="476" t="s">
        <v>429</v>
      </c>
      <c r="AN68" s="476" t="s">
        <v>430</v>
      </c>
      <c r="AO68" s="476" t="s">
        <v>431</v>
      </c>
      <c r="AP68" s="476" t="s">
        <v>346</v>
      </c>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row>
    <row r="69" spans="2:84" ht="21.75" customHeight="1">
      <c r="B69" s="547"/>
      <c r="C69" s="952"/>
      <c r="D69" s="953"/>
      <c r="E69" s="953"/>
      <c r="F69" s="953"/>
      <c r="G69" s="953"/>
      <c r="H69" s="954"/>
      <c r="I69" s="541" t="s">
        <v>417</v>
      </c>
      <c r="J69" s="542" t="s">
        <v>248</v>
      </c>
      <c r="K69" s="542"/>
      <c r="L69" s="216"/>
      <c r="M69" s="217"/>
      <c r="N69" s="216"/>
      <c r="O69" s="542"/>
      <c r="P69" s="542"/>
      <c r="Q69" s="549"/>
      <c r="R69" s="570" t="s">
        <v>249</v>
      </c>
      <c r="S69" s="571"/>
      <c r="T69" s="571"/>
      <c r="U69" s="571"/>
      <c r="V69" s="571"/>
      <c r="W69" s="571"/>
      <c r="X69" s="978"/>
      <c r="Y69" s="978"/>
      <c r="Z69" s="978"/>
      <c r="AA69" s="571" t="s">
        <v>432</v>
      </c>
      <c r="AB69" s="572"/>
      <c r="AC69" s="981"/>
      <c r="AE69" s="3" t="str">
        <f>I69</f>
        <v>□</v>
      </c>
      <c r="AH69" s="8"/>
      <c r="AI69" s="8"/>
      <c r="AJ69" s="8"/>
      <c r="AM69" s="475" t="s">
        <v>347</v>
      </c>
      <c r="AN69" s="475" t="s">
        <v>348</v>
      </c>
      <c r="AO69" s="480" t="s">
        <v>349</v>
      </c>
      <c r="AP69" s="480" t="s">
        <v>350</v>
      </c>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row>
    <row r="70" spans="2:84" ht="14.25" customHeight="1">
      <c r="B70" s="547"/>
      <c r="C70" s="982" t="s">
        <v>433</v>
      </c>
      <c r="D70" s="946"/>
      <c r="E70" s="946"/>
      <c r="F70" s="946"/>
      <c r="G70" s="946"/>
      <c r="H70" s="947"/>
      <c r="I70" s="937" t="s">
        <v>416</v>
      </c>
      <c r="J70" s="939" t="s">
        <v>250</v>
      </c>
      <c r="K70" s="939"/>
      <c r="L70" s="218"/>
      <c r="M70" s="986" t="s">
        <v>428</v>
      </c>
      <c r="N70" s="939" t="s">
        <v>251</v>
      </c>
      <c r="O70" s="939"/>
      <c r="P70" s="939"/>
      <c r="Q70" s="309"/>
      <c r="R70" s="988" t="s">
        <v>434</v>
      </c>
      <c r="S70" s="989"/>
      <c r="T70" s="989"/>
      <c r="U70" s="989"/>
      <c r="V70" s="989"/>
      <c r="W70" s="989"/>
      <c r="X70" s="989"/>
      <c r="Y70" s="989"/>
      <c r="Z70" s="989"/>
      <c r="AA70" s="989"/>
      <c r="AB70" s="990"/>
      <c r="AC70" s="929"/>
      <c r="AE70" s="446" t="str">
        <f>I70</f>
        <v>□</v>
      </c>
      <c r="AF70" s="1">
        <f>IF(I70="■",1,IF(M70="■",1,0))</f>
        <v>0</v>
      </c>
      <c r="AH70" s="475" t="str">
        <f>IF(AE70&amp;AE71="■□","●適合",IF(AE70&amp;AE71="□■","●適合",IF(AE70&amp;AE71="□□","■未答","▼矛盾")))</f>
        <v>■未答</v>
      </c>
      <c r="AI70" s="8"/>
      <c r="AJ70" s="8"/>
      <c r="AL70" s="24" t="s">
        <v>342</v>
      </c>
      <c r="AM70" s="476" t="s">
        <v>412</v>
      </c>
      <c r="AN70" s="476" t="s">
        <v>419</v>
      </c>
      <c r="AO70" s="476" t="s">
        <v>420</v>
      </c>
      <c r="AP70" s="476" t="s">
        <v>346</v>
      </c>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row>
    <row r="71" spans="2:84" ht="14.25" customHeight="1">
      <c r="B71" s="547"/>
      <c r="C71" s="983"/>
      <c r="D71" s="960"/>
      <c r="E71" s="960"/>
      <c r="F71" s="960"/>
      <c r="G71" s="960"/>
      <c r="H71" s="961"/>
      <c r="I71" s="984"/>
      <c r="J71" s="985"/>
      <c r="K71" s="985"/>
      <c r="L71" s="223"/>
      <c r="M71" s="987"/>
      <c r="N71" s="985"/>
      <c r="O71" s="985"/>
      <c r="P71" s="985"/>
      <c r="Q71" s="548"/>
      <c r="R71" s="565"/>
      <c r="S71" s="573"/>
      <c r="T71" s="573"/>
      <c r="U71" s="573"/>
      <c r="V71" s="573"/>
      <c r="W71" s="573"/>
      <c r="X71" s="573"/>
      <c r="Y71" s="573"/>
      <c r="Z71" s="573"/>
      <c r="AA71" s="573"/>
      <c r="AB71" s="574"/>
      <c r="AC71" s="991"/>
      <c r="AE71" s="1" t="str">
        <f>M70</f>
        <v>□</v>
      </c>
      <c r="AH71" s="8"/>
      <c r="AI71" s="8"/>
      <c r="AJ71" s="8"/>
      <c r="AM71" s="475" t="s">
        <v>347</v>
      </c>
      <c r="AN71" s="475" t="s">
        <v>347</v>
      </c>
      <c r="AO71" s="480" t="s">
        <v>349</v>
      </c>
      <c r="AP71" s="480" t="s">
        <v>350</v>
      </c>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row>
    <row r="72" spans="2:84" ht="23.25" customHeight="1">
      <c r="B72" s="547"/>
      <c r="C72" s="983"/>
      <c r="D72" s="960"/>
      <c r="E72" s="960"/>
      <c r="F72" s="960"/>
      <c r="G72" s="960"/>
      <c r="H72" s="961"/>
      <c r="I72" s="553" t="s">
        <v>428</v>
      </c>
      <c r="J72" s="726" t="s">
        <v>247</v>
      </c>
      <c r="K72" s="726"/>
      <c r="L72" s="223"/>
      <c r="M72" s="224"/>
      <c r="N72" s="223"/>
      <c r="O72" s="546"/>
      <c r="P72" s="546"/>
      <c r="Q72" s="548"/>
      <c r="R72" s="568"/>
      <c r="S72" s="212"/>
      <c r="T72" s="212"/>
      <c r="U72" s="212"/>
      <c r="V72" s="212"/>
      <c r="W72" s="212"/>
      <c r="X72" s="212"/>
      <c r="Y72" s="212"/>
      <c r="Z72" s="212"/>
      <c r="AA72" s="212"/>
      <c r="AB72" s="562"/>
      <c r="AC72" s="991"/>
      <c r="AE72" s="446" t="str">
        <f>I72</f>
        <v>□</v>
      </c>
      <c r="AH72" s="475" t="str">
        <f>IF(AE72&amp;AE73="■□","●適合",IF(AE72&amp;AE73="□■","◆未達",IF(AE72&amp;AE73="□□","■未答","▼矛盾")))</f>
        <v>■未答</v>
      </c>
      <c r="AI72" s="8"/>
      <c r="AJ72" s="569" t="str">
        <f>IF(AF70=1,IF(AND(I70&amp;M70="■□",X73&gt;=2),"●適合",IF(AND(I70&amp;M70="□■",X73&gt;=1.8),"●適合","◆未達")),"■未答")</f>
        <v>■未答</v>
      </c>
      <c r="AL72" s="24" t="s">
        <v>342</v>
      </c>
      <c r="AM72" s="476" t="s">
        <v>435</v>
      </c>
      <c r="AN72" s="476" t="s">
        <v>424</v>
      </c>
      <c r="AO72" s="476" t="s">
        <v>431</v>
      </c>
      <c r="AP72" s="476" t="s">
        <v>346</v>
      </c>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row>
    <row r="73" spans="2:84" ht="23.25" customHeight="1">
      <c r="B73" s="211"/>
      <c r="C73" s="952"/>
      <c r="D73" s="953"/>
      <c r="E73" s="953"/>
      <c r="F73" s="953"/>
      <c r="G73" s="953"/>
      <c r="H73" s="954"/>
      <c r="I73" s="541" t="s">
        <v>436</v>
      </c>
      <c r="J73" s="542" t="s">
        <v>248</v>
      </c>
      <c r="K73" s="542"/>
      <c r="L73" s="216"/>
      <c r="M73" s="217"/>
      <c r="N73" s="216"/>
      <c r="O73" s="542"/>
      <c r="P73" s="542"/>
      <c r="Q73" s="549"/>
      <c r="R73" s="570" t="s">
        <v>252</v>
      </c>
      <c r="S73" s="571"/>
      <c r="T73" s="571"/>
      <c r="U73" s="571"/>
      <c r="V73" s="571"/>
      <c r="W73" s="571"/>
      <c r="X73" s="978"/>
      <c r="Y73" s="978"/>
      <c r="Z73" s="978"/>
      <c r="AA73" s="571" t="s">
        <v>437</v>
      </c>
      <c r="AB73" s="572"/>
      <c r="AC73" s="930"/>
      <c r="AE73" s="3" t="str">
        <f>I73</f>
        <v>□</v>
      </c>
      <c r="AH73" s="8"/>
      <c r="AI73" s="8"/>
      <c r="AJ73" s="8"/>
      <c r="AM73" s="475" t="s">
        <v>347</v>
      </c>
      <c r="AN73" s="475" t="s">
        <v>348</v>
      </c>
      <c r="AO73" s="480" t="s">
        <v>349</v>
      </c>
      <c r="AP73" s="480" t="s">
        <v>350</v>
      </c>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row>
    <row r="74" spans="2:84" ht="32.25" customHeight="1">
      <c r="B74" s="975" t="s">
        <v>438</v>
      </c>
      <c r="C74" s="976"/>
      <c r="D74" s="976"/>
      <c r="E74" s="976"/>
      <c r="F74" s="976"/>
      <c r="G74" s="976"/>
      <c r="H74" s="977"/>
      <c r="I74" s="563"/>
      <c r="J74" s="214"/>
      <c r="K74" s="214"/>
      <c r="L74" s="213"/>
      <c r="M74" s="213"/>
      <c r="N74" s="214"/>
      <c r="O74" s="214"/>
      <c r="P74" s="214"/>
      <c r="Q74" s="214"/>
      <c r="R74" s="945" t="s">
        <v>439</v>
      </c>
      <c r="S74" s="946"/>
      <c r="T74" s="946"/>
      <c r="U74" s="946"/>
      <c r="V74" s="946"/>
      <c r="W74" s="946"/>
      <c r="X74" s="946"/>
      <c r="Y74" s="946"/>
      <c r="Z74" s="946"/>
      <c r="AA74" s="946"/>
      <c r="AB74" s="947"/>
      <c r="AC74" s="208"/>
      <c r="AH74" s="8"/>
      <c r="AI74" s="8"/>
      <c r="AJ74" s="8"/>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row>
    <row r="75" spans="2:84" ht="14.25" customHeight="1">
      <c r="B75" s="547"/>
      <c r="C75" s="969" t="s">
        <v>440</v>
      </c>
      <c r="D75" s="966"/>
      <c r="E75" s="966"/>
      <c r="F75" s="966"/>
      <c r="G75" s="966"/>
      <c r="H75" s="970"/>
      <c r="I75" s="937" t="s">
        <v>422</v>
      </c>
      <c r="J75" s="939" t="s">
        <v>176</v>
      </c>
      <c r="K75" s="939"/>
      <c r="L75" s="218"/>
      <c r="M75" s="219"/>
      <c r="N75" s="941" t="s">
        <v>417</v>
      </c>
      <c r="O75" s="660" t="s">
        <v>177</v>
      </c>
      <c r="P75" s="966"/>
      <c r="Q75" s="309"/>
      <c r="R75" s="959"/>
      <c r="S75" s="960"/>
      <c r="T75" s="960"/>
      <c r="U75" s="960"/>
      <c r="V75" s="960"/>
      <c r="W75" s="960"/>
      <c r="X75" s="960"/>
      <c r="Y75" s="960"/>
      <c r="Z75" s="960"/>
      <c r="AA75" s="960"/>
      <c r="AB75" s="961"/>
      <c r="AC75" s="929"/>
      <c r="AE75" s="446" t="str">
        <f>I75</f>
        <v>□</v>
      </c>
      <c r="AH75" s="475" t="str">
        <f>IF(AE75&amp;AE76="■□","●適合",IF(AE75&amp;AE76="□■","◆未達",IF(AE75&amp;AE76="□□","■未答","▼矛盾")))</f>
        <v>■未答</v>
      </c>
      <c r="AI75" s="8"/>
      <c r="AJ75" s="8"/>
      <c r="AL75" s="24" t="s">
        <v>342</v>
      </c>
      <c r="AM75" s="476" t="s">
        <v>412</v>
      </c>
      <c r="AN75" s="476" t="s">
        <v>424</v>
      </c>
      <c r="AO75" s="476" t="s">
        <v>441</v>
      </c>
      <c r="AP75" s="476" t="s">
        <v>346</v>
      </c>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row>
    <row r="76" spans="2:84" ht="14.25" customHeight="1">
      <c r="B76" s="547"/>
      <c r="C76" s="971"/>
      <c r="D76" s="967"/>
      <c r="E76" s="967"/>
      <c r="F76" s="967"/>
      <c r="G76" s="967"/>
      <c r="H76" s="972"/>
      <c r="I76" s="973"/>
      <c r="J76" s="974"/>
      <c r="K76" s="974"/>
      <c r="L76" s="216"/>
      <c r="M76" s="217"/>
      <c r="N76" s="965"/>
      <c r="O76" s="967"/>
      <c r="P76" s="967"/>
      <c r="Q76" s="215"/>
      <c r="R76" s="959"/>
      <c r="S76" s="960"/>
      <c r="T76" s="960"/>
      <c r="U76" s="960"/>
      <c r="V76" s="960"/>
      <c r="W76" s="960"/>
      <c r="X76" s="960"/>
      <c r="Y76" s="960"/>
      <c r="Z76" s="960"/>
      <c r="AA76" s="960"/>
      <c r="AB76" s="961"/>
      <c r="AC76" s="968"/>
      <c r="AE76" s="3" t="str">
        <f>N75</f>
        <v>□</v>
      </c>
      <c r="AH76" s="8"/>
      <c r="AI76" s="8"/>
      <c r="AJ76" s="8"/>
      <c r="AM76" s="475" t="s">
        <v>347</v>
      </c>
      <c r="AN76" s="475" t="s">
        <v>348</v>
      </c>
      <c r="AO76" s="480" t="s">
        <v>349</v>
      </c>
      <c r="AP76" s="480" t="s">
        <v>350</v>
      </c>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row>
    <row r="77" spans="2:84" ht="15.75" customHeight="1">
      <c r="B77" s="547"/>
      <c r="C77" s="969" t="s">
        <v>442</v>
      </c>
      <c r="D77" s="966"/>
      <c r="E77" s="966"/>
      <c r="F77" s="966"/>
      <c r="G77" s="966"/>
      <c r="H77" s="970"/>
      <c r="I77" s="937" t="s">
        <v>422</v>
      </c>
      <c r="J77" s="939" t="s">
        <v>176</v>
      </c>
      <c r="K77" s="939"/>
      <c r="L77" s="218"/>
      <c r="M77" s="219"/>
      <c r="N77" s="941" t="s">
        <v>443</v>
      </c>
      <c r="O77" s="660" t="s">
        <v>177</v>
      </c>
      <c r="P77" s="966"/>
      <c r="Q77" s="309"/>
      <c r="R77" s="959"/>
      <c r="S77" s="960"/>
      <c r="T77" s="960"/>
      <c r="U77" s="960"/>
      <c r="V77" s="960"/>
      <c r="W77" s="960"/>
      <c r="X77" s="960"/>
      <c r="Y77" s="960"/>
      <c r="Z77" s="960"/>
      <c r="AA77" s="960"/>
      <c r="AB77" s="961"/>
      <c r="AC77" s="929"/>
      <c r="AE77" s="446" t="str">
        <f>I77</f>
        <v>□</v>
      </c>
      <c r="AH77" s="475" t="str">
        <f>IF(AE77&amp;AE78="■□","●適合",IF(AE77&amp;AE78="□■","◆未達",IF(AE77&amp;AE78="□□","■未答","▼矛盾")))</f>
        <v>■未答</v>
      </c>
      <c r="AI77" s="8"/>
      <c r="AJ77" s="8"/>
      <c r="AL77" s="24" t="s">
        <v>342</v>
      </c>
      <c r="AM77" s="476" t="s">
        <v>412</v>
      </c>
      <c r="AN77" s="476" t="s">
        <v>424</v>
      </c>
      <c r="AO77" s="476" t="s">
        <v>441</v>
      </c>
      <c r="AP77" s="476" t="s">
        <v>346</v>
      </c>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row>
    <row r="78" spans="2:84" ht="15.75" customHeight="1">
      <c r="B78" s="547"/>
      <c r="C78" s="971"/>
      <c r="D78" s="967"/>
      <c r="E78" s="967"/>
      <c r="F78" s="967"/>
      <c r="G78" s="967"/>
      <c r="H78" s="972"/>
      <c r="I78" s="973"/>
      <c r="J78" s="974"/>
      <c r="K78" s="974"/>
      <c r="L78" s="216"/>
      <c r="M78" s="217"/>
      <c r="N78" s="965"/>
      <c r="O78" s="967"/>
      <c r="P78" s="967"/>
      <c r="Q78" s="215"/>
      <c r="R78" s="959"/>
      <c r="S78" s="960"/>
      <c r="T78" s="960"/>
      <c r="U78" s="960"/>
      <c r="V78" s="960"/>
      <c r="W78" s="960"/>
      <c r="X78" s="960"/>
      <c r="Y78" s="960"/>
      <c r="Z78" s="960"/>
      <c r="AA78" s="960"/>
      <c r="AB78" s="961"/>
      <c r="AC78" s="968"/>
      <c r="AE78" s="3" t="str">
        <f>N77</f>
        <v>□</v>
      </c>
      <c r="AH78" s="8"/>
      <c r="AI78" s="8"/>
      <c r="AJ78" s="8"/>
      <c r="AM78" s="475" t="s">
        <v>347</v>
      </c>
      <c r="AN78" s="475" t="s">
        <v>348</v>
      </c>
      <c r="AO78" s="480" t="s">
        <v>349</v>
      </c>
      <c r="AP78" s="480" t="s">
        <v>350</v>
      </c>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row>
    <row r="79" spans="2:84" ht="15" customHeight="1">
      <c r="B79" s="540"/>
      <c r="C79" s="969" t="s">
        <v>444</v>
      </c>
      <c r="D79" s="966"/>
      <c r="E79" s="966"/>
      <c r="F79" s="966"/>
      <c r="G79" s="966"/>
      <c r="H79" s="970"/>
      <c r="I79" s="937" t="s">
        <v>428</v>
      </c>
      <c r="J79" s="939" t="s">
        <v>176</v>
      </c>
      <c r="K79" s="939"/>
      <c r="L79" s="218"/>
      <c r="M79" s="219"/>
      <c r="N79" s="941" t="s">
        <v>445</v>
      </c>
      <c r="O79" s="660" t="s">
        <v>177</v>
      </c>
      <c r="P79" s="966"/>
      <c r="Q79" s="309"/>
      <c r="R79" s="959"/>
      <c r="S79" s="960"/>
      <c r="T79" s="960"/>
      <c r="U79" s="960"/>
      <c r="V79" s="960"/>
      <c r="W79" s="960"/>
      <c r="X79" s="960"/>
      <c r="Y79" s="960"/>
      <c r="Z79" s="960"/>
      <c r="AA79" s="960"/>
      <c r="AB79" s="961"/>
      <c r="AC79" s="929"/>
      <c r="AE79" s="446" t="str">
        <f>I79</f>
        <v>□</v>
      </c>
      <c r="AH79" s="475" t="str">
        <f>IF(AE79&amp;AE80="■□","●適合",IF(AE79&amp;AE80="□■","◆未達",IF(AE79&amp;AE80="□□","■未答","▼矛盾")))</f>
        <v>■未答</v>
      </c>
      <c r="AI79" s="8"/>
      <c r="AJ79" s="8"/>
      <c r="AL79" s="24" t="s">
        <v>342</v>
      </c>
      <c r="AM79" s="476" t="s">
        <v>435</v>
      </c>
      <c r="AN79" s="476" t="s">
        <v>419</v>
      </c>
      <c r="AO79" s="476" t="s">
        <v>441</v>
      </c>
      <c r="AP79" s="476" t="s">
        <v>346</v>
      </c>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row>
    <row r="80" spans="2:84" ht="15" customHeight="1">
      <c r="B80" s="543"/>
      <c r="C80" s="971"/>
      <c r="D80" s="967"/>
      <c r="E80" s="967"/>
      <c r="F80" s="967"/>
      <c r="G80" s="967"/>
      <c r="H80" s="972"/>
      <c r="I80" s="973"/>
      <c r="J80" s="974"/>
      <c r="K80" s="974"/>
      <c r="L80" s="216"/>
      <c r="M80" s="217"/>
      <c r="N80" s="965"/>
      <c r="O80" s="967"/>
      <c r="P80" s="967"/>
      <c r="Q80" s="215"/>
      <c r="R80" s="962"/>
      <c r="S80" s="963"/>
      <c r="T80" s="963"/>
      <c r="U80" s="963"/>
      <c r="V80" s="963"/>
      <c r="W80" s="963"/>
      <c r="X80" s="963"/>
      <c r="Y80" s="963"/>
      <c r="Z80" s="963"/>
      <c r="AA80" s="963"/>
      <c r="AB80" s="964"/>
      <c r="AC80" s="968"/>
      <c r="AE80" s="3" t="str">
        <f>N79</f>
        <v>□</v>
      </c>
      <c r="AH80" s="8"/>
      <c r="AI80" s="8"/>
      <c r="AJ80" s="8"/>
      <c r="AM80" s="475" t="s">
        <v>347</v>
      </c>
      <c r="AN80" s="475" t="s">
        <v>348</v>
      </c>
      <c r="AO80" s="480" t="s">
        <v>349</v>
      </c>
      <c r="AP80" s="480" t="s">
        <v>350</v>
      </c>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row>
    <row r="81" spans="2:84" ht="32.25" customHeight="1">
      <c r="B81" s="975" t="s">
        <v>446</v>
      </c>
      <c r="C81" s="976"/>
      <c r="D81" s="976"/>
      <c r="E81" s="976"/>
      <c r="F81" s="976"/>
      <c r="G81" s="976"/>
      <c r="H81" s="977"/>
      <c r="I81" s="563"/>
      <c r="J81" s="214"/>
      <c r="K81" s="214"/>
      <c r="L81" s="213"/>
      <c r="M81" s="213"/>
      <c r="N81" s="214"/>
      <c r="O81" s="214"/>
      <c r="P81" s="214"/>
      <c r="Q81" s="214"/>
      <c r="R81" s="945" t="s">
        <v>447</v>
      </c>
      <c r="S81" s="946"/>
      <c r="T81" s="946"/>
      <c r="U81" s="946"/>
      <c r="V81" s="946"/>
      <c r="W81" s="946"/>
      <c r="X81" s="946"/>
      <c r="Y81" s="946"/>
      <c r="Z81" s="946"/>
      <c r="AA81" s="946"/>
      <c r="AB81" s="947"/>
      <c r="AC81" s="208"/>
      <c r="AH81" s="8"/>
      <c r="AI81" s="8"/>
      <c r="AJ81" s="8"/>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row>
    <row r="82" spans="2:84" ht="14.25" customHeight="1">
      <c r="B82" s="547"/>
      <c r="C82" s="969" t="s">
        <v>448</v>
      </c>
      <c r="D82" s="966"/>
      <c r="E82" s="966"/>
      <c r="F82" s="966"/>
      <c r="G82" s="966"/>
      <c r="H82" s="970"/>
      <c r="I82" s="937" t="s">
        <v>428</v>
      </c>
      <c r="J82" s="939" t="s">
        <v>176</v>
      </c>
      <c r="K82" s="939"/>
      <c r="L82" s="218"/>
      <c r="M82" s="219"/>
      <c r="N82" s="941" t="s">
        <v>436</v>
      </c>
      <c r="O82" s="660" t="s">
        <v>177</v>
      </c>
      <c r="P82" s="966"/>
      <c r="Q82" s="309"/>
      <c r="R82" s="959"/>
      <c r="S82" s="960"/>
      <c r="T82" s="960"/>
      <c r="U82" s="960"/>
      <c r="V82" s="960"/>
      <c r="W82" s="960"/>
      <c r="X82" s="960"/>
      <c r="Y82" s="960"/>
      <c r="Z82" s="960"/>
      <c r="AA82" s="960"/>
      <c r="AB82" s="961"/>
      <c r="AC82" s="929"/>
      <c r="AE82" s="446" t="str">
        <f>I82</f>
        <v>□</v>
      </c>
      <c r="AH82" s="475" t="str">
        <f>IF(AE82&amp;AE83="■□","●適合",IF(AE82&amp;AE83="□■","◆未達",IF(AE82&amp;AE83="□□","■未答","▼矛盾")))</f>
        <v>■未答</v>
      </c>
      <c r="AI82" s="8"/>
      <c r="AJ82" s="8"/>
      <c r="AL82" s="24" t="s">
        <v>342</v>
      </c>
      <c r="AM82" s="476" t="s">
        <v>429</v>
      </c>
      <c r="AN82" s="476" t="s">
        <v>424</v>
      </c>
      <c r="AO82" s="476" t="s">
        <v>425</v>
      </c>
      <c r="AP82" s="476" t="s">
        <v>346</v>
      </c>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row>
    <row r="83" spans="2:84" ht="14.25" customHeight="1">
      <c r="B83" s="547"/>
      <c r="C83" s="971"/>
      <c r="D83" s="967"/>
      <c r="E83" s="967"/>
      <c r="F83" s="967"/>
      <c r="G83" s="967"/>
      <c r="H83" s="972"/>
      <c r="I83" s="973"/>
      <c r="J83" s="974"/>
      <c r="K83" s="974"/>
      <c r="L83" s="216"/>
      <c r="M83" s="217"/>
      <c r="N83" s="965"/>
      <c r="O83" s="967"/>
      <c r="P83" s="967"/>
      <c r="Q83" s="215"/>
      <c r="R83" s="959"/>
      <c r="S83" s="960"/>
      <c r="T83" s="960"/>
      <c r="U83" s="960"/>
      <c r="V83" s="960"/>
      <c r="W83" s="960"/>
      <c r="X83" s="960"/>
      <c r="Y83" s="960"/>
      <c r="Z83" s="960"/>
      <c r="AA83" s="960"/>
      <c r="AB83" s="961"/>
      <c r="AC83" s="968"/>
      <c r="AE83" s="3" t="str">
        <f>N82</f>
        <v>□</v>
      </c>
      <c r="AH83" s="8"/>
      <c r="AI83" s="8"/>
      <c r="AJ83" s="8"/>
      <c r="AM83" s="475" t="s">
        <v>347</v>
      </c>
      <c r="AN83" s="475" t="s">
        <v>348</v>
      </c>
      <c r="AO83" s="480" t="s">
        <v>349</v>
      </c>
      <c r="AP83" s="480" t="s">
        <v>350</v>
      </c>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row>
    <row r="84" spans="2:84" ht="14.25" customHeight="1">
      <c r="B84" s="540"/>
      <c r="C84" s="969" t="s">
        <v>449</v>
      </c>
      <c r="D84" s="966"/>
      <c r="E84" s="966"/>
      <c r="F84" s="966"/>
      <c r="G84" s="966"/>
      <c r="H84" s="970"/>
      <c r="I84" s="937" t="s">
        <v>416</v>
      </c>
      <c r="J84" s="939" t="s">
        <v>176</v>
      </c>
      <c r="K84" s="939"/>
      <c r="L84" s="218"/>
      <c r="M84" s="219"/>
      <c r="N84" s="941" t="s">
        <v>417</v>
      </c>
      <c r="O84" s="943" t="s">
        <v>177</v>
      </c>
      <c r="P84" s="943"/>
      <c r="Q84" s="309"/>
      <c r="R84" s="959"/>
      <c r="S84" s="960"/>
      <c r="T84" s="960"/>
      <c r="U84" s="960"/>
      <c r="V84" s="960"/>
      <c r="W84" s="960"/>
      <c r="X84" s="960"/>
      <c r="Y84" s="960"/>
      <c r="Z84" s="960"/>
      <c r="AA84" s="960"/>
      <c r="AB84" s="961"/>
      <c r="AC84" s="929"/>
      <c r="AE84" s="446" t="str">
        <f>I84</f>
        <v>□</v>
      </c>
      <c r="AH84" s="475" t="str">
        <f>IF(AE84&amp;AE85="■□","●適合",IF(AE84&amp;AE85="□■","◆未達",IF(AE84&amp;AE85="□□","■未答","▼矛盾")))</f>
        <v>■未答</v>
      </c>
      <c r="AI84" s="8"/>
      <c r="AJ84" s="8"/>
      <c r="AL84" s="24" t="s">
        <v>342</v>
      </c>
      <c r="AM84" s="476" t="s">
        <v>412</v>
      </c>
      <c r="AN84" s="476" t="s">
        <v>450</v>
      </c>
      <c r="AO84" s="476" t="s">
        <v>431</v>
      </c>
      <c r="AP84" s="476" t="s">
        <v>346</v>
      </c>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row>
    <row r="85" spans="2:84" ht="14.25" customHeight="1">
      <c r="B85" s="543"/>
      <c r="C85" s="971"/>
      <c r="D85" s="967"/>
      <c r="E85" s="967"/>
      <c r="F85" s="967"/>
      <c r="G85" s="967"/>
      <c r="H85" s="972"/>
      <c r="I85" s="973"/>
      <c r="J85" s="974"/>
      <c r="K85" s="974"/>
      <c r="L85" s="216"/>
      <c r="M85" s="217"/>
      <c r="N85" s="957"/>
      <c r="O85" s="958"/>
      <c r="P85" s="958"/>
      <c r="Q85" s="215"/>
      <c r="R85" s="952"/>
      <c r="S85" s="953"/>
      <c r="T85" s="953"/>
      <c r="U85" s="953"/>
      <c r="V85" s="953"/>
      <c r="W85" s="953"/>
      <c r="X85" s="953"/>
      <c r="Y85" s="953"/>
      <c r="Z85" s="953"/>
      <c r="AA85" s="953"/>
      <c r="AB85" s="954"/>
      <c r="AC85" s="930"/>
      <c r="AE85" s="3" t="str">
        <f>N84</f>
        <v>□</v>
      </c>
      <c r="AH85" s="8"/>
      <c r="AI85" s="8"/>
      <c r="AJ85" s="8"/>
      <c r="AM85" s="475" t="s">
        <v>347</v>
      </c>
      <c r="AN85" s="475" t="s">
        <v>348</v>
      </c>
      <c r="AO85" s="480" t="s">
        <v>349</v>
      </c>
      <c r="AP85" s="480" t="s">
        <v>350</v>
      </c>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row>
    <row r="86" spans="2:84" ht="32.25" customHeight="1">
      <c r="B86" s="547" t="s">
        <v>451</v>
      </c>
      <c r="C86" s="212"/>
      <c r="D86" s="212"/>
      <c r="E86" s="212"/>
      <c r="F86" s="212"/>
      <c r="G86" s="212"/>
      <c r="H86" s="562"/>
      <c r="I86" s="563"/>
      <c r="J86" s="214"/>
      <c r="K86" s="214"/>
      <c r="L86" s="213"/>
      <c r="M86" s="213"/>
      <c r="N86" s="214"/>
      <c r="O86" s="214"/>
      <c r="P86" s="214"/>
      <c r="Q86" s="214"/>
      <c r="R86" s="945" t="s">
        <v>452</v>
      </c>
      <c r="S86" s="946"/>
      <c r="T86" s="946"/>
      <c r="U86" s="946"/>
      <c r="V86" s="946"/>
      <c r="W86" s="946"/>
      <c r="X86" s="946"/>
      <c r="Y86" s="946"/>
      <c r="Z86" s="946"/>
      <c r="AA86" s="946"/>
      <c r="AB86" s="947"/>
      <c r="AC86" s="208"/>
      <c r="AH86" s="8"/>
      <c r="AI86" s="8"/>
      <c r="AJ86" s="8"/>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row>
    <row r="87" spans="2:84" ht="14.25" customHeight="1">
      <c r="B87" s="547"/>
      <c r="C87" s="945" t="s">
        <v>453</v>
      </c>
      <c r="D87" s="946"/>
      <c r="E87" s="946"/>
      <c r="F87" s="946"/>
      <c r="G87" s="946"/>
      <c r="H87" s="947"/>
      <c r="I87" s="937" t="s">
        <v>428</v>
      </c>
      <c r="J87" s="939" t="s">
        <v>176</v>
      </c>
      <c r="K87" s="939"/>
      <c r="L87" s="218"/>
      <c r="M87" s="219"/>
      <c r="N87" s="941" t="s">
        <v>417</v>
      </c>
      <c r="O87" s="943" t="s">
        <v>177</v>
      </c>
      <c r="P87" s="943"/>
      <c r="Q87" s="309"/>
      <c r="R87" s="959"/>
      <c r="S87" s="960"/>
      <c r="T87" s="960"/>
      <c r="U87" s="960"/>
      <c r="V87" s="960"/>
      <c r="W87" s="960"/>
      <c r="X87" s="960"/>
      <c r="Y87" s="960"/>
      <c r="Z87" s="960"/>
      <c r="AA87" s="960"/>
      <c r="AB87" s="961"/>
      <c r="AC87" s="929"/>
      <c r="AE87" s="446" t="str">
        <f>I87</f>
        <v>□</v>
      </c>
      <c r="AH87" s="475" t="str">
        <f>IF(AE87&amp;AE88="■□","●適合",IF(AE87&amp;AE88="□■","◆未達",IF(AE87&amp;AE88="□□","■未答","▼矛盾")))</f>
        <v>■未答</v>
      </c>
      <c r="AI87" s="8"/>
      <c r="AJ87" s="8"/>
      <c r="AL87" s="24" t="s">
        <v>342</v>
      </c>
      <c r="AM87" s="476" t="s">
        <v>418</v>
      </c>
      <c r="AN87" s="476" t="s">
        <v>419</v>
      </c>
      <c r="AO87" s="476" t="s">
        <v>425</v>
      </c>
      <c r="AP87" s="476" t="s">
        <v>346</v>
      </c>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row>
    <row r="88" spans="2:84" ht="14.25" customHeight="1">
      <c r="B88" s="547"/>
      <c r="C88" s="952"/>
      <c r="D88" s="953"/>
      <c r="E88" s="953"/>
      <c r="F88" s="953"/>
      <c r="G88" s="953"/>
      <c r="H88" s="954"/>
      <c r="I88" s="955"/>
      <c r="J88" s="956"/>
      <c r="K88" s="956"/>
      <c r="L88" s="216"/>
      <c r="M88" s="217"/>
      <c r="N88" s="957"/>
      <c r="O88" s="958"/>
      <c r="P88" s="958"/>
      <c r="Q88" s="215"/>
      <c r="R88" s="959"/>
      <c r="S88" s="960"/>
      <c r="T88" s="960"/>
      <c r="U88" s="960"/>
      <c r="V88" s="960"/>
      <c r="W88" s="960"/>
      <c r="X88" s="960"/>
      <c r="Y88" s="960"/>
      <c r="Z88" s="960"/>
      <c r="AA88" s="960"/>
      <c r="AB88" s="961"/>
      <c r="AC88" s="930"/>
      <c r="AE88" s="3" t="str">
        <f>N87</f>
        <v>□</v>
      </c>
      <c r="AH88" s="8"/>
      <c r="AI88" s="8"/>
      <c r="AJ88" s="8"/>
      <c r="AM88" s="475" t="s">
        <v>347</v>
      </c>
      <c r="AN88" s="475" t="s">
        <v>348</v>
      </c>
      <c r="AO88" s="480" t="s">
        <v>349</v>
      </c>
      <c r="AP88" s="480" t="s">
        <v>350</v>
      </c>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row>
    <row r="89" spans="2:84" ht="14.25" customHeight="1">
      <c r="B89" s="547"/>
      <c r="C89" s="945" t="s">
        <v>454</v>
      </c>
      <c r="D89" s="946"/>
      <c r="E89" s="946"/>
      <c r="F89" s="946"/>
      <c r="G89" s="946"/>
      <c r="H89" s="947"/>
      <c r="I89" s="937" t="s">
        <v>455</v>
      </c>
      <c r="J89" s="939" t="s">
        <v>176</v>
      </c>
      <c r="K89" s="939"/>
      <c r="L89" s="218"/>
      <c r="M89" s="219"/>
      <c r="N89" s="941" t="s">
        <v>55</v>
      </c>
      <c r="O89" s="943" t="s">
        <v>177</v>
      </c>
      <c r="P89" s="943"/>
      <c r="Q89" s="309"/>
      <c r="R89" s="959"/>
      <c r="S89" s="960"/>
      <c r="T89" s="960"/>
      <c r="U89" s="960"/>
      <c r="V89" s="960"/>
      <c r="W89" s="960"/>
      <c r="X89" s="960"/>
      <c r="Y89" s="960"/>
      <c r="Z89" s="960"/>
      <c r="AA89" s="960"/>
      <c r="AB89" s="961"/>
      <c r="AC89" s="929"/>
      <c r="AE89" s="446" t="str">
        <f>I89</f>
        <v>□</v>
      </c>
      <c r="AH89" s="475" t="str">
        <f>IF(AE89&amp;AE90="■□","●適合",IF(AE89&amp;AE90="□■","◆未達",IF(AE89&amp;AE90="□□","■未答","▼矛盾")))</f>
        <v>■未答</v>
      </c>
      <c r="AI89" s="8"/>
      <c r="AJ89" s="8"/>
      <c r="AL89" s="24" t="s">
        <v>342</v>
      </c>
      <c r="AM89" s="476" t="s">
        <v>343</v>
      </c>
      <c r="AN89" s="476" t="s">
        <v>344</v>
      </c>
      <c r="AO89" s="476" t="s">
        <v>345</v>
      </c>
      <c r="AP89" s="476" t="s">
        <v>346</v>
      </c>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row>
    <row r="90" spans="2:84" ht="14.25" customHeight="1">
      <c r="B90" s="547"/>
      <c r="C90" s="952"/>
      <c r="D90" s="953"/>
      <c r="E90" s="953"/>
      <c r="F90" s="953"/>
      <c r="G90" s="953"/>
      <c r="H90" s="954"/>
      <c r="I90" s="955"/>
      <c r="J90" s="956"/>
      <c r="K90" s="956"/>
      <c r="L90" s="216"/>
      <c r="M90" s="217"/>
      <c r="N90" s="957"/>
      <c r="O90" s="958"/>
      <c r="P90" s="958"/>
      <c r="Q90" s="215"/>
      <c r="R90" s="959"/>
      <c r="S90" s="960"/>
      <c r="T90" s="960"/>
      <c r="U90" s="960"/>
      <c r="V90" s="960"/>
      <c r="W90" s="960"/>
      <c r="X90" s="960"/>
      <c r="Y90" s="960"/>
      <c r="Z90" s="960"/>
      <c r="AA90" s="960"/>
      <c r="AB90" s="961"/>
      <c r="AC90" s="930"/>
      <c r="AE90" s="3" t="str">
        <f>N89</f>
        <v>□</v>
      </c>
      <c r="AH90" s="8"/>
      <c r="AI90" s="8"/>
      <c r="AJ90" s="8"/>
      <c r="AM90" s="475" t="s">
        <v>347</v>
      </c>
      <c r="AN90" s="475" t="s">
        <v>348</v>
      </c>
      <c r="AO90" s="480" t="s">
        <v>349</v>
      </c>
      <c r="AP90" s="480" t="s">
        <v>350</v>
      </c>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row>
    <row r="91" spans="2:84" ht="14.25" customHeight="1">
      <c r="B91" s="540"/>
      <c r="C91" s="945" t="s">
        <v>261</v>
      </c>
      <c r="D91" s="946"/>
      <c r="E91" s="946"/>
      <c r="F91" s="946"/>
      <c r="G91" s="946"/>
      <c r="H91" s="947"/>
      <c r="I91" s="937" t="s">
        <v>47</v>
      </c>
      <c r="J91" s="939" t="s">
        <v>176</v>
      </c>
      <c r="K91" s="939"/>
      <c r="L91" s="218"/>
      <c r="M91" s="219"/>
      <c r="N91" s="941" t="s">
        <v>55</v>
      </c>
      <c r="O91" s="943" t="s">
        <v>177</v>
      </c>
      <c r="P91" s="943"/>
      <c r="Q91" s="309"/>
      <c r="R91" s="959"/>
      <c r="S91" s="960"/>
      <c r="T91" s="960"/>
      <c r="U91" s="960"/>
      <c r="V91" s="960"/>
      <c r="W91" s="960"/>
      <c r="X91" s="960"/>
      <c r="Y91" s="960"/>
      <c r="Z91" s="960"/>
      <c r="AA91" s="960"/>
      <c r="AB91" s="961"/>
      <c r="AC91" s="929"/>
      <c r="AE91" s="446" t="str">
        <f>I91</f>
        <v>□</v>
      </c>
      <c r="AH91" s="475" t="str">
        <f>IF(AE91&amp;AE92="■□","●適合",IF(AE91&amp;AE92="□■","◆未達",IF(AE91&amp;AE92="□□","■未答","▼矛盾")))</f>
        <v>■未答</v>
      </c>
      <c r="AI91" s="8"/>
      <c r="AJ91" s="8"/>
      <c r="AL91" s="24" t="s">
        <v>342</v>
      </c>
      <c r="AM91" s="476" t="s">
        <v>343</v>
      </c>
      <c r="AN91" s="476" t="s">
        <v>344</v>
      </c>
      <c r="AO91" s="476" t="s">
        <v>431</v>
      </c>
      <c r="AP91" s="476" t="s">
        <v>346</v>
      </c>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row>
    <row r="92" spans="2:84" ht="14.25" customHeight="1">
      <c r="B92" s="543"/>
      <c r="C92" s="952"/>
      <c r="D92" s="953"/>
      <c r="E92" s="953"/>
      <c r="F92" s="953"/>
      <c r="G92" s="953"/>
      <c r="H92" s="954"/>
      <c r="I92" s="955"/>
      <c r="J92" s="956"/>
      <c r="K92" s="956"/>
      <c r="L92" s="216"/>
      <c r="M92" s="217"/>
      <c r="N92" s="957"/>
      <c r="O92" s="958"/>
      <c r="P92" s="958"/>
      <c r="Q92" s="215"/>
      <c r="R92" s="962"/>
      <c r="S92" s="963"/>
      <c r="T92" s="963"/>
      <c r="U92" s="963"/>
      <c r="V92" s="963"/>
      <c r="W92" s="963"/>
      <c r="X92" s="963"/>
      <c r="Y92" s="963"/>
      <c r="Z92" s="963"/>
      <c r="AA92" s="963"/>
      <c r="AB92" s="964"/>
      <c r="AC92" s="930"/>
      <c r="AE92" s="3" t="str">
        <f>N91</f>
        <v>□</v>
      </c>
      <c r="AH92" s="8"/>
      <c r="AI92" s="8"/>
      <c r="AJ92" s="8"/>
      <c r="AM92" s="475" t="s">
        <v>347</v>
      </c>
      <c r="AN92" s="475" t="s">
        <v>348</v>
      </c>
      <c r="AO92" s="480" t="s">
        <v>349</v>
      </c>
      <c r="AP92" s="480" t="s">
        <v>350</v>
      </c>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row>
    <row r="93" spans="2:84" ht="30.75" customHeight="1">
      <c r="B93" s="931" t="s">
        <v>262</v>
      </c>
      <c r="C93" s="932"/>
      <c r="D93" s="932"/>
      <c r="E93" s="932"/>
      <c r="F93" s="932"/>
      <c r="G93" s="932"/>
      <c r="H93" s="933"/>
      <c r="I93" s="937" t="s">
        <v>456</v>
      </c>
      <c r="J93" s="939" t="s">
        <v>176</v>
      </c>
      <c r="K93" s="939"/>
      <c r="L93" s="218"/>
      <c r="M93" s="219"/>
      <c r="N93" s="941" t="s">
        <v>55</v>
      </c>
      <c r="O93" s="943" t="s">
        <v>177</v>
      </c>
      <c r="P93" s="943"/>
      <c r="Q93" s="309"/>
      <c r="R93" s="945" t="s">
        <v>263</v>
      </c>
      <c r="S93" s="946"/>
      <c r="T93" s="946"/>
      <c r="U93" s="946"/>
      <c r="V93" s="946"/>
      <c r="W93" s="946"/>
      <c r="X93" s="946"/>
      <c r="Y93" s="946"/>
      <c r="Z93" s="946"/>
      <c r="AA93" s="946"/>
      <c r="AB93" s="947"/>
      <c r="AC93" s="929"/>
      <c r="AE93" s="446" t="str">
        <f>I93</f>
        <v>□</v>
      </c>
      <c r="AH93" s="475" t="str">
        <f>IF(AE93&amp;AE94="■□","●適合",IF(AE93&amp;AE94="□■","◆未達",IF(AE93&amp;AE94="□□","■未答","▼矛盾")))</f>
        <v>■未答</v>
      </c>
      <c r="AI93" s="8"/>
      <c r="AJ93" s="8"/>
      <c r="AL93" s="24" t="s">
        <v>342</v>
      </c>
      <c r="AM93" s="476" t="s">
        <v>457</v>
      </c>
      <c r="AN93" s="476" t="s">
        <v>344</v>
      </c>
      <c r="AO93" s="476" t="s">
        <v>345</v>
      </c>
      <c r="AP93" s="476" t="s">
        <v>346</v>
      </c>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row>
    <row r="94" spans="2:84" ht="30.75" customHeight="1" thickBot="1">
      <c r="B94" s="934"/>
      <c r="C94" s="935"/>
      <c r="D94" s="935"/>
      <c r="E94" s="935"/>
      <c r="F94" s="935"/>
      <c r="G94" s="935"/>
      <c r="H94" s="936"/>
      <c r="I94" s="938"/>
      <c r="J94" s="940"/>
      <c r="K94" s="940"/>
      <c r="L94" s="220"/>
      <c r="M94" s="221"/>
      <c r="N94" s="942"/>
      <c r="O94" s="944"/>
      <c r="P94" s="944"/>
      <c r="Q94" s="312"/>
      <c r="R94" s="948"/>
      <c r="S94" s="949"/>
      <c r="T94" s="949"/>
      <c r="U94" s="949"/>
      <c r="V94" s="949"/>
      <c r="W94" s="949"/>
      <c r="X94" s="949"/>
      <c r="Y94" s="949"/>
      <c r="Z94" s="949"/>
      <c r="AA94" s="949"/>
      <c r="AB94" s="950"/>
      <c r="AC94" s="951"/>
      <c r="AE94" s="3" t="str">
        <f>N93</f>
        <v>□</v>
      </c>
      <c r="AH94" s="8"/>
      <c r="AI94" s="8"/>
      <c r="AJ94" s="8"/>
      <c r="AM94" s="475" t="s">
        <v>347</v>
      </c>
      <c r="AN94" s="475" t="s">
        <v>348</v>
      </c>
      <c r="AO94" s="480" t="s">
        <v>349</v>
      </c>
      <c r="AP94" s="480" t="s">
        <v>350</v>
      </c>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row>
    <row r="95" spans="2:84" ht="31.5" customHeight="1" hidden="1" thickBot="1">
      <c r="B95" s="921" t="s">
        <v>50</v>
      </c>
      <c r="C95" s="922"/>
      <c r="D95" s="923"/>
      <c r="E95" s="923"/>
      <c r="F95" s="923"/>
      <c r="G95" s="923"/>
      <c r="H95" s="923"/>
      <c r="I95" s="924" t="s">
        <v>51</v>
      </c>
      <c r="J95" s="925"/>
      <c r="K95" s="925"/>
      <c r="L95" s="925"/>
      <c r="M95" s="925"/>
      <c r="N95" s="925"/>
      <c r="O95" s="925"/>
      <c r="P95" s="925"/>
      <c r="Q95" s="926"/>
      <c r="R95" s="924" t="s">
        <v>52</v>
      </c>
      <c r="S95" s="925"/>
      <c r="T95" s="925"/>
      <c r="U95" s="925"/>
      <c r="V95" s="925"/>
      <c r="W95" s="925"/>
      <c r="X95" s="925"/>
      <c r="Y95" s="925"/>
      <c r="Z95" s="925"/>
      <c r="AA95" s="925"/>
      <c r="AB95" s="926"/>
      <c r="AC95" s="9" t="s">
        <v>53</v>
      </c>
      <c r="AH95" s="8" t="s">
        <v>338</v>
      </c>
      <c r="AI95" s="8"/>
      <c r="AJ95" s="8" t="s">
        <v>339</v>
      </c>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row>
    <row r="96" spans="2:84" ht="21" customHeight="1" thickBot="1">
      <c r="B96" s="575" t="s">
        <v>458</v>
      </c>
      <c r="C96" s="196"/>
      <c r="D96" s="197"/>
      <c r="E96" s="197"/>
      <c r="F96" s="197"/>
      <c r="G96" s="197"/>
      <c r="H96" s="197"/>
      <c r="I96" s="198"/>
      <c r="J96" s="198"/>
      <c r="K96" s="198"/>
      <c r="L96" s="198"/>
      <c r="M96" s="198"/>
      <c r="N96" s="198"/>
      <c r="O96" s="198"/>
      <c r="P96" s="198"/>
      <c r="Q96" s="198"/>
      <c r="R96" s="199"/>
      <c r="S96" s="199"/>
      <c r="T96" s="199"/>
      <c r="U96" s="199"/>
      <c r="V96" s="199"/>
      <c r="W96" s="199"/>
      <c r="X96" s="199"/>
      <c r="Y96" s="199"/>
      <c r="Z96" s="199"/>
      <c r="AA96" s="199"/>
      <c r="AB96" s="199"/>
      <c r="AC96" s="200"/>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row>
    <row r="97" spans="2:84" ht="21" customHeight="1" thickBot="1">
      <c r="B97" s="10" t="s">
        <v>246</v>
      </c>
      <c r="C97" s="11"/>
      <c r="D97" s="12"/>
      <c r="E97" s="12"/>
      <c r="F97" s="12"/>
      <c r="G97" s="12"/>
      <c r="H97" s="12"/>
      <c r="I97" s="13"/>
      <c r="J97" s="13"/>
      <c r="K97" s="13"/>
      <c r="L97" s="13"/>
      <c r="M97" s="13"/>
      <c r="N97" s="13"/>
      <c r="O97" s="13"/>
      <c r="P97" s="13"/>
      <c r="Q97" s="13"/>
      <c r="R97" s="14"/>
      <c r="S97" s="14"/>
      <c r="T97" s="14"/>
      <c r="U97" s="14"/>
      <c r="V97" s="14"/>
      <c r="W97" s="14"/>
      <c r="X97" s="14"/>
      <c r="Y97" s="14"/>
      <c r="Z97" s="14"/>
      <c r="AA97" s="14"/>
      <c r="AB97" s="14"/>
      <c r="AC97" s="15"/>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row>
    <row r="98" spans="2:84" ht="9.75" customHeight="1">
      <c r="B98" s="816" t="s">
        <v>54</v>
      </c>
      <c r="C98" s="900"/>
      <c r="D98" s="779" t="s">
        <v>459</v>
      </c>
      <c r="E98" s="780"/>
      <c r="F98" s="780"/>
      <c r="G98" s="780"/>
      <c r="H98" s="781"/>
      <c r="I98" s="16"/>
      <c r="J98" s="17"/>
      <c r="K98" s="16"/>
      <c r="L98" s="16"/>
      <c r="M98" s="16"/>
      <c r="N98" s="16"/>
      <c r="O98" s="17"/>
      <c r="P98" s="17"/>
      <c r="Q98" s="18"/>
      <c r="R98" s="19"/>
      <c r="S98" s="20"/>
      <c r="T98" s="20"/>
      <c r="U98" s="20"/>
      <c r="V98" s="20"/>
      <c r="W98" s="20"/>
      <c r="X98" s="20"/>
      <c r="Y98" s="20"/>
      <c r="Z98" s="20"/>
      <c r="AA98" s="20"/>
      <c r="AB98" s="20"/>
      <c r="AC98" s="21"/>
      <c r="AP98" s="464"/>
      <c r="AQ98" s="3"/>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row>
    <row r="99" spans="2:84" ht="24" customHeight="1">
      <c r="B99" s="800"/>
      <c r="C99" s="801"/>
      <c r="D99" s="746"/>
      <c r="E99" s="689"/>
      <c r="F99" s="689"/>
      <c r="G99" s="689"/>
      <c r="H99" s="690"/>
      <c r="I99" s="23"/>
      <c r="J99" s="24"/>
      <c r="K99" s="25"/>
      <c r="L99" s="25"/>
      <c r="M99" s="25"/>
      <c r="N99" s="25"/>
      <c r="O99" s="24"/>
      <c r="P99" s="24"/>
      <c r="Q99" s="26"/>
      <c r="R99" s="27" t="s">
        <v>55</v>
      </c>
      <c r="S99" s="711" t="s">
        <v>56</v>
      </c>
      <c r="T99" s="711"/>
      <c r="U99" s="711"/>
      <c r="V99" s="711"/>
      <c r="W99" s="711"/>
      <c r="X99" s="711"/>
      <c r="Y99" s="711"/>
      <c r="Z99" s="711"/>
      <c r="AA99" s="711"/>
      <c r="AB99" s="927"/>
      <c r="AC99" s="28"/>
      <c r="AE99" s="446" t="str">
        <f>+I101</f>
        <v>□</v>
      </c>
      <c r="AF99" s="1" t="str">
        <f>R99</f>
        <v>□</v>
      </c>
      <c r="AG99" s="1">
        <f>IF(AF99&amp;AF100&amp;AF101&amp;AF102="□□□□",1,IF(AF99&amp;AF100&amp;AF101&amp;AF102="■□□□",1,IF(AF99&amp;AF100&amp;AF101&amp;AF102="□■□□",2,IF(AF99&amp;AF100&amp;AF101&amp;AF102="□□■□",2,IF(AF99&amp;AF100&amp;AF101&amp;AF102="□□□■",2,0)))))</f>
        <v>1</v>
      </c>
      <c r="AH99" s="475" t="str">
        <f>IF(AE99&amp;AE100="■□","●適合",IF(AE99&amp;AE100="□■","◆未達",IF(AE99&amp;AE100="□□","■未答","▼矛盾")))</f>
        <v>■未答</v>
      </c>
      <c r="AI99" s="29"/>
      <c r="AJ99" s="480" t="str">
        <f>IF(AG99=1,"■未答",IF(AG99=2,"◆未達",IF(AF99&amp;AF100&amp;AF101&amp;AF102="■■□□","◎無段",IF(AF99&amp;AF100&amp;AF101&amp;AF102="■□■□","●適合",IF(AF99&amp;AF100&amp;AF101&amp;AF102="■□□■","◆未達","▼矛盾")))))</f>
        <v>■未答</v>
      </c>
      <c r="AL99" s="24" t="s">
        <v>342</v>
      </c>
      <c r="AM99" s="476" t="s">
        <v>418</v>
      </c>
      <c r="AN99" s="476" t="s">
        <v>344</v>
      </c>
      <c r="AO99" s="476" t="s">
        <v>431</v>
      </c>
      <c r="AP99" s="476" t="s">
        <v>346</v>
      </c>
      <c r="AQ99" s="2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row>
    <row r="100" spans="2:84" ht="12" customHeight="1">
      <c r="B100" s="800"/>
      <c r="C100" s="801"/>
      <c r="D100" s="746"/>
      <c r="E100" s="689"/>
      <c r="F100" s="689"/>
      <c r="G100" s="689"/>
      <c r="H100" s="690"/>
      <c r="I100" s="30"/>
      <c r="J100" s="24"/>
      <c r="K100" s="25"/>
      <c r="L100" s="25"/>
      <c r="M100" s="25"/>
      <c r="N100" s="25"/>
      <c r="O100" s="24"/>
      <c r="P100" s="24"/>
      <c r="Q100" s="26"/>
      <c r="R100" s="31"/>
      <c r="S100" s="32"/>
      <c r="T100" s="32"/>
      <c r="U100" s="32"/>
      <c r="V100" s="32"/>
      <c r="W100" s="32"/>
      <c r="X100" s="32"/>
      <c r="Y100" s="32"/>
      <c r="Z100" s="32"/>
      <c r="AA100" s="32"/>
      <c r="AB100" s="32"/>
      <c r="AC100" s="28"/>
      <c r="AE100" s="1" t="str">
        <f>+I102</f>
        <v>□</v>
      </c>
      <c r="AF100" s="1" t="str">
        <f>R101</f>
        <v>□</v>
      </c>
      <c r="AM100" s="475" t="s">
        <v>347</v>
      </c>
      <c r="AN100" s="475" t="s">
        <v>348</v>
      </c>
      <c r="AO100" s="480" t="s">
        <v>349</v>
      </c>
      <c r="AP100" s="480" t="s">
        <v>350</v>
      </c>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row>
    <row r="101" spans="2:84" ht="18" customHeight="1">
      <c r="B101" s="800"/>
      <c r="C101" s="801"/>
      <c r="D101" s="746"/>
      <c r="E101" s="689"/>
      <c r="F101" s="689"/>
      <c r="G101" s="689"/>
      <c r="H101" s="690"/>
      <c r="I101" s="33" t="s">
        <v>416</v>
      </c>
      <c r="J101" s="669" t="s">
        <v>57</v>
      </c>
      <c r="K101" s="669"/>
      <c r="L101" s="669"/>
      <c r="M101" s="669"/>
      <c r="N101" s="669"/>
      <c r="O101" s="669"/>
      <c r="P101" s="669"/>
      <c r="Q101" s="670"/>
      <c r="R101" s="27" t="s">
        <v>55</v>
      </c>
      <c r="S101" s="32" t="s">
        <v>58</v>
      </c>
      <c r="T101" s="32"/>
      <c r="U101" s="32"/>
      <c r="V101" s="32"/>
      <c r="W101" s="32"/>
      <c r="X101" s="32"/>
      <c r="Y101" s="32"/>
      <c r="Z101" s="32"/>
      <c r="AA101" s="32"/>
      <c r="AB101" s="32"/>
      <c r="AC101" s="697"/>
      <c r="AF101" s="1" t="str">
        <f>+R102</f>
        <v>□</v>
      </c>
      <c r="AJ101" s="43"/>
      <c r="AL101" s="24" t="s">
        <v>363</v>
      </c>
      <c r="AM101" s="485" t="s">
        <v>460</v>
      </c>
      <c r="AN101" s="485" t="s">
        <v>461</v>
      </c>
      <c r="AO101" s="485" t="s">
        <v>462</v>
      </c>
      <c r="AP101" s="485" t="s">
        <v>463</v>
      </c>
      <c r="AQ101" s="485" t="s">
        <v>366</v>
      </c>
      <c r="AR101" s="485" t="s">
        <v>464</v>
      </c>
      <c r="AS101" s="485" t="s">
        <v>465</v>
      </c>
      <c r="AT101" s="476" t="s">
        <v>346</v>
      </c>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row>
    <row r="102" spans="2:84" ht="18" customHeight="1">
      <c r="B102" s="800"/>
      <c r="C102" s="801"/>
      <c r="D102" s="746"/>
      <c r="E102" s="689"/>
      <c r="F102" s="689"/>
      <c r="G102" s="689"/>
      <c r="H102" s="690"/>
      <c r="I102" s="33" t="s">
        <v>466</v>
      </c>
      <c r="J102" s="669" t="s">
        <v>59</v>
      </c>
      <c r="K102" s="669"/>
      <c r="L102" s="669"/>
      <c r="M102" s="669"/>
      <c r="N102" s="669"/>
      <c r="O102" s="669"/>
      <c r="P102" s="669"/>
      <c r="Q102" s="670"/>
      <c r="R102" s="27" t="s">
        <v>55</v>
      </c>
      <c r="S102" s="32" t="s">
        <v>60</v>
      </c>
      <c r="T102" s="32"/>
      <c r="U102" s="32"/>
      <c r="V102" s="32"/>
      <c r="W102" s="32"/>
      <c r="X102" s="32"/>
      <c r="Y102" s="32"/>
      <c r="Z102" s="32"/>
      <c r="AA102" s="32"/>
      <c r="AB102" s="32"/>
      <c r="AC102" s="697"/>
      <c r="AF102" s="1" t="str">
        <f>+R103</f>
        <v>□</v>
      </c>
      <c r="AL102" s="24"/>
      <c r="AM102" s="475" t="s">
        <v>467</v>
      </c>
      <c r="AN102" s="475" t="s">
        <v>347</v>
      </c>
      <c r="AO102" s="475" t="s">
        <v>348</v>
      </c>
      <c r="AP102" s="475" t="s">
        <v>348</v>
      </c>
      <c r="AQ102" s="475" t="s">
        <v>348</v>
      </c>
      <c r="AR102" s="475" t="s">
        <v>348</v>
      </c>
      <c r="AS102" s="480" t="s">
        <v>349</v>
      </c>
      <c r="AT102" s="480" t="s">
        <v>350</v>
      </c>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row>
    <row r="103" spans="2:84" ht="18" customHeight="1">
      <c r="B103" s="800"/>
      <c r="C103" s="801"/>
      <c r="D103" s="746"/>
      <c r="E103" s="689"/>
      <c r="F103" s="689"/>
      <c r="G103" s="689"/>
      <c r="H103" s="690"/>
      <c r="I103" s="36"/>
      <c r="J103" s="34"/>
      <c r="K103" s="37"/>
      <c r="L103" s="34"/>
      <c r="M103" s="34"/>
      <c r="N103" s="34"/>
      <c r="O103" s="34"/>
      <c r="P103" s="34"/>
      <c r="Q103" s="35"/>
      <c r="R103" s="27" t="s">
        <v>55</v>
      </c>
      <c r="S103" s="32" t="s">
        <v>61</v>
      </c>
      <c r="T103" s="32"/>
      <c r="U103" s="32"/>
      <c r="V103" s="32"/>
      <c r="W103" s="32"/>
      <c r="X103" s="32"/>
      <c r="Y103" s="32"/>
      <c r="Z103" s="32"/>
      <c r="AA103" s="32"/>
      <c r="AB103" s="32"/>
      <c r="AC103" s="697"/>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row>
    <row r="104" spans="2:84" ht="23.25" customHeight="1">
      <c r="B104" s="800"/>
      <c r="C104" s="801"/>
      <c r="D104" s="746"/>
      <c r="E104" s="689"/>
      <c r="F104" s="689"/>
      <c r="G104" s="689"/>
      <c r="H104" s="690"/>
      <c r="I104" s="25"/>
      <c r="J104" s="24"/>
      <c r="K104" s="25"/>
      <c r="L104" s="25"/>
      <c r="M104" s="25"/>
      <c r="N104" s="25"/>
      <c r="O104" s="24"/>
      <c r="P104" s="24"/>
      <c r="Q104" s="26"/>
      <c r="R104" s="38"/>
      <c r="S104" s="32"/>
      <c r="T104" s="32"/>
      <c r="U104" s="32"/>
      <c r="V104" s="32"/>
      <c r="W104" s="32"/>
      <c r="X104" s="32"/>
      <c r="Y104" s="32"/>
      <c r="Z104" s="32"/>
      <c r="AA104" s="32"/>
      <c r="AB104" s="32"/>
      <c r="AC104" s="28"/>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row>
    <row r="105" spans="2:84" ht="13.5" customHeight="1">
      <c r="B105" s="800"/>
      <c r="C105" s="801"/>
      <c r="D105" s="22"/>
      <c r="E105" s="745" t="s">
        <v>1</v>
      </c>
      <c r="F105" s="687"/>
      <c r="G105" s="687"/>
      <c r="H105" s="688"/>
      <c r="I105" s="39" t="s">
        <v>468</v>
      </c>
      <c r="J105" s="40" t="s">
        <v>62</v>
      </c>
      <c r="K105" s="40"/>
      <c r="L105" s="40"/>
      <c r="M105" s="40"/>
      <c r="N105" s="40"/>
      <c r="O105" s="40"/>
      <c r="P105" s="40"/>
      <c r="Q105" s="41"/>
      <c r="R105" s="918" t="s">
        <v>63</v>
      </c>
      <c r="S105" s="919"/>
      <c r="T105" s="919"/>
      <c r="U105" s="919"/>
      <c r="V105" s="919"/>
      <c r="W105" s="919"/>
      <c r="X105" s="919"/>
      <c r="Y105" s="919"/>
      <c r="Z105" s="919"/>
      <c r="AA105" s="919"/>
      <c r="AB105" s="920"/>
      <c r="AC105" s="696"/>
      <c r="AE105" s="446" t="str">
        <f>+I105</f>
        <v>□</v>
      </c>
      <c r="AF105" s="1">
        <f>IF(AE106="■",1,IF(AE107="■",1,0))</f>
        <v>0</v>
      </c>
      <c r="AH105" s="480" t="str">
        <f>IF(AE105&amp;AE106&amp;AE107="■□□","◎無し",IF(AE105&amp;AE106&amp;AE107="□■□","●適合",IF(AE105&amp;AE106&amp;AE107="□□■","◆未達",IF(AE105&amp;AE106&amp;AE107="□□□","■未答","▼矛盾"))))</f>
        <v>■未答</v>
      </c>
      <c r="AI105" s="43"/>
      <c r="AL105" s="24" t="s">
        <v>355</v>
      </c>
      <c r="AM105" s="476" t="s">
        <v>469</v>
      </c>
      <c r="AN105" s="476" t="s">
        <v>470</v>
      </c>
      <c r="AO105" s="476" t="s">
        <v>471</v>
      </c>
      <c r="AP105" s="476" t="s">
        <v>472</v>
      </c>
      <c r="AQ105" s="476" t="s">
        <v>346</v>
      </c>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row>
    <row r="106" spans="2:84" ht="13.5" customHeight="1">
      <c r="B106" s="800"/>
      <c r="C106" s="801"/>
      <c r="D106" s="22"/>
      <c r="E106" s="746"/>
      <c r="F106" s="689"/>
      <c r="G106" s="689"/>
      <c r="H106" s="690"/>
      <c r="I106" s="44" t="s">
        <v>55</v>
      </c>
      <c r="J106" s="669" t="s">
        <v>64</v>
      </c>
      <c r="K106" s="669"/>
      <c r="L106" s="669"/>
      <c r="M106" s="669"/>
      <c r="N106" s="669"/>
      <c r="O106" s="669"/>
      <c r="P106" s="669"/>
      <c r="Q106" s="670"/>
      <c r="R106" s="699" t="s">
        <v>65</v>
      </c>
      <c r="S106" s="700"/>
      <c r="T106" s="700"/>
      <c r="U106" s="700"/>
      <c r="V106" s="700"/>
      <c r="W106" s="700"/>
      <c r="X106" s="700"/>
      <c r="Y106" s="46"/>
      <c r="Z106" s="46"/>
      <c r="AA106" s="32" t="s">
        <v>473</v>
      </c>
      <c r="AB106" s="32"/>
      <c r="AC106" s="697"/>
      <c r="AE106" s="1" t="str">
        <f>+I106</f>
        <v>□</v>
      </c>
      <c r="AF106" s="1">
        <f>+Z106</f>
        <v>0</v>
      </c>
      <c r="AJ106" s="475" t="str">
        <f>IF(AF105=1,IF(AF106=0,"◎無段",IF(AF106&gt;20,"◆未達","●範囲内")),"■未答")</f>
        <v>■未答</v>
      </c>
      <c r="AL106" s="24"/>
      <c r="AM106" s="475" t="s">
        <v>370</v>
      </c>
      <c r="AN106" s="475" t="s">
        <v>347</v>
      </c>
      <c r="AO106" s="475" t="s">
        <v>348</v>
      </c>
      <c r="AP106" s="480" t="s">
        <v>349</v>
      </c>
      <c r="AQ106" s="480" t="s">
        <v>350</v>
      </c>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row>
    <row r="107" spans="2:84" ht="13.5" customHeight="1">
      <c r="B107" s="800"/>
      <c r="C107" s="801"/>
      <c r="D107" s="22"/>
      <c r="E107" s="747"/>
      <c r="F107" s="748"/>
      <c r="G107" s="748"/>
      <c r="H107" s="749"/>
      <c r="I107" s="47" t="s">
        <v>417</v>
      </c>
      <c r="J107" s="729" t="s">
        <v>67</v>
      </c>
      <c r="K107" s="729"/>
      <c r="L107" s="729"/>
      <c r="M107" s="729"/>
      <c r="N107" s="729"/>
      <c r="O107" s="729"/>
      <c r="P107" s="729"/>
      <c r="Q107" s="730"/>
      <c r="R107" s="812" t="s">
        <v>68</v>
      </c>
      <c r="S107" s="813"/>
      <c r="T107" s="813"/>
      <c r="U107" s="813"/>
      <c r="V107" s="813"/>
      <c r="W107" s="813"/>
      <c r="X107" s="813"/>
      <c r="Y107" s="50"/>
      <c r="Z107" s="50"/>
      <c r="AA107" s="51" t="s">
        <v>66</v>
      </c>
      <c r="AB107" s="51"/>
      <c r="AC107" s="698"/>
      <c r="AE107" s="1" t="str">
        <f>+I107</f>
        <v>□</v>
      </c>
      <c r="AF107" s="1">
        <f>+Z107</f>
        <v>0</v>
      </c>
      <c r="AJ107" s="475" t="str">
        <f>IF(AF105=1,IF(AF107=0,"◎無段",IF(AF107&gt;5,"◆未達","●範囲内")),"■未答")</f>
        <v>■未答</v>
      </c>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row>
    <row r="108" spans="2:84" ht="19.5" customHeight="1">
      <c r="B108" s="800"/>
      <c r="C108" s="801"/>
      <c r="D108" s="52"/>
      <c r="E108" s="901" t="s">
        <v>2</v>
      </c>
      <c r="F108" s="787"/>
      <c r="G108" s="787"/>
      <c r="H108" s="902"/>
      <c r="I108" s="53" t="s">
        <v>422</v>
      </c>
      <c r="J108" s="54" t="s">
        <v>62</v>
      </c>
      <c r="K108" s="54"/>
      <c r="L108" s="54"/>
      <c r="M108" s="53" t="s">
        <v>443</v>
      </c>
      <c r="N108" s="54" t="s">
        <v>69</v>
      </c>
      <c r="O108" s="54"/>
      <c r="P108" s="54"/>
      <c r="Q108" s="55"/>
      <c r="R108" s="56"/>
      <c r="S108" s="57"/>
      <c r="T108" s="57"/>
      <c r="U108" s="57"/>
      <c r="V108" s="57"/>
      <c r="W108" s="57"/>
      <c r="X108" s="57"/>
      <c r="Y108" s="57"/>
      <c r="Z108" s="57"/>
      <c r="AA108" s="57"/>
      <c r="AB108" s="57"/>
      <c r="AC108" s="58"/>
      <c r="AE108" s="446" t="str">
        <f>+I108</f>
        <v>□</v>
      </c>
      <c r="AF108" s="1" t="str">
        <f>+M108</f>
        <v>□</v>
      </c>
      <c r="AH108" s="475" t="str">
        <f>IF(AE108&amp;AF108="■□","◎無し",IF(AE108&amp;AF108="□■","●適合",IF(AE108&amp;AF108="□□","■未答","▼矛盾")))</f>
        <v>■未答</v>
      </c>
      <c r="AI108" s="29"/>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row>
    <row r="109" spans="2:84" ht="37.5" customHeight="1">
      <c r="B109" s="800"/>
      <c r="C109" s="801"/>
      <c r="D109" s="52"/>
      <c r="E109" s="901" t="s">
        <v>3</v>
      </c>
      <c r="F109" s="787"/>
      <c r="G109" s="787"/>
      <c r="H109" s="902"/>
      <c r="I109" s="53" t="s">
        <v>474</v>
      </c>
      <c r="J109" s="54" t="s">
        <v>62</v>
      </c>
      <c r="K109" s="54"/>
      <c r="L109" s="54"/>
      <c r="M109" s="53" t="s">
        <v>55</v>
      </c>
      <c r="N109" s="54" t="s">
        <v>69</v>
      </c>
      <c r="O109" s="54"/>
      <c r="P109" s="54"/>
      <c r="Q109" s="55"/>
      <c r="R109" s="56"/>
      <c r="S109" s="57"/>
      <c r="T109" s="57"/>
      <c r="U109" s="57"/>
      <c r="V109" s="57"/>
      <c r="W109" s="57"/>
      <c r="X109" s="57"/>
      <c r="Y109" s="57"/>
      <c r="Z109" s="57"/>
      <c r="AA109" s="57"/>
      <c r="AB109" s="57"/>
      <c r="AC109" s="58"/>
      <c r="AE109" s="446" t="str">
        <f>+I109</f>
        <v>□</v>
      </c>
      <c r="AF109" s="1" t="str">
        <f>+M109</f>
        <v>□</v>
      </c>
      <c r="AH109" s="475" t="str">
        <f>IF(AE109&amp;AF109="■□","◎無し",IF(AE109&amp;AF109="□■","●適合",IF(AE109&amp;AF109="□□","■未答","▼矛盾")))</f>
        <v>■未答</v>
      </c>
      <c r="AI109" s="2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row>
    <row r="110" spans="2:84" ht="37.5" customHeight="1">
      <c r="B110" s="800"/>
      <c r="C110" s="801"/>
      <c r="D110" s="52"/>
      <c r="E110" s="693" t="s">
        <v>4</v>
      </c>
      <c r="F110" s="745"/>
      <c r="G110" s="745"/>
      <c r="H110" s="928"/>
      <c r="I110" s="40"/>
      <c r="J110" s="40"/>
      <c r="K110" s="40"/>
      <c r="L110" s="40"/>
      <c r="M110" s="40"/>
      <c r="N110" s="40"/>
      <c r="O110" s="40"/>
      <c r="P110" s="40"/>
      <c r="Q110" s="41"/>
      <c r="R110" s="59"/>
      <c r="S110" s="60"/>
      <c r="T110" s="60"/>
      <c r="U110" s="60"/>
      <c r="V110" s="60"/>
      <c r="W110" s="60"/>
      <c r="X110" s="60"/>
      <c r="Y110" s="60"/>
      <c r="Z110" s="60"/>
      <c r="AA110" s="60"/>
      <c r="AB110" s="61" t="s">
        <v>63</v>
      </c>
      <c r="AC110" s="866"/>
      <c r="AE110" s="446" t="str">
        <f>+I111</f>
        <v>□</v>
      </c>
      <c r="AH110" s="480" t="str">
        <f>IF(AE110&amp;AE111&amp;AE112="■□□","◎無し",IF(AE110&amp;AE111&amp;AE112="□■□","●適合",IF(AE110&amp;AE111&amp;AE112="□□■","◆未達",IF(AE110&amp;AE111&amp;AE112="□□□","■未答","▼矛盾"))))</f>
        <v>■未答</v>
      </c>
      <c r="AI110" s="43"/>
      <c r="AL110" s="24" t="s">
        <v>355</v>
      </c>
      <c r="AM110" s="476" t="s">
        <v>475</v>
      </c>
      <c r="AN110" s="476" t="s">
        <v>476</v>
      </c>
      <c r="AO110" s="476" t="s">
        <v>477</v>
      </c>
      <c r="AP110" s="476" t="s">
        <v>472</v>
      </c>
      <c r="AQ110" s="476" t="s">
        <v>346</v>
      </c>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row>
    <row r="111" spans="2:84" ht="36" customHeight="1">
      <c r="B111" s="800"/>
      <c r="C111" s="801"/>
      <c r="D111" s="52"/>
      <c r="E111" s="52"/>
      <c r="F111" s="787" t="s">
        <v>478</v>
      </c>
      <c r="G111" s="910"/>
      <c r="H111" s="897"/>
      <c r="I111" s="44" t="s">
        <v>47</v>
      </c>
      <c r="J111" s="24" t="s">
        <v>62</v>
      </c>
      <c r="K111" s="24"/>
      <c r="L111" s="24"/>
      <c r="M111" s="24"/>
      <c r="N111" s="24"/>
      <c r="O111" s="24"/>
      <c r="P111" s="24"/>
      <c r="Q111" s="26"/>
      <c r="R111" s="699" t="s">
        <v>70</v>
      </c>
      <c r="S111" s="700"/>
      <c r="T111" s="700"/>
      <c r="U111" s="700"/>
      <c r="V111" s="700"/>
      <c r="W111" s="700"/>
      <c r="X111" s="701"/>
      <c r="Y111" s="701"/>
      <c r="Z111" s="701"/>
      <c r="AA111" s="32" t="s">
        <v>479</v>
      </c>
      <c r="AB111" s="62"/>
      <c r="AC111" s="866"/>
      <c r="AE111" s="1" t="str">
        <f>+I112</f>
        <v>□</v>
      </c>
      <c r="AF111" s="1">
        <f>+X111</f>
        <v>0</v>
      </c>
      <c r="AJ111" s="475" t="str">
        <f>IF(AF111=0,"■未答",IF(AF111&lt;=9,IF(AF111&gt;=3,"●適合","◆過小"),"◆過大"))</f>
        <v>■未答</v>
      </c>
      <c r="AL111" s="24"/>
      <c r="AM111" s="475" t="s">
        <v>370</v>
      </c>
      <c r="AN111" s="475" t="s">
        <v>347</v>
      </c>
      <c r="AO111" s="475" t="s">
        <v>348</v>
      </c>
      <c r="AP111" s="480" t="s">
        <v>349</v>
      </c>
      <c r="AQ111" s="480" t="s">
        <v>350</v>
      </c>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row>
    <row r="112" spans="2:84" ht="42" customHeight="1">
      <c r="B112" s="800"/>
      <c r="C112" s="801"/>
      <c r="D112" s="52"/>
      <c r="E112" s="52"/>
      <c r="F112" s="787" t="s">
        <v>71</v>
      </c>
      <c r="G112" s="910"/>
      <c r="H112" s="897"/>
      <c r="I112" s="44" t="s">
        <v>480</v>
      </c>
      <c r="J112" s="24" t="s">
        <v>72</v>
      </c>
      <c r="K112" s="25"/>
      <c r="L112" s="25"/>
      <c r="M112" s="25"/>
      <c r="N112" s="25"/>
      <c r="O112" s="24"/>
      <c r="P112" s="24"/>
      <c r="Q112" s="26"/>
      <c r="R112" s="699" t="s">
        <v>73</v>
      </c>
      <c r="S112" s="700"/>
      <c r="T112" s="700"/>
      <c r="U112" s="700"/>
      <c r="V112" s="700"/>
      <c r="W112" s="700"/>
      <c r="X112" s="701"/>
      <c r="Y112" s="701"/>
      <c r="Z112" s="701"/>
      <c r="AA112" s="32" t="s">
        <v>74</v>
      </c>
      <c r="AB112" s="62"/>
      <c r="AC112" s="866"/>
      <c r="AE112" s="1" t="str">
        <f>+I113</f>
        <v>□</v>
      </c>
      <c r="AF112" s="1">
        <f>+X112</f>
        <v>0</v>
      </c>
      <c r="AJ112" s="475" t="str">
        <f>IF(AF112=0,"◆母数なし",IF(AF111=0,"■未答",IF((AF111/AF112)&lt;0.5,"●1/2以下","◆1/2超過")))</f>
        <v>◆母数なし</v>
      </c>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row>
    <row r="113" spans="2:84" ht="36" customHeight="1">
      <c r="B113" s="800"/>
      <c r="C113" s="801"/>
      <c r="D113" s="52"/>
      <c r="E113" s="52"/>
      <c r="F113" s="787" t="s">
        <v>75</v>
      </c>
      <c r="G113" s="910"/>
      <c r="H113" s="897"/>
      <c r="I113" s="44" t="s">
        <v>481</v>
      </c>
      <c r="J113" s="24" t="s">
        <v>76</v>
      </c>
      <c r="K113" s="25"/>
      <c r="L113" s="25"/>
      <c r="M113" s="25"/>
      <c r="N113" s="25"/>
      <c r="O113" s="24"/>
      <c r="P113" s="24"/>
      <c r="Q113" s="26"/>
      <c r="R113" s="699" t="s">
        <v>77</v>
      </c>
      <c r="S113" s="700"/>
      <c r="T113" s="700"/>
      <c r="U113" s="700"/>
      <c r="V113" s="700"/>
      <c r="W113" s="700"/>
      <c r="X113" s="701"/>
      <c r="Y113" s="701"/>
      <c r="Z113" s="701"/>
      <c r="AA113" s="32" t="s">
        <v>482</v>
      </c>
      <c r="AB113" s="62"/>
      <c r="AC113" s="866"/>
      <c r="AF113" s="1">
        <f>+X113</f>
        <v>0</v>
      </c>
      <c r="AJ113" s="475" t="str">
        <f>IF(AF113=0,"■未答",IF(AF113&lt;1500,"◆1500未満","●1500以上"))</f>
        <v>■未答</v>
      </c>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row>
    <row r="114" spans="2:84" ht="42" customHeight="1">
      <c r="B114" s="800"/>
      <c r="C114" s="801"/>
      <c r="D114" s="52"/>
      <c r="E114" s="52"/>
      <c r="F114" s="787" t="s">
        <v>483</v>
      </c>
      <c r="G114" s="910"/>
      <c r="H114" s="897"/>
      <c r="I114" s="24"/>
      <c r="J114" s="24"/>
      <c r="K114" s="24"/>
      <c r="L114" s="24"/>
      <c r="M114" s="24"/>
      <c r="N114" s="24"/>
      <c r="O114" s="24"/>
      <c r="P114" s="24"/>
      <c r="Q114" s="26"/>
      <c r="R114" s="699" t="s">
        <v>78</v>
      </c>
      <c r="S114" s="700"/>
      <c r="T114" s="700"/>
      <c r="U114" s="700"/>
      <c r="V114" s="700"/>
      <c r="W114" s="700"/>
      <c r="X114" s="63" t="s">
        <v>55</v>
      </c>
      <c r="Y114" s="45" t="s">
        <v>79</v>
      </c>
      <c r="Z114" s="63" t="s">
        <v>445</v>
      </c>
      <c r="AA114" s="32" t="s">
        <v>80</v>
      </c>
      <c r="AB114" s="62"/>
      <c r="AC114" s="866"/>
      <c r="AF114" s="1" t="str">
        <f>+X114</f>
        <v>□</v>
      </c>
      <c r="AH114" s="29"/>
      <c r="AI114" s="576"/>
      <c r="AJ114" s="475" t="str">
        <f>IF(AF114&amp;AF115="■□","●適合",IF(AF114&amp;AF115="□■","◆未達",IF(AF114&amp;AF115="□□","■未答","▼矛盾")))</f>
        <v>■未答</v>
      </c>
      <c r="AL114" s="24" t="s">
        <v>342</v>
      </c>
      <c r="AM114" s="476" t="s">
        <v>484</v>
      </c>
      <c r="AN114" s="476" t="s">
        <v>419</v>
      </c>
      <c r="AO114" s="476" t="s">
        <v>485</v>
      </c>
      <c r="AP114" s="476" t="s">
        <v>346</v>
      </c>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row>
    <row r="115" spans="2:84" ht="27.75" customHeight="1">
      <c r="B115" s="800"/>
      <c r="C115" s="801"/>
      <c r="D115" s="52"/>
      <c r="E115" s="64"/>
      <c r="F115" s="787" t="s">
        <v>486</v>
      </c>
      <c r="G115" s="910"/>
      <c r="H115" s="897"/>
      <c r="I115" s="65"/>
      <c r="J115" s="65"/>
      <c r="K115" s="65"/>
      <c r="L115" s="65"/>
      <c r="M115" s="65"/>
      <c r="N115" s="65"/>
      <c r="O115" s="65"/>
      <c r="P115" s="65"/>
      <c r="Q115" s="66"/>
      <c r="R115" s="917"/>
      <c r="S115" s="757"/>
      <c r="T115" s="757"/>
      <c r="U115" s="757"/>
      <c r="V115" s="757"/>
      <c r="W115" s="757"/>
      <c r="X115" s="69"/>
      <c r="Y115" s="68"/>
      <c r="Z115" s="69"/>
      <c r="AA115" s="68"/>
      <c r="AB115" s="70"/>
      <c r="AC115" s="866"/>
      <c r="AF115" s="1" t="str">
        <f>+Z114</f>
        <v>□</v>
      </c>
      <c r="AM115" s="475" t="s">
        <v>347</v>
      </c>
      <c r="AN115" s="475" t="s">
        <v>348</v>
      </c>
      <c r="AO115" s="480" t="s">
        <v>349</v>
      </c>
      <c r="AP115" s="480" t="s">
        <v>350</v>
      </c>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row>
    <row r="116" spans="2:84" ht="12" customHeight="1">
      <c r="B116" s="800"/>
      <c r="C116" s="801"/>
      <c r="D116" s="22"/>
      <c r="E116" s="745" t="s">
        <v>5</v>
      </c>
      <c r="F116" s="687"/>
      <c r="G116" s="687"/>
      <c r="H116" s="688"/>
      <c r="I116" s="40"/>
      <c r="J116" s="40"/>
      <c r="K116" s="40"/>
      <c r="L116" s="40"/>
      <c r="M116" s="40"/>
      <c r="N116" s="40"/>
      <c r="O116" s="40"/>
      <c r="P116" s="40"/>
      <c r="Q116" s="41"/>
      <c r="R116" s="71"/>
      <c r="S116" s="72"/>
      <c r="T116" s="72"/>
      <c r="U116" s="72"/>
      <c r="V116" s="72"/>
      <c r="W116" s="72"/>
      <c r="X116" s="73"/>
      <c r="Y116" s="72"/>
      <c r="Z116" s="73"/>
      <c r="AA116" s="72"/>
      <c r="AB116" s="61" t="s">
        <v>63</v>
      </c>
      <c r="AC116" s="69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row>
    <row r="117" spans="2:84" ht="15.75" customHeight="1">
      <c r="B117" s="800"/>
      <c r="C117" s="801"/>
      <c r="D117" s="22"/>
      <c r="E117" s="746"/>
      <c r="F117" s="689"/>
      <c r="G117" s="689"/>
      <c r="H117" s="690"/>
      <c r="I117" s="44" t="s">
        <v>456</v>
      </c>
      <c r="J117" s="24" t="s">
        <v>62</v>
      </c>
      <c r="K117" s="24"/>
      <c r="L117" s="24"/>
      <c r="M117" s="24"/>
      <c r="N117" s="24"/>
      <c r="O117" s="24"/>
      <c r="P117" s="24"/>
      <c r="Q117" s="26"/>
      <c r="R117" s="27" t="s">
        <v>55</v>
      </c>
      <c r="S117" s="712" t="s">
        <v>81</v>
      </c>
      <c r="T117" s="712"/>
      <c r="U117" s="712"/>
      <c r="V117" s="700" t="s">
        <v>82</v>
      </c>
      <c r="W117" s="700"/>
      <c r="X117" s="700"/>
      <c r="Y117" s="700"/>
      <c r="Z117" s="703"/>
      <c r="AA117" s="703"/>
      <c r="AB117" s="62" t="s">
        <v>66</v>
      </c>
      <c r="AC117" s="697"/>
      <c r="AE117" s="446" t="str">
        <f>+I117</f>
        <v>□</v>
      </c>
      <c r="AF117" s="1">
        <f>+Z117</f>
        <v>0</v>
      </c>
      <c r="AH117" s="480" t="str">
        <f>IF(AE117&amp;AE118&amp;AE119="■□□","◎無し",IF(AE117&amp;AE118&amp;AE119="□■□","●適合",IF(AE117&amp;AE118&amp;AE119="□□■","◆未達",IF(AE117&amp;AE118&amp;AE119="□□□","■未答","▼矛盾"))))</f>
        <v>■未答</v>
      </c>
      <c r="AI117" s="43"/>
      <c r="AJ117" s="475" t="str">
        <f>IF(R117="■",IF(AF117=0,"◎無段",IF(AF117&gt;20,"◆未達","●範囲内")),"■未答")</f>
        <v>■未答</v>
      </c>
      <c r="AL117" s="24" t="s">
        <v>355</v>
      </c>
      <c r="AM117" s="476" t="s">
        <v>475</v>
      </c>
      <c r="AN117" s="476" t="s">
        <v>476</v>
      </c>
      <c r="AO117" s="476" t="s">
        <v>477</v>
      </c>
      <c r="AP117" s="476" t="s">
        <v>487</v>
      </c>
      <c r="AQ117" s="476" t="s">
        <v>346</v>
      </c>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row>
    <row r="118" spans="2:84" ht="7.5" customHeight="1">
      <c r="B118" s="800"/>
      <c r="C118" s="801"/>
      <c r="D118" s="22"/>
      <c r="E118" s="746"/>
      <c r="F118" s="689"/>
      <c r="G118" s="689"/>
      <c r="H118" s="690"/>
      <c r="I118" s="74"/>
      <c r="J118" s="75"/>
      <c r="K118" s="75"/>
      <c r="L118" s="75"/>
      <c r="M118" s="75"/>
      <c r="N118" s="75"/>
      <c r="O118" s="75"/>
      <c r="P118" s="75"/>
      <c r="Q118" s="76"/>
      <c r="R118" s="31"/>
      <c r="S118" s="77"/>
      <c r="T118" s="77"/>
      <c r="U118" s="77"/>
      <c r="V118" s="78"/>
      <c r="W118" s="78"/>
      <c r="X118" s="78"/>
      <c r="Y118" s="78"/>
      <c r="Z118" s="77"/>
      <c r="AA118" s="77"/>
      <c r="AB118" s="79"/>
      <c r="AC118" s="697"/>
      <c r="AE118" s="1" t="str">
        <f>+I119</f>
        <v>□</v>
      </c>
      <c r="AL118" s="24"/>
      <c r="AM118" s="475" t="s">
        <v>370</v>
      </c>
      <c r="AN118" s="475" t="s">
        <v>347</v>
      </c>
      <c r="AO118" s="475" t="s">
        <v>348</v>
      </c>
      <c r="AP118" s="480" t="s">
        <v>349</v>
      </c>
      <c r="AQ118" s="480" t="s">
        <v>350</v>
      </c>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row>
    <row r="119" spans="2:84" ht="15.75" customHeight="1">
      <c r="B119" s="800"/>
      <c r="C119" s="801"/>
      <c r="D119" s="22"/>
      <c r="E119" s="746"/>
      <c r="F119" s="689"/>
      <c r="G119" s="689"/>
      <c r="H119" s="690"/>
      <c r="I119" s="44" t="s">
        <v>417</v>
      </c>
      <c r="J119" s="669" t="s">
        <v>64</v>
      </c>
      <c r="K119" s="669"/>
      <c r="L119" s="669"/>
      <c r="M119" s="669"/>
      <c r="N119" s="669"/>
      <c r="O119" s="669"/>
      <c r="P119" s="669"/>
      <c r="Q119" s="670"/>
      <c r="R119" s="710" t="s">
        <v>445</v>
      </c>
      <c r="S119" s="711" t="s">
        <v>83</v>
      </c>
      <c r="T119" s="711"/>
      <c r="U119" s="711"/>
      <c r="V119" s="700" t="s">
        <v>84</v>
      </c>
      <c r="W119" s="700"/>
      <c r="X119" s="700"/>
      <c r="Y119" s="700"/>
      <c r="Z119" s="703"/>
      <c r="AA119" s="703"/>
      <c r="AB119" s="62" t="s">
        <v>473</v>
      </c>
      <c r="AC119" s="697"/>
      <c r="AE119" s="1" t="str">
        <f>+I120</f>
        <v>□</v>
      </c>
      <c r="AF119" s="1">
        <f>+Z119</f>
        <v>0</v>
      </c>
      <c r="AJ119" s="475" t="str">
        <f>IF(R119="■",IF(AF119=0,"◎無段",IF(AF119&gt;120,"◆未達","●範囲内")),"■未答")</f>
        <v>■未答</v>
      </c>
      <c r="AL119" s="464"/>
      <c r="AM119" s="464"/>
      <c r="AN119" s="464"/>
      <c r="AO119" s="464"/>
      <c r="AP119" s="464"/>
      <c r="AQ119" s="3"/>
      <c r="AR119" s="3"/>
      <c r="AS119" s="3"/>
      <c r="AT119" s="3"/>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row>
    <row r="120" spans="2:84" ht="15.75" customHeight="1">
      <c r="B120" s="800"/>
      <c r="C120" s="801"/>
      <c r="D120" s="52"/>
      <c r="E120" s="746"/>
      <c r="F120" s="689"/>
      <c r="G120" s="689"/>
      <c r="H120" s="690"/>
      <c r="I120" s="44" t="s">
        <v>445</v>
      </c>
      <c r="J120" s="669" t="s">
        <v>67</v>
      </c>
      <c r="K120" s="669"/>
      <c r="L120" s="669"/>
      <c r="M120" s="669"/>
      <c r="N120" s="669"/>
      <c r="O120" s="669"/>
      <c r="P120" s="669"/>
      <c r="Q120" s="670"/>
      <c r="R120" s="710"/>
      <c r="S120" s="711"/>
      <c r="T120" s="711"/>
      <c r="U120" s="711"/>
      <c r="V120" s="700" t="s">
        <v>85</v>
      </c>
      <c r="W120" s="700"/>
      <c r="X120" s="700"/>
      <c r="Y120" s="700"/>
      <c r="Z120" s="703"/>
      <c r="AA120" s="703"/>
      <c r="AB120" s="62" t="s">
        <v>488</v>
      </c>
      <c r="AC120" s="697"/>
      <c r="AF120" s="1">
        <f>+Z120</f>
        <v>0</v>
      </c>
      <c r="AJ120" s="475" t="str">
        <f>IF(R119="■",IF(AF120=0,"◎無段",IF(AF120&gt;180,"◆未達","●範囲内")),"■未答")</f>
        <v>■未答</v>
      </c>
      <c r="AL120" s="32"/>
      <c r="AM120" s="464"/>
      <c r="AN120" s="464"/>
      <c r="AO120" s="464"/>
      <c r="AP120" s="464"/>
      <c r="AQ120" s="3"/>
      <c r="AR120" s="3"/>
      <c r="AS120" s="3"/>
      <c r="AT120" s="3"/>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row>
    <row r="121" spans="2:84" ht="6" customHeight="1">
      <c r="B121" s="800"/>
      <c r="C121" s="801"/>
      <c r="D121" s="52"/>
      <c r="E121" s="747"/>
      <c r="F121" s="748"/>
      <c r="G121" s="748"/>
      <c r="H121" s="749"/>
      <c r="I121" s="80"/>
      <c r="J121" s="81"/>
      <c r="K121" s="80"/>
      <c r="L121" s="80"/>
      <c r="M121" s="80"/>
      <c r="N121" s="80"/>
      <c r="O121" s="81"/>
      <c r="P121" s="81"/>
      <c r="Q121" s="82"/>
      <c r="R121" s="83"/>
      <c r="S121" s="84"/>
      <c r="T121" s="84"/>
      <c r="U121" s="84"/>
      <c r="V121" s="68"/>
      <c r="W121" s="68"/>
      <c r="X121" s="68"/>
      <c r="Y121" s="68"/>
      <c r="Z121" s="68"/>
      <c r="AA121" s="68"/>
      <c r="AB121" s="70"/>
      <c r="AC121" s="698"/>
      <c r="AL121" s="32"/>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row>
    <row r="122" spans="2:84" ht="16.5" customHeight="1">
      <c r="B122" s="800"/>
      <c r="C122" s="801"/>
      <c r="D122" s="52"/>
      <c r="E122" s="745" t="s">
        <v>6</v>
      </c>
      <c r="F122" s="687"/>
      <c r="G122" s="687"/>
      <c r="H122" s="688"/>
      <c r="I122" s="85"/>
      <c r="J122" s="86"/>
      <c r="K122" s="85"/>
      <c r="L122" s="85"/>
      <c r="M122" s="85"/>
      <c r="N122" s="85"/>
      <c r="O122" s="86"/>
      <c r="P122" s="86"/>
      <c r="Q122" s="87"/>
      <c r="R122" s="88"/>
      <c r="S122" s="89"/>
      <c r="T122" s="89"/>
      <c r="U122" s="89"/>
      <c r="V122" s="72"/>
      <c r="W122" s="72"/>
      <c r="X122" s="72"/>
      <c r="Y122" s="72"/>
      <c r="Z122" s="72"/>
      <c r="AA122" s="72"/>
      <c r="AB122" s="61" t="s">
        <v>63</v>
      </c>
      <c r="AC122" s="42"/>
      <c r="AE122" s="446" t="str">
        <f>+I124</f>
        <v>□</v>
      </c>
      <c r="AH122" s="480" t="str">
        <f>IF(AE122&amp;AE123&amp;AE124&amp;AE125="■□□□","◎無し",IF(AE122&amp;AE123&amp;AE124&amp;AE125="□■□□","◎無段",IF(AE122&amp;AE123&amp;AE124&amp;AE125="□□■□","●適合",IF(AE122&amp;AE123&amp;AE124&amp;AE125="□□□■","◆未達",IF(AE122&amp;AE123&amp;AE124&amp;AE125="□□□□","■未答","▼矛盾")))))</f>
        <v>■未答</v>
      </c>
      <c r="AI122" s="43"/>
      <c r="AL122" s="24" t="s">
        <v>363</v>
      </c>
      <c r="AM122" s="485" t="s">
        <v>489</v>
      </c>
      <c r="AN122" s="485" t="s">
        <v>464</v>
      </c>
      <c r="AO122" s="485" t="s">
        <v>490</v>
      </c>
      <c r="AP122" s="485" t="s">
        <v>491</v>
      </c>
      <c r="AQ122" s="485" t="s">
        <v>465</v>
      </c>
      <c r="AR122" s="485" t="s">
        <v>346</v>
      </c>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row>
    <row r="123" spans="2:84" ht="25.5" customHeight="1">
      <c r="B123" s="800"/>
      <c r="C123" s="801"/>
      <c r="D123" s="52"/>
      <c r="E123" s="746"/>
      <c r="F123" s="689"/>
      <c r="G123" s="689"/>
      <c r="H123" s="690"/>
      <c r="I123" s="74"/>
      <c r="J123" s="24"/>
      <c r="K123" s="25"/>
      <c r="L123" s="25"/>
      <c r="M123" s="25"/>
      <c r="N123" s="25"/>
      <c r="O123" s="24"/>
      <c r="P123" s="24"/>
      <c r="Q123" s="26"/>
      <c r="R123" s="911" t="s">
        <v>86</v>
      </c>
      <c r="S123" s="912"/>
      <c r="T123" s="912"/>
      <c r="U123" s="63" t="s">
        <v>436</v>
      </c>
      <c r="V123" s="912" t="s">
        <v>81</v>
      </c>
      <c r="W123" s="912"/>
      <c r="X123" s="63" t="s">
        <v>436</v>
      </c>
      <c r="Y123" s="91" t="s">
        <v>87</v>
      </c>
      <c r="Z123" s="91"/>
      <c r="AA123" s="91"/>
      <c r="AB123" s="92"/>
      <c r="AC123" s="697"/>
      <c r="AE123" s="1" t="str">
        <f>+I125</f>
        <v>□</v>
      </c>
      <c r="AH123" s="577" t="s">
        <v>492</v>
      </c>
      <c r="AJ123" s="480" t="str">
        <f>IF(U123&amp;X123="■□","●単純",IF(U123&amp;X123="□■","◆またぎ",IF(U123&amp;X123="□□","■未答","▼矛盾")))</f>
        <v>■未答</v>
      </c>
      <c r="AL123" s="24"/>
      <c r="AM123" s="475" t="s">
        <v>370</v>
      </c>
      <c r="AN123" s="475" t="s">
        <v>467</v>
      </c>
      <c r="AO123" s="475" t="s">
        <v>347</v>
      </c>
      <c r="AP123" s="475" t="s">
        <v>348</v>
      </c>
      <c r="AQ123" s="480" t="s">
        <v>349</v>
      </c>
      <c r="AR123" s="480" t="s">
        <v>350</v>
      </c>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row>
    <row r="124" spans="2:84" ht="25.5" customHeight="1">
      <c r="B124" s="800"/>
      <c r="C124" s="801"/>
      <c r="D124" s="52"/>
      <c r="E124" s="746"/>
      <c r="F124" s="689"/>
      <c r="G124" s="689"/>
      <c r="H124" s="690"/>
      <c r="I124" s="44" t="s">
        <v>416</v>
      </c>
      <c r="J124" s="24" t="s">
        <v>62</v>
      </c>
      <c r="K124" s="24"/>
      <c r="L124" s="24"/>
      <c r="M124" s="25"/>
      <c r="N124" s="25"/>
      <c r="O124" s="24"/>
      <c r="P124" s="24"/>
      <c r="Q124" s="26"/>
      <c r="R124" s="913" t="s">
        <v>88</v>
      </c>
      <c r="S124" s="914"/>
      <c r="T124" s="914"/>
      <c r="U124" s="63" t="s">
        <v>443</v>
      </c>
      <c r="V124" s="914" t="s">
        <v>89</v>
      </c>
      <c r="W124" s="914"/>
      <c r="X124" s="63" t="s">
        <v>443</v>
      </c>
      <c r="Y124" s="914" t="s">
        <v>90</v>
      </c>
      <c r="Z124" s="914"/>
      <c r="AA124" s="63" t="s">
        <v>417</v>
      </c>
      <c r="AB124" s="93" t="s">
        <v>493</v>
      </c>
      <c r="AC124" s="697"/>
      <c r="AE124" s="1" t="str">
        <f>+I126</f>
        <v>□</v>
      </c>
      <c r="AH124" s="577" t="s">
        <v>372</v>
      </c>
      <c r="AJ124" s="480" t="str">
        <f>IF(U124&amp;X124&amp;AA124="■□□","手すり",IF(U124&amp;X124&amp;AA124="□■□","手すり",IF(U124&amp;X124&amp;AA124="□□■","無し",IF(U124&amp;X124&amp;AA124="□□□","■未答","▼矛盾"))))</f>
        <v>■未答</v>
      </c>
      <c r="AL124" s="32"/>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row>
    <row r="125" spans="2:84" ht="25.5" customHeight="1">
      <c r="B125" s="800"/>
      <c r="C125" s="801"/>
      <c r="D125" s="52"/>
      <c r="E125" s="746"/>
      <c r="F125" s="689"/>
      <c r="G125" s="689"/>
      <c r="H125" s="690"/>
      <c r="I125" s="44" t="s">
        <v>422</v>
      </c>
      <c r="J125" s="24" t="s">
        <v>92</v>
      </c>
      <c r="K125" s="24"/>
      <c r="L125" s="24"/>
      <c r="M125" s="24"/>
      <c r="N125" s="24"/>
      <c r="O125" s="24"/>
      <c r="P125" s="24"/>
      <c r="Q125" s="26"/>
      <c r="R125" s="915" t="s">
        <v>93</v>
      </c>
      <c r="S125" s="916"/>
      <c r="T125" s="916"/>
      <c r="U125" s="94" t="s">
        <v>443</v>
      </c>
      <c r="V125" s="95" t="s">
        <v>494</v>
      </c>
      <c r="W125" s="94" t="s">
        <v>417</v>
      </c>
      <c r="X125" s="95" t="s">
        <v>94</v>
      </c>
      <c r="Y125" s="94" t="s">
        <v>443</v>
      </c>
      <c r="Z125" s="95" t="s">
        <v>95</v>
      </c>
      <c r="AA125" s="95"/>
      <c r="AB125" s="96"/>
      <c r="AC125" s="697"/>
      <c r="AE125" s="1" t="str">
        <f>+I127</f>
        <v>□</v>
      </c>
      <c r="AH125" s="577" t="s">
        <v>495</v>
      </c>
      <c r="AJ125" s="480" t="str">
        <f>IF(U125&amp;W125&amp;Y125="■□□",0,IF(U125&amp;W125&amp;Y125="□■□",1,IF(U125&amp;W125&amp;Y125="□□■",2,IF(U125&amp;W125&amp;Y125="□□□","■未答","▼矛盾"))))</f>
        <v>■未答</v>
      </c>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row>
    <row r="126" spans="2:84" ht="30" customHeight="1">
      <c r="B126" s="800"/>
      <c r="C126" s="801"/>
      <c r="D126" s="52"/>
      <c r="E126" s="52"/>
      <c r="F126" s="787" t="s">
        <v>7</v>
      </c>
      <c r="G126" s="910"/>
      <c r="H126" s="897"/>
      <c r="I126" s="44" t="s">
        <v>443</v>
      </c>
      <c r="J126" s="669" t="s">
        <v>96</v>
      </c>
      <c r="K126" s="669"/>
      <c r="L126" s="669"/>
      <c r="M126" s="669"/>
      <c r="N126" s="669"/>
      <c r="O126" s="669"/>
      <c r="P126" s="669"/>
      <c r="Q126" s="670"/>
      <c r="R126" s="903" t="s">
        <v>97</v>
      </c>
      <c r="S126" s="904"/>
      <c r="T126" s="904"/>
      <c r="U126" s="909" t="s">
        <v>98</v>
      </c>
      <c r="V126" s="909"/>
      <c r="W126" s="98"/>
      <c r="X126" s="99" t="s">
        <v>496</v>
      </c>
      <c r="Y126" s="97" t="s">
        <v>99</v>
      </c>
      <c r="Z126" s="98"/>
      <c r="AA126" s="99" t="s">
        <v>497</v>
      </c>
      <c r="AB126" s="100"/>
      <c r="AC126" s="697"/>
      <c r="AE126" s="578"/>
      <c r="AF126" s="579"/>
      <c r="AG126" s="579"/>
      <c r="AH126" s="579"/>
      <c r="AI126" s="579"/>
      <c r="AJ126" s="580">
        <f>IF(U123="■",V123,"")</f>
      </c>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row>
    <row r="127" spans="2:84" ht="30" customHeight="1">
      <c r="B127" s="800"/>
      <c r="C127" s="801"/>
      <c r="D127" s="52"/>
      <c r="E127" s="52"/>
      <c r="F127" s="787" t="s">
        <v>8</v>
      </c>
      <c r="G127" s="910"/>
      <c r="H127" s="897"/>
      <c r="I127" s="44" t="s">
        <v>445</v>
      </c>
      <c r="J127" s="669" t="s">
        <v>100</v>
      </c>
      <c r="K127" s="669"/>
      <c r="L127" s="669"/>
      <c r="M127" s="669"/>
      <c r="N127" s="669"/>
      <c r="O127" s="669"/>
      <c r="P127" s="669"/>
      <c r="Q127" s="670"/>
      <c r="R127" s="903" t="s">
        <v>101</v>
      </c>
      <c r="S127" s="904"/>
      <c r="T127" s="904"/>
      <c r="U127" s="904"/>
      <c r="V127" s="904"/>
      <c r="W127" s="904"/>
      <c r="X127" s="904"/>
      <c r="Y127" s="905"/>
      <c r="Z127" s="905"/>
      <c r="AA127" s="99" t="s">
        <v>498</v>
      </c>
      <c r="AB127" s="100"/>
      <c r="AC127" s="697"/>
      <c r="AD127" s="3"/>
      <c r="AE127" s="581"/>
      <c r="AF127" s="582"/>
      <c r="AG127" s="582">
        <f>+Y127</f>
        <v>0</v>
      </c>
      <c r="AH127" s="582"/>
      <c r="AI127" s="582">
        <f>+Y128</f>
        <v>0</v>
      </c>
      <c r="AJ127" s="583">
        <f>IF(X123="■",Y123,"")</f>
      </c>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row>
    <row r="128" spans="2:84" ht="25.5" customHeight="1">
      <c r="B128" s="800"/>
      <c r="C128" s="801"/>
      <c r="D128" s="52"/>
      <c r="E128" s="52"/>
      <c r="F128" s="745" t="s">
        <v>9</v>
      </c>
      <c r="G128" s="687"/>
      <c r="H128" s="688"/>
      <c r="I128" s="74"/>
      <c r="J128" s="24"/>
      <c r="K128" s="25"/>
      <c r="L128" s="25"/>
      <c r="M128" s="25"/>
      <c r="N128" s="25"/>
      <c r="O128" s="24"/>
      <c r="P128" s="24"/>
      <c r="Q128" s="26"/>
      <c r="R128" s="903" t="s">
        <v>102</v>
      </c>
      <c r="S128" s="904"/>
      <c r="T128" s="904"/>
      <c r="U128" s="904"/>
      <c r="V128" s="904"/>
      <c r="W128" s="904"/>
      <c r="X128" s="904"/>
      <c r="Y128" s="905"/>
      <c r="Z128" s="905"/>
      <c r="AA128" s="99" t="s">
        <v>496</v>
      </c>
      <c r="AB128" s="100"/>
      <c r="AC128" s="697"/>
      <c r="AD128" s="3"/>
      <c r="AE128" s="584"/>
      <c r="AF128" s="585"/>
      <c r="AG128" s="586">
        <f>+Y129</f>
        <v>0</v>
      </c>
      <c r="AH128" s="587">
        <f>+W126</f>
        <v>0</v>
      </c>
      <c r="AI128" s="588"/>
      <c r="AJ128" s="589"/>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row>
    <row r="129" spans="2:84" ht="25.5" customHeight="1">
      <c r="B129" s="800"/>
      <c r="C129" s="801"/>
      <c r="D129" s="52"/>
      <c r="E129" s="52"/>
      <c r="F129" s="746"/>
      <c r="G129" s="689"/>
      <c r="H129" s="690"/>
      <c r="I129" s="24"/>
      <c r="J129" s="24"/>
      <c r="K129" s="24"/>
      <c r="L129" s="24"/>
      <c r="M129" s="24"/>
      <c r="N129" s="24"/>
      <c r="O129" s="24"/>
      <c r="P129" s="24"/>
      <c r="Q129" s="26"/>
      <c r="R129" s="903" t="s">
        <v>103</v>
      </c>
      <c r="S129" s="904"/>
      <c r="T129" s="904"/>
      <c r="U129" s="904"/>
      <c r="V129" s="904"/>
      <c r="W129" s="904"/>
      <c r="X129" s="904"/>
      <c r="Y129" s="905"/>
      <c r="Z129" s="905"/>
      <c r="AA129" s="99" t="s">
        <v>497</v>
      </c>
      <c r="AB129" s="100"/>
      <c r="AC129" s="697"/>
      <c r="AD129" s="3"/>
      <c r="AE129" s="3"/>
      <c r="AF129" s="590"/>
      <c r="AG129" s="591">
        <f>+Y130</f>
        <v>0</v>
      </c>
      <c r="AH129" s="592"/>
      <c r="AI129" s="593"/>
      <c r="AJ129" s="594"/>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row>
    <row r="130" spans="2:84" s="104" customFormat="1" ht="18" customHeight="1">
      <c r="B130" s="800"/>
      <c r="C130" s="801"/>
      <c r="D130" s="101"/>
      <c r="E130" s="101"/>
      <c r="F130" s="747"/>
      <c r="G130" s="748"/>
      <c r="H130" s="749"/>
      <c r="I130" s="81"/>
      <c r="J130" s="81"/>
      <c r="K130" s="81"/>
      <c r="L130" s="81"/>
      <c r="M130" s="81"/>
      <c r="N130" s="81"/>
      <c r="O130" s="81"/>
      <c r="P130" s="81"/>
      <c r="Q130" s="82"/>
      <c r="R130" s="906" t="s">
        <v>104</v>
      </c>
      <c r="S130" s="907"/>
      <c r="T130" s="907"/>
      <c r="U130" s="907"/>
      <c r="V130" s="907"/>
      <c r="W130" s="907"/>
      <c r="X130" s="907"/>
      <c r="Y130" s="908"/>
      <c r="Z130" s="908"/>
      <c r="AA130" s="99" t="s">
        <v>498</v>
      </c>
      <c r="AB130" s="102"/>
      <c r="AC130" s="103"/>
      <c r="AH130" s="595"/>
      <c r="AI130" s="595"/>
      <c r="AJ130" s="595"/>
      <c r="AK130" s="595"/>
      <c r="AL130" s="595"/>
      <c r="AM130" s="595"/>
      <c r="AN130" s="595"/>
      <c r="AO130" s="595"/>
      <c r="AP130" s="595"/>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row>
    <row r="131" spans="2:84" ht="39.75" customHeight="1">
      <c r="B131" s="800"/>
      <c r="C131" s="801"/>
      <c r="D131" s="693" t="s">
        <v>10</v>
      </c>
      <c r="E131" s="901"/>
      <c r="F131" s="787"/>
      <c r="G131" s="787"/>
      <c r="H131" s="902"/>
      <c r="I131" s="40"/>
      <c r="J131" s="40"/>
      <c r="K131" s="40"/>
      <c r="L131" s="40"/>
      <c r="M131" s="40"/>
      <c r="N131" s="40"/>
      <c r="O131" s="40"/>
      <c r="P131" s="40"/>
      <c r="Q131" s="41"/>
      <c r="R131" s="105"/>
      <c r="S131" s="60"/>
      <c r="T131" s="60"/>
      <c r="U131" s="60"/>
      <c r="V131" s="60"/>
      <c r="W131" s="60"/>
      <c r="X131" s="60"/>
      <c r="Y131" s="60"/>
      <c r="Z131" s="60"/>
      <c r="AA131" s="60"/>
      <c r="AB131" s="60"/>
      <c r="AC131" s="696"/>
      <c r="AE131" s="446" t="str">
        <f>+I133</f>
        <v>□</v>
      </c>
      <c r="AH131" s="475" t="str">
        <f>IF(AE131&amp;AE132="■□","●適合",IF(AE131&amp;AE132="□■","◆未達",IF(AE131&amp;AE132="□□","■未答","▼矛盾")))</f>
        <v>■未答</v>
      </c>
      <c r="AI131" s="29"/>
      <c r="AL131" s="24" t="s">
        <v>342</v>
      </c>
      <c r="AM131" s="476" t="s">
        <v>499</v>
      </c>
      <c r="AN131" s="476" t="s">
        <v>424</v>
      </c>
      <c r="AO131" s="476" t="s">
        <v>420</v>
      </c>
      <c r="AP131" s="476" t="s">
        <v>346</v>
      </c>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row>
    <row r="132" spans="2:84" ht="19.5" customHeight="1">
      <c r="B132" s="800"/>
      <c r="C132" s="801"/>
      <c r="D132" s="52"/>
      <c r="E132" s="901" t="s">
        <v>11</v>
      </c>
      <c r="F132" s="787"/>
      <c r="G132" s="787"/>
      <c r="H132" s="902"/>
      <c r="I132" s="25"/>
      <c r="J132" s="24"/>
      <c r="K132" s="25"/>
      <c r="L132" s="25"/>
      <c r="M132" s="25"/>
      <c r="N132" s="25"/>
      <c r="O132" s="24"/>
      <c r="P132" s="24"/>
      <c r="Q132" s="26"/>
      <c r="R132" s="27" t="s">
        <v>661</v>
      </c>
      <c r="S132" s="700" t="s">
        <v>105</v>
      </c>
      <c r="T132" s="700"/>
      <c r="U132" s="700"/>
      <c r="V132" s="700"/>
      <c r="W132" s="700"/>
      <c r="X132" s="700"/>
      <c r="Y132" s="700"/>
      <c r="Z132" s="700"/>
      <c r="AA132" s="700"/>
      <c r="AB132" s="725"/>
      <c r="AC132" s="697"/>
      <c r="AE132" s="1" t="str">
        <f>+I134</f>
        <v>□</v>
      </c>
      <c r="AF132" s="1" t="str">
        <f>R132</f>
        <v>□</v>
      </c>
      <c r="AG132" s="1">
        <f>IF(AF132&amp;AF133&amp;AF134&amp;AF135="□□□□",1,IF(AF132&amp;AF133&amp;AF134&amp;AF135="■□□□",1,IF(AF132&amp;AF133&amp;AF134&amp;AF135="□■□□",2,IF(AF132&amp;AF133&amp;AF134&amp;AF135="□□■□",2,IF(AF132&amp;AF133&amp;AF134&amp;AF135="□□□■",2,0)))))</f>
        <v>1</v>
      </c>
      <c r="AJ132" s="480" t="str">
        <f>IF(AG132=1,"■未答",IF(AG132=2,"◆未達",IF(AF132&amp;AF133&amp;AF134&amp;AF135="■■□□","◎無段",IF(AF132&amp;AF133&amp;AF134&amp;AF135="■□■□","●適合",IF(AF132&amp;AF133&amp;AF134&amp;AF135="■□□■","◆未達","▼矛盾")))))</f>
        <v>■未答</v>
      </c>
      <c r="AM132" s="475" t="s">
        <v>347</v>
      </c>
      <c r="AN132" s="475" t="s">
        <v>348</v>
      </c>
      <c r="AO132" s="480" t="s">
        <v>349</v>
      </c>
      <c r="AP132" s="480" t="s">
        <v>350</v>
      </c>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row>
    <row r="133" spans="2:84" ht="19.5" customHeight="1">
      <c r="B133" s="800"/>
      <c r="C133" s="801"/>
      <c r="D133" s="52"/>
      <c r="E133" s="901" t="s">
        <v>2</v>
      </c>
      <c r="F133" s="787"/>
      <c r="G133" s="787"/>
      <c r="H133" s="902"/>
      <c r="I133" s="33" t="s">
        <v>662</v>
      </c>
      <c r="J133" s="669" t="s">
        <v>57</v>
      </c>
      <c r="K133" s="669"/>
      <c r="L133" s="669"/>
      <c r="M133" s="669"/>
      <c r="N133" s="669"/>
      <c r="O133" s="669"/>
      <c r="P133" s="669"/>
      <c r="Q133" s="670"/>
      <c r="R133" s="31"/>
      <c r="S133" s="32"/>
      <c r="T133" s="32"/>
      <c r="U133" s="32"/>
      <c r="V133" s="32"/>
      <c r="W133" s="32"/>
      <c r="X133" s="32"/>
      <c r="Y133" s="32"/>
      <c r="Z133" s="32"/>
      <c r="AA133" s="32"/>
      <c r="AB133" s="32"/>
      <c r="AC133" s="697"/>
      <c r="AF133" s="1" t="str">
        <f>R134</f>
        <v>□</v>
      </c>
      <c r="AL133" s="24" t="s">
        <v>363</v>
      </c>
      <c r="AM133" s="485" t="s">
        <v>460</v>
      </c>
      <c r="AN133" s="485" t="s">
        <v>500</v>
      </c>
      <c r="AO133" s="485" t="s">
        <v>501</v>
      </c>
      <c r="AP133" s="485" t="s">
        <v>491</v>
      </c>
      <c r="AQ133" s="485" t="s">
        <v>502</v>
      </c>
      <c r="AR133" s="485" t="s">
        <v>503</v>
      </c>
      <c r="AS133" s="485" t="s">
        <v>465</v>
      </c>
      <c r="AT133" s="476" t="s">
        <v>346</v>
      </c>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row>
    <row r="134" spans="2:84" ht="19.5" customHeight="1">
      <c r="B134" s="800"/>
      <c r="C134" s="801"/>
      <c r="D134" s="52"/>
      <c r="E134" s="901" t="s">
        <v>12</v>
      </c>
      <c r="F134" s="787"/>
      <c r="G134" s="787"/>
      <c r="H134" s="902"/>
      <c r="I134" s="33" t="s">
        <v>422</v>
      </c>
      <c r="J134" s="669" t="s">
        <v>59</v>
      </c>
      <c r="K134" s="669"/>
      <c r="L134" s="669"/>
      <c r="M134" s="669"/>
      <c r="N134" s="669"/>
      <c r="O134" s="669"/>
      <c r="P134" s="669"/>
      <c r="Q134" s="670"/>
      <c r="R134" s="27" t="s">
        <v>660</v>
      </c>
      <c r="S134" s="32" t="s">
        <v>58</v>
      </c>
      <c r="T134" s="32"/>
      <c r="U134" s="32"/>
      <c r="V134" s="32"/>
      <c r="W134" s="32"/>
      <c r="X134" s="107"/>
      <c r="Y134" s="32"/>
      <c r="Z134" s="32"/>
      <c r="AA134" s="32"/>
      <c r="AB134" s="32"/>
      <c r="AC134" s="697"/>
      <c r="AF134" s="1" t="str">
        <f>+R135</f>
        <v>□</v>
      </c>
      <c r="AL134" s="24"/>
      <c r="AM134" s="475" t="s">
        <v>467</v>
      </c>
      <c r="AN134" s="475" t="s">
        <v>347</v>
      </c>
      <c r="AO134" s="475" t="s">
        <v>348</v>
      </c>
      <c r="AP134" s="475" t="s">
        <v>348</v>
      </c>
      <c r="AQ134" s="475" t="s">
        <v>348</v>
      </c>
      <c r="AR134" s="475" t="s">
        <v>348</v>
      </c>
      <c r="AS134" s="480" t="s">
        <v>349</v>
      </c>
      <c r="AT134" s="480" t="s">
        <v>350</v>
      </c>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row>
    <row r="135" spans="2:84" ht="19.5" customHeight="1">
      <c r="B135" s="800"/>
      <c r="C135" s="801"/>
      <c r="D135" s="52"/>
      <c r="E135" s="901" t="s">
        <v>13</v>
      </c>
      <c r="F135" s="787"/>
      <c r="G135" s="787"/>
      <c r="H135" s="902"/>
      <c r="I135" s="37"/>
      <c r="J135" s="34"/>
      <c r="K135" s="37"/>
      <c r="L135" s="34"/>
      <c r="M135" s="34"/>
      <c r="N135" s="34"/>
      <c r="O135" s="34"/>
      <c r="P135" s="34"/>
      <c r="Q135" s="35"/>
      <c r="R135" s="27" t="s">
        <v>445</v>
      </c>
      <c r="S135" s="32" t="s">
        <v>106</v>
      </c>
      <c r="T135" s="32"/>
      <c r="U135" s="32"/>
      <c r="V135" s="32"/>
      <c r="W135" s="32"/>
      <c r="X135" s="32"/>
      <c r="Y135" s="32"/>
      <c r="Z135" s="32"/>
      <c r="AA135" s="32"/>
      <c r="AB135" s="32"/>
      <c r="AC135" s="697"/>
      <c r="AF135" s="1" t="str">
        <f>+R136</f>
        <v>□</v>
      </c>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row>
    <row r="136" spans="2:84" ht="19.5" customHeight="1">
      <c r="B136" s="800"/>
      <c r="C136" s="801"/>
      <c r="D136" s="52"/>
      <c r="E136" s="901" t="s">
        <v>14</v>
      </c>
      <c r="F136" s="787"/>
      <c r="G136" s="787"/>
      <c r="H136" s="902"/>
      <c r="I136" s="37"/>
      <c r="J136" s="34"/>
      <c r="K136" s="37"/>
      <c r="L136" s="34"/>
      <c r="M136" s="34"/>
      <c r="N136" s="34"/>
      <c r="O136" s="34"/>
      <c r="P136" s="34"/>
      <c r="Q136" s="35"/>
      <c r="R136" s="27" t="s">
        <v>443</v>
      </c>
      <c r="S136" s="32" t="s">
        <v>107</v>
      </c>
      <c r="T136" s="32"/>
      <c r="U136" s="32"/>
      <c r="V136" s="32"/>
      <c r="W136" s="32"/>
      <c r="X136" s="32"/>
      <c r="Y136" s="32"/>
      <c r="Z136" s="32"/>
      <c r="AA136" s="32"/>
      <c r="AB136" s="32"/>
      <c r="AC136" s="697"/>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row>
    <row r="137" spans="2:84" ht="36" customHeight="1" thickBot="1">
      <c r="B137" s="802"/>
      <c r="C137" s="803"/>
      <c r="D137" s="108"/>
      <c r="E137" s="898" t="s">
        <v>15</v>
      </c>
      <c r="F137" s="788"/>
      <c r="G137" s="788"/>
      <c r="H137" s="899"/>
      <c r="I137" s="109"/>
      <c r="J137" s="109"/>
      <c r="K137" s="109"/>
      <c r="L137" s="109"/>
      <c r="M137" s="109"/>
      <c r="N137" s="109"/>
      <c r="O137" s="109"/>
      <c r="P137" s="109"/>
      <c r="Q137" s="110"/>
      <c r="R137" s="111"/>
      <c r="S137" s="112"/>
      <c r="T137" s="112"/>
      <c r="U137" s="112"/>
      <c r="V137" s="112"/>
      <c r="W137" s="112"/>
      <c r="X137" s="112"/>
      <c r="Y137" s="112"/>
      <c r="Z137" s="112"/>
      <c r="AA137" s="112"/>
      <c r="AB137" s="112"/>
      <c r="AC137" s="70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row>
    <row r="138" spans="2:84" ht="15.75" customHeight="1">
      <c r="B138" s="816" t="s">
        <v>504</v>
      </c>
      <c r="C138" s="900"/>
      <c r="D138" s="779" t="s">
        <v>16</v>
      </c>
      <c r="E138" s="780"/>
      <c r="F138" s="780"/>
      <c r="G138" s="780"/>
      <c r="H138" s="781"/>
      <c r="I138" s="113" t="s">
        <v>416</v>
      </c>
      <c r="J138" s="17" t="s">
        <v>62</v>
      </c>
      <c r="K138" s="17"/>
      <c r="L138" s="17"/>
      <c r="M138" s="17"/>
      <c r="N138" s="17"/>
      <c r="O138" s="17"/>
      <c r="P138" s="17"/>
      <c r="Q138" s="18"/>
      <c r="R138" s="20"/>
      <c r="S138" s="20"/>
      <c r="T138" s="20"/>
      <c r="U138" s="20"/>
      <c r="V138" s="20"/>
      <c r="W138" s="20"/>
      <c r="X138" s="20"/>
      <c r="Y138" s="20"/>
      <c r="Z138" s="20"/>
      <c r="AA138" s="20"/>
      <c r="AB138" s="61" t="s">
        <v>63</v>
      </c>
      <c r="AC138" s="844"/>
      <c r="AE138" s="446" t="str">
        <f>+I138</f>
        <v>□</v>
      </c>
      <c r="AF138" s="1">
        <f>IF(AE139="■",1,IF(AE140="■",1,0))</f>
        <v>0</v>
      </c>
      <c r="AH138" s="480" t="str">
        <f>IF(AE138&amp;AE139&amp;AE140="■□□","◎無し",IF(AE138&amp;AE139&amp;AE140="□■□","●適合",IF(AE138&amp;AE139&amp;AE140="□□■","◆未達",IF(AE138&amp;AE139&amp;AE140="□□□","■未答","▼矛盾"))))</f>
        <v>■未答</v>
      </c>
      <c r="AI138" s="43"/>
      <c r="AL138" s="24" t="s">
        <v>355</v>
      </c>
      <c r="AM138" s="476" t="s">
        <v>505</v>
      </c>
      <c r="AN138" s="476" t="s">
        <v>506</v>
      </c>
      <c r="AO138" s="476" t="s">
        <v>477</v>
      </c>
      <c r="AP138" s="476" t="s">
        <v>507</v>
      </c>
      <c r="AQ138" s="476" t="s">
        <v>346</v>
      </c>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row>
    <row r="139" spans="2:84" ht="15.75" customHeight="1">
      <c r="B139" s="800"/>
      <c r="C139" s="801"/>
      <c r="D139" s="746"/>
      <c r="E139" s="689"/>
      <c r="F139" s="689"/>
      <c r="G139" s="689"/>
      <c r="H139" s="690"/>
      <c r="I139" s="44" t="s">
        <v>443</v>
      </c>
      <c r="J139" s="24" t="s">
        <v>108</v>
      </c>
      <c r="K139" s="24"/>
      <c r="L139" s="24"/>
      <c r="M139" s="24"/>
      <c r="N139" s="24"/>
      <c r="O139" s="24"/>
      <c r="P139" s="24"/>
      <c r="Q139" s="26"/>
      <c r="R139" s="699" t="s">
        <v>109</v>
      </c>
      <c r="S139" s="700"/>
      <c r="T139" s="700"/>
      <c r="U139" s="700"/>
      <c r="V139" s="700"/>
      <c r="W139" s="700"/>
      <c r="X139" s="701"/>
      <c r="Y139" s="701"/>
      <c r="Z139" s="701"/>
      <c r="AA139" s="32" t="s">
        <v>488</v>
      </c>
      <c r="AB139" s="32"/>
      <c r="AC139" s="697"/>
      <c r="AE139" s="1" t="str">
        <f>+I139</f>
        <v>□</v>
      </c>
      <c r="AF139" s="1">
        <f>+X139</f>
        <v>0</v>
      </c>
      <c r="AJ139" s="475" t="str">
        <f>IF(AF138=1,IF(AF139=0,"■未答",IF(AF139&lt;780,"◆未達","●範囲内")),"■未答")</f>
        <v>■未答</v>
      </c>
      <c r="AL139" s="24"/>
      <c r="AM139" s="475" t="s">
        <v>370</v>
      </c>
      <c r="AN139" s="475" t="s">
        <v>347</v>
      </c>
      <c r="AO139" s="475" t="s">
        <v>348</v>
      </c>
      <c r="AP139" s="480" t="s">
        <v>349</v>
      </c>
      <c r="AQ139" s="480" t="s">
        <v>350</v>
      </c>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row>
    <row r="140" spans="2:84" ht="15.75" customHeight="1">
      <c r="B140" s="800"/>
      <c r="C140" s="801"/>
      <c r="D140" s="747"/>
      <c r="E140" s="748"/>
      <c r="F140" s="748"/>
      <c r="G140" s="748"/>
      <c r="H140" s="749"/>
      <c r="I140" s="47" t="s">
        <v>445</v>
      </c>
      <c r="J140" s="65" t="s">
        <v>110</v>
      </c>
      <c r="K140" s="65"/>
      <c r="L140" s="65"/>
      <c r="M140" s="65"/>
      <c r="N140" s="65"/>
      <c r="O140" s="65"/>
      <c r="P140" s="65"/>
      <c r="Q140" s="66"/>
      <c r="R140" s="812" t="s">
        <v>111</v>
      </c>
      <c r="S140" s="813"/>
      <c r="T140" s="813"/>
      <c r="U140" s="813"/>
      <c r="V140" s="813"/>
      <c r="W140" s="813"/>
      <c r="X140" s="754"/>
      <c r="Y140" s="754"/>
      <c r="Z140" s="754"/>
      <c r="AA140" s="51" t="s">
        <v>482</v>
      </c>
      <c r="AB140" s="51"/>
      <c r="AC140" s="698"/>
      <c r="AE140" s="1" t="str">
        <f>+I140</f>
        <v>□</v>
      </c>
      <c r="AF140" s="1">
        <f>+X140</f>
        <v>0</v>
      </c>
      <c r="AJ140" s="475" t="str">
        <f>IF(AF138=1,IF(AF140=0,"■未答◎無段",IF(AF140&lt;750,"◆未達","●範囲内")),"■未答")</f>
        <v>■未答</v>
      </c>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row>
    <row r="141" spans="2:84" ht="20.25" customHeight="1">
      <c r="B141" s="800"/>
      <c r="C141" s="801"/>
      <c r="D141" s="745" t="s">
        <v>17</v>
      </c>
      <c r="E141" s="687"/>
      <c r="F141" s="687"/>
      <c r="G141" s="687"/>
      <c r="H141" s="688"/>
      <c r="I141" s="85"/>
      <c r="J141" s="40"/>
      <c r="K141" s="40"/>
      <c r="L141" s="40"/>
      <c r="M141" s="40"/>
      <c r="N141" s="40"/>
      <c r="O141" s="40"/>
      <c r="P141" s="40"/>
      <c r="Q141" s="41"/>
      <c r="R141" s="60"/>
      <c r="S141" s="60"/>
      <c r="T141" s="60"/>
      <c r="U141" s="60"/>
      <c r="V141" s="60"/>
      <c r="W141" s="60"/>
      <c r="X141" s="72"/>
      <c r="Y141" s="72"/>
      <c r="Z141" s="72"/>
      <c r="AA141" s="72"/>
      <c r="AB141" s="60"/>
      <c r="AC141" s="696"/>
      <c r="AE141" s="446" t="str">
        <f>+I142</f>
        <v>□</v>
      </c>
      <c r="AF141" s="1">
        <f>IF(AE142="■",1,IF(AE143="■",1,0))</f>
        <v>0</v>
      </c>
      <c r="AH141" s="475" t="str">
        <f>IF(AE141&amp;AE142="■□","●適合",IF(AE141&amp;AE142="□■","◆未達",IF(AE141&amp;AE142="□□","■未答","▼矛盾")))</f>
        <v>■未答</v>
      </c>
      <c r="AI141" s="29"/>
      <c r="AL141" s="24" t="s">
        <v>342</v>
      </c>
      <c r="AM141" s="476" t="s">
        <v>429</v>
      </c>
      <c r="AN141" s="476" t="s">
        <v>424</v>
      </c>
      <c r="AO141" s="476" t="s">
        <v>425</v>
      </c>
      <c r="AP141" s="476" t="s">
        <v>346</v>
      </c>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row>
    <row r="142" spans="2:84" ht="25.5" customHeight="1">
      <c r="B142" s="800"/>
      <c r="C142" s="801"/>
      <c r="D142" s="746"/>
      <c r="E142" s="689"/>
      <c r="F142" s="689"/>
      <c r="G142" s="689"/>
      <c r="H142" s="690"/>
      <c r="I142" s="44" t="s">
        <v>436</v>
      </c>
      <c r="J142" s="24" t="s">
        <v>112</v>
      </c>
      <c r="K142" s="24"/>
      <c r="L142" s="24"/>
      <c r="M142" s="24"/>
      <c r="N142" s="24"/>
      <c r="O142" s="24"/>
      <c r="P142" s="24"/>
      <c r="Q142" s="26"/>
      <c r="R142" s="699" t="s">
        <v>113</v>
      </c>
      <c r="S142" s="700"/>
      <c r="T142" s="700"/>
      <c r="U142" s="700"/>
      <c r="V142" s="700"/>
      <c r="W142" s="700"/>
      <c r="X142" s="701"/>
      <c r="Y142" s="701"/>
      <c r="Z142" s="701"/>
      <c r="AA142" s="32" t="s">
        <v>508</v>
      </c>
      <c r="AB142" s="32"/>
      <c r="AC142" s="697"/>
      <c r="AE142" s="1" t="str">
        <f>+I143</f>
        <v>□</v>
      </c>
      <c r="AF142" s="1">
        <f>+X142</f>
        <v>0</v>
      </c>
      <c r="AJ142" s="475" t="str">
        <f>IF(AF141=1,IF(AF142=0,"■未答",IF(AF142&lt;750,"◆未達","●範囲内")),"■未答")</f>
        <v>■未答</v>
      </c>
      <c r="AM142" s="475" t="s">
        <v>347</v>
      </c>
      <c r="AN142" s="475" t="s">
        <v>348</v>
      </c>
      <c r="AO142" s="480" t="s">
        <v>349</v>
      </c>
      <c r="AP142" s="480" t="s">
        <v>350</v>
      </c>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row>
    <row r="143" spans="2:84" ht="25.5" customHeight="1">
      <c r="B143" s="800"/>
      <c r="C143" s="801"/>
      <c r="D143" s="746"/>
      <c r="E143" s="689"/>
      <c r="F143" s="689"/>
      <c r="G143" s="689"/>
      <c r="H143" s="690"/>
      <c r="I143" s="44" t="s">
        <v>445</v>
      </c>
      <c r="J143" s="24" t="s">
        <v>114</v>
      </c>
      <c r="K143" s="24"/>
      <c r="L143" s="24"/>
      <c r="M143" s="24"/>
      <c r="N143" s="24"/>
      <c r="O143" s="24"/>
      <c r="P143" s="24"/>
      <c r="Q143" s="26"/>
      <c r="R143" s="699" t="s">
        <v>115</v>
      </c>
      <c r="S143" s="700"/>
      <c r="T143" s="700"/>
      <c r="U143" s="700"/>
      <c r="V143" s="700"/>
      <c r="W143" s="700"/>
      <c r="X143" s="701"/>
      <c r="Y143" s="701"/>
      <c r="Z143" s="701"/>
      <c r="AA143" s="32" t="s">
        <v>508</v>
      </c>
      <c r="AB143" s="32"/>
      <c r="AC143" s="697"/>
      <c r="AF143" s="1">
        <f>+X143</f>
        <v>0</v>
      </c>
      <c r="AJ143" s="475" t="str">
        <f>IF(AF141=1,IF(AF143=0,"■未答◎無段",IF(AF143&lt;600,"◆未達","●範囲内")),"■未答")</f>
        <v>■未答</v>
      </c>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row>
    <row r="144" spans="2:84" ht="21" customHeight="1" thickBot="1">
      <c r="B144" s="802"/>
      <c r="C144" s="803"/>
      <c r="D144" s="848"/>
      <c r="E144" s="691"/>
      <c r="F144" s="691"/>
      <c r="G144" s="691"/>
      <c r="H144" s="692"/>
      <c r="I144" s="115"/>
      <c r="J144" s="109"/>
      <c r="K144" s="109"/>
      <c r="L144" s="109"/>
      <c r="M144" s="109"/>
      <c r="N144" s="109"/>
      <c r="O144" s="109"/>
      <c r="P144" s="109"/>
      <c r="Q144" s="110"/>
      <c r="R144" s="112"/>
      <c r="S144" s="112"/>
      <c r="T144" s="112"/>
      <c r="U144" s="112"/>
      <c r="V144" s="116"/>
      <c r="W144" s="116"/>
      <c r="X144" s="116"/>
      <c r="Y144" s="116"/>
      <c r="Z144" s="116"/>
      <c r="AA144" s="116"/>
      <c r="AB144" s="116"/>
      <c r="AC144" s="707"/>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row>
    <row r="145" spans="2:84" ht="21.75" customHeight="1">
      <c r="B145" s="800" t="s">
        <v>116</v>
      </c>
      <c r="C145" s="835"/>
      <c r="D145" s="779" t="s">
        <v>117</v>
      </c>
      <c r="E145" s="780"/>
      <c r="F145" s="780"/>
      <c r="G145" s="780"/>
      <c r="H145" s="781"/>
      <c r="I145" s="44" t="s">
        <v>416</v>
      </c>
      <c r="J145" s="24" t="s">
        <v>118</v>
      </c>
      <c r="K145" s="24"/>
      <c r="L145" s="24"/>
      <c r="M145" s="25"/>
      <c r="N145" s="25"/>
      <c r="O145" s="24"/>
      <c r="P145" s="24"/>
      <c r="Q145" s="26"/>
      <c r="R145" s="19"/>
      <c r="S145" s="20"/>
      <c r="T145" s="20"/>
      <c r="U145" s="20"/>
      <c r="V145" s="20"/>
      <c r="W145" s="20"/>
      <c r="X145" s="20"/>
      <c r="Y145" s="20"/>
      <c r="Z145" s="20"/>
      <c r="AA145" s="20"/>
      <c r="AB145" s="61" t="s">
        <v>63</v>
      </c>
      <c r="AC145" s="844"/>
      <c r="AE145" s="446" t="str">
        <f>+I145</f>
        <v>□</v>
      </c>
      <c r="AH145" s="480" t="str">
        <f>IF(AE145&amp;AE146&amp;AE147&amp;AE148="■□□□","◎無し",IF(AE145&amp;AE146&amp;AE147&amp;AE148="□■□□","Ｅ適合",IF(AE145&amp;AE146&amp;AE147&amp;AE148="□□■□","●適合",IF(AE145&amp;AE146&amp;AE147&amp;AE148="□□□■","◆未達",IF(AE145&amp;AE146&amp;AE147&amp;AE148="□□□□","■未答","▼矛盾")))))</f>
        <v>■未答</v>
      </c>
      <c r="AI145" s="43"/>
      <c r="AL145" s="24" t="s">
        <v>363</v>
      </c>
      <c r="AM145" s="485" t="s">
        <v>509</v>
      </c>
      <c r="AN145" s="485" t="s">
        <v>503</v>
      </c>
      <c r="AO145" s="485" t="s">
        <v>510</v>
      </c>
      <c r="AP145" s="485" t="s">
        <v>463</v>
      </c>
      <c r="AQ145" s="485" t="s">
        <v>511</v>
      </c>
      <c r="AR145" s="485" t="s">
        <v>346</v>
      </c>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row>
    <row r="146" spans="2:84" ht="21.75" customHeight="1">
      <c r="B146" s="800"/>
      <c r="C146" s="835"/>
      <c r="D146" s="746"/>
      <c r="E146" s="689"/>
      <c r="F146" s="689"/>
      <c r="G146" s="689"/>
      <c r="H146" s="690"/>
      <c r="I146" s="44" t="s">
        <v>456</v>
      </c>
      <c r="J146" s="24" t="s">
        <v>119</v>
      </c>
      <c r="K146" s="24"/>
      <c r="L146" s="24"/>
      <c r="M146" s="24"/>
      <c r="N146" s="24"/>
      <c r="O146" s="24"/>
      <c r="P146" s="24"/>
      <c r="Q146" s="26"/>
      <c r="R146" s="896" t="s">
        <v>120</v>
      </c>
      <c r="S146" s="712"/>
      <c r="T146" s="701"/>
      <c r="U146" s="701"/>
      <c r="V146" s="117" t="s">
        <v>512</v>
      </c>
      <c r="W146" s="701"/>
      <c r="X146" s="701"/>
      <c r="Y146" s="32"/>
      <c r="Z146" s="32"/>
      <c r="AA146" s="32"/>
      <c r="AB146" s="32"/>
      <c r="AC146" s="697"/>
      <c r="AE146" s="1" t="str">
        <f>+I146</f>
        <v>□</v>
      </c>
      <c r="AL146" s="24"/>
      <c r="AM146" s="475" t="s">
        <v>370</v>
      </c>
      <c r="AN146" s="475" t="s">
        <v>371</v>
      </c>
      <c r="AO146" s="475" t="s">
        <v>347</v>
      </c>
      <c r="AP146" s="475" t="s">
        <v>348</v>
      </c>
      <c r="AQ146" s="480" t="s">
        <v>349</v>
      </c>
      <c r="AR146" s="480" t="s">
        <v>350</v>
      </c>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row>
    <row r="147" spans="2:84" ht="26.25" customHeight="1">
      <c r="B147" s="800"/>
      <c r="C147" s="835"/>
      <c r="D147" s="22"/>
      <c r="E147" s="745" t="s">
        <v>121</v>
      </c>
      <c r="F147" s="687"/>
      <c r="G147" s="687"/>
      <c r="H147" s="688"/>
      <c r="I147" s="74"/>
      <c r="J147" s="24"/>
      <c r="K147" s="24"/>
      <c r="L147" s="24"/>
      <c r="M147" s="24"/>
      <c r="N147" s="24"/>
      <c r="O147" s="24"/>
      <c r="P147" s="24"/>
      <c r="Q147" s="26"/>
      <c r="R147" s="118"/>
      <c r="S147" s="77"/>
      <c r="T147" s="77"/>
      <c r="U147" s="77"/>
      <c r="V147" s="77"/>
      <c r="W147" s="743"/>
      <c r="X147" s="743"/>
      <c r="Y147" s="77"/>
      <c r="Z147" s="77"/>
      <c r="AA147" s="32"/>
      <c r="AB147" s="62"/>
      <c r="AC147" s="697"/>
      <c r="AE147" s="1" t="str">
        <f>+I148</f>
        <v>□</v>
      </c>
      <c r="AH147" s="596">
        <f>IF(W146=0,0,T146/W146)</f>
        <v>0</v>
      </c>
      <c r="AJ147" s="475">
        <f>IF(AH147=0,"",IF(AH147&gt;(22/21),"◆過勾配","●適合"))</f>
      </c>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row>
    <row r="148" spans="2:84" ht="16.5" customHeight="1">
      <c r="B148" s="800"/>
      <c r="C148" s="835"/>
      <c r="D148" s="22"/>
      <c r="E148" s="747"/>
      <c r="F148" s="748"/>
      <c r="G148" s="748"/>
      <c r="H148" s="749"/>
      <c r="I148" s="44" t="s">
        <v>417</v>
      </c>
      <c r="J148" s="669" t="s">
        <v>122</v>
      </c>
      <c r="K148" s="669"/>
      <c r="L148" s="669"/>
      <c r="M148" s="669"/>
      <c r="N148" s="669"/>
      <c r="O148" s="669"/>
      <c r="P148" s="669"/>
      <c r="Q148" s="670"/>
      <c r="R148" s="699" t="s">
        <v>123</v>
      </c>
      <c r="S148" s="700"/>
      <c r="T148" s="700"/>
      <c r="U148" s="700"/>
      <c r="V148" s="701"/>
      <c r="W148" s="701"/>
      <c r="X148" s="32" t="s">
        <v>513</v>
      </c>
      <c r="Y148" s="32"/>
      <c r="Z148" s="32"/>
      <c r="AA148" s="32"/>
      <c r="AB148" s="62"/>
      <c r="AC148" s="697"/>
      <c r="AE148" s="1" t="str">
        <f>+I149</f>
        <v>□</v>
      </c>
      <c r="AH148" s="597" t="s">
        <v>514</v>
      </c>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row>
    <row r="149" spans="2:84" ht="16.5" customHeight="1">
      <c r="B149" s="800"/>
      <c r="C149" s="835"/>
      <c r="D149" s="22"/>
      <c r="E149" s="787" t="s">
        <v>124</v>
      </c>
      <c r="F149" s="750"/>
      <c r="G149" s="750"/>
      <c r="H149" s="897"/>
      <c r="I149" s="44" t="s">
        <v>55</v>
      </c>
      <c r="J149" s="669" t="s">
        <v>125</v>
      </c>
      <c r="K149" s="669"/>
      <c r="L149" s="669"/>
      <c r="M149" s="669"/>
      <c r="N149" s="669"/>
      <c r="O149" s="669"/>
      <c r="P149" s="669"/>
      <c r="Q149" s="670"/>
      <c r="R149" s="699" t="s">
        <v>126</v>
      </c>
      <c r="S149" s="700"/>
      <c r="T149" s="700"/>
      <c r="U149" s="700"/>
      <c r="V149" s="701"/>
      <c r="W149" s="701"/>
      <c r="X149" s="32" t="s">
        <v>488</v>
      </c>
      <c r="Y149" s="77"/>
      <c r="Z149" s="77"/>
      <c r="AA149" s="32"/>
      <c r="AB149" s="62"/>
      <c r="AC149" s="697"/>
      <c r="AH149" s="486" t="s">
        <v>515</v>
      </c>
      <c r="AJ149" s="480" t="str">
        <f>IF(V149&gt;0,IF(V149&lt;195,"◆195未満","●適合"),"■未答")</f>
        <v>■未答</v>
      </c>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row>
    <row r="150" spans="2:84" ht="16.5" customHeight="1">
      <c r="B150" s="800"/>
      <c r="C150" s="835"/>
      <c r="D150" s="22"/>
      <c r="E150" s="745" t="s">
        <v>516</v>
      </c>
      <c r="F150" s="687"/>
      <c r="G150" s="687"/>
      <c r="H150" s="688"/>
      <c r="I150" s="24"/>
      <c r="J150" s="24"/>
      <c r="K150" s="24"/>
      <c r="L150" s="24"/>
      <c r="M150" s="24"/>
      <c r="N150" s="24"/>
      <c r="O150" s="24"/>
      <c r="P150" s="24"/>
      <c r="Q150" s="26"/>
      <c r="R150" s="38"/>
      <c r="S150" s="753" t="s">
        <v>127</v>
      </c>
      <c r="T150" s="753"/>
      <c r="U150" s="753"/>
      <c r="V150" s="753"/>
      <c r="W150" s="753"/>
      <c r="X150" s="753"/>
      <c r="Y150" s="752">
        <f>+V148*2+V149</f>
        <v>0</v>
      </c>
      <c r="Z150" s="752"/>
      <c r="AA150" s="32" t="s">
        <v>517</v>
      </c>
      <c r="AB150" s="32"/>
      <c r="AC150" s="697"/>
      <c r="AH150" s="486" t="s">
        <v>518</v>
      </c>
      <c r="AJ150" s="480" t="str">
        <f>IF(Y150&gt;0,IF(AND(Y150&gt;=550,Y150&lt;=650),"●適合","◆未達"),"■未答")</f>
        <v>■未答</v>
      </c>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row>
    <row r="151" spans="2:84" ht="16.5" customHeight="1">
      <c r="B151" s="800"/>
      <c r="C151" s="835"/>
      <c r="D151" s="22"/>
      <c r="E151" s="746"/>
      <c r="F151" s="689"/>
      <c r="G151" s="689"/>
      <c r="H151" s="690"/>
      <c r="I151" s="24"/>
      <c r="J151" s="24"/>
      <c r="K151" s="24"/>
      <c r="L151" s="24"/>
      <c r="M151" s="24"/>
      <c r="N151" s="24"/>
      <c r="O151" s="24"/>
      <c r="P151" s="24"/>
      <c r="Q151" s="26"/>
      <c r="R151" s="699" t="s">
        <v>128</v>
      </c>
      <c r="S151" s="700"/>
      <c r="T151" s="700"/>
      <c r="U151" s="700"/>
      <c r="V151" s="701"/>
      <c r="W151" s="701"/>
      <c r="X151" s="32" t="s">
        <v>519</v>
      </c>
      <c r="Y151" s="77"/>
      <c r="Z151" s="77"/>
      <c r="AA151" s="32"/>
      <c r="AB151" s="32"/>
      <c r="AC151" s="697"/>
      <c r="AH151" s="577" t="s">
        <v>520</v>
      </c>
      <c r="AJ151" s="480" t="str">
        <f>IF(V151&gt;0,IF(V151&gt;30,"◆30超過","●適合"),"■未答")</f>
        <v>■未答</v>
      </c>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row>
    <row r="152" spans="2:84" ht="8.25" customHeight="1">
      <c r="B152" s="800"/>
      <c r="C152" s="835"/>
      <c r="D152" s="22"/>
      <c r="E152" s="746"/>
      <c r="F152" s="689"/>
      <c r="G152" s="689"/>
      <c r="H152" s="690"/>
      <c r="I152" s="24"/>
      <c r="J152" s="24"/>
      <c r="K152" s="24"/>
      <c r="L152" s="24"/>
      <c r="M152" s="24"/>
      <c r="N152" s="24"/>
      <c r="O152" s="24"/>
      <c r="P152" s="24"/>
      <c r="Q152" s="26"/>
      <c r="R152" s="38"/>
      <c r="S152" s="32"/>
      <c r="T152" s="32"/>
      <c r="U152" s="77"/>
      <c r="V152" s="77"/>
      <c r="W152" s="77"/>
      <c r="X152" s="77"/>
      <c r="Y152" s="77"/>
      <c r="Z152" s="32"/>
      <c r="AA152" s="32"/>
      <c r="AB152" s="32"/>
      <c r="AC152" s="697"/>
      <c r="AH152" s="577"/>
      <c r="AN152" s="594"/>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row>
    <row r="153" spans="2:84" ht="19.5" customHeight="1">
      <c r="B153" s="800"/>
      <c r="C153" s="835"/>
      <c r="D153" s="22"/>
      <c r="E153" s="746"/>
      <c r="F153" s="689"/>
      <c r="G153" s="689"/>
      <c r="H153" s="690"/>
      <c r="I153" s="24"/>
      <c r="J153" s="24"/>
      <c r="K153" s="24"/>
      <c r="L153" s="24"/>
      <c r="M153" s="24"/>
      <c r="N153" s="24"/>
      <c r="O153" s="24"/>
      <c r="P153" s="24"/>
      <c r="Q153" s="26"/>
      <c r="R153" s="31"/>
      <c r="S153" s="77"/>
      <c r="T153" s="77"/>
      <c r="U153" s="77"/>
      <c r="V153" s="77"/>
      <c r="W153" s="77"/>
      <c r="X153" s="77"/>
      <c r="Y153" s="77"/>
      <c r="Z153" s="32"/>
      <c r="AA153" s="32"/>
      <c r="AB153" s="32"/>
      <c r="AC153" s="697"/>
      <c r="AH153" s="577"/>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row>
    <row r="154" spans="2:84" ht="19.5" customHeight="1">
      <c r="B154" s="800"/>
      <c r="C154" s="835"/>
      <c r="D154" s="22"/>
      <c r="E154" s="52"/>
      <c r="F154" s="885" t="s">
        <v>129</v>
      </c>
      <c r="G154" s="886"/>
      <c r="H154" s="887"/>
      <c r="I154" s="24"/>
      <c r="J154" s="24"/>
      <c r="K154" s="24"/>
      <c r="L154" s="24"/>
      <c r="M154" s="24"/>
      <c r="N154" s="24"/>
      <c r="O154" s="24"/>
      <c r="P154" s="24"/>
      <c r="Q154" s="26"/>
      <c r="R154" s="27" t="s">
        <v>55</v>
      </c>
      <c r="S154" s="32" t="s">
        <v>130</v>
      </c>
      <c r="T154" s="32"/>
      <c r="U154" s="32"/>
      <c r="V154" s="32"/>
      <c r="W154" s="77"/>
      <c r="X154" s="77"/>
      <c r="Y154" s="77"/>
      <c r="Z154" s="32"/>
      <c r="AA154" s="32"/>
      <c r="AB154" s="32"/>
      <c r="AC154" s="697"/>
      <c r="AF154" s="1" t="str">
        <f>+R154</f>
        <v>□</v>
      </c>
      <c r="AH154" s="577" t="s">
        <v>521</v>
      </c>
      <c r="AJ154" s="480" t="str">
        <f>IF(AF154&amp;AF155&amp;AF156&amp;AF157&amp;AF158="■□□□□","◎無し",IF(AF154&amp;AF155&amp;AF156&amp;AF157&amp;AF158="□■□□□","◆寸法",IF(AF154&amp;AF155&amp;AF156&amp;AF157&amp;AF158="□□■□□","①階段",IF(AF154&amp;AF155&amp;AF156&amp;AF157&amp;AF158="□□□■□","②階段",IF(AF154&amp;AF155&amp;AF156&amp;AF157&amp;AF158="□□□□■","③階段",IF(AF154&amp;AF155&amp;AF156&amp;AF157&amp;AF158="□□□□□","■未答","▼矛盾"))))))</f>
        <v>■未答</v>
      </c>
      <c r="AL154" s="24" t="s">
        <v>522</v>
      </c>
      <c r="AM154" s="485" t="s">
        <v>523</v>
      </c>
      <c r="AN154" s="485" t="s">
        <v>524</v>
      </c>
      <c r="AO154" s="485" t="s">
        <v>525</v>
      </c>
      <c r="AP154" s="485" t="s">
        <v>526</v>
      </c>
      <c r="AQ154" s="485" t="s">
        <v>528</v>
      </c>
      <c r="AR154" s="485" t="s">
        <v>527</v>
      </c>
      <c r="AS154" s="485" t="s">
        <v>346</v>
      </c>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row>
    <row r="155" spans="2:84" ht="19.5" customHeight="1">
      <c r="B155" s="800"/>
      <c r="C155" s="835"/>
      <c r="D155" s="22"/>
      <c r="E155" s="52"/>
      <c r="F155" s="893"/>
      <c r="G155" s="894"/>
      <c r="H155" s="895"/>
      <c r="I155" s="24"/>
      <c r="J155" s="24"/>
      <c r="K155" s="24"/>
      <c r="L155" s="24"/>
      <c r="M155" s="24"/>
      <c r="N155" s="24"/>
      <c r="O155" s="24"/>
      <c r="P155" s="24"/>
      <c r="Q155" s="26"/>
      <c r="R155" s="27" t="s">
        <v>55</v>
      </c>
      <c r="S155" s="32" t="s">
        <v>131</v>
      </c>
      <c r="T155" s="32"/>
      <c r="U155" s="32"/>
      <c r="V155" s="32"/>
      <c r="W155" s="32"/>
      <c r="X155" s="32"/>
      <c r="Y155" s="32"/>
      <c r="Z155" s="32"/>
      <c r="AA155" s="32"/>
      <c r="AB155" s="32"/>
      <c r="AC155" s="697"/>
      <c r="AF155" s="1" t="str">
        <f>+R155</f>
        <v>□</v>
      </c>
      <c r="AL155" s="24"/>
      <c r="AM155" s="475" t="s">
        <v>370</v>
      </c>
      <c r="AN155" s="475" t="s">
        <v>529</v>
      </c>
      <c r="AO155" s="475" t="s">
        <v>530</v>
      </c>
      <c r="AP155" s="475" t="s">
        <v>531</v>
      </c>
      <c r="AQ155" s="480" t="s">
        <v>532</v>
      </c>
      <c r="AR155" s="480" t="s">
        <v>349</v>
      </c>
      <c r="AS155" s="598" t="s">
        <v>350</v>
      </c>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row>
    <row r="156" spans="2:84" ht="19.5" customHeight="1">
      <c r="B156" s="800"/>
      <c r="C156" s="835"/>
      <c r="D156" s="22"/>
      <c r="E156" s="52"/>
      <c r="F156" s="885" t="s">
        <v>132</v>
      </c>
      <c r="G156" s="886"/>
      <c r="H156" s="887"/>
      <c r="I156" s="24"/>
      <c r="J156" s="24"/>
      <c r="K156" s="24"/>
      <c r="L156" s="24"/>
      <c r="M156" s="24"/>
      <c r="N156" s="24"/>
      <c r="O156" s="24"/>
      <c r="P156" s="24"/>
      <c r="Q156" s="26"/>
      <c r="R156" s="27" t="s">
        <v>55</v>
      </c>
      <c r="S156" s="32" t="s">
        <v>133</v>
      </c>
      <c r="T156" s="32"/>
      <c r="U156" s="32"/>
      <c r="V156" s="32"/>
      <c r="W156" s="32"/>
      <c r="X156" s="32"/>
      <c r="Y156" s="32"/>
      <c r="Z156" s="32"/>
      <c r="AA156" s="32"/>
      <c r="AB156" s="32"/>
      <c r="AC156" s="697"/>
      <c r="AF156" s="1" t="str">
        <f>+R156</f>
        <v>□</v>
      </c>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row>
    <row r="157" spans="2:84" ht="19.5" customHeight="1">
      <c r="B157" s="800"/>
      <c r="C157" s="835"/>
      <c r="D157" s="22"/>
      <c r="E157" s="52"/>
      <c r="F157" s="893"/>
      <c r="G157" s="894"/>
      <c r="H157" s="895"/>
      <c r="I157" s="24"/>
      <c r="J157" s="24"/>
      <c r="K157" s="24"/>
      <c r="L157" s="24"/>
      <c r="M157" s="24"/>
      <c r="N157" s="24"/>
      <c r="O157" s="24"/>
      <c r="P157" s="24"/>
      <c r="Q157" s="26"/>
      <c r="R157" s="27" t="s">
        <v>55</v>
      </c>
      <c r="S157" s="32" t="s">
        <v>134</v>
      </c>
      <c r="T157" s="32"/>
      <c r="U157" s="32"/>
      <c r="V157" s="32"/>
      <c r="W157" s="32"/>
      <c r="X157" s="32"/>
      <c r="Y157" s="32"/>
      <c r="Z157" s="32"/>
      <c r="AA157" s="32"/>
      <c r="AB157" s="32"/>
      <c r="AC157" s="697"/>
      <c r="AF157" s="1" t="str">
        <f>+R157</f>
        <v>□</v>
      </c>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row>
    <row r="158" spans="2:84" ht="19.5" customHeight="1">
      <c r="B158" s="800"/>
      <c r="C158" s="835"/>
      <c r="D158" s="22"/>
      <c r="E158" s="52"/>
      <c r="F158" s="885" t="s">
        <v>135</v>
      </c>
      <c r="G158" s="886"/>
      <c r="H158" s="887"/>
      <c r="I158" s="24"/>
      <c r="J158" s="24"/>
      <c r="K158" s="24"/>
      <c r="L158" s="24"/>
      <c r="M158" s="24"/>
      <c r="N158" s="24"/>
      <c r="O158" s="24"/>
      <c r="P158" s="24"/>
      <c r="Q158" s="26"/>
      <c r="R158" s="27" t="s">
        <v>55</v>
      </c>
      <c r="S158" s="32" t="s">
        <v>136</v>
      </c>
      <c r="T158" s="32"/>
      <c r="U158" s="32"/>
      <c r="V158" s="32"/>
      <c r="W158" s="32"/>
      <c r="X158" s="32"/>
      <c r="Y158" s="32"/>
      <c r="Z158" s="32"/>
      <c r="AA158" s="32"/>
      <c r="AB158" s="32"/>
      <c r="AC158" s="697"/>
      <c r="AF158" s="1" t="str">
        <f>+R158</f>
        <v>□</v>
      </c>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row>
    <row r="159" spans="2:84" ht="19.5" customHeight="1" thickBot="1">
      <c r="B159" s="802"/>
      <c r="C159" s="837"/>
      <c r="D159" s="22"/>
      <c r="E159" s="52"/>
      <c r="F159" s="888"/>
      <c r="G159" s="889"/>
      <c r="H159" s="890"/>
      <c r="I159" s="109"/>
      <c r="J159" s="109"/>
      <c r="K159" s="109"/>
      <c r="L159" s="109"/>
      <c r="M159" s="109"/>
      <c r="N159" s="109"/>
      <c r="O159" s="109"/>
      <c r="P159" s="109"/>
      <c r="Q159" s="110"/>
      <c r="R159" s="111"/>
      <c r="S159" s="112"/>
      <c r="T159" s="112"/>
      <c r="U159" s="112"/>
      <c r="V159" s="112"/>
      <c r="W159" s="112"/>
      <c r="X159" s="112"/>
      <c r="Y159" s="112"/>
      <c r="Z159" s="112"/>
      <c r="AA159" s="112"/>
      <c r="AB159" s="112"/>
      <c r="AC159" s="707"/>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row>
    <row r="160" spans="2:84" ht="16.5" customHeight="1">
      <c r="B160" s="891" t="s">
        <v>137</v>
      </c>
      <c r="C160" s="892"/>
      <c r="D160" s="779" t="s">
        <v>533</v>
      </c>
      <c r="E160" s="780"/>
      <c r="F160" s="780"/>
      <c r="G160" s="780"/>
      <c r="H160" s="781"/>
      <c r="I160" s="119" t="s">
        <v>55</v>
      </c>
      <c r="J160" s="120" t="s">
        <v>138</v>
      </c>
      <c r="K160" s="120"/>
      <c r="L160" s="120"/>
      <c r="M160" s="120"/>
      <c r="N160" s="120"/>
      <c r="O160" s="120"/>
      <c r="P160" s="120"/>
      <c r="Q160" s="121"/>
      <c r="R160" s="122"/>
      <c r="S160" s="123"/>
      <c r="T160" s="123"/>
      <c r="U160" s="123"/>
      <c r="V160" s="123"/>
      <c r="W160" s="123"/>
      <c r="X160" s="123"/>
      <c r="Y160" s="123"/>
      <c r="Z160" s="123"/>
      <c r="AA160" s="123"/>
      <c r="AB160" s="123"/>
      <c r="AC160" s="782"/>
      <c r="AE160" s="446" t="str">
        <f>+I160</f>
        <v>□</v>
      </c>
      <c r="AH160" s="480" t="str">
        <f>IF(AE160&amp;AE161&amp;AE162="■□□","●適合",IF(AE160&amp;AE161&amp;AE162="□■□","◆未達",IF(AE160&amp;AE161&amp;AE162="□□■","◆未達",IF(AE160&amp;AE161&amp;AE162="□□□","■未答","▼矛盾"))))</f>
        <v>■未答</v>
      </c>
      <c r="AI160" s="43"/>
      <c r="AL160" s="24" t="s">
        <v>355</v>
      </c>
      <c r="AM160" s="476" t="s">
        <v>534</v>
      </c>
      <c r="AN160" s="476" t="s">
        <v>357</v>
      </c>
      <c r="AO160" s="476" t="s">
        <v>358</v>
      </c>
      <c r="AP160" s="476" t="s">
        <v>359</v>
      </c>
      <c r="AQ160" s="476" t="s">
        <v>346</v>
      </c>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row>
    <row r="161" spans="2:84" ht="16.5" customHeight="1">
      <c r="B161" s="849"/>
      <c r="C161" s="850"/>
      <c r="D161" s="746"/>
      <c r="E161" s="689"/>
      <c r="F161" s="689"/>
      <c r="G161" s="689"/>
      <c r="H161" s="690"/>
      <c r="I161" s="125" t="s">
        <v>55</v>
      </c>
      <c r="J161" s="75" t="s">
        <v>139</v>
      </c>
      <c r="K161" s="75"/>
      <c r="L161" s="75"/>
      <c r="M161" s="75"/>
      <c r="N161" s="75"/>
      <c r="O161" s="75"/>
      <c r="P161" s="75"/>
      <c r="Q161" s="76"/>
      <c r="R161" s="118"/>
      <c r="S161" s="77"/>
      <c r="T161" s="77"/>
      <c r="U161" s="77"/>
      <c r="V161" s="77"/>
      <c r="W161" s="77"/>
      <c r="X161" s="77"/>
      <c r="Y161" s="77"/>
      <c r="Z161" s="77"/>
      <c r="AA161" s="77"/>
      <c r="AB161" s="77"/>
      <c r="AC161" s="765"/>
      <c r="AE161" s="1" t="str">
        <f>+I161</f>
        <v>□</v>
      </c>
      <c r="AL161" s="24"/>
      <c r="AM161" s="475" t="s">
        <v>347</v>
      </c>
      <c r="AN161" s="475" t="s">
        <v>348</v>
      </c>
      <c r="AO161" s="475" t="s">
        <v>348</v>
      </c>
      <c r="AP161" s="480" t="s">
        <v>349</v>
      </c>
      <c r="AQ161" s="480" t="s">
        <v>350</v>
      </c>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row>
    <row r="162" spans="2:84" ht="16.5" customHeight="1">
      <c r="B162" s="849"/>
      <c r="C162" s="850"/>
      <c r="D162" s="746"/>
      <c r="E162" s="689"/>
      <c r="F162" s="689"/>
      <c r="G162" s="689"/>
      <c r="H162" s="690"/>
      <c r="I162" s="127" t="s">
        <v>436</v>
      </c>
      <c r="J162" s="81" t="s">
        <v>140</v>
      </c>
      <c r="K162" s="81"/>
      <c r="L162" s="81"/>
      <c r="M162" s="81"/>
      <c r="N162" s="81"/>
      <c r="O162" s="81"/>
      <c r="P162" s="81"/>
      <c r="Q162" s="82"/>
      <c r="R162" s="67"/>
      <c r="S162" s="68"/>
      <c r="T162" s="68"/>
      <c r="U162" s="68"/>
      <c r="V162" s="68"/>
      <c r="W162" s="68"/>
      <c r="X162" s="68"/>
      <c r="Y162" s="68"/>
      <c r="Z162" s="68"/>
      <c r="AA162" s="68"/>
      <c r="AB162" s="68"/>
      <c r="AC162" s="778"/>
      <c r="AE162" s="1" t="str">
        <f>+I162</f>
        <v>□</v>
      </c>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row>
    <row r="163" spans="2:84" ht="12.75" customHeight="1">
      <c r="B163" s="849"/>
      <c r="C163" s="850"/>
      <c r="D163" s="52"/>
      <c r="E163" s="128" t="s">
        <v>535</v>
      </c>
      <c r="F163" s="875" t="s">
        <v>142</v>
      </c>
      <c r="G163" s="876"/>
      <c r="H163" s="877"/>
      <c r="I163" s="129"/>
      <c r="J163" s="86"/>
      <c r="K163" s="86"/>
      <c r="L163" s="86"/>
      <c r="M163" s="86"/>
      <c r="N163" s="86"/>
      <c r="O163" s="86"/>
      <c r="P163" s="86"/>
      <c r="Q163" s="87"/>
      <c r="R163" s="71"/>
      <c r="S163" s="72"/>
      <c r="T163" s="72"/>
      <c r="U163" s="72"/>
      <c r="V163" s="72"/>
      <c r="W163" s="72"/>
      <c r="X163" s="72"/>
      <c r="Y163" s="72"/>
      <c r="Z163" s="72"/>
      <c r="AA163" s="72"/>
      <c r="AB163" s="72"/>
      <c r="AC163" s="764"/>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row>
    <row r="164" spans="2:84" ht="12.75" customHeight="1">
      <c r="B164" s="849"/>
      <c r="C164" s="850"/>
      <c r="D164" s="52"/>
      <c r="E164" s="130" t="s">
        <v>143</v>
      </c>
      <c r="F164" s="875" t="s">
        <v>536</v>
      </c>
      <c r="G164" s="878"/>
      <c r="H164" s="879"/>
      <c r="I164" s="131"/>
      <c r="J164" s="75"/>
      <c r="K164" s="75"/>
      <c r="L164" s="75"/>
      <c r="M164" s="75"/>
      <c r="N164" s="75"/>
      <c r="O164" s="75"/>
      <c r="P164" s="75"/>
      <c r="Q164" s="76"/>
      <c r="R164" s="118"/>
      <c r="S164" s="77"/>
      <c r="T164" s="77"/>
      <c r="U164" s="77"/>
      <c r="V164" s="77"/>
      <c r="W164" s="77"/>
      <c r="X164" s="77"/>
      <c r="Y164" s="77"/>
      <c r="Z164" s="77"/>
      <c r="AA164" s="77"/>
      <c r="AB164" s="79"/>
      <c r="AC164" s="765"/>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row>
    <row r="165" spans="2:84" ht="15.75" customHeight="1">
      <c r="B165" s="849"/>
      <c r="C165" s="850"/>
      <c r="D165" s="52"/>
      <c r="E165" s="693" t="s">
        <v>18</v>
      </c>
      <c r="F165" s="675" t="s">
        <v>19</v>
      </c>
      <c r="G165" s="676"/>
      <c r="H165" s="704"/>
      <c r="I165" s="44" t="s">
        <v>47</v>
      </c>
      <c r="J165" s="24" t="s">
        <v>118</v>
      </c>
      <c r="K165" s="24"/>
      <c r="L165" s="24"/>
      <c r="M165" s="25"/>
      <c r="N165" s="25"/>
      <c r="O165" s="24"/>
      <c r="P165" s="24"/>
      <c r="Q165" s="26"/>
      <c r="R165" s="118"/>
      <c r="S165" s="77"/>
      <c r="T165" s="77"/>
      <c r="U165" s="77"/>
      <c r="V165" s="77"/>
      <c r="W165" s="77"/>
      <c r="X165" s="132"/>
      <c r="Y165" s="132"/>
      <c r="Z165" s="133"/>
      <c r="AA165" s="133"/>
      <c r="AB165" s="134" t="s">
        <v>63</v>
      </c>
      <c r="AC165" s="765"/>
      <c r="AE165" s="446" t="str">
        <f aca="true" t="shared" si="0" ref="AE165:AE181">+I165</f>
        <v>□</v>
      </c>
      <c r="AH165" s="480" t="str">
        <f>IF(AE165&amp;AE166&amp;AE167&amp;AE168="■□□□","◎無し",IF(AE165&amp;AE166&amp;AE167&amp;AE168="□■□□","Ｅ適合",IF(AE165&amp;AE166&amp;AE167&amp;AE168="□□■□","●適合",IF(AE165&amp;AE166&amp;AE167&amp;AE168="□□□■","◆未達",IF(AE165&amp;AE166&amp;AE167&amp;AE168="□□□□","■未答","▼矛盾")))))</f>
        <v>■未答</v>
      </c>
      <c r="AI165" s="43"/>
      <c r="AL165" s="24" t="s">
        <v>363</v>
      </c>
      <c r="AM165" s="485" t="s">
        <v>537</v>
      </c>
      <c r="AN165" s="485" t="s">
        <v>464</v>
      </c>
      <c r="AO165" s="485" t="s">
        <v>538</v>
      </c>
      <c r="AP165" s="485" t="s">
        <v>539</v>
      </c>
      <c r="AQ165" s="485" t="s">
        <v>368</v>
      </c>
      <c r="AR165" s="485" t="s">
        <v>346</v>
      </c>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row>
    <row r="166" spans="2:84" ht="15.75" customHeight="1">
      <c r="B166" s="849"/>
      <c r="C166" s="850"/>
      <c r="D166" s="52"/>
      <c r="E166" s="694"/>
      <c r="F166" s="678"/>
      <c r="G166" s="679"/>
      <c r="H166" s="705"/>
      <c r="I166" s="44" t="s">
        <v>540</v>
      </c>
      <c r="J166" s="24" t="s">
        <v>119</v>
      </c>
      <c r="K166" s="24"/>
      <c r="L166" s="24"/>
      <c r="M166" s="24"/>
      <c r="N166" s="24"/>
      <c r="O166" s="24"/>
      <c r="P166" s="24"/>
      <c r="Q166" s="26"/>
      <c r="R166" s="870" t="s">
        <v>144</v>
      </c>
      <c r="S166" s="743"/>
      <c r="T166" s="743"/>
      <c r="U166" s="743"/>
      <c r="V166" s="743"/>
      <c r="W166" s="743"/>
      <c r="X166" s="768" t="s">
        <v>541</v>
      </c>
      <c r="Y166" s="768"/>
      <c r="Z166" s="701"/>
      <c r="AA166" s="701"/>
      <c r="AB166" s="79"/>
      <c r="AC166" s="765"/>
      <c r="AE166" s="1" t="str">
        <f t="shared" si="0"/>
        <v>□</v>
      </c>
      <c r="AH166" s="486" t="s">
        <v>369</v>
      </c>
      <c r="AJ166" s="487" t="str">
        <f>IF(Z166=0,"■未答",DEGREES(ATAN(1/Z166)))</f>
        <v>■未答</v>
      </c>
      <c r="AL166" s="24"/>
      <c r="AM166" s="475" t="s">
        <v>370</v>
      </c>
      <c r="AN166" s="475" t="s">
        <v>371</v>
      </c>
      <c r="AO166" s="475" t="s">
        <v>347</v>
      </c>
      <c r="AP166" s="475" t="s">
        <v>348</v>
      </c>
      <c r="AQ166" s="480" t="s">
        <v>349</v>
      </c>
      <c r="AR166" s="480" t="s">
        <v>350</v>
      </c>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row>
    <row r="167" spans="2:84" ht="15.75" customHeight="1">
      <c r="B167" s="849"/>
      <c r="C167" s="850"/>
      <c r="D167" s="52"/>
      <c r="E167" s="694"/>
      <c r="F167" s="678"/>
      <c r="G167" s="679"/>
      <c r="H167" s="705"/>
      <c r="I167" s="44" t="s">
        <v>445</v>
      </c>
      <c r="J167" s="669" t="s">
        <v>122</v>
      </c>
      <c r="K167" s="669"/>
      <c r="L167" s="669"/>
      <c r="M167" s="669"/>
      <c r="N167" s="669"/>
      <c r="O167" s="669"/>
      <c r="P167" s="669"/>
      <c r="Q167" s="670"/>
      <c r="R167" s="741" t="s">
        <v>146</v>
      </c>
      <c r="S167" s="742"/>
      <c r="T167" s="742"/>
      <c r="U167" s="742"/>
      <c r="V167" s="125" t="s">
        <v>445</v>
      </c>
      <c r="W167" s="743" t="s">
        <v>147</v>
      </c>
      <c r="X167" s="743"/>
      <c r="Y167" s="125" t="s">
        <v>436</v>
      </c>
      <c r="Z167" s="744" t="s">
        <v>148</v>
      </c>
      <c r="AA167" s="742"/>
      <c r="AB167" s="135"/>
      <c r="AC167" s="765"/>
      <c r="AE167" s="1" t="str">
        <f t="shared" si="0"/>
        <v>□</v>
      </c>
      <c r="AH167" s="486" t="s">
        <v>372</v>
      </c>
      <c r="AJ167" s="475" t="str">
        <f>IF(AJ166&gt;45,IF(V167&amp;Y167="■□","●適合",IF(V167&amp;Y167="□■","◆未達",IF(V167&amp;Y167="□□","■未答","▼矛盾"))),IF(V167&amp;Y167="■□","◎十分",IF(V167&amp;Y167="□■","●適合",IF(V167&amp;Y167="□□","■未答","▼矛盾"))))</f>
        <v>■未答</v>
      </c>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row>
    <row r="168" spans="2:84" ht="15.75" customHeight="1">
      <c r="B168" s="849"/>
      <c r="C168" s="850"/>
      <c r="D168" s="52"/>
      <c r="E168" s="880"/>
      <c r="F168" s="681"/>
      <c r="G168" s="682"/>
      <c r="H168" s="706"/>
      <c r="I168" s="44" t="s">
        <v>542</v>
      </c>
      <c r="J168" s="669" t="s">
        <v>125</v>
      </c>
      <c r="K168" s="669"/>
      <c r="L168" s="669"/>
      <c r="M168" s="669"/>
      <c r="N168" s="669"/>
      <c r="O168" s="669"/>
      <c r="P168" s="669"/>
      <c r="Q168" s="670"/>
      <c r="R168" s="883" t="s">
        <v>149</v>
      </c>
      <c r="S168" s="884"/>
      <c r="T168" s="884"/>
      <c r="U168" s="884"/>
      <c r="V168" s="884"/>
      <c r="W168" s="884"/>
      <c r="X168" s="50"/>
      <c r="Y168" s="50"/>
      <c r="Z168" s="50"/>
      <c r="AA168" s="68" t="s">
        <v>543</v>
      </c>
      <c r="AB168" s="70"/>
      <c r="AC168" s="778"/>
      <c r="AE168" s="1" t="str">
        <f t="shared" si="0"/>
        <v>□</v>
      </c>
      <c r="AH168" s="486" t="s">
        <v>373</v>
      </c>
      <c r="AJ168" s="480" t="str">
        <f>IF(X168&gt;0,IF(X168&lt;700,"◆低すぎ",IF(X168&gt;900,"◆高すぎ","●適合")),"■未答")</f>
        <v>■未答</v>
      </c>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row>
    <row r="169" spans="2:84" ht="12" customHeight="1">
      <c r="B169" s="849"/>
      <c r="C169" s="850"/>
      <c r="D169" s="52"/>
      <c r="E169" s="693" t="s">
        <v>20</v>
      </c>
      <c r="F169" s="675" t="s">
        <v>21</v>
      </c>
      <c r="G169" s="676"/>
      <c r="H169" s="704"/>
      <c r="I169" s="39" t="s">
        <v>417</v>
      </c>
      <c r="J169" s="727" t="s">
        <v>150</v>
      </c>
      <c r="K169" s="727"/>
      <c r="L169" s="727"/>
      <c r="M169" s="727"/>
      <c r="N169" s="727"/>
      <c r="O169" s="727"/>
      <c r="P169" s="727"/>
      <c r="Q169" s="728"/>
      <c r="R169" s="60"/>
      <c r="S169" s="60"/>
      <c r="T169" s="60"/>
      <c r="U169" s="60"/>
      <c r="V169" s="60"/>
      <c r="W169" s="60"/>
      <c r="X169" s="60"/>
      <c r="Y169" s="60"/>
      <c r="Z169" s="60"/>
      <c r="AA169" s="60"/>
      <c r="AB169" s="60"/>
      <c r="AC169" s="696"/>
      <c r="AE169" s="446" t="str">
        <f t="shared" si="0"/>
        <v>□</v>
      </c>
      <c r="AH169" s="475" t="str">
        <f>IF(AE169&amp;AE170="■□","●適合",IF(AE169&amp;AE170="□■","◆未達",IF(AE169&amp;AE170="□□","■未答","▼矛盾")))</f>
        <v>■未答</v>
      </c>
      <c r="AI169" s="29"/>
      <c r="AL169" s="24" t="s">
        <v>342</v>
      </c>
      <c r="AM169" s="476" t="s">
        <v>429</v>
      </c>
      <c r="AN169" s="476" t="s">
        <v>544</v>
      </c>
      <c r="AO169" s="476" t="s">
        <v>441</v>
      </c>
      <c r="AP169" s="476" t="s">
        <v>346</v>
      </c>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row>
    <row r="170" spans="2:84" ht="12" customHeight="1">
      <c r="B170" s="849"/>
      <c r="C170" s="850"/>
      <c r="D170" s="52"/>
      <c r="E170" s="880"/>
      <c r="F170" s="681"/>
      <c r="G170" s="682"/>
      <c r="H170" s="706"/>
      <c r="I170" s="47" t="s">
        <v>417</v>
      </c>
      <c r="J170" s="729" t="s">
        <v>151</v>
      </c>
      <c r="K170" s="729"/>
      <c r="L170" s="729"/>
      <c r="M170" s="729"/>
      <c r="N170" s="729"/>
      <c r="O170" s="729"/>
      <c r="P170" s="729"/>
      <c r="Q170" s="730"/>
      <c r="R170" s="51"/>
      <c r="S170" s="51"/>
      <c r="T170" s="51"/>
      <c r="U170" s="51"/>
      <c r="V170" s="51"/>
      <c r="W170" s="51"/>
      <c r="X170" s="51"/>
      <c r="Y170" s="51"/>
      <c r="Z170" s="51"/>
      <c r="AA170" s="51"/>
      <c r="AB170" s="51"/>
      <c r="AC170" s="698"/>
      <c r="AE170" s="1" t="str">
        <f t="shared" si="0"/>
        <v>□</v>
      </c>
      <c r="AM170" s="475" t="s">
        <v>347</v>
      </c>
      <c r="AN170" s="475" t="s">
        <v>348</v>
      </c>
      <c r="AO170" s="480" t="s">
        <v>349</v>
      </c>
      <c r="AP170" s="480" t="s">
        <v>350</v>
      </c>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row>
    <row r="171" spans="2:84" ht="12" customHeight="1">
      <c r="B171" s="849"/>
      <c r="C171" s="850"/>
      <c r="D171" s="52"/>
      <c r="E171" s="693" t="s">
        <v>22</v>
      </c>
      <c r="F171" s="675" t="s">
        <v>23</v>
      </c>
      <c r="G171" s="676"/>
      <c r="H171" s="704"/>
      <c r="I171" s="39" t="s">
        <v>428</v>
      </c>
      <c r="J171" s="727" t="s">
        <v>152</v>
      </c>
      <c r="K171" s="727"/>
      <c r="L171" s="727"/>
      <c r="M171" s="727"/>
      <c r="N171" s="727"/>
      <c r="O171" s="727"/>
      <c r="P171" s="727"/>
      <c r="Q171" s="728"/>
      <c r="R171" s="60"/>
      <c r="S171" s="60"/>
      <c r="T171" s="60"/>
      <c r="U171" s="60"/>
      <c r="V171" s="60"/>
      <c r="W171" s="60"/>
      <c r="X171" s="60"/>
      <c r="Y171" s="60"/>
      <c r="Z171" s="60"/>
      <c r="AA171" s="60"/>
      <c r="AB171" s="60"/>
      <c r="AC171" s="696"/>
      <c r="AE171" s="446" t="str">
        <f t="shared" si="0"/>
        <v>□</v>
      </c>
      <c r="AH171" s="480" t="str">
        <f>IF(AE171&amp;AE172&amp;AE173="■□□","◎無し",IF(AE171&amp;AE172&amp;AE173="□■□","●適合",IF(AE171&amp;AE172&amp;AE173="□□■","◆未達",IF(AE171&amp;AE172&amp;AE173="□□□","■未答","▼矛盾"))))</f>
        <v>■未答</v>
      </c>
      <c r="AI171" s="43"/>
      <c r="AL171" s="24" t="s">
        <v>355</v>
      </c>
      <c r="AM171" s="476" t="s">
        <v>475</v>
      </c>
      <c r="AN171" s="476" t="s">
        <v>545</v>
      </c>
      <c r="AO171" s="476" t="s">
        <v>546</v>
      </c>
      <c r="AP171" s="476" t="s">
        <v>547</v>
      </c>
      <c r="AQ171" s="476" t="s">
        <v>346</v>
      </c>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row>
    <row r="172" spans="2:84" ht="12" customHeight="1">
      <c r="B172" s="849"/>
      <c r="C172" s="850"/>
      <c r="D172" s="52"/>
      <c r="E172" s="694"/>
      <c r="F172" s="678"/>
      <c r="G172" s="679"/>
      <c r="H172" s="705"/>
      <c r="I172" s="44" t="s">
        <v>417</v>
      </c>
      <c r="J172" s="669" t="s">
        <v>150</v>
      </c>
      <c r="K172" s="669"/>
      <c r="L172" s="669"/>
      <c r="M172" s="669"/>
      <c r="N172" s="669"/>
      <c r="O172" s="669"/>
      <c r="P172" s="669"/>
      <c r="Q172" s="670"/>
      <c r="R172" s="32"/>
      <c r="S172" s="32"/>
      <c r="T172" s="32"/>
      <c r="U172" s="32"/>
      <c r="V172" s="32"/>
      <c r="W172" s="32"/>
      <c r="X172" s="32"/>
      <c r="Y172" s="32"/>
      <c r="Z172" s="32"/>
      <c r="AA172" s="32"/>
      <c r="AB172" s="32"/>
      <c r="AC172" s="697"/>
      <c r="AE172" s="1" t="str">
        <f t="shared" si="0"/>
        <v>□</v>
      </c>
      <c r="AL172" s="24"/>
      <c r="AM172" s="475" t="s">
        <v>370</v>
      </c>
      <c r="AN172" s="475" t="s">
        <v>347</v>
      </c>
      <c r="AO172" s="475" t="s">
        <v>348</v>
      </c>
      <c r="AP172" s="480" t="s">
        <v>349</v>
      </c>
      <c r="AQ172" s="480" t="s">
        <v>350</v>
      </c>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row>
    <row r="173" spans="2:84" ht="12" customHeight="1">
      <c r="B173" s="849"/>
      <c r="C173" s="850"/>
      <c r="D173" s="52"/>
      <c r="E173" s="880"/>
      <c r="F173" s="681"/>
      <c r="G173" s="682"/>
      <c r="H173" s="706"/>
      <c r="I173" s="47" t="s">
        <v>443</v>
      </c>
      <c r="J173" s="729" t="s">
        <v>151</v>
      </c>
      <c r="K173" s="729"/>
      <c r="L173" s="729"/>
      <c r="M173" s="729"/>
      <c r="N173" s="729"/>
      <c r="O173" s="729"/>
      <c r="P173" s="729"/>
      <c r="Q173" s="730"/>
      <c r="R173" s="51"/>
      <c r="S173" s="51"/>
      <c r="T173" s="51"/>
      <c r="U173" s="51"/>
      <c r="V173" s="51"/>
      <c r="W173" s="51"/>
      <c r="X173" s="51"/>
      <c r="Y173" s="51"/>
      <c r="Z173" s="51"/>
      <c r="AA173" s="51"/>
      <c r="AB173" s="51"/>
      <c r="AC173" s="698"/>
      <c r="AE173" s="1" t="str">
        <f t="shared" si="0"/>
        <v>□</v>
      </c>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row>
    <row r="174" spans="2:84" ht="25.5" customHeight="1">
      <c r="B174" s="849"/>
      <c r="C174" s="850"/>
      <c r="D174" s="52"/>
      <c r="E174" s="693" t="s">
        <v>153</v>
      </c>
      <c r="F174" s="675" t="s">
        <v>154</v>
      </c>
      <c r="G174" s="676"/>
      <c r="H174" s="704"/>
      <c r="I174" s="44" t="s">
        <v>417</v>
      </c>
      <c r="J174" s="881" t="s">
        <v>155</v>
      </c>
      <c r="K174" s="881"/>
      <c r="L174" s="881"/>
      <c r="M174" s="881"/>
      <c r="N174" s="881"/>
      <c r="O174" s="881"/>
      <c r="P174" s="881"/>
      <c r="Q174" s="882"/>
      <c r="R174" s="105"/>
      <c r="S174" s="60"/>
      <c r="T174" s="60"/>
      <c r="U174" s="60"/>
      <c r="V174" s="60"/>
      <c r="W174" s="60"/>
      <c r="X174" s="60"/>
      <c r="Y174" s="60"/>
      <c r="Z174" s="60"/>
      <c r="AA174" s="60"/>
      <c r="AB174" s="60"/>
      <c r="AC174" s="696"/>
      <c r="AE174" s="446" t="str">
        <f t="shared" si="0"/>
        <v>□</v>
      </c>
      <c r="AH174" s="480" t="str">
        <f>IF(AE174&amp;AE175&amp;AE176&amp;AE177="■□□□","◎無し",IF(AE174&amp;AE175&amp;AE176&amp;AE177="□■□□","●適済",IF(AE174&amp;AE175&amp;AE176&amp;AE177="□□■□","●適合",IF(AE174&amp;AE175&amp;AE176&amp;AE177="□□□■","◆未達",IF(AE174&amp;AE175&amp;AE176&amp;AE177="□□□□","■未答","▼矛盾")))))</f>
        <v>■未答</v>
      </c>
      <c r="AI174" s="43"/>
      <c r="AL174" s="24" t="s">
        <v>363</v>
      </c>
      <c r="AM174" s="485" t="s">
        <v>364</v>
      </c>
      <c r="AN174" s="485" t="s">
        <v>548</v>
      </c>
      <c r="AO174" s="485" t="s">
        <v>490</v>
      </c>
      <c r="AP174" s="485" t="s">
        <v>549</v>
      </c>
      <c r="AQ174" s="485" t="s">
        <v>511</v>
      </c>
      <c r="AR174" s="485" t="s">
        <v>346</v>
      </c>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row>
    <row r="175" spans="2:84" ht="12" customHeight="1">
      <c r="B175" s="849"/>
      <c r="C175" s="850"/>
      <c r="D175" s="52"/>
      <c r="E175" s="694"/>
      <c r="F175" s="678"/>
      <c r="G175" s="679"/>
      <c r="H175" s="705"/>
      <c r="I175" s="44" t="s">
        <v>417</v>
      </c>
      <c r="J175" s="669" t="s">
        <v>150</v>
      </c>
      <c r="K175" s="669"/>
      <c r="L175" s="669"/>
      <c r="M175" s="669"/>
      <c r="N175" s="669"/>
      <c r="O175" s="669"/>
      <c r="P175" s="669"/>
      <c r="Q175" s="670"/>
      <c r="R175" s="38"/>
      <c r="S175" s="32"/>
      <c r="T175" s="32"/>
      <c r="U175" s="32"/>
      <c r="V175" s="32"/>
      <c r="W175" s="32"/>
      <c r="X175" s="32"/>
      <c r="Y175" s="32"/>
      <c r="Z175" s="32"/>
      <c r="AA175" s="32"/>
      <c r="AB175" s="32"/>
      <c r="AC175" s="697"/>
      <c r="AE175" s="1" t="str">
        <f t="shared" si="0"/>
        <v>□</v>
      </c>
      <c r="AL175" s="24"/>
      <c r="AM175" s="475" t="s">
        <v>370</v>
      </c>
      <c r="AN175" s="475" t="s">
        <v>375</v>
      </c>
      <c r="AO175" s="475" t="s">
        <v>347</v>
      </c>
      <c r="AP175" s="475" t="s">
        <v>348</v>
      </c>
      <c r="AQ175" s="480" t="s">
        <v>349</v>
      </c>
      <c r="AR175" s="480" t="s">
        <v>350</v>
      </c>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row>
    <row r="176" spans="2:84" ht="12" customHeight="1">
      <c r="B176" s="849"/>
      <c r="C176" s="850"/>
      <c r="D176" s="52"/>
      <c r="E176" s="694"/>
      <c r="F176" s="678"/>
      <c r="G176" s="679"/>
      <c r="H176" s="705"/>
      <c r="I176" s="44" t="s">
        <v>417</v>
      </c>
      <c r="J176" s="669" t="s">
        <v>156</v>
      </c>
      <c r="K176" s="669"/>
      <c r="L176" s="669"/>
      <c r="M176" s="669"/>
      <c r="N176" s="669"/>
      <c r="O176" s="669"/>
      <c r="P176" s="669"/>
      <c r="Q176" s="670"/>
      <c r="R176" s="38"/>
      <c r="S176" s="32"/>
      <c r="T176" s="32"/>
      <c r="U176" s="32"/>
      <c r="V176" s="32"/>
      <c r="W176" s="32"/>
      <c r="X176" s="32"/>
      <c r="Y176" s="32"/>
      <c r="Z176" s="32"/>
      <c r="AA176" s="32"/>
      <c r="AB176" s="32"/>
      <c r="AC176" s="697"/>
      <c r="AE176" s="1" t="str">
        <f t="shared" si="0"/>
        <v>□</v>
      </c>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row>
    <row r="177" spans="2:84" ht="12" customHeight="1">
      <c r="B177" s="849"/>
      <c r="C177" s="850"/>
      <c r="D177" s="52"/>
      <c r="E177" s="880"/>
      <c r="F177" s="681"/>
      <c r="G177" s="682"/>
      <c r="H177" s="706"/>
      <c r="I177" s="47" t="s">
        <v>55</v>
      </c>
      <c r="J177" s="729" t="s">
        <v>151</v>
      </c>
      <c r="K177" s="729"/>
      <c r="L177" s="729"/>
      <c r="M177" s="729"/>
      <c r="N177" s="729"/>
      <c r="O177" s="729"/>
      <c r="P177" s="729"/>
      <c r="Q177" s="730"/>
      <c r="R177" s="139"/>
      <c r="S177" s="51"/>
      <c r="T177" s="51"/>
      <c r="U177" s="51"/>
      <c r="V177" s="51"/>
      <c r="W177" s="51"/>
      <c r="X177" s="51"/>
      <c r="Y177" s="51"/>
      <c r="Z177" s="51"/>
      <c r="AA177" s="51"/>
      <c r="AB177" s="51"/>
      <c r="AC177" s="698"/>
      <c r="AE177" s="1" t="str">
        <f t="shared" si="0"/>
        <v>□</v>
      </c>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row>
    <row r="178" spans="2:84" ht="12" customHeight="1">
      <c r="B178" s="849"/>
      <c r="C178" s="850"/>
      <c r="D178" s="52"/>
      <c r="E178" s="693" t="s">
        <v>157</v>
      </c>
      <c r="F178" s="675" t="s">
        <v>158</v>
      </c>
      <c r="G178" s="676"/>
      <c r="H178" s="704"/>
      <c r="I178" s="39" t="s">
        <v>550</v>
      </c>
      <c r="J178" s="727" t="s">
        <v>159</v>
      </c>
      <c r="K178" s="727"/>
      <c r="L178" s="727"/>
      <c r="M178" s="727"/>
      <c r="N178" s="727"/>
      <c r="O178" s="727"/>
      <c r="P178" s="727"/>
      <c r="Q178" s="728"/>
      <c r="R178" s="105"/>
      <c r="S178" s="60"/>
      <c r="T178" s="60"/>
      <c r="U178" s="60"/>
      <c r="V178" s="60"/>
      <c r="W178" s="60"/>
      <c r="X178" s="60"/>
      <c r="Y178" s="60"/>
      <c r="Z178" s="60"/>
      <c r="AA178" s="60"/>
      <c r="AB178" s="60"/>
      <c r="AC178" s="696"/>
      <c r="AE178" s="446" t="str">
        <f t="shared" si="0"/>
        <v>□</v>
      </c>
      <c r="AH178" s="480" t="str">
        <f>IF(AE178&amp;AE179&amp;AE180&amp;AE181="■□□□","◎無し",IF(AE178&amp;AE179&amp;AE180&amp;AE181="□■□□","●適済",IF(AE178&amp;AE179&amp;AE180&amp;AE181="□□■□","●適合",IF(AE178&amp;AE179&amp;AE180&amp;AE181="□□□■","◆未達",IF(AE178&amp;AE179&amp;AE180&amp;AE181="□□□□","■未答","▼矛盾")))))</f>
        <v>■未答</v>
      </c>
      <c r="AI178" s="43"/>
      <c r="AL178" s="24" t="s">
        <v>363</v>
      </c>
      <c r="AM178" s="485" t="s">
        <v>489</v>
      </c>
      <c r="AN178" s="485" t="s">
        <v>464</v>
      </c>
      <c r="AO178" s="485" t="s">
        <v>551</v>
      </c>
      <c r="AP178" s="485" t="s">
        <v>552</v>
      </c>
      <c r="AQ178" s="485" t="s">
        <v>553</v>
      </c>
      <c r="AR178" s="485" t="s">
        <v>346</v>
      </c>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row>
    <row r="179" spans="2:84" ht="12" customHeight="1">
      <c r="B179" s="849"/>
      <c r="C179" s="850"/>
      <c r="D179" s="52"/>
      <c r="E179" s="694"/>
      <c r="F179" s="678"/>
      <c r="G179" s="679"/>
      <c r="H179" s="705"/>
      <c r="I179" s="44" t="s">
        <v>55</v>
      </c>
      <c r="J179" s="669" t="s">
        <v>150</v>
      </c>
      <c r="K179" s="669"/>
      <c r="L179" s="669"/>
      <c r="M179" s="669"/>
      <c r="N179" s="669"/>
      <c r="O179" s="669"/>
      <c r="P179" s="669"/>
      <c r="Q179" s="670"/>
      <c r="R179" s="38"/>
      <c r="S179" s="32"/>
      <c r="T179" s="32"/>
      <c r="U179" s="32"/>
      <c r="V179" s="32"/>
      <c r="W179" s="32"/>
      <c r="X179" s="32"/>
      <c r="Y179" s="32"/>
      <c r="Z179" s="32"/>
      <c r="AA179" s="32"/>
      <c r="AB179" s="32"/>
      <c r="AC179" s="697"/>
      <c r="AE179" s="1" t="str">
        <f t="shared" si="0"/>
        <v>□</v>
      </c>
      <c r="AL179" s="24"/>
      <c r="AM179" s="475" t="s">
        <v>370</v>
      </c>
      <c r="AN179" s="475" t="s">
        <v>375</v>
      </c>
      <c r="AO179" s="475" t="s">
        <v>347</v>
      </c>
      <c r="AP179" s="475" t="s">
        <v>348</v>
      </c>
      <c r="AQ179" s="480" t="s">
        <v>349</v>
      </c>
      <c r="AR179" s="480" t="s">
        <v>350</v>
      </c>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row>
    <row r="180" spans="2:84" ht="12" customHeight="1">
      <c r="B180" s="849"/>
      <c r="C180" s="850"/>
      <c r="D180" s="52"/>
      <c r="E180" s="694"/>
      <c r="F180" s="678"/>
      <c r="G180" s="679"/>
      <c r="H180" s="705"/>
      <c r="I180" s="44" t="s">
        <v>445</v>
      </c>
      <c r="J180" s="669" t="s">
        <v>156</v>
      </c>
      <c r="K180" s="669"/>
      <c r="L180" s="669"/>
      <c r="M180" s="669"/>
      <c r="N180" s="669"/>
      <c r="O180" s="669"/>
      <c r="P180" s="669"/>
      <c r="Q180" s="670"/>
      <c r="R180" s="38"/>
      <c r="S180" s="32"/>
      <c r="T180" s="32"/>
      <c r="U180" s="32"/>
      <c r="V180" s="32"/>
      <c r="W180" s="32"/>
      <c r="X180" s="32"/>
      <c r="Y180" s="32"/>
      <c r="Z180" s="32"/>
      <c r="AA180" s="32"/>
      <c r="AB180" s="32"/>
      <c r="AC180" s="697"/>
      <c r="AE180" s="1" t="str">
        <f t="shared" si="0"/>
        <v>□</v>
      </c>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row>
    <row r="181" spans="2:84" ht="12" customHeight="1">
      <c r="B181" s="849"/>
      <c r="C181" s="850"/>
      <c r="D181" s="52"/>
      <c r="E181" s="694"/>
      <c r="F181" s="678"/>
      <c r="G181" s="679"/>
      <c r="H181" s="705"/>
      <c r="I181" s="47" t="s">
        <v>417</v>
      </c>
      <c r="J181" s="729" t="s">
        <v>151</v>
      </c>
      <c r="K181" s="729"/>
      <c r="L181" s="729"/>
      <c r="M181" s="729"/>
      <c r="N181" s="729"/>
      <c r="O181" s="729"/>
      <c r="P181" s="729"/>
      <c r="Q181" s="730"/>
      <c r="R181" s="139"/>
      <c r="S181" s="51"/>
      <c r="T181" s="51"/>
      <c r="U181" s="51"/>
      <c r="V181" s="51"/>
      <c r="W181" s="51"/>
      <c r="X181" s="51"/>
      <c r="Y181" s="51"/>
      <c r="Z181" s="51"/>
      <c r="AA181" s="51"/>
      <c r="AB181" s="51"/>
      <c r="AC181" s="698"/>
      <c r="AE181" s="1" t="str">
        <f t="shared" si="0"/>
        <v>□</v>
      </c>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row>
    <row r="182" spans="2:84" ht="3.75" customHeight="1">
      <c r="B182" s="849"/>
      <c r="C182" s="850"/>
      <c r="D182" s="758" t="s">
        <v>24</v>
      </c>
      <c r="E182" s="759"/>
      <c r="F182" s="759"/>
      <c r="G182" s="759"/>
      <c r="H182" s="760"/>
      <c r="I182" s="85"/>
      <c r="J182" s="137"/>
      <c r="K182" s="137"/>
      <c r="L182" s="137"/>
      <c r="M182" s="137"/>
      <c r="N182" s="137"/>
      <c r="O182" s="137"/>
      <c r="P182" s="137"/>
      <c r="Q182" s="138"/>
      <c r="R182" s="105"/>
      <c r="S182" s="60"/>
      <c r="T182" s="60"/>
      <c r="U182" s="60"/>
      <c r="V182" s="60"/>
      <c r="W182" s="60"/>
      <c r="X182" s="60"/>
      <c r="Y182" s="60"/>
      <c r="Z182" s="60"/>
      <c r="AA182" s="60"/>
      <c r="AB182" s="60"/>
      <c r="AC182" s="696"/>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row>
    <row r="183" spans="2:84" ht="18" customHeight="1">
      <c r="B183" s="849"/>
      <c r="C183" s="850"/>
      <c r="D183" s="761"/>
      <c r="E183" s="762"/>
      <c r="F183" s="762"/>
      <c r="G183" s="762"/>
      <c r="H183" s="763"/>
      <c r="I183" s="231" t="s">
        <v>480</v>
      </c>
      <c r="J183" s="227" t="s">
        <v>138</v>
      </c>
      <c r="K183" s="227"/>
      <c r="L183" s="227"/>
      <c r="M183" s="227"/>
      <c r="N183" s="227"/>
      <c r="O183" s="190"/>
      <c r="P183" s="190"/>
      <c r="Q183" s="191"/>
      <c r="R183" s="228"/>
      <c r="S183" s="871"/>
      <c r="T183" s="871"/>
      <c r="U183" s="871"/>
      <c r="V183" s="871"/>
      <c r="W183" s="871"/>
      <c r="X183" s="871"/>
      <c r="Y183" s="871"/>
      <c r="Z183" s="871"/>
      <c r="AA183" s="871"/>
      <c r="AB183" s="872"/>
      <c r="AC183" s="697"/>
      <c r="AE183" s="446" t="str">
        <f>+I183</f>
        <v>□</v>
      </c>
      <c r="AH183" s="480" t="str">
        <f>IF(AE183&amp;AE184&amp;AE185="■□□","●適合",IF(AE183&amp;AE184&amp;AE185="□■□","◆未達",IF(AE183&amp;AE184&amp;AE185="□□■","◆未達",IF(AE183&amp;AE184&amp;AE185="□□□","■未答","▼矛盾"))))</f>
        <v>■未答</v>
      </c>
      <c r="AI183" s="43"/>
      <c r="AL183" s="24" t="s">
        <v>355</v>
      </c>
      <c r="AM183" s="476" t="s">
        <v>475</v>
      </c>
      <c r="AN183" s="476" t="s">
        <v>506</v>
      </c>
      <c r="AO183" s="476" t="s">
        <v>471</v>
      </c>
      <c r="AP183" s="476" t="s">
        <v>359</v>
      </c>
      <c r="AQ183" s="476" t="s">
        <v>346</v>
      </c>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row>
    <row r="184" spans="2:84" ht="18" customHeight="1">
      <c r="B184" s="849"/>
      <c r="C184" s="850"/>
      <c r="D184" s="761"/>
      <c r="E184" s="762"/>
      <c r="F184" s="762"/>
      <c r="G184" s="762"/>
      <c r="H184" s="763"/>
      <c r="I184" s="231" t="s">
        <v>443</v>
      </c>
      <c r="J184" s="227" t="s">
        <v>139</v>
      </c>
      <c r="K184" s="227"/>
      <c r="L184" s="227"/>
      <c r="M184" s="227"/>
      <c r="N184" s="227"/>
      <c r="O184" s="190"/>
      <c r="P184" s="190"/>
      <c r="Q184" s="191"/>
      <c r="R184" s="228"/>
      <c r="S184" s="873"/>
      <c r="T184" s="873"/>
      <c r="U184" s="873"/>
      <c r="V184" s="873"/>
      <c r="W184" s="873"/>
      <c r="X184" s="873"/>
      <c r="Y184" s="873"/>
      <c r="Z184" s="873"/>
      <c r="AA184" s="873"/>
      <c r="AB184" s="874"/>
      <c r="AC184" s="697"/>
      <c r="AE184" s="1" t="str">
        <f>+I184</f>
        <v>□</v>
      </c>
      <c r="AL184" s="24"/>
      <c r="AM184" s="475" t="s">
        <v>347</v>
      </c>
      <c r="AN184" s="475" t="s">
        <v>348</v>
      </c>
      <c r="AO184" s="475" t="s">
        <v>348</v>
      </c>
      <c r="AP184" s="480" t="s">
        <v>349</v>
      </c>
      <c r="AQ184" s="480" t="s">
        <v>350</v>
      </c>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row>
    <row r="185" spans="2:84" ht="18" customHeight="1">
      <c r="B185" s="849"/>
      <c r="C185" s="850"/>
      <c r="D185" s="761"/>
      <c r="E185" s="762"/>
      <c r="F185" s="762"/>
      <c r="G185" s="762"/>
      <c r="H185" s="763"/>
      <c r="I185" s="231" t="s">
        <v>436</v>
      </c>
      <c r="J185" s="227" t="s">
        <v>140</v>
      </c>
      <c r="K185" s="227"/>
      <c r="L185" s="227"/>
      <c r="M185" s="227"/>
      <c r="N185" s="227"/>
      <c r="O185" s="190"/>
      <c r="P185" s="190"/>
      <c r="Q185" s="191"/>
      <c r="R185" s="228"/>
      <c r="S185" s="873"/>
      <c r="T185" s="873"/>
      <c r="U185" s="873"/>
      <c r="V185" s="873"/>
      <c r="W185" s="873"/>
      <c r="X185" s="873"/>
      <c r="Y185" s="873"/>
      <c r="Z185" s="873"/>
      <c r="AA185" s="873"/>
      <c r="AB185" s="874"/>
      <c r="AC185" s="697"/>
      <c r="AE185" s="1" t="str">
        <f>+I185</f>
        <v>□</v>
      </c>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row>
    <row r="186" spans="2:84" ht="6.75" customHeight="1">
      <c r="B186" s="849"/>
      <c r="C186" s="850"/>
      <c r="D186" s="761"/>
      <c r="E186" s="762"/>
      <c r="F186" s="762"/>
      <c r="G186" s="762"/>
      <c r="H186" s="763"/>
      <c r="I186" s="74"/>
      <c r="J186" s="24"/>
      <c r="K186" s="24"/>
      <c r="L186" s="24"/>
      <c r="M186" s="24"/>
      <c r="N186" s="24"/>
      <c r="O186" s="24"/>
      <c r="P186" s="24"/>
      <c r="Q186" s="26"/>
      <c r="R186" s="31"/>
      <c r="S186" s="78"/>
      <c r="T186" s="78"/>
      <c r="U186" s="78"/>
      <c r="V186" s="78"/>
      <c r="W186" s="78"/>
      <c r="X186" s="78"/>
      <c r="Y186" s="78"/>
      <c r="Z186" s="78"/>
      <c r="AA186" s="78"/>
      <c r="AB186" s="78"/>
      <c r="AC186" s="698"/>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row>
    <row r="187" spans="2:84" s="104" customFormat="1" ht="12.75" customHeight="1">
      <c r="B187" s="849"/>
      <c r="C187" s="850"/>
      <c r="D187" s="856"/>
      <c r="E187" s="128" t="s">
        <v>554</v>
      </c>
      <c r="F187" s="875" t="s">
        <v>555</v>
      </c>
      <c r="G187" s="876"/>
      <c r="H187" s="877"/>
      <c r="I187" s="140"/>
      <c r="J187" s="40"/>
      <c r="K187" s="40"/>
      <c r="L187" s="40"/>
      <c r="M187" s="40"/>
      <c r="N187" s="40"/>
      <c r="O187" s="40"/>
      <c r="P187" s="40"/>
      <c r="Q187" s="41"/>
      <c r="R187" s="71"/>
      <c r="S187" s="72"/>
      <c r="T187" s="72"/>
      <c r="U187" s="72"/>
      <c r="V187" s="72"/>
      <c r="W187" s="72"/>
      <c r="X187" s="72"/>
      <c r="Y187" s="72"/>
      <c r="Z187" s="72"/>
      <c r="AA187" s="72"/>
      <c r="AB187" s="141"/>
      <c r="AC187" s="696"/>
      <c r="AH187" s="595"/>
      <c r="AI187" s="595"/>
      <c r="AJ187" s="595"/>
      <c r="AK187" s="595"/>
      <c r="AL187" s="595"/>
      <c r="AM187" s="595"/>
      <c r="AN187" s="595"/>
      <c r="AO187" s="595"/>
      <c r="AP187" s="595"/>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row>
    <row r="188" spans="2:84" ht="12.75" customHeight="1">
      <c r="B188" s="849"/>
      <c r="C188" s="850"/>
      <c r="D188" s="853"/>
      <c r="E188" s="130" t="s">
        <v>143</v>
      </c>
      <c r="F188" s="875" t="s">
        <v>556</v>
      </c>
      <c r="G188" s="878"/>
      <c r="H188" s="879"/>
      <c r="I188" s="131"/>
      <c r="J188" s="75"/>
      <c r="K188" s="75"/>
      <c r="L188" s="75"/>
      <c r="M188" s="75"/>
      <c r="N188" s="75"/>
      <c r="O188" s="75"/>
      <c r="P188" s="75"/>
      <c r="Q188" s="76"/>
      <c r="R188" s="118"/>
      <c r="S188" s="77"/>
      <c r="T188" s="77"/>
      <c r="U188" s="77"/>
      <c r="V188" s="77"/>
      <c r="W188" s="77"/>
      <c r="X188" s="77"/>
      <c r="Y188" s="77"/>
      <c r="Z188" s="77"/>
      <c r="AA188" s="77"/>
      <c r="AB188" s="79"/>
      <c r="AC188" s="697"/>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row>
    <row r="189" spans="2:84" s="104" customFormat="1" ht="18" customHeight="1">
      <c r="B189" s="849"/>
      <c r="C189" s="850"/>
      <c r="D189" s="853"/>
      <c r="E189" s="854" t="s">
        <v>557</v>
      </c>
      <c r="F189" s="857" t="s">
        <v>558</v>
      </c>
      <c r="G189" s="858"/>
      <c r="H189" s="859"/>
      <c r="I189" s="599" t="s">
        <v>417</v>
      </c>
      <c r="J189" s="227" t="s">
        <v>211</v>
      </c>
      <c r="K189" s="24"/>
      <c r="L189" s="24"/>
      <c r="M189" s="24"/>
      <c r="N189" s="24"/>
      <c r="O189" s="24"/>
      <c r="P189" s="24"/>
      <c r="Q189" s="26"/>
      <c r="R189" s="545" t="s">
        <v>417</v>
      </c>
      <c r="S189" s="227" t="s">
        <v>241</v>
      </c>
      <c r="T189" s="229"/>
      <c r="U189" s="229"/>
      <c r="V189" s="229"/>
      <c r="W189" s="229"/>
      <c r="X189" s="229"/>
      <c r="Y189" s="229"/>
      <c r="Z189" s="229"/>
      <c r="AA189" s="229"/>
      <c r="AB189" s="79"/>
      <c r="AC189" s="697"/>
      <c r="AE189" s="104" t="str">
        <f>I189</f>
        <v>□</v>
      </c>
      <c r="AF189" s="104" t="str">
        <f>R189</f>
        <v>□</v>
      </c>
      <c r="AH189" s="480" t="str">
        <f>IF(AE189&amp;AE192&amp;AE193="■□□","◎無し",IF(AE189&amp;AE192&amp;AE193="□■□","●適合",IF(AE189&amp;AE192&amp;AE193="□□■","◆未達",IF(AE189&amp;AE192&amp;AE193="□□□","■未答","▼矛盾"))))</f>
        <v>■未答</v>
      </c>
      <c r="AI189" s="43"/>
      <c r="AJ189" s="476" t="str">
        <f>IF(AF189&amp;AF190&amp;AF191="■□□","◎無し",IF(AF189&amp;AF190&amp;AF191="□■□","●適合",IF(AF189&amp;AF190&amp;AF191="□□■","●適合",IF(AF189&amp;AF190&amp;AF191="□■■","●適合",IF(AF189&amp;AF190&amp;AF191="□□□","■未答","▼矛盾")))))</f>
        <v>■未答</v>
      </c>
      <c r="AK189" s="2"/>
      <c r="AL189" s="24" t="s">
        <v>355</v>
      </c>
      <c r="AM189" s="476" t="s">
        <v>559</v>
      </c>
      <c r="AN189" s="476" t="s">
        <v>506</v>
      </c>
      <c r="AO189" s="476" t="s">
        <v>546</v>
      </c>
      <c r="AP189" s="476" t="s">
        <v>560</v>
      </c>
      <c r="AQ189" s="476" t="s">
        <v>346</v>
      </c>
      <c r="AR189" s="600"/>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row>
    <row r="190" spans="2:84" s="104" customFormat="1" ht="18" customHeight="1">
      <c r="B190" s="849"/>
      <c r="C190" s="850"/>
      <c r="D190" s="853"/>
      <c r="E190" s="855"/>
      <c r="F190" s="860"/>
      <c r="G190" s="861"/>
      <c r="H190" s="862"/>
      <c r="I190" s="192"/>
      <c r="J190" s="190"/>
      <c r="K190" s="24"/>
      <c r="L190" s="24"/>
      <c r="M190" s="24"/>
      <c r="N190" s="24"/>
      <c r="O190" s="24"/>
      <c r="P190" s="24"/>
      <c r="Q190" s="26"/>
      <c r="R190" s="545" t="s">
        <v>417</v>
      </c>
      <c r="S190" s="227" t="s">
        <v>561</v>
      </c>
      <c r="T190" s="229"/>
      <c r="U190" s="229"/>
      <c r="V190" s="229"/>
      <c r="W190" s="229"/>
      <c r="X190" s="229"/>
      <c r="Y190" s="229"/>
      <c r="Z190" s="229"/>
      <c r="AA190" s="229"/>
      <c r="AB190" s="79"/>
      <c r="AC190" s="697"/>
      <c r="AF190" s="104" t="str">
        <f>R190</f>
        <v>□</v>
      </c>
      <c r="AH190" s="43"/>
      <c r="AI190" s="43"/>
      <c r="AJ190" s="2"/>
      <c r="AK190" s="2"/>
      <c r="AL190" s="24"/>
      <c r="AM190" s="475" t="s">
        <v>370</v>
      </c>
      <c r="AN190" s="475" t="s">
        <v>347</v>
      </c>
      <c r="AO190" s="475" t="s">
        <v>348</v>
      </c>
      <c r="AP190" s="480" t="s">
        <v>349</v>
      </c>
      <c r="AQ190" s="480" t="s">
        <v>350</v>
      </c>
      <c r="AR190" s="601"/>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row>
    <row r="191" spans="2:84" s="104" customFormat="1" ht="18" customHeight="1">
      <c r="B191" s="849"/>
      <c r="C191" s="850"/>
      <c r="D191" s="853"/>
      <c r="E191" s="855"/>
      <c r="F191" s="860"/>
      <c r="G191" s="861"/>
      <c r="H191" s="862"/>
      <c r="I191" s="192"/>
      <c r="J191" s="190"/>
      <c r="K191" s="24"/>
      <c r="L191" s="24"/>
      <c r="M191" s="24"/>
      <c r="N191" s="24"/>
      <c r="O191" s="24"/>
      <c r="P191" s="24"/>
      <c r="Q191" s="26"/>
      <c r="R191" s="545" t="s">
        <v>445</v>
      </c>
      <c r="S191" s="227" t="s">
        <v>562</v>
      </c>
      <c r="T191" s="229"/>
      <c r="U191" s="229"/>
      <c r="V191" s="229"/>
      <c r="W191" s="229"/>
      <c r="X191" s="229"/>
      <c r="Y191" s="229"/>
      <c r="Z191" s="229"/>
      <c r="AA191" s="229"/>
      <c r="AB191" s="79"/>
      <c r="AC191" s="697"/>
      <c r="AF191" s="104" t="str">
        <f>R191</f>
        <v>□</v>
      </c>
      <c r="AH191" s="43"/>
      <c r="AI191" s="43"/>
      <c r="AJ191" s="2"/>
      <c r="AK191" s="2"/>
      <c r="AL191" s="24" t="s">
        <v>355</v>
      </c>
      <c r="AM191" s="476" t="s">
        <v>563</v>
      </c>
      <c r="AN191" s="476" t="s">
        <v>545</v>
      </c>
      <c r="AO191" s="476" t="s">
        <v>564</v>
      </c>
      <c r="AP191" s="476" t="s">
        <v>565</v>
      </c>
      <c r="AQ191" s="476" t="s">
        <v>507</v>
      </c>
      <c r="AR191" s="476" t="s">
        <v>346</v>
      </c>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row>
    <row r="192" spans="2:84" ht="18" customHeight="1">
      <c r="B192" s="849"/>
      <c r="C192" s="850"/>
      <c r="D192" s="853"/>
      <c r="E192" s="855"/>
      <c r="F192" s="860"/>
      <c r="G192" s="861"/>
      <c r="H192" s="862"/>
      <c r="I192" s="74"/>
      <c r="J192" s="75"/>
      <c r="K192" s="75"/>
      <c r="L192" s="75"/>
      <c r="M192" s="75"/>
      <c r="N192" s="75"/>
      <c r="O192" s="75"/>
      <c r="P192" s="75"/>
      <c r="Q192" s="76"/>
      <c r="R192" s="867" t="s">
        <v>63</v>
      </c>
      <c r="S192" s="868"/>
      <c r="T192" s="868"/>
      <c r="U192" s="868"/>
      <c r="V192" s="868"/>
      <c r="W192" s="868"/>
      <c r="X192" s="868"/>
      <c r="Y192" s="868"/>
      <c r="Z192" s="868"/>
      <c r="AA192" s="868"/>
      <c r="AB192" s="869"/>
      <c r="AC192" s="697"/>
      <c r="AE192" s="104" t="str">
        <f>+I193</f>
        <v>□</v>
      </c>
      <c r="AL192" s="24"/>
      <c r="AM192" s="475" t="s">
        <v>370</v>
      </c>
      <c r="AN192" s="475" t="s">
        <v>347</v>
      </c>
      <c r="AO192" s="475" t="s">
        <v>347</v>
      </c>
      <c r="AP192" s="475" t="s">
        <v>347</v>
      </c>
      <c r="AQ192" s="480" t="s">
        <v>349</v>
      </c>
      <c r="AR192" s="480" t="s">
        <v>350</v>
      </c>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row>
    <row r="193" spans="2:84" ht="21.75" customHeight="1">
      <c r="B193" s="849"/>
      <c r="C193" s="850"/>
      <c r="D193" s="853"/>
      <c r="E193" s="855"/>
      <c r="F193" s="863"/>
      <c r="G193" s="864"/>
      <c r="H193" s="865"/>
      <c r="I193" s="44" t="s">
        <v>436</v>
      </c>
      <c r="J193" s="24" t="s">
        <v>108</v>
      </c>
      <c r="K193" s="24"/>
      <c r="L193" s="24"/>
      <c r="M193" s="24"/>
      <c r="N193" s="24"/>
      <c r="O193" s="24"/>
      <c r="P193" s="24"/>
      <c r="Q193" s="26"/>
      <c r="R193" s="870" t="s">
        <v>161</v>
      </c>
      <c r="S193" s="743"/>
      <c r="T193" s="743"/>
      <c r="U193" s="743"/>
      <c r="V193" s="743"/>
      <c r="W193" s="743"/>
      <c r="X193" s="743"/>
      <c r="Y193" s="701"/>
      <c r="Z193" s="701"/>
      <c r="AA193" s="77" t="s">
        <v>498</v>
      </c>
      <c r="AB193" s="79"/>
      <c r="AC193" s="697"/>
      <c r="AE193" s="104" t="str">
        <f>+I194</f>
        <v>□</v>
      </c>
      <c r="AH193" s="577" t="s">
        <v>566</v>
      </c>
      <c r="AJ193" s="480" t="str">
        <f>IF(Y193&gt;0,IF(Y193&lt;300,"③床1100",IF(Y193&lt;650,"②腰800",IF(Y193&gt;=1100,"基準なし","①床1100"))),"■未答")</f>
        <v>■未答</v>
      </c>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row>
    <row r="194" spans="2:84" ht="19.5" customHeight="1">
      <c r="B194" s="849"/>
      <c r="C194" s="850"/>
      <c r="D194" s="853"/>
      <c r="E194" s="855"/>
      <c r="F194" s="857" t="s">
        <v>567</v>
      </c>
      <c r="G194" s="858"/>
      <c r="H194" s="859"/>
      <c r="I194" s="44" t="s">
        <v>436</v>
      </c>
      <c r="J194" s="24" t="s">
        <v>162</v>
      </c>
      <c r="K194" s="24"/>
      <c r="L194" s="24"/>
      <c r="M194" s="24"/>
      <c r="N194" s="24"/>
      <c r="O194" s="24"/>
      <c r="P194" s="24"/>
      <c r="Q194" s="26"/>
      <c r="R194" s="870" t="s">
        <v>163</v>
      </c>
      <c r="S194" s="743"/>
      <c r="T194" s="743"/>
      <c r="U194" s="743"/>
      <c r="V194" s="743"/>
      <c r="W194" s="743"/>
      <c r="X194" s="743"/>
      <c r="Y194" s="701"/>
      <c r="Z194" s="701"/>
      <c r="AA194" s="77" t="s">
        <v>488</v>
      </c>
      <c r="AB194" s="79"/>
      <c r="AC194" s="697"/>
      <c r="AH194" s="577" t="s">
        <v>568</v>
      </c>
      <c r="AJ194" s="480" t="str">
        <f>IF(Y194&gt;0,IF(Y193&lt;300,"◎不問",IF(Y193&lt;650,IF(Y194&lt;800,"◆未達","●適合"),IF(Y193&gt;=1100,"基準なし","◎不問"))),"■未答")</f>
        <v>■未答</v>
      </c>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row>
    <row r="195" spans="2:84" ht="19.5" customHeight="1">
      <c r="B195" s="849"/>
      <c r="C195" s="850"/>
      <c r="D195" s="853"/>
      <c r="E195" s="855"/>
      <c r="F195" s="863"/>
      <c r="G195" s="864"/>
      <c r="H195" s="865"/>
      <c r="I195" s="131"/>
      <c r="J195" s="75"/>
      <c r="K195" s="75"/>
      <c r="L195" s="75"/>
      <c r="M195" s="75"/>
      <c r="N195" s="75"/>
      <c r="O195" s="75"/>
      <c r="P195" s="75"/>
      <c r="Q195" s="76"/>
      <c r="R195" s="870" t="s">
        <v>164</v>
      </c>
      <c r="S195" s="743"/>
      <c r="T195" s="743"/>
      <c r="U195" s="743"/>
      <c r="V195" s="743"/>
      <c r="W195" s="743"/>
      <c r="X195" s="743"/>
      <c r="Y195" s="701"/>
      <c r="Z195" s="701"/>
      <c r="AA195" s="77" t="s">
        <v>482</v>
      </c>
      <c r="AB195" s="79"/>
      <c r="AC195" s="697"/>
      <c r="AH195" s="577" t="s">
        <v>569</v>
      </c>
      <c r="AJ195" s="480" t="str">
        <f>IF(Y193&gt;0,IF(Y193&gt;=300,IF(Y193&lt;650,"◎不問",IF(Y193&lt;1100,IF(Y195&lt;1100,"◆未達","●適合"),"基準なし")),IF(Y195&lt;1100,"◆未達","●適合")),"■未答")</f>
        <v>■未答</v>
      </c>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row>
    <row r="196" spans="2:84" ht="19.5" customHeight="1">
      <c r="B196" s="849"/>
      <c r="C196" s="850"/>
      <c r="D196" s="853"/>
      <c r="E196" s="855"/>
      <c r="F196" s="857" t="s">
        <v>570</v>
      </c>
      <c r="G196" s="858"/>
      <c r="H196" s="859"/>
      <c r="I196" s="142"/>
      <c r="J196" s="75"/>
      <c r="K196" s="75"/>
      <c r="L196" s="75"/>
      <c r="M196" s="75"/>
      <c r="N196" s="75"/>
      <c r="O196" s="75"/>
      <c r="P196" s="75"/>
      <c r="Q196" s="76"/>
      <c r="R196" s="118"/>
      <c r="S196" s="77"/>
      <c r="T196" s="77"/>
      <c r="U196" s="77"/>
      <c r="V196" s="77"/>
      <c r="W196" s="77"/>
      <c r="X196" s="77"/>
      <c r="Y196" s="702"/>
      <c r="Z196" s="702"/>
      <c r="AA196" s="77"/>
      <c r="AB196" s="79"/>
      <c r="AC196" s="697"/>
      <c r="AH196" s="577" t="s">
        <v>571</v>
      </c>
      <c r="AJ196" s="480" t="str">
        <f>IF(Y193&gt;0,IF(Y195&gt;0,IF(Y193+Y194-Y195=0,"●相互OK","▼矛盾"),"■まだ片方"),"■未答")</f>
        <v>■未答</v>
      </c>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row>
    <row r="197" spans="2:84" ht="19.5" customHeight="1">
      <c r="B197" s="849"/>
      <c r="C197" s="850"/>
      <c r="D197" s="853"/>
      <c r="E197" s="856"/>
      <c r="F197" s="863"/>
      <c r="G197" s="864"/>
      <c r="H197" s="865"/>
      <c r="I197" s="143"/>
      <c r="J197" s="81"/>
      <c r="K197" s="81"/>
      <c r="L197" s="81"/>
      <c r="M197" s="81"/>
      <c r="N197" s="81"/>
      <c r="O197" s="81"/>
      <c r="P197" s="81"/>
      <c r="Q197" s="82"/>
      <c r="R197" s="68"/>
      <c r="S197" s="68"/>
      <c r="T197" s="68"/>
      <c r="U197" s="68"/>
      <c r="V197" s="68"/>
      <c r="W197" s="68"/>
      <c r="X197" s="68"/>
      <c r="Y197" s="68"/>
      <c r="Z197" s="68"/>
      <c r="AA197" s="68"/>
      <c r="AB197" s="70"/>
      <c r="AC197" s="698"/>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row>
    <row r="198" spans="2:84" s="104" customFormat="1" ht="21.75" customHeight="1">
      <c r="B198" s="849"/>
      <c r="C198" s="850"/>
      <c r="D198" s="853"/>
      <c r="E198" s="854" t="s">
        <v>572</v>
      </c>
      <c r="F198" s="857" t="s">
        <v>573</v>
      </c>
      <c r="G198" s="858"/>
      <c r="H198" s="859"/>
      <c r="I198" s="545" t="s">
        <v>417</v>
      </c>
      <c r="J198" s="227" t="s">
        <v>211</v>
      </c>
      <c r="K198" s="544"/>
      <c r="L198" s="544"/>
      <c r="M198" s="544"/>
      <c r="N198" s="24"/>
      <c r="O198" s="24"/>
      <c r="P198" s="24"/>
      <c r="Q198" s="26"/>
      <c r="R198" s="545" t="s">
        <v>436</v>
      </c>
      <c r="S198" s="227" t="s">
        <v>242</v>
      </c>
      <c r="T198" s="229"/>
      <c r="U198" s="229"/>
      <c r="V198" s="77"/>
      <c r="W198" s="77"/>
      <c r="X198" s="77"/>
      <c r="Y198" s="77"/>
      <c r="Z198" s="77"/>
      <c r="AA198" s="77"/>
      <c r="AB198" s="79"/>
      <c r="AC198" s="866"/>
      <c r="AD198" s="144"/>
      <c r="AE198" s="104" t="str">
        <f>I198</f>
        <v>□</v>
      </c>
      <c r="AF198" s="104" t="str">
        <f>R198</f>
        <v>□</v>
      </c>
      <c r="AG198" s="144"/>
      <c r="AH198" s="480" t="str">
        <f>IF(AE198&amp;AE201&amp;AE202="■□□","◎無し",IF(AE198&amp;AE201&amp;AE202="□■□","●適合",IF(AE198&amp;AE201&amp;AE202="□□■","◆未達",IF(AE198&amp;AE201&amp;AE202="□□□","■未答","▼矛盾"))))</f>
        <v>■未答</v>
      </c>
      <c r="AI198" s="43"/>
      <c r="AJ198" s="476" t="str">
        <f>IF(AF198&amp;AF199&amp;AF200="■□□","◎無し",IF(AF198&amp;AF199&amp;AF200="□■□","●適合",IF(AF198&amp;AF199&amp;AF200="□□■","●適合",IF(AF198&amp;AF199&amp;AF200="□■■","●適合",IF(AF198&amp;AF199&amp;AF200="□□□","■未答","▼矛盾")))))</f>
        <v>■未答</v>
      </c>
      <c r="AK198" s="2"/>
      <c r="AL198" s="24" t="s">
        <v>355</v>
      </c>
      <c r="AM198" s="476" t="s">
        <v>559</v>
      </c>
      <c r="AN198" s="476" t="s">
        <v>470</v>
      </c>
      <c r="AO198" s="476" t="s">
        <v>564</v>
      </c>
      <c r="AP198" s="476" t="s">
        <v>574</v>
      </c>
      <c r="AQ198" s="476" t="s">
        <v>346</v>
      </c>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row>
    <row r="199" spans="2:84" s="104" customFormat="1" ht="21.75" customHeight="1">
      <c r="B199" s="849"/>
      <c r="C199" s="850"/>
      <c r="D199" s="853"/>
      <c r="E199" s="855"/>
      <c r="F199" s="860"/>
      <c r="G199" s="861"/>
      <c r="H199" s="862"/>
      <c r="I199" s="192"/>
      <c r="J199" s="190"/>
      <c r="K199" s="24"/>
      <c r="L199" s="24"/>
      <c r="M199" s="24"/>
      <c r="N199" s="24"/>
      <c r="O199" s="24"/>
      <c r="P199" s="24"/>
      <c r="Q199" s="26"/>
      <c r="R199" s="545" t="s">
        <v>417</v>
      </c>
      <c r="S199" s="227" t="s">
        <v>575</v>
      </c>
      <c r="T199" s="229"/>
      <c r="U199" s="229"/>
      <c r="V199" s="77"/>
      <c r="W199" s="77"/>
      <c r="X199" s="77"/>
      <c r="Y199" s="77"/>
      <c r="Z199" s="77"/>
      <c r="AA199" s="77"/>
      <c r="AB199" s="79"/>
      <c r="AC199" s="866"/>
      <c r="AD199" s="144"/>
      <c r="AF199" s="104" t="str">
        <f>R199</f>
        <v>□</v>
      </c>
      <c r="AG199" s="144"/>
      <c r="AH199" s="43"/>
      <c r="AI199" s="43"/>
      <c r="AJ199" s="2"/>
      <c r="AK199" s="2"/>
      <c r="AL199" s="24"/>
      <c r="AM199" s="475" t="s">
        <v>370</v>
      </c>
      <c r="AN199" s="475" t="s">
        <v>347</v>
      </c>
      <c r="AO199" s="475" t="s">
        <v>348</v>
      </c>
      <c r="AP199" s="480" t="s">
        <v>349</v>
      </c>
      <c r="AQ199" s="480" t="s">
        <v>350</v>
      </c>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row>
    <row r="200" spans="2:84" s="104" customFormat="1" ht="21.75" customHeight="1">
      <c r="B200" s="849"/>
      <c r="C200" s="850"/>
      <c r="D200" s="853"/>
      <c r="E200" s="855"/>
      <c r="F200" s="860"/>
      <c r="G200" s="861"/>
      <c r="H200" s="862"/>
      <c r="I200" s="192"/>
      <c r="J200" s="190"/>
      <c r="K200" s="24"/>
      <c r="L200" s="24"/>
      <c r="M200" s="24"/>
      <c r="N200" s="24"/>
      <c r="O200" s="24"/>
      <c r="P200" s="24"/>
      <c r="Q200" s="26"/>
      <c r="R200" s="545" t="s">
        <v>417</v>
      </c>
      <c r="S200" s="227" t="s">
        <v>576</v>
      </c>
      <c r="T200" s="229"/>
      <c r="U200" s="229"/>
      <c r="V200" s="77"/>
      <c r="W200" s="77"/>
      <c r="X200" s="77"/>
      <c r="Y200" s="77"/>
      <c r="Z200" s="77"/>
      <c r="AA200" s="77"/>
      <c r="AB200" s="79"/>
      <c r="AC200" s="866"/>
      <c r="AD200" s="144"/>
      <c r="AF200" s="104" t="str">
        <f>R200</f>
        <v>□</v>
      </c>
      <c r="AG200" s="144"/>
      <c r="AH200" s="43"/>
      <c r="AI200" s="43"/>
      <c r="AJ200" s="2"/>
      <c r="AK200" s="2"/>
      <c r="AL200" s="24" t="s">
        <v>355</v>
      </c>
      <c r="AM200" s="476" t="s">
        <v>475</v>
      </c>
      <c r="AN200" s="476" t="s">
        <v>506</v>
      </c>
      <c r="AO200" s="476" t="s">
        <v>564</v>
      </c>
      <c r="AP200" s="476" t="s">
        <v>577</v>
      </c>
      <c r="AQ200" s="476" t="s">
        <v>507</v>
      </c>
      <c r="AR200" s="476" t="s">
        <v>346</v>
      </c>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row>
    <row r="201" spans="2:84" ht="21.75" customHeight="1">
      <c r="B201" s="849"/>
      <c r="C201" s="850"/>
      <c r="D201" s="853"/>
      <c r="E201" s="855"/>
      <c r="F201" s="860"/>
      <c r="G201" s="861"/>
      <c r="H201" s="862"/>
      <c r="I201" s="74"/>
      <c r="J201" s="75"/>
      <c r="K201" s="75"/>
      <c r="L201" s="75"/>
      <c r="M201" s="75"/>
      <c r="N201" s="75"/>
      <c r="O201" s="75"/>
      <c r="P201" s="75"/>
      <c r="Q201" s="76"/>
      <c r="R201" s="867" t="s">
        <v>63</v>
      </c>
      <c r="S201" s="868"/>
      <c r="T201" s="868"/>
      <c r="U201" s="868"/>
      <c r="V201" s="868"/>
      <c r="W201" s="868"/>
      <c r="X201" s="868"/>
      <c r="Y201" s="868"/>
      <c r="Z201" s="868"/>
      <c r="AA201" s="868"/>
      <c r="AB201" s="869"/>
      <c r="AC201" s="866"/>
      <c r="AD201" s="145"/>
      <c r="AE201" s="104" t="str">
        <f>I202</f>
        <v>□</v>
      </c>
      <c r="AF201" s="145"/>
      <c r="AG201" s="145"/>
      <c r="AL201" s="24"/>
      <c r="AM201" s="475" t="s">
        <v>370</v>
      </c>
      <c r="AN201" s="475" t="s">
        <v>347</v>
      </c>
      <c r="AO201" s="475" t="s">
        <v>347</v>
      </c>
      <c r="AP201" s="475" t="s">
        <v>347</v>
      </c>
      <c r="AQ201" s="480" t="s">
        <v>349</v>
      </c>
      <c r="AR201" s="480" t="s">
        <v>350</v>
      </c>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row>
    <row r="202" spans="2:84" ht="21.75" customHeight="1">
      <c r="B202" s="849"/>
      <c r="C202" s="850"/>
      <c r="D202" s="853"/>
      <c r="E202" s="855"/>
      <c r="F202" s="863"/>
      <c r="G202" s="864"/>
      <c r="H202" s="865"/>
      <c r="I202" s="44" t="s">
        <v>445</v>
      </c>
      <c r="J202" s="24" t="s">
        <v>108</v>
      </c>
      <c r="K202" s="24"/>
      <c r="L202" s="24"/>
      <c r="M202" s="24"/>
      <c r="N202" s="24"/>
      <c r="O202" s="24"/>
      <c r="P202" s="24"/>
      <c r="Q202" s="26"/>
      <c r="R202" s="870" t="s">
        <v>165</v>
      </c>
      <c r="S202" s="743"/>
      <c r="T202" s="743"/>
      <c r="U202" s="743"/>
      <c r="V202" s="743"/>
      <c r="W202" s="743"/>
      <c r="X202" s="743"/>
      <c r="Y202" s="701"/>
      <c r="Z202" s="701"/>
      <c r="AA202" s="77" t="s">
        <v>473</v>
      </c>
      <c r="AB202" s="79"/>
      <c r="AC202" s="866"/>
      <c r="AD202" s="145"/>
      <c r="AE202" s="104" t="str">
        <f>I203</f>
        <v>□</v>
      </c>
      <c r="AF202" s="145"/>
      <c r="AG202" s="145"/>
      <c r="AH202" s="577" t="s">
        <v>578</v>
      </c>
      <c r="AJ202" s="480" t="str">
        <f>IF(Y202&gt;0,IF(Y202&lt;300,"③床1100",IF(Y202&lt;650,"②腰800",IF(Y202&gt;=800,"基準なし","①床から"))),"■未答")</f>
        <v>■未答</v>
      </c>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row>
    <row r="203" spans="2:84" ht="19.5" customHeight="1">
      <c r="B203" s="849"/>
      <c r="C203" s="850"/>
      <c r="D203" s="853"/>
      <c r="E203" s="855"/>
      <c r="F203" s="857" t="s">
        <v>166</v>
      </c>
      <c r="G203" s="858"/>
      <c r="H203" s="859"/>
      <c r="I203" s="44" t="s">
        <v>445</v>
      </c>
      <c r="J203" s="24" t="s">
        <v>162</v>
      </c>
      <c r="K203" s="24"/>
      <c r="L203" s="24"/>
      <c r="M203" s="24"/>
      <c r="N203" s="24"/>
      <c r="O203" s="24"/>
      <c r="P203" s="24"/>
      <c r="Q203" s="26"/>
      <c r="R203" s="870" t="s">
        <v>167</v>
      </c>
      <c r="S203" s="743"/>
      <c r="T203" s="743"/>
      <c r="U203" s="743"/>
      <c r="V203" s="743"/>
      <c r="W203" s="743"/>
      <c r="X203" s="743"/>
      <c r="Y203" s="701"/>
      <c r="Z203" s="701"/>
      <c r="AA203" s="77" t="s">
        <v>508</v>
      </c>
      <c r="AB203" s="79"/>
      <c r="AC203" s="866"/>
      <c r="AD203" s="145"/>
      <c r="AE203" s="145"/>
      <c r="AF203" s="145"/>
      <c r="AG203" s="145"/>
      <c r="AH203" s="577" t="s">
        <v>579</v>
      </c>
      <c r="AJ203" s="480" t="str">
        <f>IF(Y203&gt;0,IF(Y202&lt;300,"◎不問",IF(Y202&lt;650,IF(Y203&lt;800,"◆未達","●適合"),IF(Y202&gt;=800,"基準なし","◎不問"))),"■未答")</f>
        <v>■未答</v>
      </c>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row>
    <row r="204" spans="2:84" ht="19.5" customHeight="1">
      <c r="B204" s="849"/>
      <c r="C204" s="850"/>
      <c r="D204" s="853"/>
      <c r="E204" s="855"/>
      <c r="F204" s="863"/>
      <c r="G204" s="864"/>
      <c r="H204" s="865"/>
      <c r="I204" s="131"/>
      <c r="J204" s="75"/>
      <c r="K204" s="75"/>
      <c r="L204" s="75"/>
      <c r="M204" s="75"/>
      <c r="N204" s="75"/>
      <c r="O204" s="75"/>
      <c r="P204" s="75"/>
      <c r="Q204" s="76"/>
      <c r="R204" s="741" t="s">
        <v>168</v>
      </c>
      <c r="S204" s="742"/>
      <c r="T204" s="742"/>
      <c r="U204" s="742"/>
      <c r="V204" s="742"/>
      <c r="W204" s="742"/>
      <c r="X204" s="742"/>
      <c r="Y204" s="701"/>
      <c r="Z204" s="701"/>
      <c r="AA204" s="77" t="s">
        <v>488</v>
      </c>
      <c r="AB204" s="79"/>
      <c r="AC204" s="866"/>
      <c r="AD204" s="145"/>
      <c r="AE204" s="145"/>
      <c r="AF204" s="145"/>
      <c r="AG204" s="145"/>
      <c r="AH204" s="577" t="s">
        <v>580</v>
      </c>
      <c r="AJ204" s="480" t="str">
        <f>IF(Y202&gt;0,IF(Y202&gt;=300,IF(Y202&lt;650,"◎不問",IF(Y202&lt;800,IF(Y204&lt;800,"◆未達","●適合"),"基準なし")),IF(Y204&lt;1100,"◆未達","●適合")),"■未答")</f>
        <v>■未答</v>
      </c>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row>
    <row r="205" spans="2:84" ht="19.5" customHeight="1">
      <c r="B205" s="849"/>
      <c r="C205" s="850"/>
      <c r="D205" s="853"/>
      <c r="E205" s="855"/>
      <c r="F205" s="857" t="s">
        <v>581</v>
      </c>
      <c r="G205" s="858"/>
      <c r="H205" s="859"/>
      <c r="I205" s="142"/>
      <c r="J205" s="75"/>
      <c r="K205" s="75"/>
      <c r="L205" s="75"/>
      <c r="M205" s="75"/>
      <c r="N205" s="75"/>
      <c r="O205" s="75"/>
      <c r="P205" s="75"/>
      <c r="Q205" s="76"/>
      <c r="R205" s="741" t="s">
        <v>169</v>
      </c>
      <c r="S205" s="742"/>
      <c r="T205" s="742"/>
      <c r="U205" s="742"/>
      <c r="V205" s="742"/>
      <c r="W205" s="742"/>
      <c r="X205" s="742"/>
      <c r="Y205" s="701"/>
      <c r="Z205" s="701"/>
      <c r="AA205" s="77" t="s">
        <v>482</v>
      </c>
      <c r="AB205" s="79"/>
      <c r="AC205" s="866"/>
      <c r="AD205" s="145"/>
      <c r="AE205" s="145"/>
      <c r="AF205" s="145"/>
      <c r="AG205" s="145"/>
      <c r="AH205" s="577" t="s">
        <v>580</v>
      </c>
      <c r="AJ205" s="480" t="str">
        <f>IF(Y202&gt;0,IF(Y202&gt;=300,IF(Y202&lt;650,"◎不問",IF(Y202&lt;800,IF(Y205&lt;1100,"◆未達","●適合"),"基準なし")),IF(Y205&lt;1100,"◆未達","●適合")),"■未答")</f>
        <v>■未答</v>
      </c>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row>
    <row r="206" spans="2:84" ht="19.5" customHeight="1">
      <c r="B206" s="849"/>
      <c r="C206" s="850"/>
      <c r="D206" s="853"/>
      <c r="E206" s="856"/>
      <c r="F206" s="863"/>
      <c r="G206" s="864"/>
      <c r="H206" s="865"/>
      <c r="I206" s="143"/>
      <c r="J206" s="81"/>
      <c r="K206" s="81"/>
      <c r="L206" s="81"/>
      <c r="M206" s="81"/>
      <c r="N206" s="81"/>
      <c r="O206" s="81"/>
      <c r="P206" s="81"/>
      <c r="Q206" s="82"/>
      <c r="R206" s="68"/>
      <c r="S206" s="68"/>
      <c r="T206" s="68"/>
      <c r="U206" s="68"/>
      <c r="V206" s="68"/>
      <c r="W206" s="68"/>
      <c r="X206" s="68"/>
      <c r="Y206" s="68"/>
      <c r="Z206" s="68"/>
      <c r="AA206" s="68"/>
      <c r="AB206" s="70"/>
      <c r="AC206" s="866"/>
      <c r="AD206" s="145"/>
      <c r="AE206" s="145"/>
      <c r="AF206" s="145"/>
      <c r="AG206" s="145"/>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row>
    <row r="207" spans="2:84" s="104" customFormat="1" ht="24" customHeight="1">
      <c r="B207" s="849" t="s">
        <v>582</v>
      </c>
      <c r="C207" s="850"/>
      <c r="D207" s="853"/>
      <c r="E207" s="854" t="s">
        <v>583</v>
      </c>
      <c r="F207" s="857" t="s">
        <v>584</v>
      </c>
      <c r="G207" s="858"/>
      <c r="H207" s="859"/>
      <c r="I207" s="545" t="s">
        <v>55</v>
      </c>
      <c r="J207" s="227" t="s">
        <v>211</v>
      </c>
      <c r="K207" s="544"/>
      <c r="L207" s="544"/>
      <c r="M207" s="544"/>
      <c r="N207" s="24"/>
      <c r="O207" s="24"/>
      <c r="P207" s="24"/>
      <c r="Q207" s="26"/>
      <c r="R207" s="545" t="s">
        <v>443</v>
      </c>
      <c r="S207" s="227" t="s">
        <v>243</v>
      </c>
      <c r="T207" s="229"/>
      <c r="U207" s="77"/>
      <c r="V207" s="77"/>
      <c r="W207" s="77"/>
      <c r="X207" s="77"/>
      <c r="Y207" s="77"/>
      <c r="Z207" s="77"/>
      <c r="AA207" s="77"/>
      <c r="AB207" s="79"/>
      <c r="AC207" s="866"/>
      <c r="AE207" s="104" t="str">
        <f>I207</f>
        <v>□</v>
      </c>
      <c r="AF207" s="104" t="str">
        <f>R207</f>
        <v>□</v>
      </c>
      <c r="AH207" s="480" t="str">
        <f>IF(AE207&amp;AE210&amp;AE211="■□□","◎無し",IF(AE207&amp;AE210&amp;AE211="□■□","●適合",IF(AE207&amp;AE210&amp;AE211="□□■","◆未達",IF(AE207&amp;AE210&amp;AE211="□□□","■未答","▼矛盾"))))</f>
        <v>■未答</v>
      </c>
      <c r="AI207" s="43"/>
      <c r="AJ207" s="476" t="str">
        <f>IF(AF207&amp;AF208&amp;AF209="■□□","◎無し",IF(AF207&amp;AF208&amp;AF209="□■□","●適合",IF(AF207&amp;AF208&amp;AF209="□□■","●適合",IF(AF207&amp;AF208&amp;AF209="□■■","●適合",IF(AF207&amp;AF208&amp;AF209="□□□","■未答","▼矛盾")))))</f>
        <v>■未答</v>
      </c>
      <c r="AK207" s="2"/>
      <c r="AL207" s="24" t="s">
        <v>355</v>
      </c>
      <c r="AM207" s="476" t="s">
        <v>585</v>
      </c>
      <c r="AN207" s="476" t="s">
        <v>470</v>
      </c>
      <c r="AO207" s="476" t="s">
        <v>586</v>
      </c>
      <c r="AP207" s="476" t="s">
        <v>574</v>
      </c>
      <c r="AQ207" s="476" t="s">
        <v>346</v>
      </c>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row>
    <row r="208" spans="2:84" s="104" customFormat="1" ht="24" customHeight="1">
      <c r="B208" s="849"/>
      <c r="C208" s="850"/>
      <c r="D208" s="853"/>
      <c r="E208" s="855"/>
      <c r="F208" s="860"/>
      <c r="G208" s="861"/>
      <c r="H208" s="862"/>
      <c r="I208" s="192"/>
      <c r="J208" s="190"/>
      <c r="K208" s="24"/>
      <c r="L208" s="24"/>
      <c r="M208" s="24"/>
      <c r="N208" s="24"/>
      <c r="O208" s="24"/>
      <c r="P208" s="24"/>
      <c r="Q208" s="26"/>
      <c r="R208" s="545" t="s">
        <v>445</v>
      </c>
      <c r="S208" s="227" t="s">
        <v>587</v>
      </c>
      <c r="T208" s="229"/>
      <c r="U208" s="77"/>
      <c r="V208" s="77"/>
      <c r="W208" s="77"/>
      <c r="X208" s="77"/>
      <c r="Y208" s="77"/>
      <c r="Z208" s="77"/>
      <c r="AA208" s="77"/>
      <c r="AB208" s="79"/>
      <c r="AC208" s="866"/>
      <c r="AF208" s="104" t="str">
        <f>R208</f>
        <v>□</v>
      </c>
      <c r="AH208" s="43"/>
      <c r="AI208" s="43"/>
      <c r="AJ208" s="2"/>
      <c r="AK208" s="2"/>
      <c r="AL208" s="24"/>
      <c r="AM208" s="475" t="s">
        <v>370</v>
      </c>
      <c r="AN208" s="475" t="s">
        <v>347</v>
      </c>
      <c r="AO208" s="475" t="s">
        <v>348</v>
      </c>
      <c r="AP208" s="480" t="s">
        <v>349</v>
      </c>
      <c r="AQ208" s="480" t="s">
        <v>350</v>
      </c>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row>
    <row r="209" spans="2:84" s="104" customFormat="1" ht="24" customHeight="1">
      <c r="B209" s="849"/>
      <c r="C209" s="850"/>
      <c r="D209" s="853"/>
      <c r="E209" s="855"/>
      <c r="F209" s="860"/>
      <c r="G209" s="861"/>
      <c r="H209" s="862"/>
      <c r="I209" s="192"/>
      <c r="J209" s="190"/>
      <c r="K209" s="24"/>
      <c r="L209" s="24"/>
      <c r="M209" s="24"/>
      <c r="N209" s="24"/>
      <c r="O209" s="24"/>
      <c r="P209" s="24"/>
      <c r="Q209" s="26"/>
      <c r="R209" s="545" t="s">
        <v>588</v>
      </c>
      <c r="S209" s="227" t="s">
        <v>589</v>
      </c>
      <c r="T209" s="229"/>
      <c r="U209" s="77"/>
      <c r="V209" s="77"/>
      <c r="W209" s="77"/>
      <c r="X209" s="77"/>
      <c r="Y209" s="77"/>
      <c r="Z209" s="77"/>
      <c r="AA209" s="77"/>
      <c r="AB209" s="79"/>
      <c r="AC209" s="866"/>
      <c r="AF209" s="104" t="str">
        <f>R209</f>
        <v>□</v>
      </c>
      <c r="AH209" s="43"/>
      <c r="AI209" s="43"/>
      <c r="AJ209" s="2"/>
      <c r="AK209" s="2"/>
      <c r="AL209" s="24" t="s">
        <v>355</v>
      </c>
      <c r="AM209" s="476" t="s">
        <v>559</v>
      </c>
      <c r="AN209" s="476" t="s">
        <v>506</v>
      </c>
      <c r="AO209" s="476" t="s">
        <v>564</v>
      </c>
      <c r="AP209" s="476" t="s">
        <v>577</v>
      </c>
      <c r="AQ209" s="476" t="s">
        <v>574</v>
      </c>
      <c r="AR209" s="476" t="s">
        <v>346</v>
      </c>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row>
    <row r="210" spans="2:84" ht="24" customHeight="1">
      <c r="B210" s="849"/>
      <c r="C210" s="850"/>
      <c r="D210" s="853"/>
      <c r="E210" s="855"/>
      <c r="F210" s="860"/>
      <c r="G210" s="861"/>
      <c r="H210" s="862"/>
      <c r="I210" s="74"/>
      <c r="J210" s="75"/>
      <c r="K210" s="75"/>
      <c r="L210" s="75"/>
      <c r="M210" s="75"/>
      <c r="N210" s="75"/>
      <c r="O210" s="75"/>
      <c r="P210" s="75"/>
      <c r="Q210" s="76"/>
      <c r="R210" s="867" t="s">
        <v>63</v>
      </c>
      <c r="S210" s="868"/>
      <c r="T210" s="868"/>
      <c r="U210" s="868"/>
      <c r="V210" s="868"/>
      <c r="W210" s="868"/>
      <c r="X210" s="868"/>
      <c r="Y210" s="868"/>
      <c r="Z210" s="868"/>
      <c r="AA210" s="868"/>
      <c r="AB210" s="869"/>
      <c r="AC210" s="866"/>
      <c r="AE210" s="104" t="str">
        <f>I211</f>
        <v>□</v>
      </c>
      <c r="AL210" s="24"/>
      <c r="AM210" s="475" t="s">
        <v>370</v>
      </c>
      <c r="AN210" s="475" t="s">
        <v>347</v>
      </c>
      <c r="AO210" s="475" t="s">
        <v>347</v>
      </c>
      <c r="AP210" s="475" t="s">
        <v>347</v>
      </c>
      <c r="AQ210" s="480" t="s">
        <v>349</v>
      </c>
      <c r="AR210" s="480" t="s">
        <v>350</v>
      </c>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row>
    <row r="211" spans="2:84" ht="24" customHeight="1">
      <c r="B211" s="849"/>
      <c r="C211" s="850"/>
      <c r="D211" s="853"/>
      <c r="E211" s="855"/>
      <c r="F211" s="863"/>
      <c r="G211" s="864"/>
      <c r="H211" s="865"/>
      <c r="I211" s="44" t="s">
        <v>436</v>
      </c>
      <c r="J211" s="24" t="s">
        <v>108</v>
      </c>
      <c r="K211" s="24"/>
      <c r="L211" s="24"/>
      <c r="M211" s="24"/>
      <c r="N211" s="24"/>
      <c r="O211" s="24"/>
      <c r="P211" s="24"/>
      <c r="Q211" s="26"/>
      <c r="R211" s="741" t="s">
        <v>161</v>
      </c>
      <c r="S211" s="742"/>
      <c r="T211" s="742"/>
      <c r="U211" s="742"/>
      <c r="V211" s="742"/>
      <c r="W211" s="742"/>
      <c r="X211" s="742"/>
      <c r="Y211" s="701"/>
      <c r="Z211" s="701"/>
      <c r="AA211" s="77" t="s">
        <v>473</v>
      </c>
      <c r="AB211" s="79"/>
      <c r="AC211" s="866"/>
      <c r="AE211" s="104" t="str">
        <f>I212</f>
        <v>□</v>
      </c>
      <c r="AH211" s="577" t="s">
        <v>590</v>
      </c>
      <c r="AJ211" s="480" t="str">
        <f>IF(Y211&gt;0,IF(Y211&lt;650,"②擁800",IF(Y211&gt;800,"基準なし","①床踏800")),"■未答")</f>
        <v>■未答</v>
      </c>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row>
    <row r="212" spans="2:84" ht="24" customHeight="1">
      <c r="B212" s="849"/>
      <c r="C212" s="850"/>
      <c r="D212" s="853"/>
      <c r="E212" s="855"/>
      <c r="F212" s="857" t="s">
        <v>25</v>
      </c>
      <c r="G212" s="858"/>
      <c r="H212" s="859"/>
      <c r="I212" s="44" t="s">
        <v>417</v>
      </c>
      <c r="J212" s="24" t="s">
        <v>162</v>
      </c>
      <c r="K212" s="24"/>
      <c r="L212" s="24"/>
      <c r="M212" s="24"/>
      <c r="N212" s="24"/>
      <c r="O212" s="24"/>
      <c r="P212" s="24"/>
      <c r="Q212" s="26"/>
      <c r="R212" s="741" t="s">
        <v>163</v>
      </c>
      <c r="S212" s="742"/>
      <c r="T212" s="742"/>
      <c r="U212" s="742"/>
      <c r="V212" s="742"/>
      <c r="W212" s="742"/>
      <c r="X212" s="742"/>
      <c r="Y212" s="701"/>
      <c r="Z212" s="701"/>
      <c r="AA212" s="77" t="s">
        <v>498</v>
      </c>
      <c r="AB212" s="79"/>
      <c r="AC212" s="866"/>
      <c r="AH212" s="577" t="s">
        <v>591</v>
      </c>
      <c r="AJ212" s="480" t="str">
        <f>IF(Y212&gt;0,IF(Y212&lt;800,"◆未達","●適合"),"■未答")</f>
        <v>■未答</v>
      </c>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row>
    <row r="213" spans="2:84" ht="24" customHeight="1">
      <c r="B213" s="849"/>
      <c r="C213" s="850"/>
      <c r="D213" s="853"/>
      <c r="E213" s="856"/>
      <c r="F213" s="863"/>
      <c r="G213" s="864"/>
      <c r="H213" s="865"/>
      <c r="I213" s="65"/>
      <c r="J213" s="65"/>
      <c r="K213" s="65"/>
      <c r="L213" s="65"/>
      <c r="M213" s="65"/>
      <c r="N213" s="65"/>
      <c r="O213" s="65"/>
      <c r="P213" s="65"/>
      <c r="Q213" s="66"/>
      <c r="R213" s="118" t="s">
        <v>164</v>
      </c>
      <c r="S213" s="77"/>
      <c r="T213" s="77"/>
      <c r="U213" s="77"/>
      <c r="V213" s="77"/>
      <c r="W213" s="77"/>
      <c r="X213" s="77"/>
      <c r="Y213" s="701"/>
      <c r="Z213" s="701"/>
      <c r="AA213" s="77" t="s">
        <v>488</v>
      </c>
      <c r="AB213" s="70"/>
      <c r="AC213" s="866"/>
      <c r="AH213" s="577" t="s">
        <v>569</v>
      </c>
      <c r="AJ213" s="480" t="str">
        <f>IF(Y213&gt;0,IF(Y213&lt;800,"◆未達","●適合"),"■未答")</f>
        <v>■未答</v>
      </c>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row>
    <row r="214" spans="2:84" ht="24" customHeight="1">
      <c r="B214" s="849"/>
      <c r="C214" s="850"/>
      <c r="D214" s="745" t="s">
        <v>26</v>
      </c>
      <c r="E214" s="687"/>
      <c r="F214" s="687"/>
      <c r="G214" s="687"/>
      <c r="H214" s="688"/>
      <c r="I214" s="39" t="s">
        <v>422</v>
      </c>
      <c r="J214" s="40" t="s">
        <v>62</v>
      </c>
      <c r="K214" s="40"/>
      <c r="L214" s="40"/>
      <c r="M214" s="40"/>
      <c r="N214" s="40"/>
      <c r="O214" s="40"/>
      <c r="P214" s="40"/>
      <c r="Q214" s="41"/>
      <c r="R214" s="60"/>
      <c r="S214" s="60"/>
      <c r="T214" s="60"/>
      <c r="U214" s="60"/>
      <c r="V214" s="60"/>
      <c r="W214" s="60"/>
      <c r="X214" s="60"/>
      <c r="Y214" s="60"/>
      <c r="Z214" s="60"/>
      <c r="AA214" s="60"/>
      <c r="AB214" s="60"/>
      <c r="AC214" s="696"/>
      <c r="AE214" s="1" t="str">
        <f aca="true" t="shared" si="1" ref="AE214:AE220">+I214</f>
        <v>□</v>
      </c>
      <c r="AH214" s="480" t="str">
        <f>IF(AE214&amp;AE215&amp;AE216="■□□","◎無し",IF(AE214&amp;AE215&amp;AE216="□■□","●適合",IF(AE214&amp;AE215&amp;AE216="□□■","◆未達",IF(AE214&amp;AE215&amp;AE216="□□□","■未答","▼矛盾"))))</f>
        <v>■未答</v>
      </c>
      <c r="AI214" s="43"/>
      <c r="AJ214" s="2">
        <f>IF(W215&gt;110,"&gt;110","")</f>
      </c>
      <c r="AL214" s="24" t="s">
        <v>355</v>
      </c>
      <c r="AM214" s="476" t="s">
        <v>475</v>
      </c>
      <c r="AN214" s="476" t="s">
        <v>592</v>
      </c>
      <c r="AO214" s="476" t="s">
        <v>564</v>
      </c>
      <c r="AP214" s="476" t="s">
        <v>593</v>
      </c>
      <c r="AQ214" s="476" t="s">
        <v>346</v>
      </c>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row>
    <row r="215" spans="2:84" ht="29.25" customHeight="1">
      <c r="B215" s="849"/>
      <c r="C215" s="850"/>
      <c r="D215" s="746"/>
      <c r="E215" s="689"/>
      <c r="F215" s="689"/>
      <c r="G215" s="689"/>
      <c r="H215" s="690"/>
      <c r="I215" s="44" t="s">
        <v>417</v>
      </c>
      <c r="J215" s="24" t="s">
        <v>108</v>
      </c>
      <c r="K215" s="24"/>
      <c r="L215" s="24"/>
      <c r="M215" s="24"/>
      <c r="N215" s="24"/>
      <c r="O215" s="24"/>
      <c r="P215" s="24"/>
      <c r="Q215" s="26"/>
      <c r="R215" s="699" t="s">
        <v>170</v>
      </c>
      <c r="S215" s="700"/>
      <c r="T215" s="700"/>
      <c r="U215" s="700"/>
      <c r="V215" s="700"/>
      <c r="W215" s="700"/>
      <c r="X215" s="700"/>
      <c r="Y215" s="701"/>
      <c r="Z215" s="701"/>
      <c r="AA215" s="32" t="s">
        <v>473</v>
      </c>
      <c r="AB215" s="32"/>
      <c r="AC215" s="697"/>
      <c r="AE215" s="1" t="str">
        <f t="shared" si="1"/>
        <v>□</v>
      </c>
      <c r="AH215" s="577" t="s">
        <v>594</v>
      </c>
      <c r="AJ215" s="480" t="str">
        <f>IF(Y215&gt;0,IF(Y215&gt;110,"◆未達","●適合"),"■未答")</f>
        <v>■未答</v>
      </c>
      <c r="AL215" s="24"/>
      <c r="AM215" s="475" t="s">
        <v>370</v>
      </c>
      <c r="AN215" s="475" t="s">
        <v>347</v>
      </c>
      <c r="AO215" s="475" t="s">
        <v>348</v>
      </c>
      <c r="AP215" s="480" t="s">
        <v>349</v>
      </c>
      <c r="AQ215" s="480" t="s">
        <v>350</v>
      </c>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row>
    <row r="216" spans="2:84" ht="24" customHeight="1" thickBot="1">
      <c r="B216" s="851"/>
      <c r="C216" s="852"/>
      <c r="D216" s="848"/>
      <c r="E216" s="691"/>
      <c r="F216" s="691"/>
      <c r="G216" s="691"/>
      <c r="H216" s="692"/>
      <c r="I216" s="146" t="s">
        <v>417</v>
      </c>
      <c r="J216" s="109" t="s">
        <v>162</v>
      </c>
      <c r="K216" s="109"/>
      <c r="L216" s="109"/>
      <c r="M216" s="109"/>
      <c r="N216" s="109"/>
      <c r="O216" s="109"/>
      <c r="P216" s="109"/>
      <c r="Q216" s="110"/>
      <c r="R216" s="112"/>
      <c r="S216" s="112"/>
      <c r="T216" s="112"/>
      <c r="U216" s="112"/>
      <c r="V216" s="112"/>
      <c r="W216" s="112"/>
      <c r="X216" s="112"/>
      <c r="Y216" s="112"/>
      <c r="Z216" s="112"/>
      <c r="AA216" s="112"/>
      <c r="AB216" s="112"/>
      <c r="AC216" s="707"/>
      <c r="AE216" s="1" t="str">
        <f t="shared" si="1"/>
        <v>□</v>
      </c>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row>
    <row r="217" spans="2:84" ht="15.75" customHeight="1">
      <c r="B217" s="830" t="s">
        <v>171</v>
      </c>
      <c r="C217" s="831"/>
      <c r="D217" s="838" t="s">
        <v>172</v>
      </c>
      <c r="E217" s="839"/>
      <c r="F217" s="839"/>
      <c r="G217" s="839"/>
      <c r="H217" s="840"/>
      <c r="I217" s="113" t="s">
        <v>456</v>
      </c>
      <c r="J217" s="794" t="s">
        <v>244</v>
      </c>
      <c r="K217" s="794"/>
      <c r="L217" s="794"/>
      <c r="M217" s="794"/>
      <c r="N217" s="794"/>
      <c r="O217" s="794"/>
      <c r="P217" s="794"/>
      <c r="Q217" s="795"/>
      <c r="R217" s="19"/>
      <c r="S217" s="20"/>
      <c r="T217" s="20"/>
      <c r="U217" s="20"/>
      <c r="V217" s="20"/>
      <c r="W217" s="20"/>
      <c r="X217" s="20"/>
      <c r="Y217" s="20"/>
      <c r="Z217" s="20"/>
      <c r="AA217" s="20"/>
      <c r="AB217" s="20"/>
      <c r="AC217" s="844"/>
      <c r="AE217" s="1" t="str">
        <f t="shared" si="1"/>
        <v>□</v>
      </c>
      <c r="AH217" s="480" t="str">
        <f>IF(AE217&amp;AE218&amp;AE219="■□□","◎無し",IF(AE217&amp;AE218&amp;AE219="□■□","●適合",IF(AE217&amp;AE218&amp;AE219="□□■","◆未達",IF(AE217&amp;AE218&amp;AE219="□□□","■未答","▼矛盾"))))</f>
        <v>■未答</v>
      </c>
      <c r="AI217" s="43"/>
      <c r="AL217" s="24" t="s">
        <v>355</v>
      </c>
      <c r="AM217" s="476" t="s">
        <v>505</v>
      </c>
      <c r="AN217" s="476" t="s">
        <v>592</v>
      </c>
      <c r="AO217" s="476" t="s">
        <v>564</v>
      </c>
      <c r="AP217" s="476" t="s">
        <v>507</v>
      </c>
      <c r="AQ217" s="476" t="s">
        <v>346</v>
      </c>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row>
    <row r="218" spans="2:84" ht="15.75" customHeight="1">
      <c r="B218" s="832"/>
      <c r="C218" s="833"/>
      <c r="D218" s="821"/>
      <c r="E218" s="822"/>
      <c r="F218" s="822"/>
      <c r="G218" s="822"/>
      <c r="H218" s="823"/>
      <c r="I218" s="44" t="s">
        <v>436</v>
      </c>
      <c r="J218" s="726" t="s">
        <v>264</v>
      </c>
      <c r="K218" s="726"/>
      <c r="L218" s="726"/>
      <c r="M218" s="726"/>
      <c r="N218" s="726"/>
      <c r="O218" s="726"/>
      <c r="P218" s="726"/>
      <c r="Q218" s="847"/>
      <c r="R218" s="38"/>
      <c r="S218" s="32"/>
      <c r="T218" s="32"/>
      <c r="U218" s="32"/>
      <c r="V218" s="32"/>
      <c r="W218" s="32"/>
      <c r="X218" s="32"/>
      <c r="Y218" s="32"/>
      <c r="Z218" s="32"/>
      <c r="AA218" s="32"/>
      <c r="AB218" s="32"/>
      <c r="AC218" s="697"/>
      <c r="AE218" s="1" t="str">
        <f t="shared" si="1"/>
        <v>□</v>
      </c>
      <c r="AL218" s="24"/>
      <c r="AM218" s="475" t="s">
        <v>370</v>
      </c>
      <c r="AN218" s="475" t="s">
        <v>347</v>
      </c>
      <c r="AO218" s="475" t="s">
        <v>348</v>
      </c>
      <c r="AP218" s="480" t="s">
        <v>349</v>
      </c>
      <c r="AQ218" s="480" t="s">
        <v>350</v>
      </c>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row>
    <row r="219" spans="2:84" ht="15.75" customHeight="1" thickBot="1">
      <c r="B219" s="845"/>
      <c r="C219" s="846"/>
      <c r="D219" s="827"/>
      <c r="E219" s="828"/>
      <c r="F219" s="828"/>
      <c r="G219" s="828"/>
      <c r="H219" s="829"/>
      <c r="I219" s="146" t="s">
        <v>443</v>
      </c>
      <c r="J219" s="708" t="s">
        <v>173</v>
      </c>
      <c r="K219" s="708"/>
      <c r="L219" s="708"/>
      <c r="M219" s="708"/>
      <c r="N219" s="708"/>
      <c r="O219" s="708"/>
      <c r="P219" s="708"/>
      <c r="Q219" s="709"/>
      <c r="R219" s="111"/>
      <c r="S219" s="112"/>
      <c r="T219" s="112"/>
      <c r="U219" s="112"/>
      <c r="V219" s="112"/>
      <c r="W219" s="112"/>
      <c r="X219" s="112"/>
      <c r="Y219" s="112"/>
      <c r="Z219" s="112"/>
      <c r="AA219" s="112"/>
      <c r="AB219" s="112"/>
      <c r="AC219" s="707"/>
      <c r="AE219" s="1" t="str">
        <f t="shared" si="1"/>
        <v>□</v>
      </c>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row>
    <row r="220" spans="2:84" ht="21.75" customHeight="1">
      <c r="B220" s="830" t="s">
        <v>174</v>
      </c>
      <c r="C220" s="831"/>
      <c r="D220" s="838" t="s">
        <v>175</v>
      </c>
      <c r="E220" s="839"/>
      <c r="F220" s="839"/>
      <c r="G220" s="839"/>
      <c r="H220" s="840"/>
      <c r="I220" s="194" t="s">
        <v>416</v>
      </c>
      <c r="J220" s="841" t="s">
        <v>247</v>
      </c>
      <c r="K220" s="841"/>
      <c r="L220" s="193"/>
      <c r="M220" s="794"/>
      <c r="N220" s="794"/>
      <c r="O220" s="794"/>
      <c r="P220" s="17"/>
      <c r="Q220" s="18"/>
      <c r="R220" s="148" t="s">
        <v>436</v>
      </c>
      <c r="S220" s="842" t="s">
        <v>178</v>
      </c>
      <c r="T220" s="842"/>
      <c r="U220" s="842"/>
      <c r="V220" s="842"/>
      <c r="W220" s="842"/>
      <c r="X220" s="842"/>
      <c r="Y220" s="842"/>
      <c r="Z220" s="842"/>
      <c r="AA220" s="842"/>
      <c r="AB220" s="843"/>
      <c r="AC220" s="844"/>
      <c r="AE220" s="1" t="str">
        <f t="shared" si="1"/>
        <v>□</v>
      </c>
      <c r="AH220" s="475" t="str">
        <f>IF(AE220&amp;AE221="■□","●適合",IF(AE220&amp;AE221="□■","◆未達",IF(AE220&amp;AE221="□□","■未答","▼矛盾")))</f>
        <v>■未答</v>
      </c>
      <c r="AI220" s="29"/>
      <c r="AL220" s="24" t="s">
        <v>342</v>
      </c>
      <c r="AM220" s="476" t="s">
        <v>435</v>
      </c>
      <c r="AN220" s="476" t="s">
        <v>430</v>
      </c>
      <c r="AO220" s="476" t="s">
        <v>425</v>
      </c>
      <c r="AP220" s="476" t="s">
        <v>346</v>
      </c>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row>
    <row r="221" spans="2:84" ht="21.75" customHeight="1">
      <c r="B221" s="832"/>
      <c r="C221" s="833"/>
      <c r="D221" s="821"/>
      <c r="E221" s="822"/>
      <c r="F221" s="822"/>
      <c r="G221" s="822"/>
      <c r="H221" s="823"/>
      <c r="I221" s="195" t="s">
        <v>436</v>
      </c>
      <c r="J221" s="81" t="s">
        <v>595</v>
      </c>
      <c r="K221" s="81"/>
      <c r="L221" s="81"/>
      <c r="M221" s="81"/>
      <c r="N221" s="81"/>
      <c r="O221" s="81"/>
      <c r="P221" s="81"/>
      <c r="Q221" s="66"/>
      <c r="R221" s="139"/>
      <c r="S221" s="51"/>
      <c r="T221" s="51"/>
      <c r="U221" s="51"/>
      <c r="V221" s="51"/>
      <c r="W221" s="51"/>
      <c r="X221" s="51"/>
      <c r="Y221" s="51"/>
      <c r="Z221" s="51"/>
      <c r="AA221" s="51"/>
      <c r="AB221" s="149"/>
      <c r="AC221" s="698"/>
      <c r="AE221" s="1" t="str">
        <f>+I221</f>
        <v>□</v>
      </c>
      <c r="AM221" s="475" t="s">
        <v>347</v>
      </c>
      <c r="AN221" s="475" t="s">
        <v>348</v>
      </c>
      <c r="AO221" s="480" t="s">
        <v>349</v>
      </c>
      <c r="AP221" s="480" t="s">
        <v>350</v>
      </c>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row>
    <row r="222" spans="2:84" ht="16.5" customHeight="1">
      <c r="B222" s="832"/>
      <c r="C222" s="833"/>
      <c r="D222" s="147"/>
      <c r="E222" s="818" t="s">
        <v>179</v>
      </c>
      <c r="F222" s="819"/>
      <c r="G222" s="819"/>
      <c r="H222" s="820"/>
      <c r="I222" s="39" t="s">
        <v>443</v>
      </c>
      <c r="J222" s="40" t="s">
        <v>112</v>
      </c>
      <c r="K222" s="40"/>
      <c r="L222" s="40"/>
      <c r="M222" s="40"/>
      <c r="N222" s="40"/>
      <c r="O222" s="40"/>
      <c r="P222" s="40"/>
      <c r="Q222" s="41"/>
      <c r="R222" s="105"/>
      <c r="S222" s="60"/>
      <c r="T222" s="60"/>
      <c r="U222" s="60"/>
      <c r="V222" s="60"/>
      <c r="W222" s="60"/>
      <c r="X222" s="60"/>
      <c r="Y222" s="60"/>
      <c r="Z222" s="60"/>
      <c r="AA222" s="60"/>
      <c r="AB222" s="61" t="s">
        <v>180</v>
      </c>
      <c r="AC222" s="696"/>
      <c r="AE222" s="1" t="str">
        <f>+I222</f>
        <v>□</v>
      </c>
      <c r="AH222" s="475" t="str">
        <f>IF(AE222&amp;AE223="■□","●適合",IF(AE222&amp;AE223="□■","◆未達",IF(AE222&amp;AE223="□□","■未答","▼矛盾")))</f>
        <v>■未答</v>
      </c>
      <c r="AI222" s="29"/>
      <c r="AL222" s="24" t="s">
        <v>342</v>
      </c>
      <c r="AM222" s="476" t="s">
        <v>429</v>
      </c>
      <c r="AN222" s="476" t="s">
        <v>419</v>
      </c>
      <c r="AO222" s="476" t="s">
        <v>431</v>
      </c>
      <c r="AP222" s="476" t="s">
        <v>346</v>
      </c>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row>
    <row r="223" spans="2:84" ht="16.5" customHeight="1">
      <c r="B223" s="834"/>
      <c r="C223" s="835"/>
      <c r="D223" s="147"/>
      <c r="E223" s="821"/>
      <c r="F223" s="822"/>
      <c r="G223" s="822"/>
      <c r="H223" s="823"/>
      <c r="I223" s="44" t="s">
        <v>436</v>
      </c>
      <c r="J223" s="24" t="s">
        <v>114</v>
      </c>
      <c r="K223" s="24"/>
      <c r="L223" s="24"/>
      <c r="M223" s="24"/>
      <c r="N223" s="24"/>
      <c r="O223" s="24"/>
      <c r="P223" s="24"/>
      <c r="Q223" s="26"/>
      <c r="R223" s="699" t="s">
        <v>181</v>
      </c>
      <c r="S223" s="700"/>
      <c r="T223" s="700"/>
      <c r="U223" s="700"/>
      <c r="V223" s="700"/>
      <c r="W223" s="700"/>
      <c r="X223" s="701"/>
      <c r="Y223" s="701"/>
      <c r="Z223" s="701"/>
      <c r="AA223" s="32" t="s">
        <v>488</v>
      </c>
      <c r="AB223" s="32"/>
      <c r="AC223" s="697"/>
      <c r="AE223" s="1" t="str">
        <f>+I223</f>
        <v>□</v>
      </c>
      <c r="AH223" s="577" t="s">
        <v>596</v>
      </c>
      <c r="AJ223" s="480" t="str">
        <f>IF(X223&gt;0,IF(X223&lt;1300,"◆未達","●適合"),"■未答")</f>
        <v>■未答</v>
      </c>
      <c r="AM223" s="475" t="s">
        <v>347</v>
      </c>
      <c r="AN223" s="475" t="s">
        <v>348</v>
      </c>
      <c r="AO223" s="480" t="s">
        <v>349</v>
      </c>
      <c r="AP223" s="480" t="s">
        <v>350</v>
      </c>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row>
    <row r="224" spans="2:84" ht="16.5" customHeight="1">
      <c r="B224" s="834"/>
      <c r="C224" s="835"/>
      <c r="D224" s="147"/>
      <c r="E224" s="824"/>
      <c r="F224" s="825"/>
      <c r="G224" s="825"/>
      <c r="H224" s="826"/>
      <c r="I224" s="80"/>
      <c r="J224" s="81"/>
      <c r="K224" s="81"/>
      <c r="L224" s="81"/>
      <c r="M224" s="81"/>
      <c r="N224" s="81"/>
      <c r="O224" s="81"/>
      <c r="P224" s="81"/>
      <c r="Q224" s="82"/>
      <c r="R224" s="139"/>
      <c r="S224" s="51"/>
      <c r="T224" s="51"/>
      <c r="U224" s="51"/>
      <c r="V224" s="51"/>
      <c r="W224" s="51"/>
      <c r="X224" s="51"/>
      <c r="Y224" s="51"/>
      <c r="Z224" s="51"/>
      <c r="AA224" s="51"/>
      <c r="AB224" s="51"/>
      <c r="AC224" s="698"/>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row>
    <row r="225" spans="2:84" ht="19.5" customHeight="1">
      <c r="B225" s="834"/>
      <c r="C225" s="835"/>
      <c r="D225" s="147"/>
      <c r="E225" s="818" t="s">
        <v>182</v>
      </c>
      <c r="F225" s="819"/>
      <c r="G225" s="819"/>
      <c r="H225" s="820"/>
      <c r="I225" s="39" t="s">
        <v>445</v>
      </c>
      <c r="J225" s="40" t="s">
        <v>112</v>
      </c>
      <c r="K225" s="40"/>
      <c r="L225" s="40"/>
      <c r="M225" s="40"/>
      <c r="N225" s="40"/>
      <c r="O225" s="40"/>
      <c r="P225" s="40"/>
      <c r="Q225" s="41"/>
      <c r="R225" s="719" t="s">
        <v>597</v>
      </c>
      <c r="S225" s="720"/>
      <c r="T225" s="720"/>
      <c r="U225" s="720"/>
      <c r="V225" s="720"/>
      <c r="W225" s="720"/>
      <c r="X225" s="721"/>
      <c r="Y225" s="721"/>
      <c r="Z225" s="721"/>
      <c r="AA225" s="60" t="s">
        <v>508</v>
      </c>
      <c r="AB225" s="60"/>
      <c r="AC225" s="696"/>
      <c r="AE225" s="1" t="str">
        <f>+I225</f>
        <v>□</v>
      </c>
      <c r="AH225" s="475" t="str">
        <f>IF(AE225&amp;AE226="■□","●適合",IF(AE225&amp;AE226="□■","◆未達",IF(AE225&amp;AE226="□□","■未答","▼矛盾")))</f>
        <v>■未答</v>
      </c>
      <c r="AI225" s="29"/>
      <c r="AL225" s="24" t="s">
        <v>342</v>
      </c>
      <c r="AM225" s="476" t="s">
        <v>418</v>
      </c>
      <c r="AN225" s="476" t="s">
        <v>430</v>
      </c>
      <c r="AO225" s="476" t="s">
        <v>431</v>
      </c>
      <c r="AP225" s="476" t="s">
        <v>346</v>
      </c>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row>
    <row r="226" spans="2:84" ht="19.5" customHeight="1">
      <c r="B226" s="834"/>
      <c r="C226" s="835"/>
      <c r="D226" s="147"/>
      <c r="E226" s="821"/>
      <c r="F226" s="822"/>
      <c r="G226" s="822"/>
      <c r="H226" s="823"/>
      <c r="I226" s="44" t="s">
        <v>417</v>
      </c>
      <c r="J226" s="24" t="s">
        <v>114</v>
      </c>
      <c r="K226" s="24"/>
      <c r="L226" s="24"/>
      <c r="M226" s="24"/>
      <c r="N226" s="24"/>
      <c r="O226" s="24"/>
      <c r="P226" s="24"/>
      <c r="Q226" s="26"/>
      <c r="R226" s="38"/>
      <c r="S226" s="32"/>
      <c r="T226" s="32"/>
      <c r="U226" s="32"/>
      <c r="V226" s="32"/>
      <c r="W226" s="32"/>
      <c r="X226" s="32"/>
      <c r="Y226" s="32"/>
      <c r="Z226" s="32"/>
      <c r="AA226" s="32"/>
      <c r="AB226" s="32"/>
      <c r="AC226" s="697"/>
      <c r="AE226" s="1" t="str">
        <f>+I226</f>
        <v>□</v>
      </c>
      <c r="AH226" s="577" t="s">
        <v>598</v>
      </c>
      <c r="AJ226" s="480" t="str">
        <f>IF(X225&gt;0,IF(X225&lt;500,"◆未達","●適合"),"■未答")</f>
        <v>■未答</v>
      </c>
      <c r="AM226" s="475" t="s">
        <v>347</v>
      </c>
      <c r="AN226" s="475" t="s">
        <v>348</v>
      </c>
      <c r="AO226" s="480" t="s">
        <v>349</v>
      </c>
      <c r="AP226" s="480" t="s">
        <v>350</v>
      </c>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row>
    <row r="227" spans="2:84" ht="19.5" customHeight="1">
      <c r="B227" s="834"/>
      <c r="C227" s="835"/>
      <c r="D227" s="147"/>
      <c r="E227" s="824"/>
      <c r="F227" s="825"/>
      <c r="G227" s="825"/>
      <c r="H227" s="826"/>
      <c r="I227" s="80"/>
      <c r="J227" s="65"/>
      <c r="K227" s="65"/>
      <c r="L227" s="65"/>
      <c r="M227" s="65"/>
      <c r="N227" s="65"/>
      <c r="O227" s="65"/>
      <c r="P227" s="65"/>
      <c r="Q227" s="66"/>
      <c r="R227" s="139"/>
      <c r="S227" s="51"/>
      <c r="T227" s="51"/>
      <c r="U227" s="51"/>
      <c r="V227" s="51"/>
      <c r="W227" s="51"/>
      <c r="X227" s="51"/>
      <c r="Y227" s="51"/>
      <c r="Z227" s="51"/>
      <c r="AA227" s="51"/>
      <c r="AB227" s="51"/>
      <c r="AC227" s="698"/>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row>
    <row r="228" spans="2:84" ht="16.5" customHeight="1">
      <c r="B228" s="834"/>
      <c r="C228" s="835"/>
      <c r="D228" s="818" t="s">
        <v>184</v>
      </c>
      <c r="E228" s="819"/>
      <c r="F228" s="819"/>
      <c r="G228" s="819"/>
      <c r="H228" s="820"/>
      <c r="I228" s="39" t="s">
        <v>445</v>
      </c>
      <c r="J228" s="40" t="s">
        <v>112</v>
      </c>
      <c r="K228" s="40"/>
      <c r="L228" s="40"/>
      <c r="M228" s="40"/>
      <c r="N228" s="40"/>
      <c r="O228" s="40"/>
      <c r="P228" s="40"/>
      <c r="Q228" s="41"/>
      <c r="R228" s="719" t="s">
        <v>599</v>
      </c>
      <c r="S228" s="720"/>
      <c r="T228" s="720"/>
      <c r="U228" s="720"/>
      <c r="V228" s="720"/>
      <c r="W228" s="720"/>
      <c r="X228" s="721"/>
      <c r="Y228" s="721"/>
      <c r="Z228" s="721"/>
      <c r="AA228" s="60" t="s">
        <v>600</v>
      </c>
      <c r="AB228" s="60"/>
      <c r="AC228" s="696"/>
      <c r="AE228" s="1" t="str">
        <f>+I228</f>
        <v>□</v>
      </c>
      <c r="AH228" s="475" t="str">
        <f>IF(AE228&amp;AE229="■□","●適合",IF(AE228&amp;AE229="□■","◆未達",IF(AE228&amp;AE229="□□","■未答","▼矛盾")))</f>
        <v>■未答</v>
      </c>
      <c r="AI228" s="29"/>
      <c r="AL228" s="24" t="s">
        <v>342</v>
      </c>
      <c r="AM228" s="476" t="s">
        <v>435</v>
      </c>
      <c r="AN228" s="476" t="s">
        <v>450</v>
      </c>
      <c r="AO228" s="476" t="s">
        <v>441</v>
      </c>
      <c r="AP228" s="476" t="s">
        <v>346</v>
      </c>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row>
    <row r="229" spans="2:84" ht="16.5" customHeight="1" thickBot="1">
      <c r="B229" s="836"/>
      <c r="C229" s="837"/>
      <c r="D229" s="827"/>
      <c r="E229" s="828"/>
      <c r="F229" s="828"/>
      <c r="G229" s="828"/>
      <c r="H229" s="829"/>
      <c r="I229" s="146" t="s">
        <v>417</v>
      </c>
      <c r="J229" s="24" t="s">
        <v>114</v>
      </c>
      <c r="K229" s="109"/>
      <c r="L229" s="109"/>
      <c r="M229" s="109"/>
      <c r="N229" s="109"/>
      <c r="O229" s="109"/>
      <c r="P229" s="109"/>
      <c r="Q229" s="110"/>
      <c r="R229" s="111"/>
      <c r="S229" s="112"/>
      <c r="T229" s="112"/>
      <c r="U229" s="112"/>
      <c r="V229" s="112"/>
      <c r="W229" s="112"/>
      <c r="X229" s="112"/>
      <c r="Y229" s="112"/>
      <c r="Z229" s="112"/>
      <c r="AA229" s="112"/>
      <c r="AB229" s="112"/>
      <c r="AC229" s="707"/>
      <c r="AE229" s="1" t="str">
        <f>+I229</f>
        <v>□</v>
      </c>
      <c r="AH229" s="577" t="s">
        <v>598</v>
      </c>
      <c r="AJ229" s="480" t="str">
        <f>IF(X228&gt;0,IF(X228&lt;9,"◆未達","●適合"),"■未答")</f>
        <v>■未答</v>
      </c>
      <c r="AM229" s="475" t="s">
        <v>347</v>
      </c>
      <c r="AN229" s="475" t="s">
        <v>348</v>
      </c>
      <c r="AO229" s="480" t="s">
        <v>349</v>
      </c>
      <c r="AP229" s="480" t="s">
        <v>350</v>
      </c>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row>
    <row r="230" spans="2:84" ht="24" customHeight="1" thickBot="1">
      <c r="B230" s="814" t="s">
        <v>601</v>
      </c>
      <c r="C230" s="815"/>
      <c r="D230" s="815"/>
      <c r="E230" s="815"/>
      <c r="F230" s="815"/>
      <c r="G230" s="815"/>
      <c r="H230" s="815"/>
      <c r="I230" s="150"/>
      <c r="J230" s="150"/>
      <c r="K230" s="150"/>
      <c r="L230" s="150"/>
      <c r="M230" s="150"/>
      <c r="N230" s="150"/>
      <c r="O230" s="150"/>
      <c r="P230" s="150"/>
      <c r="Q230" s="150"/>
      <c r="R230" s="151"/>
      <c r="S230" s="151"/>
      <c r="T230" s="151"/>
      <c r="U230" s="151"/>
      <c r="V230" s="151"/>
      <c r="W230" s="151"/>
      <c r="X230" s="151"/>
      <c r="Y230" s="151"/>
      <c r="Z230" s="151"/>
      <c r="AA230" s="151"/>
      <c r="AB230" s="151"/>
      <c r="AC230" s="152"/>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row>
    <row r="231" spans="2:84" ht="24" customHeight="1">
      <c r="B231" s="816" t="s">
        <v>602</v>
      </c>
      <c r="C231" s="780"/>
      <c r="D231" s="780" t="s">
        <v>27</v>
      </c>
      <c r="E231" s="780"/>
      <c r="F231" s="780"/>
      <c r="G231" s="780"/>
      <c r="H231" s="781"/>
      <c r="I231" s="39" t="s">
        <v>416</v>
      </c>
      <c r="J231" s="17" t="s">
        <v>185</v>
      </c>
      <c r="K231" s="120"/>
      <c r="L231" s="120"/>
      <c r="M231" s="120"/>
      <c r="N231" s="120"/>
      <c r="O231" s="120"/>
      <c r="P231" s="120"/>
      <c r="Q231" s="121"/>
      <c r="R231" s="122"/>
      <c r="S231" s="123"/>
      <c r="T231" s="123"/>
      <c r="U231" s="123"/>
      <c r="V231" s="123"/>
      <c r="W231" s="123"/>
      <c r="X231" s="123"/>
      <c r="Y231" s="123"/>
      <c r="Z231" s="123"/>
      <c r="AA231" s="123"/>
      <c r="AB231" s="123"/>
      <c r="AC231" s="124"/>
      <c r="AE231" s="446" t="str">
        <f>+I231</f>
        <v>□</v>
      </c>
      <c r="AH231" s="480" t="str">
        <f>IF(AE231&amp;AE232&amp;AE233="■□□","◎無し",IF(AE231&amp;AE232&amp;AE233="□■□","●適合",IF(AE231&amp;AE232&amp;AE233="□□■","◆未達",IF(AE231&amp;AE232&amp;AE233="□□□","■未答","▼矛盾"))))</f>
        <v>■未答</v>
      </c>
      <c r="AI231" s="43"/>
      <c r="AL231" s="24" t="s">
        <v>355</v>
      </c>
      <c r="AM231" s="476" t="s">
        <v>603</v>
      </c>
      <c r="AN231" s="476" t="s">
        <v>506</v>
      </c>
      <c r="AO231" s="476" t="s">
        <v>477</v>
      </c>
      <c r="AP231" s="476" t="s">
        <v>574</v>
      </c>
      <c r="AQ231" s="476" t="s">
        <v>346</v>
      </c>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row>
    <row r="232" spans="2:84" ht="24" customHeight="1">
      <c r="B232" s="800"/>
      <c r="C232" s="689"/>
      <c r="D232" s="748"/>
      <c r="E232" s="748"/>
      <c r="F232" s="748"/>
      <c r="G232" s="748"/>
      <c r="H232" s="749"/>
      <c r="I232" s="125" t="s">
        <v>456</v>
      </c>
      <c r="J232" s="729" t="s">
        <v>176</v>
      </c>
      <c r="K232" s="729"/>
      <c r="L232" s="127" t="s">
        <v>443</v>
      </c>
      <c r="M232" s="729" t="s">
        <v>177</v>
      </c>
      <c r="N232" s="729"/>
      <c r="O232" s="729"/>
      <c r="P232" s="48"/>
      <c r="Q232" s="49"/>
      <c r="R232" s="67"/>
      <c r="S232" s="68"/>
      <c r="T232" s="68"/>
      <c r="U232" s="68"/>
      <c r="V232" s="68"/>
      <c r="W232" s="68"/>
      <c r="X232" s="68"/>
      <c r="Y232" s="68"/>
      <c r="Z232" s="68"/>
      <c r="AA232" s="68"/>
      <c r="AB232" s="68"/>
      <c r="AC232" s="103"/>
      <c r="AE232" s="1" t="str">
        <f>+I232</f>
        <v>□</v>
      </c>
      <c r="AL232" s="24"/>
      <c r="AM232" s="475" t="s">
        <v>370</v>
      </c>
      <c r="AN232" s="475" t="s">
        <v>347</v>
      </c>
      <c r="AO232" s="475" t="s">
        <v>348</v>
      </c>
      <c r="AP232" s="480" t="s">
        <v>349</v>
      </c>
      <c r="AQ232" s="480" t="s">
        <v>350</v>
      </c>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row>
    <row r="233" spans="2:84" ht="16.5" customHeight="1">
      <c r="B233" s="800"/>
      <c r="C233" s="689"/>
      <c r="D233" s="745" t="s">
        <v>28</v>
      </c>
      <c r="E233" s="687"/>
      <c r="F233" s="687"/>
      <c r="G233" s="687"/>
      <c r="H233" s="688"/>
      <c r="I233" s="153"/>
      <c r="J233" s="154"/>
      <c r="K233" s="154"/>
      <c r="L233" s="153"/>
      <c r="M233" s="154"/>
      <c r="N233" s="155" t="s">
        <v>445</v>
      </c>
      <c r="O233" s="727" t="s">
        <v>186</v>
      </c>
      <c r="P233" s="727"/>
      <c r="Q233" s="728"/>
      <c r="R233" s="71"/>
      <c r="S233" s="72"/>
      <c r="T233" s="72"/>
      <c r="U233" s="72"/>
      <c r="V233" s="72"/>
      <c r="W233" s="72"/>
      <c r="X233" s="72"/>
      <c r="Y233" s="72"/>
      <c r="Z233" s="72"/>
      <c r="AA233" s="72"/>
      <c r="AB233" s="72"/>
      <c r="AC233" s="764"/>
      <c r="AE233" s="1" t="str">
        <f>+L232</f>
        <v>□</v>
      </c>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row>
    <row r="234" spans="2:84" ht="16.5" customHeight="1">
      <c r="B234" s="800"/>
      <c r="C234" s="689"/>
      <c r="D234" s="746"/>
      <c r="E234" s="689"/>
      <c r="F234" s="689"/>
      <c r="G234" s="689"/>
      <c r="H234" s="690"/>
      <c r="I234" s="125" t="s">
        <v>422</v>
      </c>
      <c r="J234" s="669" t="s">
        <v>187</v>
      </c>
      <c r="K234" s="669"/>
      <c r="L234" s="669"/>
      <c r="M234" s="669"/>
      <c r="N234" s="669"/>
      <c r="O234" s="669"/>
      <c r="P234" s="669"/>
      <c r="Q234" s="670"/>
      <c r="R234" s="118"/>
      <c r="S234" s="77"/>
      <c r="T234" s="77"/>
      <c r="U234" s="77"/>
      <c r="V234" s="77"/>
      <c r="W234" s="77"/>
      <c r="X234" s="77"/>
      <c r="Y234" s="77"/>
      <c r="Z234" s="77"/>
      <c r="AA234" s="77"/>
      <c r="AB234" s="77"/>
      <c r="AC234" s="765"/>
      <c r="AE234" s="446" t="str">
        <f>+N233</f>
        <v>□</v>
      </c>
      <c r="AH234" s="480" t="str">
        <f>IF(AE234&amp;AE235&amp;AE236="■□□","◎無し",IF(AE234&amp;AE235&amp;AE236="□■□","●適合",IF(AE234&amp;AE235&amp;AE236="□□■","◆未達",IF(AE234&amp;AE235&amp;AE236="□□□","■未答","▼矛盾"))))</f>
        <v>■未答</v>
      </c>
      <c r="AI234" s="43"/>
      <c r="AL234" s="24" t="s">
        <v>355</v>
      </c>
      <c r="AM234" s="476" t="s">
        <v>505</v>
      </c>
      <c r="AN234" s="476" t="s">
        <v>604</v>
      </c>
      <c r="AO234" s="476" t="s">
        <v>605</v>
      </c>
      <c r="AP234" s="476" t="s">
        <v>593</v>
      </c>
      <c r="AQ234" s="476" t="s">
        <v>346</v>
      </c>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row>
    <row r="235" spans="2:84" ht="16.5" customHeight="1">
      <c r="B235" s="800"/>
      <c r="C235" s="689"/>
      <c r="D235" s="747"/>
      <c r="E235" s="748"/>
      <c r="F235" s="748"/>
      <c r="G235" s="748"/>
      <c r="H235" s="749"/>
      <c r="I235" s="127" t="s">
        <v>456</v>
      </c>
      <c r="J235" s="729" t="s">
        <v>188</v>
      </c>
      <c r="K235" s="729"/>
      <c r="L235" s="729"/>
      <c r="M235" s="729"/>
      <c r="N235" s="729"/>
      <c r="O235" s="729"/>
      <c r="P235" s="729"/>
      <c r="Q235" s="730"/>
      <c r="R235" s="67"/>
      <c r="S235" s="68"/>
      <c r="T235" s="68"/>
      <c r="U235" s="68"/>
      <c r="V235" s="68"/>
      <c r="W235" s="68"/>
      <c r="X235" s="68"/>
      <c r="Y235" s="68"/>
      <c r="Z235" s="68"/>
      <c r="AA235" s="68"/>
      <c r="AB235" s="68"/>
      <c r="AC235" s="778"/>
      <c r="AE235" s="1" t="str">
        <f>+I234</f>
        <v>□</v>
      </c>
      <c r="AL235" s="24"/>
      <c r="AM235" s="475" t="s">
        <v>370</v>
      </c>
      <c r="AN235" s="475" t="s">
        <v>347</v>
      </c>
      <c r="AO235" s="475" t="s">
        <v>348</v>
      </c>
      <c r="AP235" s="480" t="s">
        <v>349</v>
      </c>
      <c r="AQ235" s="480" t="s">
        <v>350</v>
      </c>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row>
    <row r="236" spans="2:84" ht="16.5" customHeight="1">
      <c r="B236" s="800"/>
      <c r="C236" s="689"/>
      <c r="D236" s="745" t="s">
        <v>29</v>
      </c>
      <c r="E236" s="687"/>
      <c r="F236" s="687"/>
      <c r="G236" s="687"/>
      <c r="H236" s="688"/>
      <c r="I236" s="153"/>
      <c r="J236" s="154"/>
      <c r="K236" s="154"/>
      <c r="L236" s="153"/>
      <c r="M236" s="154"/>
      <c r="N236" s="155" t="s">
        <v>445</v>
      </c>
      <c r="O236" s="727" t="s">
        <v>186</v>
      </c>
      <c r="P236" s="727"/>
      <c r="Q236" s="728"/>
      <c r="R236" s="156" t="s">
        <v>443</v>
      </c>
      <c r="S236" s="720" t="s">
        <v>189</v>
      </c>
      <c r="T236" s="720"/>
      <c r="U236" s="720"/>
      <c r="V236" s="720"/>
      <c r="W236" s="720"/>
      <c r="X236" s="720"/>
      <c r="Y236" s="720"/>
      <c r="Z236" s="720"/>
      <c r="AA236" s="720"/>
      <c r="AB236" s="775"/>
      <c r="AC236" s="764"/>
      <c r="AE236" s="1" t="str">
        <f>+I235</f>
        <v>□</v>
      </c>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row>
    <row r="237" spans="2:84" ht="16.5" customHeight="1">
      <c r="B237" s="800"/>
      <c r="C237" s="689"/>
      <c r="D237" s="746"/>
      <c r="E237" s="689"/>
      <c r="F237" s="689"/>
      <c r="G237" s="689"/>
      <c r="H237" s="690"/>
      <c r="I237" s="125" t="s">
        <v>422</v>
      </c>
      <c r="J237" s="669" t="s">
        <v>190</v>
      </c>
      <c r="K237" s="669"/>
      <c r="L237" s="669"/>
      <c r="M237" s="669"/>
      <c r="N237" s="669"/>
      <c r="O237" s="669"/>
      <c r="P237" s="669"/>
      <c r="Q237" s="670"/>
      <c r="R237" s="27" t="s">
        <v>445</v>
      </c>
      <c r="S237" s="700" t="s">
        <v>191</v>
      </c>
      <c r="T237" s="700"/>
      <c r="U237" s="700"/>
      <c r="V237" s="700"/>
      <c r="W237" s="700"/>
      <c r="X237" s="700"/>
      <c r="Y237" s="700"/>
      <c r="Z237" s="700"/>
      <c r="AA237" s="700"/>
      <c r="AB237" s="725"/>
      <c r="AC237" s="765"/>
      <c r="AE237" s="446" t="str">
        <f>+N236</f>
        <v>□</v>
      </c>
      <c r="AH237" s="480" t="str">
        <f>IF(AE237&amp;AE238&amp;AE239="■□□","◎無し",IF(AE237&amp;AE238&amp;AE239="□■□","●適合",IF(AE237&amp;AE238&amp;AE239="□□■","◆未達",IF(AE237&amp;AE238&amp;AE239="□□□","■未答","▼矛盾"))))</f>
        <v>■未答</v>
      </c>
      <c r="AI237" s="43"/>
      <c r="AL237" s="24" t="s">
        <v>355</v>
      </c>
      <c r="AM237" s="476" t="s">
        <v>603</v>
      </c>
      <c r="AN237" s="476" t="s">
        <v>470</v>
      </c>
      <c r="AO237" s="476" t="s">
        <v>477</v>
      </c>
      <c r="AP237" s="476" t="s">
        <v>593</v>
      </c>
      <c r="AQ237" s="476" t="s">
        <v>346</v>
      </c>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row>
    <row r="238" spans="2:84" ht="16.5" customHeight="1">
      <c r="B238" s="800"/>
      <c r="C238" s="689"/>
      <c r="D238" s="746"/>
      <c r="E238" s="689"/>
      <c r="F238" s="689"/>
      <c r="G238" s="689"/>
      <c r="H238" s="690"/>
      <c r="I238" s="127" t="s">
        <v>416</v>
      </c>
      <c r="J238" s="729" t="s">
        <v>192</v>
      </c>
      <c r="K238" s="729"/>
      <c r="L238" s="729"/>
      <c r="M238" s="729"/>
      <c r="N238" s="729"/>
      <c r="O238" s="729"/>
      <c r="P238" s="729"/>
      <c r="Q238" s="730"/>
      <c r="R238" s="67"/>
      <c r="S238" s="68"/>
      <c r="T238" s="68"/>
      <c r="U238" s="68"/>
      <c r="V238" s="68"/>
      <c r="W238" s="68"/>
      <c r="X238" s="68"/>
      <c r="Y238" s="68"/>
      <c r="Z238" s="68"/>
      <c r="AA238" s="68"/>
      <c r="AB238" s="70"/>
      <c r="AC238" s="765"/>
      <c r="AE238" s="1" t="str">
        <f>+I237</f>
        <v>□</v>
      </c>
      <c r="AL238" s="24"/>
      <c r="AM238" s="475" t="s">
        <v>370</v>
      </c>
      <c r="AN238" s="475" t="s">
        <v>347</v>
      </c>
      <c r="AO238" s="475" t="s">
        <v>348</v>
      </c>
      <c r="AP238" s="480" t="s">
        <v>349</v>
      </c>
      <c r="AQ238" s="480" t="s">
        <v>350</v>
      </c>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row>
    <row r="239" spans="2:84" ht="21.75" customHeight="1">
      <c r="B239" s="800"/>
      <c r="C239" s="689"/>
      <c r="D239" s="52"/>
      <c r="E239" s="745" t="s">
        <v>30</v>
      </c>
      <c r="F239" s="687"/>
      <c r="G239" s="687"/>
      <c r="H239" s="688"/>
      <c r="I239" s="86"/>
      <c r="J239" s="86"/>
      <c r="K239" s="86"/>
      <c r="L239" s="86"/>
      <c r="M239" s="86"/>
      <c r="N239" s="153"/>
      <c r="O239" s="154"/>
      <c r="P239" s="154"/>
      <c r="Q239" s="157"/>
      <c r="R239" s="71"/>
      <c r="S239" s="72"/>
      <c r="T239" s="158"/>
      <c r="U239" s="72"/>
      <c r="V239" s="72"/>
      <c r="W239" s="72"/>
      <c r="X239" s="159"/>
      <c r="Y239" s="159"/>
      <c r="Z239" s="159"/>
      <c r="AA239" s="72"/>
      <c r="AB239" s="61" t="s">
        <v>63</v>
      </c>
      <c r="AC239" s="765"/>
      <c r="AE239" s="1" t="str">
        <f>+I238</f>
        <v>□</v>
      </c>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row>
    <row r="240" spans="2:84" ht="16.5" customHeight="1">
      <c r="B240" s="800"/>
      <c r="C240" s="689"/>
      <c r="D240" s="52"/>
      <c r="E240" s="746"/>
      <c r="F240" s="689"/>
      <c r="G240" s="689"/>
      <c r="H240" s="690"/>
      <c r="I240" s="75"/>
      <c r="J240" s="75"/>
      <c r="K240" s="75"/>
      <c r="L240" s="75"/>
      <c r="M240" s="75"/>
      <c r="N240" s="125" t="s">
        <v>445</v>
      </c>
      <c r="O240" s="669" t="s">
        <v>186</v>
      </c>
      <c r="P240" s="669"/>
      <c r="Q240" s="670"/>
      <c r="R240" s="118"/>
      <c r="S240" s="77"/>
      <c r="T240" s="769" t="s">
        <v>193</v>
      </c>
      <c r="U240" s="769"/>
      <c r="V240" s="769"/>
      <c r="W240" s="769"/>
      <c r="X240" s="701"/>
      <c r="Y240" s="701"/>
      <c r="Z240" s="701"/>
      <c r="AA240" s="77" t="s">
        <v>488</v>
      </c>
      <c r="AB240" s="79"/>
      <c r="AC240" s="765"/>
      <c r="AE240" s="446" t="str">
        <f>+N240</f>
        <v>□</v>
      </c>
      <c r="AH240" s="480" t="str">
        <f>IF(AE240&amp;AE241&amp;AE242="■□□","◎無し",IF(AE240&amp;AE241&amp;AE242="□■□","●適合",IF(AE240&amp;AE241&amp;AE242="□□■","◆未達",IF(AE240&amp;AE241&amp;AE242="□□□","■未答","▼矛盾"))))</f>
        <v>■未答</v>
      </c>
      <c r="AI240" s="43"/>
      <c r="AL240" s="24" t="s">
        <v>355</v>
      </c>
      <c r="AM240" s="476" t="s">
        <v>469</v>
      </c>
      <c r="AN240" s="476" t="s">
        <v>604</v>
      </c>
      <c r="AO240" s="476" t="s">
        <v>546</v>
      </c>
      <c r="AP240" s="476" t="s">
        <v>574</v>
      </c>
      <c r="AQ240" s="476" t="s">
        <v>346</v>
      </c>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row>
    <row r="241" spans="2:84" ht="16.5" customHeight="1">
      <c r="B241" s="800"/>
      <c r="C241" s="689"/>
      <c r="D241" s="52"/>
      <c r="E241" s="746"/>
      <c r="F241" s="689"/>
      <c r="G241" s="689"/>
      <c r="H241" s="690"/>
      <c r="I241" s="44" t="s">
        <v>445</v>
      </c>
      <c r="J241" s="669" t="s">
        <v>112</v>
      </c>
      <c r="K241" s="669"/>
      <c r="L241" s="669"/>
      <c r="M241" s="669"/>
      <c r="N241" s="669"/>
      <c r="O241" s="669"/>
      <c r="P241" s="669"/>
      <c r="Q241" s="670"/>
      <c r="R241" s="27" t="s">
        <v>445</v>
      </c>
      <c r="S241" s="700" t="s">
        <v>194</v>
      </c>
      <c r="T241" s="700"/>
      <c r="U241" s="700"/>
      <c r="V241" s="700"/>
      <c r="W241" s="700"/>
      <c r="X241" s="700"/>
      <c r="Y241" s="700"/>
      <c r="Z241" s="700"/>
      <c r="AA241" s="700"/>
      <c r="AB241" s="725"/>
      <c r="AC241" s="765"/>
      <c r="AE241" s="1" t="str">
        <f>+I241</f>
        <v>□</v>
      </c>
      <c r="AH241" s="577" t="s">
        <v>120</v>
      </c>
      <c r="AJ241" s="602" t="str">
        <f>IF(X240&gt;0,IF(X240&gt;80,12,8),"(未答)")</f>
        <v>(未答)</v>
      </c>
      <c r="AL241" s="24"/>
      <c r="AM241" s="475" t="s">
        <v>370</v>
      </c>
      <c r="AN241" s="475" t="s">
        <v>347</v>
      </c>
      <c r="AO241" s="475" t="s">
        <v>348</v>
      </c>
      <c r="AP241" s="480" t="s">
        <v>349</v>
      </c>
      <c r="AQ241" s="480" t="s">
        <v>350</v>
      </c>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row>
    <row r="242" spans="2:84" ht="16.5" customHeight="1">
      <c r="B242" s="800"/>
      <c r="C242" s="689"/>
      <c r="D242" s="52"/>
      <c r="E242" s="746"/>
      <c r="F242" s="689"/>
      <c r="G242" s="689"/>
      <c r="H242" s="690"/>
      <c r="I242" s="44" t="s">
        <v>445</v>
      </c>
      <c r="J242" s="669" t="s">
        <v>114</v>
      </c>
      <c r="K242" s="669"/>
      <c r="L242" s="669"/>
      <c r="M242" s="669"/>
      <c r="N242" s="669"/>
      <c r="O242" s="669"/>
      <c r="P242" s="669"/>
      <c r="Q242" s="670"/>
      <c r="R242" s="27" t="s">
        <v>606</v>
      </c>
      <c r="S242" s="700" t="s">
        <v>195</v>
      </c>
      <c r="T242" s="700"/>
      <c r="U242" s="700"/>
      <c r="V242" s="700"/>
      <c r="W242" s="700"/>
      <c r="X242" s="700"/>
      <c r="Y242" s="700"/>
      <c r="Z242" s="700"/>
      <c r="AA242" s="700"/>
      <c r="AB242" s="725"/>
      <c r="AC242" s="765"/>
      <c r="AE242" s="1" t="str">
        <f>+I242</f>
        <v>□</v>
      </c>
      <c r="AH242" s="577" t="s">
        <v>607</v>
      </c>
      <c r="AJ242" s="480" t="str">
        <f>IF(Z243&gt;0,IF(Z243&lt;AJ241,"◆未達","●適合"),"■未答")</f>
        <v>■未答</v>
      </c>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row>
    <row r="243" spans="2:84" ht="16.5" customHeight="1">
      <c r="B243" s="800"/>
      <c r="C243" s="689"/>
      <c r="D243" s="52"/>
      <c r="E243" s="747"/>
      <c r="F243" s="748"/>
      <c r="G243" s="748"/>
      <c r="H243" s="749"/>
      <c r="I243" s="81"/>
      <c r="J243" s="81"/>
      <c r="K243" s="81"/>
      <c r="L243" s="81"/>
      <c r="M243" s="81"/>
      <c r="N243" s="81"/>
      <c r="O243" s="81"/>
      <c r="P243" s="81"/>
      <c r="Q243" s="82"/>
      <c r="R243" s="67"/>
      <c r="S243" s="68"/>
      <c r="T243" s="68" t="s">
        <v>196</v>
      </c>
      <c r="U243" s="68"/>
      <c r="V243" s="68"/>
      <c r="W243" s="68"/>
      <c r="X243" s="69"/>
      <c r="Y243" s="68" t="s">
        <v>608</v>
      </c>
      <c r="Z243" s="754"/>
      <c r="AA243" s="754"/>
      <c r="AB243" s="70"/>
      <c r="AC243" s="765"/>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row>
    <row r="244" spans="2:84" ht="21.75" customHeight="1">
      <c r="B244" s="800"/>
      <c r="C244" s="689"/>
      <c r="D244" s="22"/>
      <c r="E244" s="745" t="s">
        <v>609</v>
      </c>
      <c r="F244" s="687"/>
      <c r="G244" s="687"/>
      <c r="H244" s="688"/>
      <c r="I244" s="153"/>
      <c r="J244" s="154"/>
      <c r="K244" s="154"/>
      <c r="L244" s="153"/>
      <c r="M244" s="154"/>
      <c r="N244" s="155" t="s">
        <v>445</v>
      </c>
      <c r="O244" s="727" t="s">
        <v>186</v>
      </c>
      <c r="P244" s="727"/>
      <c r="Q244" s="728"/>
      <c r="R244" s="71"/>
      <c r="S244" s="72"/>
      <c r="T244" s="72"/>
      <c r="U244" s="72"/>
      <c r="V244" s="72"/>
      <c r="W244" s="72"/>
      <c r="X244" s="72"/>
      <c r="Y244" s="72"/>
      <c r="Z244" s="72"/>
      <c r="AA244" s="60"/>
      <c r="AB244" s="61" t="s">
        <v>63</v>
      </c>
      <c r="AC244" s="765"/>
      <c r="AE244" s="446" t="str">
        <f>+I245</f>
        <v>□</v>
      </c>
      <c r="AH244" s="480" t="str">
        <f>IF(AE244&amp;AE245&amp;AE246="■□□","◎無し",IF(AE244&amp;AE245&amp;AE246="□■□","●適合",IF(AE244&amp;AE245&amp;AE246="□□■","◆未達",IF(AE244&amp;AE245&amp;AE246="□□□","■未答","▼矛盾"))))</f>
        <v>■未答</v>
      </c>
      <c r="AI244" s="43"/>
      <c r="AL244" s="24" t="s">
        <v>355</v>
      </c>
      <c r="AM244" s="476" t="s">
        <v>469</v>
      </c>
      <c r="AN244" s="476" t="s">
        <v>604</v>
      </c>
      <c r="AO244" s="476" t="s">
        <v>605</v>
      </c>
      <c r="AP244" s="476" t="s">
        <v>507</v>
      </c>
      <c r="AQ244" s="476" t="s">
        <v>346</v>
      </c>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row>
    <row r="245" spans="2:84" ht="21.75" customHeight="1">
      <c r="B245" s="800"/>
      <c r="C245" s="689"/>
      <c r="D245" s="22"/>
      <c r="E245" s="746"/>
      <c r="F245" s="748"/>
      <c r="G245" s="748"/>
      <c r="H245" s="749"/>
      <c r="I245" s="127" t="s">
        <v>456</v>
      </c>
      <c r="J245" s="729" t="s">
        <v>176</v>
      </c>
      <c r="K245" s="729"/>
      <c r="L245" s="127" t="s">
        <v>417</v>
      </c>
      <c r="M245" s="729" t="s">
        <v>177</v>
      </c>
      <c r="N245" s="729"/>
      <c r="O245" s="729"/>
      <c r="P245" s="81"/>
      <c r="Q245" s="82"/>
      <c r="R245" s="118"/>
      <c r="S245" s="77"/>
      <c r="T245" s="77"/>
      <c r="U245" s="77"/>
      <c r="V245" s="702"/>
      <c r="W245" s="702"/>
      <c r="X245" s="77"/>
      <c r="Y245" s="77"/>
      <c r="Z245" s="32"/>
      <c r="AA245" s="32"/>
      <c r="AB245" s="62"/>
      <c r="AC245" s="765"/>
      <c r="AE245" s="1" t="str">
        <f>+I247</f>
        <v>□</v>
      </c>
      <c r="AL245" s="24"/>
      <c r="AM245" s="475" t="s">
        <v>370</v>
      </c>
      <c r="AN245" s="475" t="s">
        <v>347</v>
      </c>
      <c r="AO245" s="475" t="s">
        <v>348</v>
      </c>
      <c r="AP245" s="480" t="s">
        <v>349</v>
      </c>
      <c r="AQ245" s="480" t="s">
        <v>350</v>
      </c>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row>
    <row r="246" spans="2:84" ht="19.5" customHeight="1">
      <c r="B246" s="800"/>
      <c r="C246" s="689"/>
      <c r="D246" s="22"/>
      <c r="E246" s="693" t="s">
        <v>610</v>
      </c>
      <c r="F246" s="687" t="s">
        <v>611</v>
      </c>
      <c r="G246" s="687"/>
      <c r="H246" s="688"/>
      <c r="I246" s="85"/>
      <c r="J246" s="154"/>
      <c r="K246" s="154"/>
      <c r="L246" s="154"/>
      <c r="M246" s="154"/>
      <c r="N246" s="155" t="s">
        <v>417</v>
      </c>
      <c r="O246" s="727" t="s">
        <v>186</v>
      </c>
      <c r="P246" s="727"/>
      <c r="Q246" s="727"/>
      <c r="R246" s="699" t="s">
        <v>123</v>
      </c>
      <c r="S246" s="700"/>
      <c r="T246" s="700"/>
      <c r="U246" s="700"/>
      <c r="V246" s="701"/>
      <c r="W246" s="701"/>
      <c r="X246" s="32" t="s">
        <v>513</v>
      </c>
      <c r="Y246" s="32"/>
      <c r="Z246" s="32"/>
      <c r="AA246" s="32"/>
      <c r="AB246" s="62"/>
      <c r="AC246" s="765"/>
      <c r="AE246" s="1" t="str">
        <f>+I248</f>
        <v>□</v>
      </c>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row>
    <row r="247" spans="2:84" ht="19.5" customHeight="1">
      <c r="B247" s="800"/>
      <c r="C247" s="689"/>
      <c r="D247" s="22"/>
      <c r="E247" s="694"/>
      <c r="F247" s="689"/>
      <c r="G247" s="689"/>
      <c r="H247" s="690"/>
      <c r="I247" s="44" t="s">
        <v>612</v>
      </c>
      <c r="J247" s="669" t="s">
        <v>197</v>
      </c>
      <c r="K247" s="669"/>
      <c r="L247" s="669"/>
      <c r="M247" s="669"/>
      <c r="N247" s="669"/>
      <c r="O247" s="669"/>
      <c r="P247" s="669"/>
      <c r="Q247" s="670"/>
      <c r="R247" s="699" t="s">
        <v>126</v>
      </c>
      <c r="S247" s="700"/>
      <c r="T247" s="700"/>
      <c r="U247" s="700"/>
      <c r="V247" s="701"/>
      <c r="W247" s="701"/>
      <c r="X247" s="32" t="s">
        <v>488</v>
      </c>
      <c r="Y247" s="77"/>
      <c r="Z247" s="77"/>
      <c r="AA247" s="32"/>
      <c r="AB247" s="62"/>
      <c r="AC247" s="765"/>
      <c r="AH247" s="486" t="s">
        <v>515</v>
      </c>
      <c r="AJ247" s="480" t="str">
        <f>IF(V247&gt;0,IF(V247&lt;195,"◆195未満","●適合"),"■未答")</f>
        <v>■未答</v>
      </c>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row>
    <row r="248" spans="2:84" ht="19.5" customHeight="1">
      <c r="B248" s="800"/>
      <c r="C248" s="689"/>
      <c r="D248" s="22"/>
      <c r="E248" s="694"/>
      <c r="F248" s="748"/>
      <c r="G248" s="748"/>
      <c r="H248" s="749"/>
      <c r="I248" s="44" t="s">
        <v>417</v>
      </c>
      <c r="J248" s="669" t="s">
        <v>198</v>
      </c>
      <c r="K248" s="669"/>
      <c r="L248" s="669"/>
      <c r="M248" s="669"/>
      <c r="N248" s="669"/>
      <c r="O248" s="669"/>
      <c r="P248" s="669"/>
      <c r="Q248" s="670"/>
      <c r="R248" s="38"/>
      <c r="S248" s="753" t="s">
        <v>127</v>
      </c>
      <c r="T248" s="753"/>
      <c r="U248" s="753"/>
      <c r="V248" s="753"/>
      <c r="W248" s="753"/>
      <c r="X248" s="753"/>
      <c r="Y248" s="752">
        <f>+V246*2+V247</f>
        <v>0</v>
      </c>
      <c r="Z248" s="752"/>
      <c r="AA248" s="32" t="s">
        <v>488</v>
      </c>
      <c r="AB248" s="62"/>
      <c r="AC248" s="765"/>
      <c r="AH248" s="486" t="s">
        <v>518</v>
      </c>
      <c r="AJ248" s="480" t="str">
        <f>IF(Y248&gt;0,IF(AND(Y248&gt;=550,Y248&lt;=650),"●適合","◆未達"),"■未答")</f>
        <v>■未答</v>
      </c>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row>
    <row r="249" spans="2:84" ht="19.5" customHeight="1">
      <c r="B249" s="800"/>
      <c r="C249" s="689"/>
      <c r="D249" s="22"/>
      <c r="E249" s="694"/>
      <c r="F249" s="750" t="s">
        <v>613</v>
      </c>
      <c r="G249" s="750"/>
      <c r="H249" s="751"/>
      <c r="I249" s="24"/>
      <c r="J249" s="24"/>
      <c r="K249" s="24"/>
      <c r="L249" s="24"/>
      <c r="M249" s="24"/>
      <c r="N249" s="24"/>
      <c r="O249" s="24"/>
      <c r="P249" s="24"/>
      <c r="Q249" s="26"/>
      <c r="R249" s="812" t="s">
        <v>128</v>
      </c>
      <c r="S249" s="813"/>
      <c r="T249" s="813"/>
      <c r="U249" s="813"/>
      <c r="V249" s="754"/>
      <c r="W249" s="754"/>
      <c r="X249" s="51" t="s">
        <v>513</v>
      </c>
      <c r="Y249" s="68"/>
      <c r="Z249" s="68"/>
      <c r="AA249" s="51"/>
      <c r="AB249" s="160"/>
      <c r="AC249" s="765"/>
      <c r="AH249" s="577" t="s">
        <v>520</v>
      </c>
      <c r="AJ249" s="480" t="str">
        <f>IF(V249&gt;0,IF(V249&gt;30,"◆30超過","●適合"),"■未答")</f>
        <v>■未答</v>
      </c>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row>
    <row r="250" spans="2:84" ht="21.75" customHeight="1">
      <c r="B250" s="800"/>
      <c r="C250" s="689"/>
      <c r="D250" s="22"/>
      <c r="E250" s="694"/>
      <c r="F250" s="687" t="s">
        <v>614</v>
      </c>
      <c r="G250" s="687"/>
      <c r="H250" s="688"/>
      <c r="I250" s="129"/>
      <c r="J250" s="86"/>
      <c r="K250" s="86"/>
      <c r="L250" s="86"/>
      <c r="M250" s="86"/>
      <c r="N250" s="86"/>
      <c r="O250" s="86"/>
      <c r="P250" s="86"/>
      <c r="Q250" s="86"/>
      <c r="R250" s="699" t="s">
        <v>199</v>
      </c>
      <c r="S250" s="700"/>
      <c r="T250" s="700"/>
      <c r="U250" s="700"/>
      <c r="V250" s="125" t="s">
        <v>615</v>
      </c>
      <c r="W250" s="32" t="s">
        <v>616</v>
      </c>
      <c r="X250" s="32"/>
      <c r="Y250" s="125" t="s">
        <v>615</v>
      </c>
      <c r="Z250" s="32" t="s">
        <v>617</v>
      </c>
      <c r="AA250" s="32"/>
      <c r="AB250" s="62"/>
      <c r="AC250" s="765"/>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row>
    <row r="251" spans="2:84" ht="21.75" customHeight="1">
      <c r="B251" s="800"/>
      <c r="C251" s="689"/>
      <c r="D251" s="22"/>
      <c r="E251" s="694"/>
      <c r="F251" s="748"/>
      <c r="G251" s="748"/>
      <c r="H251" s="749"/>
      <c r="I251" s="131"/>
      <c r="J251" s="75"/>
      <c r="K251" s="75"/>
      <c r="L251" s="75"/>
      <c r="M251" s="75"/>
      <c r="N251" s="125" t="s">
        <v>606</v>
      </c>
      <c r="O251" s="669" t="s">
        <v>186</v>
      </c>
      <c r="P251" s="669"/>
      <c r="Q251" s="669"/>
      <c r="R251" s="741" t="s">
        <v>200</v>
      </c>
      <c r="S251" s="742"/>
      <c r="T251" s="742"/>
      <c r="U251" s="742"/>
      <c r="V251" s="125" t="s">
        <v>606</v>
      </c>
      <c r="W251" s="77" t="s">
        <v>618</v>
      </c>
      <c r="X251" s="77"/>
      <c r="Y251" s="125" t="s">
        <v>443</v>
      </c>
      <c r="Z251" s="77" t="s">
        <v>617</v>
      </c>
      <c r="AA251" s="77"/>
      <c r="AB251" s="79"/>
      <c r="AC251" s="765"/>
      <c r="AE251" s="446" t="str">
        <f>+N251</f>
        <v>□</v>
      </c>
      <c r="AH251" s="480" t="str">
        <f>IF(AE251&amp;AE252&amp;AE253="■□□","◎無し",IF(AE251&amp;AE252&amp;AE253="□■□","●適合",IF(AE251&amp;AE252&amp;AE253="□□■","◆未達",IF(AE251&amp;AE252&amp;AE253="□□□","■未答","▼矛盾"))))</f>
        <v>■未答</v>
      </c>
      <c r="AI251" s="43"/>
      <c r="AL251" s="24" t="s">
        <v>355</v>
      </c>
      <c r="AM251" s="476" t="s">
        <v>505</v>
      </c>
      <c r="AN251" s="476" t="s">
        <v>604</v>
      </c>
      <c r="AO251" s="476" t="s">
        <v>477</v>
      </c>
      <c r="AP251" s="476" t="s">
        <v>593</v>
      </c>
      <c r="AQ251" s="476" t="s">
        <v>346</v>
      </c>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row>
    <row r="252" spans="2:84" ht="19.5" customHeight="1">
      <c r="B252" s="800"/>
      <c r="C252" s="689"/>
      <c r="D252" s="22"/>
      <c r="E252" s="694"/>
      <c r="F252" s="687" t="s">
        <v>32</v>
      </c>
      <c r="G252" s="687"/>
      <c r="H252" s="688"/>
      <c r="I252" s="161" t="s">
        <v>436</v>
      </c>
      <c r="J252" s="669" t="s">
        <v>201</v>
      </c>
      <c r="K252" s="669"/>
      <c r="L252" s="669"/>
      <c r="M252" s="669"/>
      <c r="N252" s="669"/>
      <c r="O252" s="669"/>
      <c r="P252" s="669"/>
      <c r="Q252" s="670"/>
      <c r="R252" s="741" t="s">
        <v>146</v>
      </c>
      <c r="S252" s="742"/>
      <c r="T252" s="742"/>
      <c r="U252" s="742"/>
      <c r="V252" s="125" t="s">
        <v>443</v>
      </c>
      <c r="W252" s="743" t="s">
        <v>147</v>
      </c>
      <c r="X252" s="743"/>
      <c r="Y252" s="125" t="s">
        <v>619</v>
      </c>
      <c r="Z252" s="744" t="s">
        <v>148</v>
      </c>
      <c r="AA252" s="742"/>
      <c r="AB252" s="135"/>
      <c r="AC252" s="765"/>
      <c r="AE252" s="1" t="str">
        <f>+I252</f>
        <v>□</v>
      </c>
      <c r="AH252" s="486" t="s">
        <v>372</v>
      </c>
      <c r="AJ252" s="475" t="str">
        <f>IF(V252&amp;Y252="■□","◎過分",IF(V252&amp;Y252="□■","●適合",IF(V252&amp;Y252="□□","■未答","▼矛盾")))</f>
        <v>■未答</v>
      </c>
      <c r="AL252" s="24"/>
      <c r="AM252" s="475" t="s">
        <v>370</v>
      </c>
      <c r="AN252" s="475" t="s">
        <v>347</v>
      </c>
      <c r="AO252" s="475" t="s">
        <v>348</v>
      </c>
      <c r="AP252" s="480" t="s">
        <v>349</v>
      </c>
      <c r="AQ252" s="480" t="s">
        <v>350</v>
      </c>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row>
    <row r="253" spans="2:84" ht="19.5" customHeight="1">
      <c r="B253" s="800"/>
      <c r="C253" s="689"/>
      <c r="D253" s="22"/>
      <c r="E253" s="694"/>
      <c r="F253" s="689"/>
      <c r="G253" s="689"/>
      <c r="H253" s="690"/>
      <c r="I253" s="161" t="s">
        <v>445</v>
      </c>
      <c r="J253" s="669" t="s">
        <v>202</v>
      </c>
      <c r="K253" s="669"/>
      <c r="L253" s="669"/>
      <c r="M253" s="669"/>
      <c r="N253" s="669"/>
      <c r="O253" s="669"/>
      <c r="P253" s="669"/>
      <c r="Q253" s="670"/>
      <c r="R253" s="741" t="s">
        <v>149</v>
      </c>
      <c r="S253" s="742"/>
      <c r="T253" s="742"/>
      <c r="U253" s="742"/>
      <c r="V253" s="742"/>
      <c r="W253" s="742"/>
      <c r="X253" s="701"/>
      <c r="Y253" s="701"/>
      <c r="Z253" s="701"/>
      <c r="AA253" s="77" t="s">
        <v>488</v>
      </c>
      <c r="AB253" s="79"/>
      <c r="AC253" s="765"/>
      <c r="AE253" s="1" t="str">
        <f>+I253</f>
        <v>□</v>
      </c>
      <c r="AH253" s="486" t="s">
        <v>373</v>
      </c>
      <c r="AJ253" s="480" t="str">
        <f>IF(X253&gt;0,IF(X253&lt;700,"◆低すぎ",IF(X253&gt;900,"◆高すぎ","●適合")),"■未答")</f>
        <v>■未答</v>
      </c>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row>
    <row r="254" spans="2:84" ht="9.75" customHeight="1">
      <c r="B254" s="800"/>
      <c r="C254" s="689"/>
      <c r="D254" s="22"/>
      <c r="E254" s="694"/>
      <c r="F254" s="689"/>
      <c r="G254" s="689"/>
      <c r="H254" s="690"/>
      <c r="I254" s="142"/>
      <c r="J254" s="162"/>
      <c r="K254" s="162"/>
      <c r="L254" s="162"/>
      <c r="M254" s="162"/>
      <c r="N254" s="162"/>
      <c r="O254" s="162"/>
      <c r="P254" s="162"/>
      <c r="Q254" s="163"/>
      <c r="R254" s="136"/>
      <c r="S254" s="84"/>
      <c r="T254" s="84"/>
      <c r="U254" s="84"/>
      <c r="V254" s="84"/>
      <c r="W254" s="84"/>
      <c r="X254" s="164"/>
      <c r="Y254" s="164"/>
      <c r="Z254" s="164"/>
      <c r="AA254" s="68"/>
      <c r="AB254" s="70"/>
      <c r="AC254" s="778"/>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row>
    <row r="255" spans="2:84" ht="16.5" customHeight="1">
      <c r="B255" s="800"/>
      <c r="C255" s="689"/>
      <c r="D255" s="745" t="s">
        <v>33</v>
      </c>
      <c r="E255" s="687"/>
      <c r="F255" s="687"/>
      <c r="G255" s="687"/>
      <c r="H255" s="688"/>
      <c r="I255" s="85"/>
      <c r="J255" s="154"/>
      <c r="K255" s="154"/>
      <c r="L255" s="154"/>
      <c r="M255" s="154"/>
      <c r="N255" s="154"/>
      <c r="O255" s="154"/>
      <c r="P255" s="154"/>
      <c r="Q255" s="157"/>
      <c r="R255" s="165"/>
      <c r="S255" s="89"/>
      <c r="T255" s="89"/>
      <c r="U255" s="89"/>
      <c r="V255" s="89"/>
      <c r="W255" s="89"/>
      <c r="X255" s="159"/>
      <c r="Y255" s="159"/>
      <c r="Z255" s="159"/>
      <c r="AA255" s="72"/>
      <c r="AB255" s="61" t="s">
        <v>63</v>
      </c>
      <c r="AC255" s="764"/>
      <c r="AE255" s="446" t="str">
        <f>+N256</f>
        <v>□</v>
      </c>
      <c r="AH255" s="480" t="str">
        <f>IF(AE255&amp;AE256&amp;AE257="■□□","◎無し",IF(AE255&amp;AE256&amp;AE257="□■□","●適合",IF(AE255&amp;AE256&amp;AE257="□□■","◆未達",IF(AE255&amp;AE256&amp;AE257="□□□","■未答","▼矛盾"))))</f>
        <v>■未答</v>
      </c>
      <c r="AI255" s="43"/>
      <c r="AL255" s="24" t="s">
        <v>355</v>
      </c>
      <c r="AM255" s="476" t="s">
        <v>620</v>
      </c>
      <c r="AN255" s="476" t="s">
        <v>470</v>
      </c>
      <c r="AO255" s="476" t="s">
        <v>477</v>
      </c>
      <c r="AP255" s="476" t="s">
        <v>507</v>
      </c>
      <c r="AQ255" s="476" t="s">
        <v>346</v>
      </c>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row>
    <row r="256" spans="2:84" ht="16.5" customHeight="1">
      <c r="B256" s="800"/>
      <c r="C256" s="689"/>
      <c r="D256" s="746"/>
      <c r="E256" s="689"/>
      <c r="F256" s="689"/>
      <c r="G256" s="689"/>
      <c r="H256" s="690"/>
      <c r="I256" s="166"/>
      <c r="J256" s="162"/>
      <c r="K256" s="162"/>
      <c r="L256" s="166"/>
      <c r="M256" s="162"/>
      <c r="N256" s="125" t="s">
        <v>436</v>
      </c>
      <c r="O256" s="669" t="s">
        <v>186</v>
      </c>
      <c r="P256" s="669"/>
      <c r="Q256" s="670"/>
      <c r="R256" s="741" t="s">
        <v>146</v>
      </c>
      <c r="S256" s="742"/>
      <c r="T256" s="742"/>
      <c r="U256" s="742"/>
      <c r="V256" s="125" t="s">
        <v>417</v>
      </c>
      <c r="W256" s="743" t="s">
        <v>147</v>
      </c>
      <c r="X256" s="743"/>
      <c r="Y256" s="125" t="s">
        <v>619</v>
      </c>
      <c r="Z256" s="744" t="s">
        <v>148</v>
      </c>
      <c r="AA256" s="742"/>
      <c r="AB256" s="135"/>
      <c r="AC256" s="765"/>
      <c r="AE256" s="1" t="str">
        <f>+I257</f>
        <v>□</v>
      </c>
      <c r="AH256" s="486" t="s">
        <v>372</v>
      </c>
      <c r="AJ256" s="475" t="str">
        <f>IF(V256&amp;Y256="■□","◎過分",IF(V256&amp;Y256="□■","●適合",IF(V256&amp;Y256="□□","■未答","▼矛盾")))</f>
        <v>■未答</v>
      </c>
      <c r="AL256" s="24"/>
      <c r="AM256" s="475" t="s">
        <v>370</v>
      </c>
      <c r="AN256" s="475" t="s">
        <v>347</v>
      </c>
      <c r="AO256" s="475" t="s">
        <v>348</v>
      </c>
      <c r="AP256" s="480" t="s">
        <v>349</v>
      </c>
      <c r="AQ256" s="480" t="s">
        <v>350</v>
      </c>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row>
    <row r="257" spans="2:84" ht="16.5" customHeight="1">
      <c r="B257" s="800"/>
      <c r="C257" s="689"/>
      <c r="D257" s="746"/>
      <c r="E257" s="689"/>
      <c r="F257" s="689"/>
      <c r="G257" s="689"/>
      <c r="H257" s="690"/>
      <c r="I257" s="125" t="s">
        <v>428</v>
      </c>
      <c r="J257" s="669" t="s">
        <v>203</v>
      </c>
      <c r="K257" s="669"/>
      <c r="L257" s="669"/>
      <c r="M257" s="669"/>
      <c r="N257" s="669"/>
      <c r="O257" s="669"/>
      <c r="P257" s="669"/>
      <c r="Q257" s="670"/>
      <c r="R257" s="741" t="s">
        <v>204</v>
      </c>
      <c r="S257" s="742"/>
      <c r="T257" s="742"/>
      <c r="U257" s="742"/>
      <c r="V257" s="742"/>
      <c r="W257" s="742"/>
      <c r="X257" s="701"/>
      <c r="Y257" s="701"/>
      <c r="Z257" s="701"/>
      <c r="AA257" s="77" t="s">
        <v>488</v>
      </c>
      <c r="AB257" s="79"/>
      <c r="AC257" s="765"/>
      <c r="AE257" s="1" t="str">
        <f>+I258</f>
        <v>□</v>
      </c>
      <c r="AH257" s="486" t="s">
        <v>373</v>
      </c>
      <c r="AJ257" s="480" t="str">
        <f>IF(X257&gt;0,IF(X257&lt;700,"◆低すぎ",IF(X257&gt;900,"◆高すぎ","●適合")),"■未答")</f>
        <v>■未答</v>
      </c>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row>
    <row r="258" spans="2:84" ht="16.5" customHeight="1">
      <c r="B258" s="800"/>
      <c r="C258" s="689"/>
      <c r="D258" s="746"/>
      <c r="E258" s="748"/>
      <c r="F258" s="748"/>
      <c r="G258" s="748"/>
      <c r="H258" s="749"/>
      <c r="I258" s="127" t="s">
        <v>422</v>
      </c>
      <c r="J258" s="729" t="s">
        <v>205</v>
      </c>
      <c r="K258" s="729"/>
      <c r="L258" s="729"/>
      <c r="M258" s="729"/>
      <c r="N258" s="729"/>
      <c r="O258" s="729"/>
      <c r="P258" s="729"/>
      <c r="Q258" s="730"/>
      <c r="R258" s="67"/>
      <c r="S258" s="68"/>
      <c r="T258" s="68"/>
      <c r="U258" s="68"/>
      <c r="V258" s="68"/>
      <c r="W258" s="68"/>
      <c r="X258" s="68"/>
      <c r="Y258" s="68"/>
      <c r="Z258" s="68"/>
      <c r="AA258" s="68"/>
      <c r="AB258" s="70"/>
      <c r="AC258" s="765"/>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row>
    <row r="259" spans="2:84" ht="12" customHeight="1">
      <c r="B259" s="800"/>
      <c r="C259" s="689"/>
      <c r="D259" s="52"/>
      <c r="E259" s="746" t="s">
        <v>34</v>
      </c>
      <c r="F259" s="689"/>
      <c r="G259" s="689"/>
      <c r="H259" s="690"/>
      <c r="I259" s="86"/>
      <c r="J259" s="86"/>
      <c r="K259" s="86"/>
      <c r="L259" s="86"/>
      <c r="M259" s="86"/>
      <c r="N259" s="86"/>
      <c r="O259" s="86"/>
      <c r="P259" s="86"/>
      <c r="Q259" s="87"/>
      <c r="R259" s="805" t="s">
        <v>206</v>
      </c>
      <c r="S259" s="806"/>
      <c r="T259" s="806"/>
      <c r="U259" s="806"/>
      <c r="V259" s="806"/>
      <c r="W259" s="806"/>
      <c r="X259" s="806"/>
      <c r="Y259" s="806"/>
      <c r="Z259" s="806"/>
      <c r="AA259" s="806"/>
      <c r="AB259" s="807"/>
      <c r="AC259" s="765"/>
      <c r="AE259" s="446" t="str">
        <f>+I260</f>
        <v>□</v>
      </c>
      <c r="AH259" s="475" t="str">
        <f>IF(AE259&amp;AE260="■□","◎避け",IF(AE259&amp;AE260="□■","●無し",IF(AE259&amp;AE260="□□","■未答","▼矛盾")))</f>
        <v>■未答</v>
      </c>
      <c r="AI259" s="29"/>
      <c r="AL259" s="24" t="s">
        <v>342</v>
      </c>
      <c r="AM259" s="476" t="s">
        <v>412</v>
      </c>
      <c r="AN259" s="476" t="s">
        <v>424</v>
      </c>
      <c r="AO259" s="476" t="s">
        <v>441</v>
      </c>
      <c r="AP259" s="476" t="s">
        <v>346</v>
      </c>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row>
    <row r="260" spans="2:84" ht="12" customHeight="1">
      <c r="B260" s="800"/>
      <c r="C260" s="689"/>
      <c r="D260" s="52"/>
      <c r="E260" s="746"/>
      <c r="F260" s="689"/>
      <c r="G260" s="689"/>
      <c r="H260" s="690"/>
      <c r="I260" s="125" t="s">
        <v>47</v>
      </c>
      <c r="J260" s="669" t="s">
        <v>207</v>
      </c>
      <c r="K260" s="669"/>
      <c r="L260" s="669"/>
      <c r="M260" s="669"/>
      <c r="N260" s="669"/>
      <c r="O260" s="669"/>
      <c r="P260" s="669"/>
      <c r="Q260" s="670"/>
      <c r="R260" s="808"/>
      <c r="S260" s="703"/>
      <c r="T260" s="703"/>
      <c r="U260" s="703"/>
      <c r="V260" s="703"/>
      <c r="W260" s="703"/>
      <c r="X260" s="703"/>
      <c r="Y260" s="703"/>
      <c r="Z260" s="703"/>
      <c r="AA260" s="703"/>
      <c r="AB260" s="809"/>
      <c r="AC260" s="765"/>
      <c r="AE260" s="1" t="str">
        <f>+I261</f>
        <v>□</v>
      </c>
      <c r="AM260" s="475" t="s">
        <v>621</v>
      </c>
      <c r="AN260" s="475" t="s">
        <v>622</v>
      </c>
      <c r="AO260" s="480" t="s">
        <v>349</v>
      </c>
      <c r="AP260" s="480" t="s">
        <v>350</v>
      </c>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row>
    <row r="261" spans="2:84" ht="12" customHeight="1">
      <c r="B261" s="800"/>
      <c r="C261" s="689"/>
      <c r="D261" s="52"/>
      <c r="E261" s="746"/>
      <c r="F261" s="689"/>
      <c r="G261" s="689"/>
      <c r="H261" s="690"/>
      <c r="I261" s="125" t="s">
        <v>47</v>
      </c>
      <c r="J261" s="669" t="s">
        <v>208</v>
      </c>
      <c r="K261" s="669"/>
      <c r="L261" s="669"/>
      <c r="M261" s="669"/>
      <c r="N261" s="669"/>
      <c r="O261" s="669"/>
      <c r="P261" s="669"/>
      <c r="Q261" s="670"/>
      <c r="R261" s="808"/>
      <c r="S261" s="703"/>
      <c r="T261" s="703"/>
      <c r="U261" s="703"/>
      <c r="V261" s="703"/>
      <c r="W261" s="703"/>
      <c r="X261" s="703"/>
      <c r="Y261" s="703"/>
      <c r="Z261" s="703"/>
      <c r="AA261" s="703"/>
      <c r="AB261" s="809"/>
      <c r="AC261" s="765"/>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row>
    <row r="262" spans="2:84" ht="26.25" customHeight="1">
      <c r="B262" s="800"/>
      <c r="C262" s="689"/>
      <c r="D262" s="52"/>
      <c r="E262" s="747"/>
      <c r="F262" s="748"/>
      <c r="G262" s="748"/>
      <c r="H262" s="749"/>
      <c r="I262" s="81"/>
      <c r="J262" s="81"/>
      <c r="K262" s="81"/>
      <c r="L262" s="81"/>
      <c r="M262" s="81"/>
      <c r="N262" s="81"/>
      <c r="O262" s="81"/>
      <c r="P262" s="81"/>
      <c r="Q262" s="82"/>
      <c r="R262" s="810"/>
      <c r="S262" s="756"/>
      <c r="T262" s="756"/>
      <c r="U262" s="756"/>
      <c r="V262" s="756"/>
      <c r="W262" s="756"/>
      <c r="X262" s="756"/>
      <c r="Y262" s="756"/>
      <c r="Z262" s="756"/>
      <c r="AA262" s="756"/>
      <c r="AB262" s="811"/>
      <c r="AC262" s="765"/>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row>
    <row r="263" spans="2:84" ht="12" customHeight="1">
      <c r="B263" s="800"/>
      <c r="C263" s="689"/>
      <c r="D263" s="52"/>
      <c r="E263" s="745" t="s">
        <v>35</v>
      </c>
      <c r="F263" s="687"/>
      <c r="G263" s="687"/>
      <c r="H263" s="688"/>
      <c r="I263" s="86"/>
      <c r="J263" s="86"/>
      <c r="K263" s="86"/>
      <c r="L263" s="86"/>
      <c r="M263" s="86"/>
      <c r="N263" s="86"/>
      <c r="O263" s="86"/>
      <c r="P263" s="86"/>
      <c r="Q263" s="87"/>
      <c r="R263" s="805" t="s">
        <v>206</v>
      </c>
      <c r="S263" s="806"/>
      <c r="T263" s="806"/>
      <c r="U263" s="806"/>
      <c r="V263" s="806"/>
      <c r="W263" s="806"/>
      <c r="X263" s="806"/>
      <c r="Y263" s="806"/>
      <c r="Z263" s="806"/>
      <c r="AA263" s="806"/>
      <c r="AB263" s="807"/>
      <c r="AC263" s="765"/>
      <c r="AE263" s="446" t="str">
        <f>+I264</f>
        <v>□</v>
      </c>
      <c r="AH263" s="475" t="str">
        <f>IF(AE263&amp;AE264="■□","◎避け",IF(AE263&amp;AE264="□■","●無し",IF(AE263&amp;AE264="□□","■未答","▼矛盾")))</f>
        <v>■未答</v>
      </c>
      <c r="AI263" s="29"/>
      <c r="AL263" s="24" t="s">
        <v>342</v>
      </c>
      <c r="AM263" s="476" t="s">
        <v>343</v>
      </c>
      <c r="AN263" s="476" t="s">
        <v>344</v>
      </c>
      <c r="AO263" s="476" t="s">
        <v>345</v>
      </c>
      <c r="AP263" s="476" t="s">
        <v>346</v>
      </c>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row>
    <row r="264" spans="2:84" ht="12" customHeight="1">
      <c r="B264" s="800"/>
      <c r="C264" s="689"/>
      <c r="D264" s="52"/>
      <c r="E264" s="746"/>
      <c r="F264" s="689"/>
      <c r="G264" s="689"/>
      <c r="H264" s="690"/>
      <c r="I264" s="125" t="s">
        <v>455</v>
      </c>
      <c r="J264" s="669" t="s">
        <v>207</v>
      </c>
      <c r="K264" s="669"/>
      <c r="L264" s="669"/>
      <c r="M264" s="669"/>
      <c r="N264" s="669"/>
      <c r="O264" s="669"/>
      <c r="P264" s="669"/>
      <c r="Q264" s="670"/>
      <c r="R264" s="808"/>
      <c r="S264" s="703"/>
      <c r="T264" s="703"/>
      <c r="U264" s="703"/>
      <c r="V264" s="703"/>
      <c r="W264" s="703"/>
      <c r="X264" s="703"/>
      <c r="Y264" s="703"/>
      <c r="Z264" s="703"/>
      <c r="AA264" s="703"/>
      <c r="AB264" s="809"/>
      <c r="AC264" s="765"/>
      <c r="AE264" s="1" t="str">
        <f>+I265</f>
        <v>□</v>
      </c>
      <c r="AM264" s="475" t="s">
        <v>621</v>
      </c>
      <c r="AN264" s="475" t="s">
        <v>622</v>
      </c>
      <c r="AO264" s="480" t="s">
        <v>349</v>
      </c>
      <c r="AP264" s="480" t="s">
        <v>350</v>
      </c>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row>
    <row r="265" spans="2:84" ht="12" customHeight="1">
      <c r="B265" s="800"/>
      <c r="C265" s="689"/>
      <c r="D265" s="52"/>
      <c r="E265" s="746"/>
      <c r="F265" s="689"/>
      <c r="G265" s="689"/>
      <c r="H265" s="690"/>
      <c r="I265" s="125" t="s">
        <v>47</v>
      </c>
      <c r="J265" s="669" t="s">
        <v>208</v>
      </c>
      <c r="K265" s="669"/>
      <c r="L265" s="669"/>
      <c r="M265" s="669"/>
      <c r="N265" s="669"/>
      <c r="O265" s="669"/>
      <c r="P265" s="669"/>
      <c r="Q265" s="670"/>
      <c r="R265" s="808"/>
      <c r="S265" s="703"/>
      <c r="T265" s="703"/>
      <c r="U265" s="703"/>
      <c r="V265" s="703"/>
      <c r="W265" s="703"/>
      <c r="X265" s="703"/>
      <c r="Y265" s="703"/>
      <c r="Z265" s="703"/>
      <c r="AA265" s="703"/>
      <c r="AB265" s="809"/>
      <c r="AC265" s="7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row>
    <row r="266" spans="2:84" ht="19.5" customHeight="1">
      <c r="B266" s="817"/>
      <c r="C266" s="748"/>
      <c r="D266" s="64"/>
      <c r="E266" s="747"/>
      <c r="F266" s="748"/>
      <c r="G266" s="748"/>
      <c r="H266" s="749"/>
      <c r="I266" s="81"/>
      <c r="J266" s="81"/>
      <c r="K266" s="81"/>
      <c r="L266" s="81"/>
      <c r="M266" s="81"/>
      <c r="N266" s="81"/>
      <c r="O266" s="81"/>
      <c r="P266" s="81"/>
      <c r="Q266" s="82"/>
      <c r="R266" s="810"/>
      <c r="S266" s="756"/>
      <c r="T266" s="756"/>
      <c r="U266" s="756"/>
      <c r="V266" s="756"/>
      <c r="W266" s="756"/>
      <c r="X266" s="756"/>
      <c r="Y266" s="756"/>
      <c r="Z266" s="756"/>
      <c r="AA266" s="756"/>
      <c r="AB266" s="811"/>
      <c r="AC266" s="778"/>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row>
    <row r="267" spans="2:84" ht="17.25" customHeight="1">
      <c r="B267" s="800" t="s">
        <v>209</v>
      </c>
      <c r="C267" s="801"/>
      <c r="D267" s="761" t="s">
        <v>36</v>
      </c>
      <c r="E267" s="759"/>
      <c r="F267" s="759"/>
      <c r="G267" s="759"/>
      <c r="H267" s="760"/>
      <c r="I267" s="85"/>
      <c r="J267" s="137"/>
      <c r="K267" s="137"/>
      <c r="L267" s="137"/>
      <c r="M267" s="137"/>
      <c r="N267" s="137"/>
      <c r="O267" s="137"/>
      <c r="P267" s="137"/>
      <c r="Q267" s="138"/>
      <c r="R267" s="105"/>
      <c r="S267" s="60"/>
      <c r="T267" s="60"/>
      <c r="U267" s="60"/>
      <c r="V267" s="60"/>
      <c r="W267" s="60"/>
      <c r="X267" s="60"/>
      <c r="Y267" s="60"/>
      <c r="Z267" s="60"/>
      <c r="AA267" s="60"/>
      <c r="AB267" s="61" t="s">
        <v>63</v>
      </c>
      <c r="AC267" s="804"/>
      <c r="AE267" s="446" t="str">
        <f>+I269</f>
        <v>□</v>
      </c>
      <c r="AH267" s="480" t="str">
        <f>IF(AE267&amp;AE268&amp;AE269="■□□","◎無し",IF(AE267&amp;AE268&amp;AE269="□■□","●適合",IF(AE267&amp;AE268&amp;AE269="□□■","◆未達",IF(AE267&amp;AE268&amp;AE269="□□□","■未答","▼矛盾"))))</f>
        <v>■未答</v>
      </c>
      <c r="AI267" s="43"/>
      <c r="AL267" s="24" t="s">
        <v>355</v>
      </c>
      <c r="AM267" s="476" t="s">
        <v>505</v>
      </c>
      <c r="AN267" s="476" t="s">
        <v>357</v>
      </c>
      <c r="AO267" s="476" t="s">
        <v>586</v>
      </c>
      <c r="AP267" s="476" t="s">
        <v>359</v>
      </c>
      <c r="AQ267" s="476" t="s">
        <v>346</v>
      </c>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row>
    <row r="268" spans="2:84" ht="18" customHeight="1">
      <c r="B268" s="800"/>
      <c r="C268" s="801"/>
      <c r="D268" s="761"/>
      <c r="E268" s="762"/>
      <c r="F268" s="762"/>
      <c r="G268" s="762"/>
      <c r="H268" s="763"/>
      <c r="I268" s="74"/>
      <c r="J268" s="34"/>
      <c r="K268" s="34"/>
      <c r="L268" s="34"/>
      <c r="M268" s="34"/>
      <c r="N268" s="34"/>
      <c r="O268" s="34"/>
      <c r="P268" s="34"/>
      <c r="Q268" s="35"/>
      <c r="R268" s="27" t="s">
        <v>55</v>
      </c>
      <c r="S268" s="700" t="s">
        <v>210</v>
      </c>
      <c r="T268" s="700"/>
      <c r="U268" s="700"/>
      <c r="V268" s="700"/>
      <c r="W268" s="700"/>
      <c r="X268" s="700"/>
      <c r="Y268" s="700"/>
      <c r="Z268" s="700"/>
      <c r="AA268" s="700"/>
      <c r="AB268" s="725"/>
      <c r="AC268" s="804"/>
      <c r="AE268" s="1" t="str">
        <f>+I271</f>
        <v>□</v>
      </c>
      <c r="AL268" s="24"/>
      <c r="AM268" s="475" t="s">
        <v>370</v>
      </c>
      <c r="AN268" s="475" t="s">
        <v>347</v>
      </c>
      <c r="AO268" s="475" t="s">
        <v>348</v>
      </c>
      <c r="AP268" s="480" t="s">
        <v>349</v>
      </c>
      <c r="AQ268" s="480" t="s">
        <v>350</v>
      </c>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row>
    <row r="269" spans="2:84" ht="18" customHeight="1">
      <c r="B269" s="800"/>
      <c r="C269" s="801"/>
      <c r="D269" s="761"/>
      <c r="E269" s="762"/>
      <c r="F269" s="762"/>
      <c r="G269" s="762"/>
      <c r="H269" s="763"/>
      <c r="I269" s="44" t="s">
        <v>474</v>
      </c>
      <c r="J269" s="24" t="s">
        <v>211</v>
      </c>
      <c r="K269" s="24"/>
      <c r="L269" s="24"/>
      <c r="M269" s="24"/>
      <c r="N269" s="24"/>
      <c r="O269" s="24"/>
      <c r="P269" s="24"/>
      <c r="Q269" s="26"/>
      <c r="R269" s="27" t="s">
        <v>55</v>
      </c>
      <c r="S269" s="742" t="s">
        <v>212</v>
      </c>
      <c r="T269" s="742"/>
      <c r="U269" s="742"/>
      <c r="V269" s="742"/>
      <c r="W269" s="742"/>
      <c r="X269" s="742"/>
      <c r="Y269" s="742"/>
      <c r="Z269" s="742"/>
      <c r="AA269" s="742"/>
      <c r="AB269" s="744"/>
      <c r="AC269" s="804"/>
      <c r="AE269" s="1" t="str">
        <f>+I272</f>
        <v>□</v>
      </c>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row>
    <row r="270" spans="2:84" ht="17.25" customHeight="1">
      <c r="B270" s="800"/>
      <c r="C270" s="801"/>
      <c r="D270" s="761"/>
      <c r="E270" s="762"/>
      <c r="F270" s="762"/>
      <c r="G270" s="762"/>
      <c r="H270" s="763"/>
      <c r="I270" s="74"/>
      <c r="J270" s="24"/>
      <c r="K270" s="24"/>
      <c r="L270" s="24"/>
      <c r="M270" s="24"/>
      <c r="N270" s="24"/>
      <c r="O270" s="24"/>
      <c r="P270" s="24"/>
      <c r="Q270" s="26"/>
      <c r="R270" s="31"/>
      <c r="S270" s="742"/>
      <c r="T270" s="742"/>
      <c r="U270" s="742"/>
      <c r="V270" s="742"/>
      <c r="W270" s="742"/>
      <c r="X270" s="742"/>
      <c r="Y270" s="742"/>
      <c r="Z270" s="742"/>
      <c r="AA270" s="742"/>
      <c r="AB270" s="744"/>
      <c r="AC270" s="804"/>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row>
    <row r="271" spans="2:84" ht="22.5" customHeight="1">
      <c r="B271" s="800"/>
      <c r="C271" s="801"/>
      <c r="D271" s="52"/>
      <c r="E271" s="787" t="s">
        <v>37</v>
      </c>
      <c r="F271" s="750"/>
      <c r="G271" s="750"/>
      <c r="H271" s="751"/>
      <c r="I271" s="44" t="s">
        <v>417</v>
      </c>
      <c r="J271" s="24" t="s">
        <v>108</v>
      </c>
      <c r="K271" s="24"/>
      <c r="L271" s="24"/>
      <c r="M271" s="24"/>
      <c r="N271" s="24"/>
      <c r="O271" s="24"/>
      <c r="P271" s="24"/>
      <c r="Q271" s="26"/>
      <c r="R271" s="741" t="s">
        <v>161</v>
      </c>
      <c r="S271" s="742"/>
      <c r="T271" s="742"/>
      <c r="U271" s="742"/>
      <c r="V271" s="742"/>
      <c r="W271" s="742"/>
      <c r="X271" s="742"/>
      <c r="Y271" s="701"/>
      <c r="Z271" s="701"/>
      <c r="AA271" s="77" t="s">
        <v>66</v>
      </c>
      <c r="AB271" s="79"/>
      <c r="AC271" s="804"/>
      <c r="AH271" s="577" t="s">
        <v>566</v>
      </c>
      <c r="AJ271" s="480" t="str">
        <f>IF(Y271&gt;0,IF(Y271&lt;650,"腰1100",IF(Y271&gt;=1100,"基準なし","床1100")),"■未答")</f>
        <v>■未答</v>
      </c>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row>
    <row r="272" spans="2:84" ht="22.5" customHeight="1">
      <c r="B272" s="800"/>
      <c r="C272" s="801"/>
      <c r="D272" s="52"/>
      <c r="E272" s="787"/>
      <c r="F272" s="750"/>
      <c r="G272" s="750"/>
      <c r="H272" s="751"/>
      <c r="I272" s="44" t="s">
        <v>436</v>
      </c>
      <c r="J272" s="24" t="s">
        <v>162</v>
      </c>
      <c r="K272" s="24"/>
      <c r="L272" s="24"/>
      <c r="M272" s="24"/>
      <c r="N272" s="24"/>
      <c r="O272" s="24"/>
      <c r="P272" s="24"/>
      <c r="Q272" s="26"/>
      <c r="R272" s="741" t="s">
        <v>163</v>
      </c>
      <c r="S272" s="742"/>
      <c r="T272" s="742"/>
      <c r="U272" s="742"/>
      <c r="V272" s="742"/>
      <c r="W272" s="742"/>
      <c r="X272" s="742"/>
      <c r="Y272" s="701"/>
      <c r="Z272" s="701"/>
      <c r="AA272" s="77" t="s">
        <v>488</v>
      </c>
      <c r="AB272" s="79"/>
      <c r="AC272" s="804"/>
      <c r="AH272" s="577" t="s">
        <v>568</v>
      </c>
      <c r="AJ272" s="480" t="str">
        <f>IF(Y272&gt;0,IF(Y271&lt;650,IF(Y272&lt;1100,"◆未達","●適合"),IF(Y271&gt;=1100,"基準なし","◎不問")),"■未答")</f>
        <v>■未答</v>
      </c>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row>
    <row r="273" spans="2:84" ht="22.5" customHeight="1">
      <c r="B273" s="800"/>
      <c r="C273" s="801"/>
      <c r="D273" s="52"/>
      <c r="E273" s="787"/>
      <c r="F273" s="750"/>
      <c r="G273" s="750"/>
      <c r="H273" s="751"/>
      <c r="I273" s="24"/>
      <c r="J273" s="24"/>
      <c r="K273" s="24"/>
      <c r="L273" s="24"/>
      <c r="M273" s="24"/>
      <c r="N273" s="24"/>
      <c r="O273" s="24"/>
      <c r="P273" s="24"/>
      <c r="Q273" s="26"/>
      <c r="R273" s="118" t="s">
        <v>164</v>
      </c>
      <c r="S273" s="77"/>
      <c r="T273" s="77"/>
      <c r="U273" s="77"/>
      <c r="V273" s="77"/>
      <c r="W273" s="77"/>
      <c r="X273" s="77"/>
      <c r="Y273" s="701"/>
      <c r="Z273" s="701"/>
      <c r="AA273" s="77" t="s">
        <v>473</v>
      </c>
      <c r="AB273" s="79"/>
      <c r="AC273" s="804"/>
      <c r="AH273" s="577" t="s">
        <v>569</v>
      </c>
      <c r="AJ273" s="480" t="str">
        <f>IF(Y271&gt;0,IF(Y271&gt;=300,IF(Y271&lt;650,"◎不問",IF(Y271&lt;1100,IF(Y273&lt;1100,"◆未達","●適合"),"基準なし")),IF(Y273&lt;1100,"◆未達","●適合")),"■未答")</f>
        <v>■未答</v>
      </c>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row>
    <row r="274" spans="2:84" ht="18.75" customHeight="1">
      <c r="B274" s="800"/>
      <c r="C274" s="801"/>
      <c r="D274" s="52"/>
      <c r="E274" s="787" t="s">
        <v>623</v>
      </c>
      <c r="F274" s="750"/>
      <c r="G274" s="750"/>
      <c r="H274" s="751"/>
      <c r="I274" s="74"/>
      <c r="J274" s="75"/>
      <c r="K274" s="75"/>
      <c r="L274" s="24"/>
      <c r="M274" s="24"/>
      <c r="N274" s="24"/>
      <c r="O274" s="24"/>
      <c r="P274" s="24"/>
      <c r="Q274" s="26"/>
      <c r="R274" s="38"/>
      <c r="S274" s="32"/>
      <c r="T274" s="32"/>
      <c r="U274" s="32"/>
      <c r="V274" s="32"/>
      <c r="W274" s="32"/>
      <c r="X274" s="32"/>
      <c r="Y274" s="32"/>
      <c r="Z274" s="32"/>
      <c r="AA274" s="32"/>
      <c r="AB274" s="32"/>
      <c r="AC274" s="804"/>
      <c r="AH274" s="577" t="s">
        <v>571</v>
      </c>
      <c r="AJ274" s="480" t="str">
        <f>IF(Y271&gt;0,IF(Y273&gt;0,IF(Y271+Y272-Y273=0,"●相互OK","▼矛盾"),"■まだ片方"),"■未答")</f>
        <v>■未答</v>
      </c>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row>
    <row r="275" spans="2:84" ht="18.75" customHeight="1">
      <c r="B275" s="800"/>
      <c r="C275" s="801"/>
      <c r="D275" s="52"/>
      <c r="E275" s="787"/>
      <c r="F275" s="750"/>
      <c r="G275" s="750"/>
      <c r="H275" s="751"/>
      <c r="I275" s="74"/>
      <c r="J275" s="75"/>
      <c r="K275" s="75"/>
      <c r="L275" s="24"/>
      <c r="M275" s="24"/>
      <c r="N275" s="24"/>
      <c r="O275" s="24"/>
      <c r="P275" s="24"/>
      <c r="Q275" s="26"/>
      <c r="R275" s="699" t="s">
        <v>170</v>
      </c>
      <c r="S275" s="700"/>
      <c r="T275" s="700"/>
      <c r="U275" s="700"/>
      <c r="V275" s="700"/>
      <c r="W275" s="700"/>
      <c r="X275" s="700"/>
      <c r="Y275" s="701"/>
      <c r="Z275" s="701"/>
      <c r="AA275" s="32" t="s">
        <v>66</v>
      </c>
      <c r="AB275" s="32"/>
      <c r="AC275" s="804"/>
      <c r="AH275" s="577" t="s">
        <v>594</v>
      </c>
      <c r="AJ275" s="480" t="str">
        <f>IF(Y275&gt;0,IF(Y275&gt;110,"◆未達","●適合"),"■未答")</f>
        <v>■未答</v>
      </c>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row>
    <row r="276" spans="2:84" ht="18.75" customHeight="1" thickBot="1">
      <c r="B276" s="802"/>
      <c r="C276" s="803"/>
      <c r="D276" s="108"/>
      <c r="E276" s="788"/>
      <c r="F276" s="789"/>
      <c r="G276" s="789"/>
      <c r="H276" s="790"/>
      <c r="I276" s="115"/>
      <c r="J276" s="167"/>
      <c r="K276" s="167"/>
      <c r="L276" s="109"/>
      <c r="M276" s="109"/>
      <c r="N276" s="109"/>
      <c r="O276" s="109"/>
      <c r="P276" s="109"/>
      <c r="Q276" s="110"/>
      <c r="R276" s="112"/>
      <c r="S276" s="112"/>
      <c r="T276" s="112"/>
      <c r="U276" s="112"/>
      <c r="V276" s="112"/>
      <c r="W276" s="112"/>
      <c r="X276" s="112"/>
      <c r="Y276" s="112"/>
      <c r="Z276" s="112"/>
      <c r="AA276" s="112"/>
      <c r="AB276" s="112"/>
      <c r="AC276" s="804"/>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row>
    <row r="277" spans="2:84" ht="16.5" customHeight="1" thickBot="1">
      <c r="B277" s="797" t="s">
        <v>213</v>
      </c>
      <c r="C277" s="798"/>
      <c r="D277" s="779" t="s">
        <v>38</v>
      </c>
      <c r="E277" s="780"/>
      <c r="F277" s="780"/>
      <c r="G277" s="780"/>
      <c r="H277" s="781"/>
      <c r="I277" s="39" t="s">
        <v>456</v>
      </c>
      <c r="J277" s="17" t="s">
        <v>214</v>
      </c>
      <c r="K277" s="120"/>
      <c r="L277" s="120"/>
      <c r="M277" s="120"/>
      <c r="N277" s="120"/>
      <c r="O277" s="120"/>
      <c r="P277" s="120"/>
      <c r="Q277" s="121"/>
      <c r="R277" s="122"/>
      <c r="S277" s="123"/>
      <c r="T277" s="123"/>
      <c r="U277" s="123"/>
      <c r="V277" s="123"/>
      <c r="W277" s="123"/>
      <c r="X277" s="123"/>
      <c r="Y277" s="123"/>
      <c r="Z277" s="123"/>
      <c r="AA277" s="123"/>
      <c r="AB277" s="123"/>
      <c r="AC277" s="782"/>
      <c r="AE277" s="446" t="str">
        <f>+I277</f>
        <v>□</v>
      </c>
      <c r="AH277" s="480" t="str">
        <f>IF(AE277&amp;AE278&amp;AE279&amp;AE280="■□□□","◎無し",IF(AE277&amp;AE278&amp;AE279&amp;AE280="□■□□","●適合",IF(AE277&amp;AE278&amp;AE279&amp;AE280="□□■□","◆未達",IF(AE277&amp;AE278&amp;AE279&amp;AE280="□□□■","◆未達",IF(AE277&amp;AE278&amp;AE279&amp;AE280="□□□□","■未答","▼矛盾")))))</f>
        <v>■未答</v>
      </c>
      <c r="AI277" s="43"/>
      <c r="AL277" s="24" t="s">
        <v>363</v>
      </c>
      <c r="AM277" s="485" t="s">
        <v>509</v>
      </c>
      <c r="AN277" s="485" t="s">
        <v>624</v>
      </c>
      <c r="AO277" s="485" t="s">
        <v>502</v>
      </c>
      <c r="AP277" s="485" t="s">
        <v>491</v>
      </c>
      <c r="AQ277" s="485" t="s">
        <v>368</v>
      </c>
      <c r="AR277" s="485" t="s">
        <v>346</v>
      </c>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row>
    <row r="278" spans="2:84" ht="16.5" customHeight="1" thickBot="1">
      <c r="B278" s="797"/>
      <c r="C278" s="798"/>
      <c r="D278" s="747"/>
      <c r="E278" s="748"/>
      <c r="F278" s="748"/>
      <c r="G278" s="748"/>
      <c r="H278" s="749"/>
      <c r="I278" s="127" t="s">
        <v>47</v>
      </c>
      <c r="J278" s="729" t="s">
        <v>215</v>
      </c>
      <c r="K278" s="729"/>
      <c r="L278" s="127" t="s">
        <v>55</v>
      </c>
      <c r="M278" s="729" t="s">
        <v>216</v>
      </c>
      <c r="N278" s="729"/>
      <c r="O278" s="127" t="s">
        <v>422</v>
      </c>
      <c r="P278" s="729" t="s">
        <v>177</v>
      </c>
      <c r="Q278" s="730"/>
      <c r="R278" s="118"/>
      <c r="S278" s="77"/>
      <c r="T278" s="77"/>
      <c r="U278" s="77"/>
      <c r="V278" s="77"/>
      <c r="W278" s="77"/>
      <c r="X278" s="77"/>
      <c r="Y278" s="77"/>
      <c r="Z278" s="77"/>
      <c r="AA278" s="77"/>
      <c r="AB278" s="77"/>
      <c r="AC278" s="778"/>
      <c r="AE278" s="1" t="str">
        <f>+I278</f>
        <v>□</v>
      </c>
      <c r="AL278" s="24"/>
      <c r="AM278" s="475" t="s">
        <v>370</v>
      </c>
      <c r="AN278" s="475" t="s">
        <v>347</v>
      </c>
      <c r="AO278" s="475" t="s">
        <v>625</v>
      </c>
      <c r="AP278" s="475" t="s">
        <v>348</v>
      </c>
      <c r="AQ278" s="480" t="s">
        <v>349</v>
      </c>
      <c r="AR278" s="480" t="s">
        <v>350</v>
      </c>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row>
    <row r="279" spans="2:84" ht="21.75" customHeight="1" thickBot="1">
      <c r="B279" s="797"/>
      <c r="C279" s="798"/>
      <c r="D279" s="745" t="s">
        <v>217</v>
      </c>
      <c r="E279" s="687"/>
      <c r="F279" s="687"/>
      <c r="G279" s="687"/>
      <c r="H279" s="688"/>
      <c r="I279" s="153"/>
      <c r="J279" s="154"/>
      <c r="K279" s="154"/>
      <c r="L279" s="153"/>
      <c r="M279" s="154"/>
      <c r="N279" s="155" t="s">
        <v>445</v>
      </c>
      <c r="O279" s="727" t="s">
        <v>186</v>
      </c>
      <c r="P279" s="727"/>
      <c r="Q279" s="728"/>
      <c r="R279" s="156" t="s">
        <v>443</v>
      </c>
      <c r="S279" s="777" t="s">
        <v>218</v>
      </c>
      <c r="T279" s="777"/>
      <c r="U279" s="777"/>
      <c r="V279" s="777"/>
      <c r="W279" s="777"/>
      <c r="X279" s="777"/>
      <c r="Y279" s="777"/>
      <c r="Z279" s="777"/>
      <c r="AA279" s="777"/>
      <c r="AB279" s="796"/>
      <c r="AC279" s="764"/>
      <c r="AE279" s="1" t="str">
        <f>+L278</f>
        <v>□</v>
      </c>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row>
    <row r="280" spans="2:84" ht="21.75" customHeight="1" thickBot="1">
      <c r="B280" s="797"/>
      <c r="C280" s="798"/>
      <c r="D280" s="746"/>
      <c r="E280" s="689"/>
      <c r="F280" s="689"/>
      <c r="G280" s="689"/>
      <c r="H280" s="690"/>
      <c r="I280" s="127" t="s">
        <v>422</v>
      </c>
      <c r="J280" s="729" t="s">
        <v>176</v>
      </c>
      <c r="K280" s="729"/>
      <c r="L280" s="127" t="s">
        <v>445</v>
      </c>
      <c r="M280" s="729" t="s">
        <v>177</v>
      </c>
      <c r="N280" s="729"/>
      <c r="O280" s="729"/>
      <c r="P280" s="81"/>
      <c r="Q280" s="82"/>
      <c r="R280" s="169" t="s">
        <v>443</v>
      </c>
      <c r="S280" s="767" t="s">
        <v>219</v>
      </c>
      <c r="T280" s="767"/>
      <c r="U280" s="767"/>
      <c r="V280" s="767"/>
      <c r="W280" s="767"/>
      <c r="X280" s="767"/>
      <c r="Y280" s="767"/>
      <c r="Z280" s="767"/>
      <c r="AA280" s="767"/>
      <c r="AB280" s="799"/>
      <c r="AC280" s="778"/>
      <c r="AE280" s="1" t="str">
        <f>+O278</f>
        <v>□</v>
      </c>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row>
    <row r="281" spans="2:84" ht="16.5" customHeight="1" thickBot="1">
      <c r="B281" s="797"/>
      <c r="C281" s="798"/>
      <c r="D281" s="22"/>
      <c r="E281" s="745" t="s">
        <v>31</v>
      </c>
      <c r="F281" s="687"/>
      <c r="G281" s="687"/>
      <c r="H281" s="688"/>
      <c r="I281" s="85"/>
      <c r="J281" s="154"/>
      <c r="K281" s="154"/>
      <c r="L281" s="154"/>
      <c r="M281" s="154"/>
      <c r="N281" s="155" t="s">
        <v>436</v>
      </c>
      <c r="O281" s="727" t="s">
        <v>186</v>
      </c>
      <c r="P281" s="727"/>
      <c r="Q281" s="727"/>
      <c r="R281" s="699" t="s">
        <v>123</v>
      </c>
      <c r="S281" s="700"/>
      <c r="T281" s="700"/>
      <c r="U281" s="700"/>
      <c r="V281" s="701"/>
      <c r="W281" s="701"/>
      <c r="X281" s="32" t="s">
        <v>626</v>
      </c>
      <c r="Y281" s="32"/>
      <c r="Z281" s="32"/>
      <c r="AA281" s="32"/>
      <c r="AB281" s="62"/>
      <c r="AC281" s="764"/>
      <c r="AE281" s="446" t="str">
        <f>+N279</f>
        <v>□</v>
      </c>
      <c r="AH281" s="480" t="str">
        <f>IF(AE281&amp;AE282&amp;AE283="■□□","◎無し",IF(AE281&amp;AE282&amp;AE283="□■□","●適合",IF(AE281&amp;AE282&amp;AE283="□□■","◆未達",IF(AE281&amp;AE282&amp;AE283="□□□","■未答","▼矛盾"))))</f>
        <v>■未答</v>
      </c>
      <c r="AI281" s="43"/>
      <c r="AL281" s="24" t="s">
        <v>355</v>
      </c>
      <c r="AM281" s="476" t="s">
        <v>356</v>
      </c>
      <c r="AN281" s="476" t="s">
        <v>545</v>
      </c>
      <c r="AO281" s="476" t="s">
        <v>564</v>
      </c>
      <c r="AP281" s="476" t="s">
        <v>593</v>
      </c>
      <c r="AQ281" s="476" t="s">
        <v>346</v>
      </c>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row>
    <row r="282" spans="2:84" ht="16.5" customHeight="1" thickBot="1">
      <c r="B282" s="797"/>
      <c r="C282" s="798"/>
      <c r="D282" s="22"/>
      <c r="E282" s="746"/>
      <c r="F282" s="689"/>
      <c r="G282" s="689"/>
      <c r="H282" s="690"/>
      <c r="I282" s="44" t="s">
        <v>436</v>
      </c>
      <c r="J282" s="669" t="s">
        <v>197</v>
      </c>
      <c r="K282" s="669"/>
      <c r="L282" s="669"/>
      <c r="M282" s="669"/>
      <c r="N282" s="669"/>
      <c r="O282" s="669"/>
      <c r="P282" s="669"/>
      <c r="Q282" s="670"/>
      <c r="R282" s="699" t="s">
        <v>126</v>
      </c>
      <c r="S282" s="700"/>
      <c r="T282" s="700"/>
      <c r="U282" s="700"/>
      <c r="V282" s="701"/>
      <c r="W282" s="701"/>
      <c r="X282" s="32" t="s">
        <v>482</v>
      </c>
      <c r="Y282" s="77"/>
      <c r="Z282" s="77"/>
      <c r="AA282" s="32"/>
      <c r="AB282" s="62"/>
      <c r="AC282" s="765"/>
      <c r="AE282" s="1" t="str">
        <f>+I280</f>
        <v>□</v>
      </c>
      <c r="AH282" s="486" t="s">
        <v>515</v>
      </c>
      <c r="AJ282" s="480" t="str">
        <f>IF(V282&gt;0,IF(V282&lt;240,"◆240未満","●適合"),"■未答")</f>
        <v>■未答</v>
      </c>
      <c r="AL282" s="24"/>
      <c r="AM282" s="475" t="s">
        <v>370</v>
      </c>
      <c r="AN282" s="475" t="s">
        <v>347</v>
      </c>
      <c r="AO282" s="475" t="s">
        <v>348</v>
      </c>
      <c r="AP282" s="480" t="s">
        <v>349</v>
      </c>
      <c r="AQ282" s="480" t="s">
        <v>350</v>
      </c>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row>
    <row r="283" spans="2:84" ht="16.5" customHeight="1" thickBot="1">
      <c r="B283" s="797"/>
      <c r="C283" s="798"/>
      <c r="D283" s="22"/>
      <c r="E283" s="747"/>
      <c r="F283" s="748"/>
      <c r="G283" s="748"/>
      <c r="H283" s="749"/>
      <c r="I283" s="44" t="s">
        <v>443</v>
      </c>
      <c r="J283" s="669" t="s">
        <v>198</v>
      </c>
      <c r="K283" s="669"/>
      <c r="L283" s="669"/>
      <c r="M283" s="669"/>
      <c r="N283" s="669"/>
      <c r="O283" s="669"/>
      <c r="P283" s="669"/>
      <c r="Q283" s="670"/>
      <c r="R283" s="38"/>
      <c r="S283" s="753" t="s">
        <v>127</v>
      </c>
      <c r="T283" s="753"/>
      <c r="U283" s="753"/>
      <c r="V283" s="753"/>
      <c r="W283" s="753"/>
      <c r="X283" s="753"/>
      <c r="Y283" s="752">
        <f>+V281*2+V282</f>
        <v>0</v>
      </c>
      <c r="Z283" s="752"/>
      <c r="AA283" s="32" t="s">
        <v>473</v>
      </c>
      <c r="AB283" s="62"/>
      <c r="AC283" s="765"/>
      <c r="AE283" s="1" t="str">
        <f>+L280</f>
        <v>□</v>
      </c>
      <c r="AH283" s="486" t="s">
        <v>518</v>
      </c>
      <c r="AJ283" s="480" t="str">
        <f>IF(Y283&gt;0,IF(AND(Y283&gt;=550,Y283&lt;=650),"●適合","◆未達"),"■未答")</f>
        <v>■未答</v>
      </c>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row>
    <row r="284" spans="2:84" ht="31.5" customHeight="1" thickBot="1">
      <c r="B284" s="797"/>
      <c r="C284" s="798"/>
      <c r="D284" s="22"/>
      <c r="E284" s="787" t="s">
        <v>627</v>
      </c>
      <c r="F284" s="750"/>
      <c r="G284" s="750"/>
      <c r="H284" s="751"/>
      <c r="I284" s="65"/>
      <c r="J284" s="65"/>
      <c r="K284" s="65"/>
      <c r="L284" s="65"/>
      <c r="M284" s="65"/>
      <c r="N284" s="65"/>
      <c r="O284" s="65"/>
      <c r="P284" s="65"/>
      <c r="Q284" s="66"/>
      <c r="R284" s="699" t="s">
        <v>128</v>
      </c>
      <c r="S284" s="700"/>
      <c r="T284" s="700"/>
      <c r="U284" s="700"/>
      <c r="V284" s="701"/>
      <c r="W284" s="701"/>
      <c r="X284" s="32" t="s">
        <v>498</v>
      </c>
      <c r="Y284" s="77"/>
      <c r="Z284" s="77"/>
      <c r="AA284" s="32"/>
      <c r="AB284" s="62"/>
      <c r="AC284" s="778"/>
      <c r="AE284" s="446" t="str">
        <f>+N281</f>
        <v>□</v>
      </c>
      <c r="AH284" s="577" t="s">
        <v>520</v>
      </c>
      <c r="AJ284" s="480" t="str">
        <f>IF(V284&gt;0,IF(V284&gt;30,"◆30超過","●適合"),"■未答")</f>
        <v>■未答</v>
      </c>
      <c r="AL284" s="24" t="s">
        <v>355</v>
      </c>
      <c r="AM284" s="476" t="s">
        <v>469</v>
      </c>
      <c r="AN284" s="476" t="s">
        <v>357</v>
      </c>
      <c r="AO284" s="476" t="s">
        <v>477</v>
      </c>
      <c r="AP284" s="476" t="s">
        <v>593</v>
      </c>
      <c r="AQ284" s="476" t="s">
        <v>346</v>
      </c>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row>
    <row r="285" spans="2:84" ht="24" customHeight="1" thickBot="1">
      <c r="B285" s="797"/>
      <c r="C285" s="798"/>
      <c r="D285" s="22"/>
      <c r="E285" s="745" t="s">
        <v>628</v>
      </c>
      <c r="F285" s="687"/>
      <c r="G285" s="687"/>
      <c r="H285" s="688"/>
      <c r="I285" s="129"/>
      <c r="J285" s="86"/>
      <c r="K285" s="86"/>
      <c r="L285" s="86"/>
      <c r="M285" s="86"/>
      <c r="N285" s="155" t="s">
        <v>55</v>
      </c>
      <c r="O285" s="727" t="s">
        <v>186</v>
      </c>
      <c r="P285" s="727"/>
      <c r="Q285" s="727"/>
      <c r="R285" s="719" t="s">
        <v>199</v>
      </c>
      <c r="S285" s="720"/>
      <c r="T285" s="720"/>
      <c r="U285" s="720"/>
      <c r="V285" s="155" t="s">
        <v>443</v>
      </c>
      <c r="W285" s="60" t="s">
        <v>91</v>
      </c>
      <c r="X285" s="60"/>
      <c r="Y285" s="155" t="s">
        <v>443</v>
      </c>
      <c r="Z285" s="60" t="s">
        <v>617</v>
      </c>
      <c r="AA285" s="60"/>
      <c r="AB285" s="170"/>
      <c r="AC285" s="764"/>
      <c r="AE285" s="1" t="str">
        <f>+I282</f>
        <v>□</v>
      </c>
      <c r="AH285" s="480" t="str">
        <f>IF(AE284&amp;AE285&amp;AE286="■□□","◎無し",IF(AE284&amp;AE285&amp;AE286="□■□","●適合",IF(AE284&amp;AE285&amp;AE286="□□■","◆未達",IF(AE284&amp;AE285&amp;AE286="□□□","■未答","▼矛盾"))))</f>
        <v>■未答</v>
      </c>
      <c r="AL285" s="24"/>
      <c r="AM285" s="475" t="s">
        <v>370</v>
      </c>
      <c r="AN285" s="475" t="s">
        <v>347</v>
      </c>
      <c r="AO285" s="475" t="s">
        <v>348</v>
      </c>
      <c r="AP285" s="480" t="s">
        <v>349</v>
      </c>
      <c r="AQ285" s="480" t="s">
        <v>350</v>
      </c>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row>
    <row r="286" spans="2:84" ht="24" customHeight="1" thickBot="1">
      <c r="B286" s="797"/>
      <c r="C286" s="798"/>
      <c r="D286" s="22"/>
      <c r="E286" s="747"/>
      <c r="F286" s="748"/>
      <c r="G286" s="748"/>
      <c r="H286" s="749"/>
      <c r="I286" s="161" t="s">
        <v>480</v>
      </c>
      <c r="J286" s="669" t="s">
        <v>201</v>
      </c>
      <c r="K286" s="669"/>
      <c r="L286" s="669"/>
      <c r="M286" s="669"/>
      <c r="N286" s="669"/>
      <c r="O286" s="669"/>
      <c r="P286" s="669"/>
      <c r="Q286" s="670"/>
      <c r="R286" s="741" t="s">
        <v>200</v>
      </c>
      <c r="S286" s="742"/>
      <c r="T286" s="742"/>
      <c r="U286" s="742"/>
      <c r="V286" s="125" t="s">
        <v>606</v>
      </c>
      <c r="W286" s="77" t="s">
        <v>616</v>
      </c>
      <c r="X286" s="77"/>
      <c r="Y286" s="125" t="s">
        <v>417</v>
      </c>
      <c r="Z286" s="77" t="s">
        <v>617</v>
      </c>
      <c r="AA286" s="77"/>
      <c r="AB286" s="79"/>
      <c r="AC286" s="765"/>
      <c r="AE286" s="1" t="str">
        <f>+I283</f>
        <v>□</v>
      </c>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row>
    <row r="287" spans="2:84" ht="24" customHeight="1" thickBot="1">
      <c r="B287" s="797"/>
      <c r="C287" s="798"/>
      <c r="D287" s="22"/>
      <c r="E287" s="745" t="s">
        <v>32</v>
      </c>
      <c r="F287" s="687"/>
      <c r="G287" s="687"/>
      <c r="H287" s="688"/>
      <c r="I287" s="142"/>
      <c r="J287" s="34"/>
      <c r="K287" s="34"/>
      <c r="L287" s="34"/>
      <c r="M287" s="34"/>
      <c r="N287" s="34"/>
      <c r="O287" s="34"/>
      <c r="P287" s="34"/>
      <c r="Q287" s="35"/>
      <c r="R287" s="38"/>
      <c r="S287" s="32"/>
      <c r="T287" s="32"/>
      <c r="U287" s="32"/>
      <c r="V287" s="32"/>
      <c r="W287" s="32"/>
      <c r="X287" s="32"/>
      <c r="Y287" s="32"/>
      <c r="Z287" s="32"/>
      <c r="AA287" s="32"/>
      <c r="AB287" s="62"/>
      <c r="AC287" s="765"/>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row>
    <row r="288" spans="2:84" ht="24" customHeight="1" thickBot="1">
      <c r="B288" s="797"/>
      <c r="C288" s="798"/>
      <c r="D288" s="52"/>
      <c r="E288" s="746"/>
      <c r="F288" s="689"/>
      <c r="G288" s="689"/>
      <c r="H288" s="690"/>
      <c r="I288" s="161" t="s">
        <v>417</v>
      </c>
      <c r="J288" s="669" t="s">
        <v>202</v>
      </c>
      <c r="K288" s="669"/>
      <c r="L288" s="669"/>
      <c r="M288" s="669"/>
      <c r="N288" s="669"/>
      <c r="O288" s="669"/>
      <c r="P288" s="669"/>
      <c r="Q288" s="670"/>
      <c r="R288" s="741" t="s">
        <v>146</v>
      </c>
      <c r="S288" s="742"/>
      <c r="T288" s="742"/>
      <c r="U288" s="742"/>
      <c r="V288" s="125" t="s">
        <v>55</v>
      </c>
      <c r="W288" s="743" t="s">
        <v>147</v>
      </c>
      <c r="X288" s="743"/>
      <c r="Y288" s="125" t="s">
        <v>417</v>
      </c>
      <c r="Z288" s="744" t="s">
        <v>148</v>
      </c>
      <c r="AA288" s="742"/>
      <c r="AB288" s="135"/>
      <c r="AC288" s="765"/>
      <c r="AE288" s="446" t="str">
        <f>+N285</f>
        <v>□</v>
      </c>
      <c r="AH288" s="480" t="str">
        <f>IF(AE288&amp;AE289&amp;AE290="■□□","◎無し",IF(AE288&amp;AE289&amp;AE290="□■□","●適合",IF(AE288&amp;AE289&amp;AE290="□□■","◆未達",IF(AE288&amp;AE289&amp;AE290="□□□","■未答","▼矛盾"))))</f>
        <v>■未答</v>
      </c>
      <c r="AI288" s="43"/>
      <c r="AL288" s="24" t="s">
        <v>355</v>
      </c>
      <c r="AM288" s="476" t="s">
        <v>559</v>
      </c>
      <c r="AN288" s="476" t="s">
        <v>506</v>
      </c>
      <c r="AO288" s="476" t="s">
        <v>605</v>
      </c>
      <c r="AP288" s="476" t="s">
        <v>507</v>
      </c>
      <c r="AQ288" s="476" t="s">
        <v>346</v>
      </c>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row>
    <row r="289" spans="2:84" ht="24" customHeight="1" thickBot="1">
      <c r="B289" s="797"/>
      <c r="C289" s="798"/>
      <c r="D289" s="52"/>
      <c r="E289" s="747"/>
      <c r="F289" s="748"/>
      <c r="G289" s="748"/>
      <c r="H289" s="749"/>
      <c r="I289" s="171"/>
      <c r="J289" s="729"/>
      <c r="K289" s="729"/>
      <c r="L289" s="729"/>
      <c r="M289" s="729"/>
      <c r="N289" s="729"/>
      <c r="O289" s="729"/>
      <c r="P289" s="729"/>
      <c r="Q289" s="730"/>
      <c r="R289" s="766" t="s">
        <v>149</v>
      </c>
      <c r="S289" s="767"/>
      <c r="T289" s="767"/>
      <c r="U289" s="767"/>
      <c r="V289" s="767"/>
      <c r="W289" s="767"/>
      <c r="X289" s="754"/>
      <c r="Y289" s="754"/>
      <c r="Z289" s="754"/>
      <c r="AA289" s="68" t="s">
        <v>508</v>
      </c>
      <c r="AB289" s="70"/>
      <c r="AC289" s="778"/>
      <c r="AE289" s="1" t="str">
        <f>+I286</f>
        <v>□</v>
      </c>
      <c r="AL289" s="24"/>
      <c r="AM289" s="475" t="s">
        <v>370</v>
      </c>
      <c r="AN289" s="475" t="s">
        <v>347</v>
      </c>
      <c r="AO289" s="475" t="s">
        <v>348</v>
      </c>
      <c r="AP289" s="480" t="s">
        <v>349</v>
      </c>
      <c r="AQ289" s="480" t="s">
        <v>350</v>
      </c>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row>
    <row r="290" spans="2:84" ht="19.5" customHeight="1" thickBot="1">
      <c r="B290" s="797"/>
      <c r="C290" s="798"/>
      <c r="D290" s="758" t="s">
        <v>39</v>
      </c>
      <c r="E290" s="759"/>
      <c r="F290" s="759"/>
      <c r="G290" s="759"/>
      <c r="H290" s="760"/>
      <c r="I290" s="85"/>
      <c r="J290" s="137"/>
      <c r="K290" s="137"/>
      <c r="L290" s="137"/>
      <c r="M290" s="137"/>
      <c r="N290" s="137"/>
      <c r="O290" s="137"/>
      <c r="P290" s="137"/>
      <c r="Q290" s="138"/>
      <c r="R290" s="105"/>
      <c r="S290" s="60"/>
      <c r="T290" s="60"/>
      <c r="U290" s="60"/>
      <c r="V290" s="60"/>
      <c r="W290" s="60"/>
      <c r="X290" s="60"/>
      <c r="Y290" s="60"/>
      <c r="Z290" s="60"/>
      <c r="AA290" s="60"/>
      <c r="AB290" s="60"/>
      <c r="AC290" s="696"/>
      <c r="AE290" s="1" t="str">
        <f>+I288</f>
        <v>□</v>
      </c>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row>
    <row r="291" spans="2:84" ht="19.5" customHeight="1" thickBot="1">
      <c r="B291" s="797"/>
      <c r="C291" s="798"/>
      <c r="D291" s="761"/>
      <c r="E291" s="762"/>
      <c r="F291" s="762"/>
      <c r="G291" s="762"/>
      <c r="H291" s="763"/>
      <c r="I291" s="74"/>
      <c r="J291" s="34"/>
      <c r="K291" s="34"/>
      <c r="L291" s="34"/>
      <c r="M291" s="34"/>
      <c r="N291" s="34"/>
      <c r="O291" s="34"/>
      <c r="P291" s="34"/>
      <c r="Q291" s="35"/>
      <c r="R291" s="27" t="s">
        <v>443</v>
      </c>
      <c r="S291" s="700" t="s">
        <v>220</v>
      </c>
      <c r="T291" s="700"/>
      <c r="U291" s="700"/>
      <c r="V291" s="700"/>
      <c r="W291" s="700"/>
      <c r="X291" s="700"/>
      <c r="Y291" s="700"/>
      <c r="Z291" s="700"/>
      <c r="AA291" s="700"/>
      <c r="AB291" s="725"/>
      <c r="AC291" s="697"/>
      <c r="AE291" s="446" t="str">
        <f>+I292</f>
        <v>□</v>
      </c>
      <c r="AH291" s="480" t="str">
        <f>IF(AE291&amp;AE292&amp;AE293="■□□","◎無し",IF(AE291&amp;AE292&amp;AE293="□■□","●適合",IF(AE291&amp;AE292&amp;AE293="□□■","◆未達",IF(AE291&amp;AE292&amp;AE293="□□□","■未答","▼矛盾"))))</f>
        <v>■未答</v>
      </c>
      <c r="AI291" s="43"/>
      <c r="AL291" s="24" t="s">
        <v>355</v>
      </c>
      <c r="AM291" s="476" t="s">
        <v>629</v>
      </c>
      <c r="AN291" s="476" t="s">
        <v>506</v>
      </c>
      <c r="AO291" s="476" t="s">
        <v>471</v>
      </c>
      <c r="AP291" s="476" t="s">
        <v>507</v>
      </c>
      <c r="AQ291" s="476" t="s">
        <v>346</v>
      </c>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row>
    <row r="292" spans="2:84" ht="19.5" customHeight="1" thickBot="1">
      <c r="B292" s="797"/>
      <c r="C292" s="798"/>
      <c r="D292" s="761"/>
      <c r="E292" s="762"/>
      <c r="F292" s="762"/>
      <c r="G292" s="762"/>
      <c r="H292" s="763"/>
      <c r="I292" s="44" t="s">
        <v>422</v>
      </c>
      <c r="J292" s="544" t="s">
        <v>211</v>
      </c>
      <c r="K292" s="24"/>
      <c r="L292" s="24"/>
      <c r="M292" s="230"/>
      <c r="N292" s="24"/>
      <c r="O292" s="24"/>
      <c r="P292" s="24"/>
      <c r="Q292" s="26"/>
      <c r="R292" s="27" t="s">
        <v>443</v>
      </c>
      <c r="S292" s="742" t="s">
        <v>160</v>
      </c>
      <c r="T292" s="742"/>
      <c r="U292" s="742"/>
      <c r="V292" s="742"/>
      <c r="W292" s="742"/>
      <c r="X292" s="742"/>
      <c r="Y292" s="742"/>
      <c r="Z292" s="742"/>
      <c r="AA292" s="742"/>
      <c r="AB292" s="744"/>
      <c r="AC292" s="697"/>
      <c r="AE292" s="1" t="str">
        <f>+I294</f>
        <v>□</v>
      </c>
      <c r="AL292" s="24"/>
      <c r="AM292" s="475" t="s">
        <v>370</v>
      </c>
      <c r="AN292" s="475" t="s">
        <v>347</v>
      </c>
      <c r="AO292" s="475" t="s">
        <v>348</v>
      </c>
      <c r="AP292" s="480" t="s">
        <v>349</v>
      </c>
      <c r="AQ292" s="480" t="s">
        <v>350</v>
      </c>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row>
    <row r="293" spans="2:84" ht="19.5" customHeight="1" thickBot="1">
      <c r="B293" s="797"/>
      <c r="C293" s="798"/>
      <c r="D293" s="761"/>
      <c r="E293" s="762"/>
      <c r="F293" s="762"/>
      <c r="G293" s="762"/>
      <c r="H293" s="763"/>
      <c r="I293" s="74"/>
      <c r="J293" s="24"/>
      <c r="K293" s="24"/>
      <c r="L293" s="24"/>
      <c r="M293" s="24"/>
      <c r="N293" s="24"/>
      <c r="O293" s="24"/>
      <c r="P293" s="24"/>
      <c r="Q293" s="26"/>
      <c r="R293" s="31"/>
      <c r="S293" s="742"/>
      <c r="T293" s="742"/>
      <c r="U293" s="742"/>
      <c r="V293" s="742"/>
      <c r="W293" s="742"/>
      <c r="X293" s="742"/>
      <c r="Y293" s="742"/>
      <c r="Z293" s="742"/>
      <c r="AA293" s="742"/>
      <c r="AB293" s="744"/>
      <c r="AC293" s="697"/>
      <c r="AE293" s="1" t="str">
        <f>+I295</f>
        <v>□</v>
      </c>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row>
    <row r="294" spans="2:84" ht="25.5" customHeight="1" thickBot="1">
      <c r="B294" s="797"/>
      <c r="C294" s="798"/>
      <c r="D294" s="52"/>
      <c r="E294" s="787" t="s">
        <v>40</v>
      </c>
      <c r="F294" s="750"/>
      <c r="G294" s="750"/>
      <c r="H294" s="751"/>
      <c r="I294" s="44" t="s">
        <v>445</v>
      </c>
      <c r="J294" s="24" t="s">
        <v>108</v>
      </c>
      <c r="K294" s="24"/>
      <c r="L294" s="24"/>
      <c r="M294" s="24"/>
      <c r="N294" s="24"/>
      <c r="O294" s="24"/>
      <c r="P294" s="24"/>
      <c r="Q294" s="26"/>
      <c r="R294" s="741" t="s">
        <v>161</v>
      </c>
      <c r="S294" s="742"/>
      <c r="T294" s="742"/>
      <c r="U294" s="742"/>
      <c r="V294" s="742"/>
      <c r="W294" s="742"/>
      <c r="X294" s="742"/>
      <c r="Y294" s="701"/>
      <c r="Z294" s="701"/>
      <c r="AA294" s="77" t="s">
        <v>488</v>
      </c>
      <c r="AB294" s="79"/>
      <c r="AC294" s="697"/>
      <c r="AH294" s="577" t="s">
        <v>566</v>
      </c>
      <c r="AJ294" s="480" t="str">
        <f>IF(Y294&gt;0,IF(Y294&lt;650,"腰1100",IF(Y294&gt;=1100,"基準なし","床1100")),"■未答")</f>
        <v>■未答</v>
      </c>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row>
    <row r="295" spans="2:84" ht="25.5" customHeight="1" thickBot="1">
      <c r="B295" s="797"/>
      <c r="C295" s="798"/>
      <c r="D295" s="52"/>
      <c r="E295" s="787"/>
      <c r="F295" s="750"/>
      <c r="G295" s="750"/>
      <c r="H295" s="751"/>
      <c r="I295" s="44" t="s">
        <v>612</v>
      </c>
      <c r="J295" s="24" t="s">
        <v>162</v>
      </c>
      <c r="K295" s="24"/>
      <c r="L295" s="24"/>
      <c r="M295" s="24"/>
      <c r="N295" s="24"/>
      <c r="O295" s="24"/>
      <c r="P295" s="24"/>
      <c r="Q295" s="26"/>
      <c r="R295" s="741" t="s">
        <v>163</v>
      </c>
      <c r="S295" s="742"/>
      <c r="T295" s="742"/>
      <c r="U295" s="742"/>
      <c r="V295" s="742"/>
      <c r="W295" s="742"/>
      <c r="X295" s="742"/>
      <c r="Y295" s="701"/>
      <c r="Z295" s="701"/>
      <c r="AA295" s="77" t="s">
        <v>513</v>
      </c>
      <c r="AB295" s="79"/>
      <c r="AC295" s="697"/>
      <c r="AH295" s="577" t="s">
        <v>568</v>
      </c>
      <c r="AJ295" s="480" t="str">
        <f>IF(Y295&gt;0,IF(Y294&lt;650,IF(Y295&lt;1100,"◆未達","●適合"),IF(Y294&gt;=1100,"基準なし","◎不問")),"■未答")</f>
        <v>■未答</v>
      </c>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row>
    <row r="296" spans="2:84" ht="25.5" customHeight="1" thickBot="1">
      <c r="B296" s="797"/>
      <c r="C296" s="798"/>
      <c r="D296" s="52"/>
      <c r="E296" s="787"/>
      <c r="F296" s="750"/>
      <c r="G296" s="750"/>
      <c r="H296" s="751"/>
      <c r="I296" s="24"/>
      <c r="J296" s="24"/>
      <c r="K296" s="24"/>
      <c r="L296" s="24"/>
      <c r="M296" s="24"/>
      <c r="N296" s="24"/>
      <c r="O296" s="24"/>
      <c r="P296" s="24"/>
      <c r="Q296" s="26"/>
      <c r="R296" s="118" t="s">
        <v>221</v>
      </c>
      <c r="S296" s="77"/>
      <c r="T296" s="77"/>
      <c r="U296" s="77"/>
      <c r="V296" s="77"/>
      <c r="W296" s="77"/>
      <c r="X296" s="77"/>
      <c r="Y296" s="701"/>
      <c r="Z296" s="701"/>
      <c r="AA296" s="77" t="s">
        <v>488</v>
      </c>
      <c r="AB296" s="79"/>
      <c r="AC296" s="697"/>
      <c r="AH296" s="577" t="s">
        <v>630</v>
      </c>
      <c r="AJ296" s="480" t="str">
        <f>IF(Y294&gt;0,IF(Y294&gt;=300,IF(Y294&lt;650,"◎不問",IF(Y294&lt;1100,IF(Y296&lt;1100,"◆未達","●適合"),"基準なし")),IF(Y296&lt;1100,"◆未達","●適合")),"■未答")</f>
        <v>■未答</v>
      </c>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row>
    <row r="297" spans="2:84" ht="25.5" customHeight="1" thickBot="1">
      <c r="B297" s="797"/>
      <c r="C297" s="798"/>
      <c r="D297" s="52"/>
      <c r="E297" s="787" t="s">
        <v>41</v>
      </c>
      <c r="F297" s="750"/>
      <c r="G297" s="750"/>
      <c r="H297" s="751"/>
      <c r="I297" s="74"/>
      <c r="J297" s="75"/>
      <c r="K297" s="75"/>
      <c r="L297" s="24"/>
      <c r="M297" s="24"/>
      <c r="N297" s="24"/>
      <c r="O297" s="24"/>
      <c r="P297" s="24"/>
      <c r="Q297" s="26"/>
      <c r="R297" s="38"/>
      <c r="S297" s="32"/>
      <c r="T297" s="32"/>
      <c r="U297" s="32"/>
      <c r="V297" s="32"/>
      <c r="W297" s="32"/>
      <c r="X297" s="32"/>
      <c r="Y297" s="32"/>
      <c r="Z297" s="32"/>
      <c r="AA297" s="32"/>
      <c r="AB297" s="32"/>
      <c r="AC297" s="6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row>
    <row r="298" spans="2:84" ht="25.5" customHeight="1" thickBot="1">
      <c r="B298" s="797"/>
      <c r="C298" s="798"/>
      <c r="D298" s="52"/>
      <c r="E298" s="787"/>
      <c r="F298" s="750"/>
      <c r="G298" s="750"/>
      <c r="H298" s="751"/>
      <c r="I298" s="74"/>
      <c r="J298" s="75"/>
      <c r="K298" s="75"/>
      <c r="L298" s="24"/>
      <c r="M298" s="24"/>
      <c r="N298" s="24"/>
      <c r="O298" s="24"/>
      <c r="P298" s="24"/>
      <c r="Q298" s="26"/>
      <c r="R298" s="699" t="s">
        <v>170</v>
      </c>
      <c r="S298" s="700"/>
      <c r="T298" s="700"/>
      <c r="U298" s="700"/>
      <c r="V298" s="700"/>
      <c r="W298" s="700"/>
      <c r="X298" s="700"/>
      <c r="Y298" s="701"/>
      <c r="Z298" s="701"/>
      <c r="AA298" s="32" t="s">
        <v>631</v>
      </c>
      <c r="AB298" s="32"/>
      <c r="AC298" s="697"/>
      <c r="AH298" s="577" t="s">
        <v>594</v>
      </c>
      <c r="AJ298" s="480" t="str">
        <f>IF(Y298&gt;0,IF(Y298&gt;110,"◆未達","●適合"),"■未答")</f>
        <v>■未答</v>
      </c>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row>
    <row r="299" spans="2:84" ht="25.5" customHeight="1" thickBot="1">
      <c r="B299" s="797"/>
      <c r="C299" s="798"/>
      <c r="D299" s="108"/>
      <c r="E299" s="788"/>
      <c r="F299" s="789"/>
      <c r="G299" s="789"/>
      <c r="H299" s="790"/>
      <c r="I299" s="115"/>
      <c r="J299" s="167"/>
      <c r="K299" s="167"/>
      <c r="L299" s="109"/>
      <c r="M299" s="109"/>
      <c r="N299" s="109"/>
      <c r="O299" s="109"/>
      <c r="P299" s="109"/>
      <c r="Q299" s="110"/>
      <c r="R299" s="112"/>
      <c r="S299" s="112"/>
      <c r="T299" s="112"/>
      <c r="U299" s="112"/>
      <c r="V299" s="112"/>
      <c r="W299" s="112"/>
      <c r="X299" s="112"/>
      <c r="Y299" s="112"/>
      <c r="Z299" s="112"/>
      <c r="AA299" s="112"/>
      <c r="AB299" s="112"/>
      <c r="AC299" s="707"/>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row>
    <row r="300" spans="2:84" ht="18" customHeight="1">
      <c r="B300" s="731" t="s">
        <v>632</v>
      </c>
      <c r="C300" s="791"/>
      <c r="D300" s="791" t="s">
        <v>633</v>
      </c>
      <c r="E300" s="791"/>
      <c r="F300" s="791"/>
      <c r="G300" s="791"/>
      <c r="H300" s="793"/>
      <c r="I300" s="113" t="s">
        <v>634</v>
      </c>
      <c r="J300" s="794" t="s">
        <v>222</v>
      </c>
      <c r="K300" s="794"/>
      <c r="L300" s="794"/>
      <c r="M300" s="794"/>
      <c r="N300" s="794"/>
      <c r="O300" s="794"/>
      <c r="P300" s="794"/>
      <c r="Q300" s="795"/>
      <c r="R300" s="172" t="s">
        <v>223</v>
      </c>
      <c r="S300" s="173"/>
      <c r="T300" s="173"/>
      <c r="U300" s="173"/>
      <c r="V300" s="173"/>
      <c r="W300" s="173"/>
      <c r="X300" s="173"/>
      <c r="Y300" s="173"/>
      <c r="Z300" s="173"/>
      <c r="AA300" s="173"/>
      <c r="AB300" s="174"/>
      <c r="AC300" s="21"/>
      <c r="AE300" s="446" t="str">
        <f>+I300</f>
        <v>□</v>
      </c>
      <c r="AF300" s="3"/>
      <c r="AG300" s="3"/>
      <c r="AH300" s="480" t="str">
        <f>IF(AE300&amp;AE302&amp;AE303="■□□","◎無し",IF(AE300&amp;AE302&amp;AE303="□■□","●適合",IF(AE300&amp;AE302&amp;AE303="□□■","◆未達",IF(AE300&amp;AE302&amp;AE303="□□□","■未答","▼矛盾"))))</f>
        <v>■未答</v>
      </c>
      <c r="AI300" s="43"/>
      <c r="AJ300" s="464"/>
      <c r="AK300" s="464"/>
      <c r="AL300" s="24" t="s">
        <v>355</v>
      </c>
      <c r="AM300" s="476" t="s">
        <v>559</v>
      </c>
      <c r="AN300" s="476" t="s">
        <v>506</v>
      </c>
      <c r="AO300" s="476" t="s">
        <v>564</v>
      </c>
      <c r="AP300" s="476" t="s">
        <v>593</v>
      </c>
      <c r="AQ300" s="476" t="s">
        <v>346</v>
      </c>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row>
    <row r="301" spans="2:84" ht="18" customHeight="1">
      <c r="B301" s="733"/>
      <c r="C301" s="679"/>
      <c r="D301" s="679"/>
      <c r="E301" s="679"/>
      <c r="F301" s="679"/>
      <c r="G301" s="679"/>
      <c r="H301" s="705"/>
      <c r="I301" s="785" t="s">
        <v>224</v>
      </c>
      <c r="J301" s="786"/>
      <c r="K301" s="786"/>
      <c r="L301" s="786"/>
      <c r="M301" s="786"/>
      <c r="N301" s="24"/>
      <c r="O301" s="24"/>
      <c r="P301" s="24"/>
      <c r="Q301" s="26"/>
      <c r="R301" s="31"/>
      <c r="S301" s="78"/>
      <c r="T301" s="78"/>
      <c r="U301" s="78"/>
      <c r="V301" s="78"/>
      <c r="W301" s="78"/>
      <c r="X301" s="78"/>
      <c r="Y301" s="78"/>
      <c r="Z301" s="78"/>
      <c r="AA301" s="78"/>
      <c r="AB301" s="135"/>
      <c r="AC301" s="28"/>
      <c r="AE301" s="3"/>
      <c r="AF301" s="3"/>
      <c r="AG301" s="3"/>
      <c r="AH301" s="43"/>
      <c r="AI301" s="43"/>
      <c r="AJ301" s="464"/>
      <c r="AK301" s="464"/>
      <c r="AL301" s="24"/>
      <c r="AM301" s="475" t="s">
        <v>370</v>
      </c>
      <c r="AN301" s="475" t="s">
        <v>347</v>
      </c>
      <c r="AO301" s="475" t="s">
        <v>348</v>
      </c>
      <c r="AP301" s="480" t="s">
        <v>349</v>
      </c>
      <c r="AQ301" s="480" t="s">
        <v>350</v>
      </c>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row>
    <row r="302" spans="2:84" ht="18" customHeight="1">
      <c r="B302" s="733"/>
      <c r="C302" s="679"/>
      <c r="D302" s="679"/>
      <c r="E302" s="679"/>
      <c r="F302" s="679"/>
      <c r="G302" s="679"/>
      <c r="H302" s="705"/>
      <c r="I302" s="74"/>
      <c r="J302" s="44" t="s">
        <v>422</v>
      </c>
      <c r="K302" s="783" t="s">
        <v>225</v>
      </c>
      <c r="L302" s="783"/>
      <c r="M302" s="783"/>
      <c r="N302" s="783"/>
      <c r="O302" s="783"/>
      <c r="P302" s="783"/>
      <c r="Q302" s="784"/>
      <c r="R302" s="31"/>
      <c r="S302" s="44" t="s">
        <v>422</v>
      </c>
      <c r="T302" s="742" t="s">
        <v>226</v>
      </c>
      <c r="U302" s="742"/>
      <c r="V302" s="742"/>
      <c r="W302" s="742"/>
      <c r="X302" s="742"/>
      <c r="Y302" s="742"/>
      <c r="Z302" s="742"/>
      <c r="AA302" s="742"/>
      <c r="AB302" s="744"/>
      <c r="AC302" s="28"/>
      <c r="AE302" s="3" t="str">
        <f>+J302</f>
        <v>□</v>
      </c>
      <c r="AF302" s="3"/>
      <c r="AG302" s="3"/>
      <c r="AH302" s="464"/>
      <c r="AI302" s="464"/>
      <c r="AJ302" s="464"/>
      <c r="AK302" s="464"/>
      <c r="AL302" s="24"/>
      <c r="AM302" s="464"/>
      <c r="AN302" s="464"/>
      <c r="AO302" s="464"/>
      <c r="AP302" s="464"/>
      <c r="AQ302" s="490"/>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row>
    <row r="303" spans="2:84" ht="18" customHeight="1">
      <c r="B303" s="733"/>
      <c r="C303" s="679"/>
      <c r="D303" s="679"/>
      <c r="E303" s="679"/>
      <c r="F303" s="679"/>
      <c r="G303" s="679"/>
      <c r="H303" s="705"/>
      <c r="I303" s="74"/>
      <c r="J303" s="44" t="s">
        <v>422</v>
      </c>
      <c r="K303" s="783" t="s">
        <v>177</v>
      </c>
      <c r="L303" s="783"/>
      <c r="M303" s="783"/>
      <c r="N303" s="783"/>
      <c r="O303" s="783"/>
      <c r="P303" s="783"/>
      <c r="Q303" s="784"/>
      <c r="R303" s="31"/>
      <c r="S303" s="44" t="s">
        <v>456</v>
      </c>
      <c r="T303" s="742" t="s">
        <v>227</v>
      </c>
      <c r="U303" s="742"/>
      <c r="V303" s="742"/>
      <c r="W303" s="742"/>
      <c r="X303" s="742"/>
      <c r="Y303" s="742"/>
      <c r="Z303" s="742"/>
      <c r="AA303" s="742"/>
      <c r="AB303" s="744"/>
      <c r="AC303" s="28"/>
      <c r="AE303" s="3" t="str">
        <f>+J303</f>
        <v>□</v>
      </c>
      <c r="AF303" s="3"/>
      <c r="AG303" s="3"/>
      <c r="AH303" s="43"/>
      <c r="AI303" s="43"/>
      <c r="AJ303" s="464"/>
      <c r="AK303" s="464"/>
      <c r="AL303" s="24"/>
      <c r="AM303" s="464"/>
      <c r="AN303" s="464"/>
      <c r="AO303" s="464"/>
      <c r="AP303" s="464"/>
      <c r="AQ303" s="464"/>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row>
    <row r="304" spans="2:84" ht="18" customHeight="1">
      <c r="B304" s="733"/>
      <c r="C304" s="679"/>
      <c r="D304" s="679"/>
      <c r="E304" s="679"/>
      <c r="F304" s="679"/>
      <c r="G304" s="679"/>
      <c r="H304" s="705"/>
      <c r="I304" s="785" t="s">
        <v>228</v>
      </c>
      <c r="J304" s="786"/>
      <c r="K304" s="786"/>
      <c r="L304" s="786"/>
      <c r="M304" s="786"/>
      <c r="N304" s="24"/>
      <c r="O304" s="24"/>
      <c r="P304" s="24"/>
      <c r="Q304" s="26"/>
      <c r="R304" s="31"/>
      <c r="S304" s="45"/>
      <c r="T304" s="45"/>
      <c r="U304" s="45"/>
      <c r="V304" s="45"/>
      <c r="W304" s="45"/>
      <c r="X304" s="45"/>
      <c r="Y304" s="45"/>
      <c r="Z304" s="45"/>
      <c r="AA304" s="45"/>
      <c r="AB304" s="106"/>
      <c r="AC304" s="28"/>
      <c r="AE304" s="3"/>
      <c r="AF304" s="3"/>
      <c r="AG304" s="3"/>
      <c r="AH304" s="43"/>
      <c r="AI304" s="43"/>
      <c r="AJ304" s="464"/>
      <c r="AK304" s="464"/>
      <c r="AL304" s="24"/>
      <c r="AM304" s="603"/>
      <c r="AN304" s="603"/>
      <c r="AO304" s="603"/>
      <c r="AP304" s="603"/>
      <c r="AQ304" s="603"/>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row>
    <row r="305" spans="2:84" ht="18" customHeight="1">
      <c r="B305" s="733"/>
      <c r="C305" s="679"/>
      <c r="D305" s="679"/>
      <c r="E305" s="679"/>
      <c r="F305" s="679"/>
      <c r="G305" s="679"/>
      <c r="H305" s="705"/>
      <c r="I305" s="74"/>
      <c r="J305" s="44" t="s">
        <v>416</v>
      </c>
      <c r="K305" s="669" t="s">
        <v>229</v>
      </c>
      <c r="L305" s="669"/>
      <c r="M305" s="669"/>
      <c r="N305" s="669"/>
      <c r="O305" s="669"/>
      <c r="P305" s="669"/>
      <c r="Q305" s="670"/>
      <c r="R305" s="175" t="s">
        <v>223</v>
      </c>
      <c r="S305" s="90"/>
      <c r="T305" s="90"/>
      <c r="U305" s="90"/>
      <c r="V305" s="90"/>
      <c r="W305" s="90"/>
      <c r="X305" s="90"/>
      <c r="Y305" s="90"/>
      <c r="Z305" s="90"/>
      <c r="AA305" s="90"/>
      <c r="AB305" s="176"/>
      <c r="AC305" s="28"/>
      <c r="AE305" s="446" t="str">
        <f>+J305</f>
        <v>□</v>
      </c>
      <c r="AF305" s="3"/>
      <c r="AG305" s="3"/>
      <c r="AH305" s="480" t="str">
        <f>IF(AE305&amp;AE306&amp;AE307="■□□","◎無し",IF(AE305&amp;AE306&amp;AE307="□■□","●適合",IF(AE305&amp;AE306&amp;AE307="□□■","◆未達",IF(AE305&amp;AE306&amp;AE307="□□□","■未答","▼矛盾"))))</f>
        <v>■未答</v>
      </c>
      <c r="AI305" s="43"/>
      <c r="AJ305" s="464"/>
      <c r="AK305" s="464"/>
      <c r="AL305" s="24" t="s">
        <v>355</v>
      </c>
      <c r="AM305" s="476" t="s">
        <v>505</v>
      </c>
      <c r="AN305" s="476" t="s">
        <v>470</v>
      </c>
      <c r="AO305" s="476" t="s">
        <v>546</v>
      </c>
      <c r="AP305" s="476" t="s">
        <v>593</v>
      </c>
      <c r="AQ305" s="476" t="s">
        <v>346</v>
      </c>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row>
    <row r="306" spans="2:84" ht="18" customHeight="1">
      <c r="B306" s="733"/>
      <c r="C306" s="679"/>
      <c r="D306" s="679"/>
      <c r="E306" s="679"/>
      <c r="F306" s="679"/>
      <c r="G306" s="679"/>
      <c r="H306" s="705"/>
      <c r="I306" s="74"/>
      <c r="J306" s="74"/>
      <c r="K306" s="44" t="s">
        <v>634</v>
      </c>
      <c r="L306" s="669" t="s">
        <v>230</v>
      </c>
      <c r="M306" s="669"/>
      <c r="N306" s="669"/>
      <c r="O306" s="669"/>
      <c r="P306" s="669"/>
      <c r="Q306" s="670"/>
      <c r="R306" s="31"/>
      <c r="S306" s="74"/>
      <c r="T306" s="78"/>
      <c r="U306" s="78"/>
      <c r="V306" s="78"/>
      <c r="W306" s="78"/>
      <c r="X306" s="78"/>
      <c r="Y306" s="78"/>
      <c r="Z306" s="78"/>
      <c r="AA306" s="78"/>
      <c r="AB306" s="135"/>
      <c r="AC306" s="28"/>
      <c r="AE306" s="3" t="str">
        <f>+K306</f>
        <v>□</v>
      </c>
      <c r="AF306" s="3"/>
      <c r="AG306" s="3"/>
      <c r="AH306" s="464"/>
      <c r="AI306" s="464"/>
      <c r="AJ306" s="464"/>
      <c r="AK306" s="464"/>
      <c r="AL306" s="24"/>
      <c r="AM306" s="475" t="s">
        <v>370</v>
      </c>
      <c r="AN306" s="475" t="s">
        <v>347</v>
      </c>
      <c r="AO306" s="475" t="s">
        <v>348</v>
      </c>
      <c r="AP306" s="480" t="s">
        <v>349</v>
      </c>
      <c r="AQ306" s="604" t="s">
        <v>350</v>
      </c>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row>
    <row r="307" spans="2:84" ht="18" customHeight="1" thickBot="1">
      <c r="B307" s="733"/>
      <c r="C307" s="679"/>
      <c r="D307" s="679"/>
      <c r="E307" s="679"/>
      <c r="F307" s="679"/>
      <c r="G307" s="679"/>
      <c r="H307" s="705"/>
      <c r="I307" s="74"/>
      <c r="J307" s="75"/>
      <c r="K307" s="44" t="s">
        <v>416</v>
      </c>
      <c r="L307" s="75" t="s">
        <v>177</v>
      </c>
      <c r="M307" s="75"/>
      <c r="N307" s="75"/>
      <c r="O307" s="75"/>
      <c r="P307" s="75"/>
      <c r="Q307" s="76"/>
      <c r="R307" s="31"/>
      <c r="S307" s="74"/>
      <c r="T307" s="78"/>
      <c r="U307" s="78"/>
      <c r="V307" s="78"/>
      <c r="W307" s="78"/>
      <c r="X307" s="78"/>
      <c r="Y307" s="78"/>
      <c r="Z307" s="78"/>
      <c r="AA307" s="78"/>
      <c r="AB307" s="135"/>
      <c r="AC307" s="28"/>
      <c r="AE307" s="3" t="str">
        <f>+K307</f>
        <v>□</v>
      </c>
      <c r="AF307" s="3"/>
      <c r="AG307" s="3"/>
      <c r="AH307" s="43"/>
      <c r="AI307" s="43"/>
      <c r="AJ307" s="464"/>
      <c r="AK307" s="464"/>
      <c r="AL307" s="24"/>
      <c r="AM307" s="605"/>
      <c r="AN307" s="605"/>
      <c r="AO307" s="605"/>
      <c r="AP307" s="605"/>
      <c r="AQ307" s="605"/>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row>
    <row r="308" spans="2:84" ht="18" customHeight="1">
      <c r="B308" s="733"/>
      <c r="C308" s="679"/>
      <c r="D308" s="779" t="s">
        <v>635</v>
      </c>
      <c r="E308" s="780"/>
      <c r="F308" s="780"/>
      <c r="G308" s="780"/>
      <c r="H308" s="781"/>
      <c r="I308" s="113" t="s">
        <v>416</v>
      </c>
      <c r="J308" s="17" t="s">
        <v>231</v>
      </c>
      <c r="K308" s="120"/>
      <c r="L308" s="120"/>
      <c r="M308" s="120"/>
      <c r="N308" s="120"/>
      <c r="O308" s="120"/>
      <c r="P308" s="120"/>
      <c r="Q308" s="121"/>
      <c r="R308" s="122"/>
      <c r="S308" s="123"/>
      <c r="T308" s="123"/>
      <c r="U308" s="123"/>
      <c r="V308" s="123"/>
      <c r="W308" s="123"/>
      <c r="X308" s="123"/>
      <c r="Y308" s="123"/>
      <c r="Z308" s="123"/>
      <c r="AA308" s="123"/>
      <c r="AB308" s="123"/>
      <c r="AC308" s="782"/>
      <c r="AE308" s="446" t="str">
        <f>+I308</f>
        <v>□</v>
      </c>
      <c r="AH308" s="480" t="str">
        <f>IF(AE308&amp;AE309&amp;AE310="■□□","◎無し",IF(AE308&amp;AE309&amp;AE310="□■□","●適合",IF(AE308&amp;AE309&amp;AE310="□□■","◆未達",IF(AE308&amp;AE309&amp;AE310="□□□","■未答","▼矛盾"))))</f>
        <v>■未答</v>
      </c>
      <c r="AI308" s="43"/>
      <c r="AL308" s="24" t="s">
        <v>355</v>
      </c>
      <c r="AM308" s="476" t="s">
        <v>636</v>
      </c>
      <c r="AN308" s="476" t="s">
        <v>592</v>
      </c>
      <c r="AO308" s="476" t="s">
        <v>477</v>
      </c>
      <c r="AP308" s="476" t="s">
        <v>637</v>
      </c>
      <c r="AQ308" s="476" t="s">
        <v>346</v>
      </c>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row>
    <row r="309" spans="2:84" ht="18" customHeight="1">
      <c r="B309" s="733"/>
      <c r="C309" s="679"/>
      <c r="D309" s="746"/>
      <c r="E309" s="689"/>
      <c r="F309" s="689"/>
      <c r="G309" s="689"/>
      <c r="H309" s="690"/>
      <c r="I309" s="127" t="s">
        <v>422</v>
      </c>
      <c r="J309" s="729" t="s">
        <v>176</v>
      </c>
      <c r="K309" s="729"/>
      <c r="L309" s="127" t="s">
        <v>436</v>
      </c>
      <c r="M309" s="729" t="s">
        <v>177</v>
      </c>
      <c r="N309" s="729"/>
      <c r="O309" s="729"/>
      <c r="P309" s="48"/>
      <c r="Q309" s="49"/>
      <c r="R309" s="67"/>
      <c r="S309" s="68"/>
      <c r="T309" s="68"/>
      <c r="U309" s="68"/>
      <c r="V309" s="68"/>
      <c r="W309" s="68"/>
      <c r="X309" s="68"/>
      <c r="Y309" s="68"/>
      <c r="Z309" s="68"/>
      <c r="AA309" s="68"/>
      <c r="AB309" s="68"/>
      <c r="AC309" s="778"/>
      <c r="AE309" s="1" t="str">
        <f>+I309</f>
        <v>□</v>
      </c>
      <c r="AL309" s="24"/>
      <c r="AM309" s="475" t="s">
        <v>370</v>
      </c>
      <c r="AN309" s="475" t="s">
        <v>347</v>
      </c>
      <c r="AO309" s="475" t="s">
        <v>348</v>
      </c>
      <c r="AP309" s="480" t="s">
        <v>349</v>
      </c>
      <c r="AQ309" s="480" t="s">
        <v>350</v>
      </c>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row>
    <row r="310" spans="2:84" ht="19.5" customHeight="1">
      <c r="B310" s="733"/>
      <c r="C310" s="679"/>
      <c r="D310" s="52"/>
      <c r="E310" s="745" t="s">
        <v>42</v>
      </c>
      <c r="F310" s="687"/>
      <c r="G310" s="687"/>
      <c r="H310" s="688"/>
      <c r="I310" s="86"/>
      <c r="J310" s="86"/>
      <c r="K310" s="86"/>
      <c r="L310" s="86"/>
      <c r="M310" s="86"/>
      <c r="N310" s="155" t="s">
        <v>480</v>
      </c>
      <c r="O310" s="727" t="s">
        <v>186</v>
      </c>
      <c r="P310" s="727"/>
      <c r="Q310" s="728"/>
      <c r="R310" s="776" t="s">
        <v>232</v>
      </c>
      <c r="S310" s="777"/>
      <c r="T310" s="777"/>
      <c r="U310" s="777"/>
      <c r="V310" s="777"/>
      <c r="W310" s="777"/>
      <c r="X310" s="777"/>
      <c r="Y310" s="777"/>
      <c r="Z310" s="755"/>
      <c r="AA310" s="755"/>
      <c r="AB310" s="72" t="s">
        <v>482</v>
      </c>
      <c r="AC310" s="764"/>
      <c r="AE310" s="1" t="str">
        <f>+L309</f>
        <v>□</v>
      </c>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row>
    <row r="311" spans="2:84" ht="19.5" customHeight="1">
      <c r="B311" s="733"/>
      <c r="C311" s="679"/>
      <c r="D311" s="52"/>
      <c r="E311" s="746"/>
      <c r="F311" s="689"/>
      <c r="G311" s="689"/>
      <c r="H311" s="690"/>
      <c r="I311" s="44" t="s">
        <v>445</v>
      </c>
      <c r="J311" s="669" t="s">
        <v>112</v>
      </c>
      <c r="K311" s="669"/>
      <c r="L311" s="669"/>
      <c r="M311" s="669"/>
      <c r="N311" s="669"/>
      <c r="O311" s="669"/>
      <c r="P311" s="669"/>
      <c r="Q311" s="670"/>
      <c r="R311" s="118"/>
      <c r="S311" s="77"/>
      <c r="T311" s="77"/>
      <c r="U311" s="77"/>
      <c r="V311" s="77"/>
      <c r="W311" s="77"/>
      <c r="X311" s="77"/>
      <c r="Y311" s="77"/>
      <c r="Z311" s="77"/>
      <c r="AA311" s="77"/>
      <c r="AB311" s="77"/>
      <c r="AC311" s="765"/>
      <c r="AE311" s="446" t="str">
        <f>+N310</f>
        <v>□</v>
      </c>
      <c r="AH311" s="480" t="str">
        <f>IF(AE311&amp;AE312&amp;AE313="■□□","◎無し",IF(AE311&amp;AE312&amp;AE313="□■□","●適合",IF(AE311&amp;AE312&amp;AE313="□□■","◆未達",IF(AE311&amp;AE312&amp;AE313="□□□","■未答","▼矛盾"))))</f>
        <v>■未答</v>
      </c>
      <c r="AI311" s="43"/>
      <c r="AJ311" s="475" t="str">
        <f>IF(Z310=0,"■未答",IF(Z310&lt;800,"◆未達","●範囲内"))</f>
        <v>■未答</v>
      </c>
      <c r="AL311" s="24" t="s">
        <v>355</v>
      </c>
      <c r="AM311" s="476" t="s">
        <v>505</v>
      </c>
      <c r="AN311" s="476" t="s">
        <v>476</v>
      </c>
      <c r="AO311" s="476" t="s">
        <v>564</v>
      </c>
      <c r="AP311" s="476" t="s">
        <v>593</v>
      </c>
      <c r="AQ311" s="476" t="s">
        <v>346</v>
      </c>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row>
    <row r="312" spans="2:84" ht="19.5" customHeight="1">
      <c r="B312" s="733"/>
      <c r="C312" s="679"/>
      <c r="D312" s="52"/>
      <c r="E312" s="747"/>
      <c r="F312" s="748"/>
      <c r="G312" s="748"/>
      <c r="H312" s="749"/>
      <c r="I312" s="47" t="s">
        <v>436</v>
      </c>
      <c r="J312" s="729" t="s">
        <v>114</v>
      </c>
      <c r="K312" s="729"/>
      <c r="L312" s="729"/>
      <c r="M312" s="729"/>
      <c r="N312" s="729"/>
      <c r="O312" s="729"/>
      <c r="P312" s="729"/>
      <c r="Q312" s="730"/>
      <c r="R312" s="67"/>
      <c r="S312" s="68"/>
      <c r="T312" s="68"/>
      <c r="U312" s="68"/>
      <c r="V312" s="68"/>
      <c r="W312" s="68"/>
      <c r="X312" s="68"/>
      <c r="Y312" s="68"/>
      <c r="Z312" s="68"/>
      <c r="AA312" s="68"/>
      <c r="AB312" s="68"/>
      <c r="AC312" s="778"/>
      <c r="AE312" s="1" t="str">
        <f>+I311</f>
        <v>□</v>
      </c>
      <c r="AL312" s="24"/>
      <c r="AM312" s="475" t="s">
        <v>370</v>
      </c>
      <c r="AN312" s="475" t="s">
        <v>347</v>
      </c>
      <c r="AO312" s="475" t="s">
        <v>348</v>
      </c>
      <c r="AP312" s="480" t="s">
        <v>349</v>
      </c>
      <c r="AQ312" s="480" t="s">
        <v>350</v>
      </c>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row>
    <row r="313" spans="2:84" ht="19.5" customHeight="1">
      <c r="B313" s="733"/>
      <c r="C313" s="679"/>
      <c r="D313" s="52"/>
      <c r="E313" s="745" t="s">
        <v>43</v>
      </c>
      <c r="F313" s="687"/>
      <c r="G313" s="687"/>
      <c r="H313" s="688"/>
      <c r="I313" s="86"/>
      <c r="J313" s="86"/>
      <c r="K313" s="86"/>
      <c r="L313" s="86"/>
      <c r="M313" s="86"/>
      <c r="N313" s="155" t="s">
        <v>606</v>
      </c>
      <c r="O313" s="727" t="s">
        <v>186</v>
      </c>
      <c r="P313" s="727"/>
      <c r="Q313" s="728"/>
      <c r="R313" s="776" t="s">
        <v>233</v>
      </c>
      <c r="S313" s="777"/>
      <c r="T313" s="777"/>
      <c r="U313" s="777"/>
      <c r="V313" s="777"/>
      <c r="W313" s="777"/>
      <c r="X313" s="777"/>
      <c r="Y313" s="777"/>
      <c r="Z313" s="755"/>
      <c r="AA313" s="755"/>
      <c r="AB313" s="72" t="s">
        <v>488</v>
      </c>
      <c r="AC313" s="764"/>
      <c r="AE313" s="1" t="str">
        <f>+I312</f>
        <v>□</v>
      </c>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row>
    <row r="314" spans="2:84" ht="19.5" customHeight="1">
      <c r="B314" s="733"/>
      <c r="C314" s="679"/>
      <c r="D314" s="52"/>
      <c r="E314" s="746"/>
      <c r="F314" s="689"/>
      <c r="G314" s="689"/>
      <c r="H314" s="690"/>
      <c r="I314" s="44" t="s">
        <v>417</v>
      </c>
      <c r="J314" s="669" t="s">
        <v>112</v>
      </c>
      <c r="K314" s="669"/>
      <c r="L314" s="669"/>
      <c r="M314" s="669"/>
      <c r="N314" s="669"/>
      <c r="O314" s="669"/>
      <c r="P314" s="669"/>
      <c r="Q314" s="670"/>
      <c r="R314" s="118"/>
      <c r="S314" s="77"/>
      <c r="T314" s="77"/>
      <c r="U314" s="77"/>
      <c r="V314" s="77"/>
      <c r="W314" s="77"/>
      <c r="X314" s="77"/>
      <c r="Y314" s="77"/>
      <c r="Z314" s="77"/>
      <c r="AA314" s="77"/>
      <c r="AB314" s="77"/>
      <c r="AC314" s="765"/>
      <c r="AE314" s="446" t="str">
        <f>+N313</f>
        <v>□</v>
      </c>
      <c r="AH314" s="480" t="str">
        <f>IF(AE314&amp;AE315&amp;AE316="■□□","◎無し",IF(AE314&amp;AE315&amp;AE316="□■□","●適合",IF(AE314&amp;AE315&amp;AE316="□□■","◆未達",IF(AE314&amp;AE315&amp;AE316="□□□","■未答","▼矛盾"))))</f>
        <v>■未答</v>
      </c>
      <c r="AI314" s="43"/>
      <c r="AJ314" s="475" t="str">
        <f>IF(Z313=0,"■未答",IF(Z313&lt;1500,"◆未達","●範囲内"))</f>
        <v>■未答</v>
      </c>
      <c r="AL314" s="24" t="s">
        <v>355</v>
      </c>
      <c r="AM314" s="476" t="s">
        <v>475</v>
      </c>
      <c r="AN314" s="476" t="s">
        <v>470</v>
      </c>
      <c r="AO314" s="476" t="s">
        <v>605</v>
      </c>
      <c r="AP314" s="476" t="s">
        <v>593</v>
      </c>
      <c r="AQ314" s="476" t="s">
        <v>346</v>
      </c>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row>
    <row r="315" spans="2:84" ht="19.5" customHeight="1">
      <c r="B315" s="733"/>
      <c r="C315" s="679"/>
      <c r="D315" s="64"/>
      <c r="E315" s="747"/>
      <c r="F315" s="748"/>
      <c r="G315" s="748"/>
      <c r="H315" s="749"/>
      <c r="I315" s="47" t="s">
        <v>480</v>
      </c>
      <c r="J315" s="729" t="s">
        <v>114</v>
      </c>
      <c r="K315" s="729"/>
      <c r="L315" s="729"/>
      <c r="M315" s="729"/>
      <c r="N315" s="729"/>
      <c r="O315" s="729"/>
      <c r="P315" s="729"/>
      <c r="Q315" s="730"/>
      <c r="R315" s="67"/>
      <c r="S315" s="68"/>
      <c r="T315" s="68"/>
      <c r="U315" s="68"/>
      <c r="V315" s="68"/>
      <c r="W315" s="68"/>
      <c r="X315" s="68"/>
      <c r="Y315" s="68"/>
      <c r="Z315" s="68"/>
      <c r="AA315" s="68"/>
      <c r="AB315" s="68"/>
      <c r="AC315" s="778"/>
      <c r="AE315" s="1" t="str">
        <f>+I314</f>
        <v>□</v>
      </c>
      <c r="AL315" s="24"/>
      <c r="AM315" s="475" t="s">
        <v>370</v>
      </c>
      <c r="AN315" s="475" t="s">
        <v>347</v>
      </c>
      <c r="AO315" s="475" t="s">
        <v>348</v>
      </c>
      <c r="AP315" s="480" t="s">
        <v>349</v>
      </c>
      <c r="AQ315" s="480" t="s">
        <v>350</v>
      </c>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row>
    <row r="316" spans="2:84" ht="19.5" customHeight="1">
      <c r="B316" s="733"/>
      <c r="C316" s="679"/>
      <c r="D316" s="745" t="s">
        <v>44</v>
      </c>
      <c r="E316" s="687"/>
      <c r="F316" s="687"/>
      <c r="G316" s="687"/>
      <c r="H316" s="688"/>
      <c r="I316" s="153"/>
      <c r="J316" s="154"/>
      <c r="K316" s="154"/>
      <c r="L316" s="153"/>
      <c r="M316" s="154"/>
      <c r="N316" s="155" t="s">
        <v>436</v>
      </c>
      <c r="O316" s="727" t="s">
        <v>186</v>
      </c>
      <c r="P316" s="727"/>
      <c r="Q316" s="728"/>
      <c r="R316" s="71"/>
      <c r="S316" s="72"/>
      <c r="T316" s="72"/>
      <c r="U316" s="72"/>
      <c r="V316" s="72"/>
      <c r="W316" s="72"/>
      <c r="X316" s="72"/>
      <c r="Y316" s="72"/>
      <c r="Z316" s="72"/>
      <c r="AA316" s="72"/>
      <c r="AB316" s="72"/>
      <c r="AC316" s="696"/>
      <c r="AE316" s="1" t="str">
        <f>+I315</f>
        <v>□</v>
      </c>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row>
    <row r="317" spans="2:84" ht="19.5" customHeight="1">
      <c r="B317" s="733"/>
      <c r="C317" s="679"/>
      <c r="D317" s="746"/>
      <c r="E317" s="689"/>
      <c r="F317" s="689"/>
      <c r="G317" s="689"/>
      <c r="H317" s="690"/>
      <c r="I317" s="125" t="s">
        <v>456</v>
      </c>
      <c r="J317" s="669" t="s">
        <v>187</v>
      </c>
      <c r="K317" s="669"/>
      <c r="L317" s="669"/>
      <c r="M317" s="669"/>
      <c r="N317" s="669"/>
      <c r="O317" s="669"/>
      <c r="P317" s="669"/>
      <c r="Q317" s="670"/>
      <c r="R317" s="118"/>
      <c r="S317" s="77"/>
      <c r="T317" s="77"/>
      <c r="U317" s="77"/>
      <c r="V317" s="77"/>
      <c r="W317" s="77"/>
      <c r="X317" s="77"/>
      <c r="Y317" s="77"/>
      <c r="Z317" s="77"/>
      <c r="AA317" s="77"/>
      <c r="AB317" s="77"/>
      <c r="AC317" s="697"/>
      <c r="AE317" s="446" t="str">
        <f>+N316</f>
        <v>□</v>
      </c>
      <c r="AH317" s="480" t="str">
        <f>IF(AE317&amp;AE318&amp;AE319="■□□","◎無し",IF(AE317&amp;AE318&amp;AE319="□■□","●適合",IF(AE317&amp;AE318&amp;AE319="□□■","◆未達",IF(AE317&amp;AE318&amp;AE319="□□□","■未答","▼矛盾"))))</f>
        <v>■未答</v>
      </c>
      <c r="AI317" s="43"/>
      <c r="AL317" s="24" t="s">
        <v>355</v>
      </c>
      <c r="AM317" s="476" t="s">
        <v>469</v>
      </c>
      <c r="AN317" s="476" t="s">
        <v>604</v>
      </c>
      <c r="AO317" s="476" t="s">
        <v>605</v>
      </c>
      <c r="AP317" s="476" t="s">
        <v>637</v>
      </c>
      <c r="AQ317" s="476" t="s">
        <v>346</v>
      </c>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row>
    <row r="318" spans="2:84" ht="19.5" customHeight="1">
      <c r="B318" s="792"/>
      <c r="C318" s="682"/>
      <c r="D318" s="747"/>
      <c r="E318" s="748"/>
      <c r="F318" s="748"/>
      <c r="G318" s="748"/>
      <c r="H318" s="749"/>
      <c r="I318" s="127" t="s">
        <v>634</v>
      </c>
      <c r="J318" s="729" t="s">
        <v>188</v>
      </c>
      <c r="K318" s="729"/>
      <c r="L318" s="729"/>
      <c r="M318" s="729"/>
      <c r="N318" s="729"/>
      <c r="O318" s="729"/>
      <c r="P318" s="729"/>
      <c r="Q318" s="730"/>
      <c r="R318" s="67"/>
      <c r="S318" s="68"/>
      <c r="T318" s="68"/>
      <c r="U318" s="68"/>
      <c r="V318" s="68"/>
      <c r="W318" s="68"/>
      <c r="X318" s="68"/>
      <c r="Y318" s="68"/>
      <c r="Z318" s="68"/>
      <c r="AA318" s="68"/>
      <c r="AB318" s="68"/>
      <c r="AC318" s="698"/>
      <c r="AE318" s="1" t="str">
        <f>+I317</f>
        <v>□</v>
      </c>
      <c r="AL318" s="24"/>
      <c r="AM318" s="475" t="s">
        <v>370</v>
      </c>
      <c r="AN318" s="475" t="s">
        <v>347</v>
      </c>
      <c r="AO318" s="475" t="s">
        <v>348</v>
      </c>
      <c r="AP318" s="480" t="s">
        <v>349</v>
      </c>
      <c r="AQ318" s="480" t="s">
        <v>350</v>
      </c>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row>
    <row r="319" spans="2:84" ht="19.5" customHeight="1">
      <c r="B319" s="770" t="s">
        <v>638</v>
      </c>
      <c r="C319" s="771"/>
      <c r="D319" s="745" t="s">
        <v>45</v>
      </c>
      <c r="E319" s="687"/>
      <c r="F319" s="687"/>
      <c r="G319" s="687"/>
      <c r="H319" s="688"/>
      <c r="I319" s="153"/>
      <c r="J319" s="154"/>
      <c r="K319" s="154"/>
      <c r="L319" s="153"/>
      <c r="M319" s="154"/>
      <c r="N319" s="155" t="s">
        <v>417</v>
      </c>
      <c r="O319" s="727" t="s">
        <v>234</v>
      </c>
      <c r="P319" s="727"/>
      <c r="Q319" s="728"/>
      <c r="R319" s="156" t="s">
        <v>436</v>
      </c>
      <c r="S319" s="720" t="s">
        <v>235</v>
      </c>
      <c r="T319" s="720"/>
      <c r="U319" s="720"/>
      <c r="V319" s="720"/>
      <c r="W319" s="720"/>
      <c r="X319" s="720"/>
      <c r="Y319" s="720"/>
      <c r="Z319" s="720"/>
      <c r="AA319" s="720"/>
      <c r="AB319" s="775"/>
      <c r="AC319" s="696"/>
      <c r="AE319" s="1" t="str">
        <f>+I318</f>
        <v>□</v>
      </c>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row>
    <row r="320" spans="2:84" ht="19.5" customHeight="1">
      <c r="B320" s="772"/>
      <c r="C320" s="771"/>
      <c r="D320" s="746"/>
      <c r="E320" s="689"/>
      <c r="F320" s="689"/>
      <c r="G320" s="689"/>
      <c r="H320" s="690"/>
      <c r="I320" s="125" t="s">
        <v>456</v>
      </c>
      <c r="J320" s="669" t="s">
        <v>190</v>
      </c>
      <c r="K320" s="669"/>
      <c r="L320" s="669"/>
      <c r="M320" s="669"/>
      <c r="N320" s="669"/>
      <c r="O320" s="669"/>
      <c r="P320" s="669"/>
      <c r="Q320" s="670"/>
      <c r="R320" s="27" t="s">
        <v>606</v>
      </c>
      <c r="S320" s="700" t="s">
        <v>236</v>
      </c>
      <c r="T320" s="700"/>
      <c r="U320" s="700"/>
      <c r="V320" s="700"/>
      <c r="W320" s="700"/>
      <c r="X320" s="700"/>
      <c r="Y320" s="700"/>
      <c r="Z320" s="700"/>
      <c r="AA320" s="700"/>
      <c r="AB320" s="725"/>
      <c r="AC320" s="697"/>
      <c r="AE320" s="446" t="str">
        <f>+N319</f>
        <v>□</v>
      </c>
      <c r="AH320" s="480" t="str">
        <f>IF(AE320&amp;AE321&amp;AE322="■□□","◎無し",IF(AE320&amp;AE321&amp;AE322="□■□","●適合",IF(AE320&amp;AE321&amp;AE322="□□■","◆未達",IF(AE320&amp;AE321&amp;AE322="□□□","■未答","▼矛盾"))))</f>
        <v>■未答</v>
      </c>
      <c r="AI320" s="43"/>
      <c r="AL320" s="24" t="s">
        <v>355</v>
      </c>
      <c r="AM320" s="476" t="s">
        <v>505</v>
      </c>
      <c r="AN320" s="476" t="s">
        <v>470</v>
      </c>
      <c r="AO320" s="476" t="s">
        <v>605</v>
      </c>
      <c r="AP320" s="476" t="s">
        <v>639</v>
      </c>
      <c r="AQ320" s="476" t="s">
        <v>346</v>
      </c>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row>
    <row r="321" spans="2:84" ht="19.5" customHeight="1">
      <c r="B321" s="772"/>
      <c r="C321" s="771"/>
      <c r="D321" s="746"/>
      <c r="E321" s="689"/>
      <c r="F321" s="689"/>
      <c r="G321" s="689"/>
      <c r="H321" s="690"/>
      <c r="I321" s="127" t="s">
        <v>456</v>
      </c>
      <c r="J321" s="729" t="s">
        <v>192</v>
      </c>
      <c r="K321" s="729"/>
      <c r="L321" s="729"/>
      <c r="M321" s="729"/>
      <c r="N321" s="729"/>
      <c r="O321" s="729"/>
      <c r="P321" s="729"/>
      <c r="Q321" s="730"/>
      <c r="R321" s="67"/>
      <c r="S321" s="68"/>
      <c r="T321" s="68"/>
      <c r="U321" s="68"/>
      <c r="V321" s="68"/>
      <c r="W321" s="68"/>
      <c r="X321" s="68"/>
      <c r="Y321" s="68"/>
      <c r="Z321" s="68"/>
      <c r="AA321" s="68"/>
      <c r="AB321" s="70"/>
      <c r="AC321" s="698"/>
      <c r="AE321" s="1" t="str">
        <f>+I320</f>
        <v>□</v>
      </c>
      <c r="AL321" s="24"/>
      <c r="AM321" s="475" t="s">
        <v>370</v>
      </c>
      <c r="AN321" s="475" t="s">
        <v>347</v>
      </c>
      <c r="AO321" s="475" t="s">
        <v>348</v>
      </c>
      <c r="AP321" s="480" t="s">
        <v>349</v>
      </c>
      <c r="AQ321" s="480" t="s">
        <v>350</v>
      </c>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row>
    <row r="322" spans="2:84" ht="15" customHeight="1">
      <c r="B322" s="772"/>
      <c r="C322" s="771"/>
      <c r="D322" s="52"/>
      <c r="E322" s="745" t="s">
        <v>46</v>
      </c>
      <c r="F322" s="687"/>
      <c r="G322" s="687"/>
      <c r="H322" s="688"/>
      <c r="I322" s="86"/>
      <c r="J322" s="86"/>
      <c r="K322" s="86"/>
      <c r="L322" s="86"/>
      <c r="M322" s="86"/>
      <c r="N322" s="153"/>
      <c r="O322" s="154"/>
      <c r="P322" s="154"/>
      <c r="Q322" s="157"/>
      <c r="R322" s="71"/>
      <c r="S322" s="72"/>
      <c r="T322" s="158"/>
      <c r="U322" s="72"/>
      <c r="V322" s="72"/>
      <c r="W322" s="72"/>
      <c r="X322" s="159"/>
      <c r="Y322" s="159"/>
      <c r="Z322" s="159"/>
      <c r="AA322" s="72"/>
      <c r="AB322" s="61" t="s">
        <v>63</v>
      </c>
      <c r="AC322" s="696"/>
      <c r="AE322" s="1" t="str">
        <f>+I321</f>
        <v>□</v>
      </c>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row>
    <row r="323" spans="2:84" ht="19.5" customHeight="1">
      <c r="B323" s="772"/>
      <c r="C323" s="771"/>
      <c r="D323" s="52"/>
      <c r="E323" s="746"/>
      <c r="F323" s="689"/>
      <c r="G323" s="689"/>
      <c r="H323" s="690"/>
      <c r="I323" s="75"/>
      <c r="J323" s="75"/>
      <c r="K323" s="75"/>
      <c r="L323" s="75"/>
      <c r="M323" s="75"/>
      <c r="N323" s="125" t="s">
        <v>417</v>
      </c>
      <c r="O323" s="669" t="s">
        <v>186</v>
      </c>
      <c r="P323" s="669"/>
      <c r="Q323" s="670"/>
      <c r="R323" s="118"/>
      <c r="S323" s="77"/>
      <c r="T323" s="769" t="s">
        <v>193</v>
      </c>
      <c r="U323" s="769"/>
      <c r="V323" s="769"/>
      <c r="W323" s="769"/>
      <c r="X323" s="701"/>
      <c r="Y323" s="701"/>
      <c r="Z323" s="701"/>
      <c r="AA323" s="77" t="s">
        <v>473</v>
      </c>
      <c r="AB323" s="79"/>
      <c r="AC323" s="697"/>
      <c r="AE323" s="446" t="str">
        <f>+N323</f>
        <v>□</v>
      </c>
      <c r="AH323" s="480" t="str">
        <f>IF(AE323&amp;AE324&amp;AE325="■□□","◎無し",IF(AE323&amp;AE324&amp;AE325="□■□","●適合",IF(AE323&amp;AE324&amp;AE325="□□■","◆未達",IF(AE323&amp;AE324&amp;AE325="□□□","■未答","▼矛盾"))))</f>
        <v>■未答</v>
      </c>
      <c r="AI323" s="43"/>
      <c r="AL323" s="24" t="s">
        <v>355</v>
      </c>
      <c r="AM323" s="476" t="s">
        <v>640</v>
      </c>
      <c r="AN323" s="476" t="s">
        <v>592</v>
      </c>
      <c r="AO323" s="476" t="s">
        <v>471</v>
      </c>
      <c r="AP323" s="476" t="s">
        <v>574</v>
      </c>
      <c r="AQ323" s="476" t="s">
        <v>346</v>
      </c>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row>
    <row r="324" spans="2:84" ht="19.5" customHeight="1">
      <c r="B324" s="772"/>
      <c r="C324" s="771"/>
      <c r="D324" s="52"/>
      <c r="E324" s="746"/>
      <c r="F324" s="689"/>
      <c r="G324" s="689"/>
      <c r="H324" s="690"/>
      <c r="I324" s="44" t="s">
        <v>606</v>
      </c>
      <c r="J324" s="669" t="s">
        <v>114</v>
      </c>
      <c r="K324" s="669"/>
      <c r="L324" s="669"/>
      <c r="M324" s="669"/>
      <c r="N324" s="669"/>
      <c r="O324" s="669"/>
      <c r="P324" s="669"/>
      <c r="Q324" s="670"/>
      <c r="R324" s="27" t="s">
        <v>417</v>
      </c>
      <c r="S324" s="700" t="s">
        <v>237</v>
      </c>
      <c r="T324" s="700"/>
      <c r="U324" s="700"/>
      <c r="V324" s="700"/>
      <c r="W324" s="700"/>
      <c r="X324" s="700"/>
      <c r="Y324" s="700"/>
      <c r="Z324" s="700"/>
      <c r="AA324" s="700"/>
      <c r="AB324" s="725"/>
      <c r="AC324" s="697"/>
      <c r="AE324" s="1" t="str">
        <f>+I324</f>
        <v>□</v>
      </c>
      <c r="AH324" s="577" t="s">
        <v>120</v>
      </c>
      <c r="AJ324" s="602" t="str">
        <f>IF(X323&gt;0,IF(X323&gt;80,"場合分け",8),"(未答)")</f>
        <v>(未答)</v>
      </c>
      <c r="AL324" s="24"/>
      <c r="AM324" s="475" t="s">
        <v>370</v>
      </c>
      <c r="AN324" s="475" t="s">
        <v>347</v>
      </c>
      <c r="AO324" s="475" t="s">
        <v>348</v>
      </c>
      <c r="AP324" s="480" t="s">
        <v>349</v>
      </c>
      <c r="AQ324" s="480" t="s">
        <v>350</v>
      </c>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row>
    <row r="325" spans="2:84" ht="19.5" customHeight="1">
      <c r="B325" s="772"/>
      <c r="C325" s="771"/>
      <c r="D325" s="52"/>
      <c r="E325" s="746"/>
      <c r="F325" s="689"/>
      <c r="G325" s="689"/>
      <c r="H325" s="690"/>
      <c r="I325" s="44" t="s">
        <v>417</v>
      </c>
      <c r="J325" s="669" t="s">
        <v>112</v>
      </c>
      <c r="K325" s="669"/>
      <c r="L325" s="669"/>
      <c r="M325" s="669"/>
      <c r="N325" s="669"/>
      <c r="O325" s="669"/>
      <c r="P325" s="669"/>
      <c r="Q325" s="670"/>
      <c r="R325" s="27" t="s">
        <v>641</v>
      </c>
      <c r="S325" s="700" t="s">
        <v>194</v>
      </c>
      <c r="T325" s="700"/>
      <c r="U325" s="700"/>
      <c r="V325" s="700"/>
      <c r="W325" s="700"/>
      <c r="X325" s="700"/>
      <c r="Y325" s="700"/>
      <c r="Z325" s="700"/>
      <c r="AA325" s="700"/>
      <c r="AB325" s="725"/>
      <c r="AC325" s="697"/>
      <c r="AE325" s="1" t="str">
        <f>+I325</f>
        <v>□</v>
      </c>
      <c r="AH325" s="577" t="s">
        <v>607</v>
      </c>
      <c r="AJ325" s="480" t="str">
        <f>IF(Z326&gt;0,IF(Z326&lt;AJ324,"◆未達","●適合"),"■未答")</f>
        <v>■未答</v>
      </c>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row>
    <row r="326" spans="2:84" ht="19.5" customHeight="1">
      <c r="B326" s="772"/>
      <c r="C326" s="771"/>
      <c r="D326" s="52"/>
      <c r="E326" s="746"/>
      <c r="F326" s="689"/>
      <c r="G326" s="689"/>
      <c r="H326" s="690"/>
      <c r="I326" s="75"/>
      <c r="J326" s="75"/>
      <c r="K326" s="75"/>
      <c r="L326" s="75"/>
      <c r="M326" s="75"/>
      <c r="N326" s="75"/>
      <c r="O326" s="75"/>
      <c r="P326" s="75"/>
      <c r="Q326" s="76"/>
      <c r="R326" s="118"/>
      <c r="S326" s="768" t="s">
        <v>196</v>
      </c>
      <c r="T326" s="768"/>
      <c r="U326" s="768"/>
      <c r="V326" s="768"/>
      <c r="W326" s="768"/>
      <c r="X326" s="768"/>
      <c r="Y326" s="77" t="s">
        <v>642</v>
      </c>
      <c r="Z326" s="701"/>
      <c r="AA326" s="701"/>
      <c r="AB326" s="79"/>
      <c r="AC326" s="697"/>
      <c r="AH326" s="577" t="s">
        <v>643</v>
      </c>
      <c r="AJ326" s="480" t="str">
        <f>IF(Y327&gt;0,IF(Y327&lt;1200,"◆未達","●適合"),"■未答")</f>
        <v>■未答</v>
      </c>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row>
    <row r="327" spans="2:84" ht="19.5" customHeight="1">
      <c r="B327" s="772"/>
      <c r="C327" s="771"/>
      <c r="D327" s="52"/>
      <c r="E327" s="746"/>
      <c r="F327" s="689"/>
      <c r="G327" s="689"/>
      <c r="H327" s="690"/>
      <c r="I327" s="75"/>
      <c r="J327" s="75"/>
      <c r="K327" s="75"/>
      <c r="L327" s="75"/>
      <c r="M327" s="75"/>
      <c r="N327" s="75"/>
      <c r="O327" s="75"/>
      <c r="P327" s="75"/>
      <c r="Q327" s="76"/>
      <c r="R327" s="118"/>
      <c r="S327" s="768" t="s">
        <v>238</v>
      </c>
      <c r="T327" s="768"/>
      <c r="U327" s="768"/>
      <c r="V327" s="768"/>
      <c r="W327" s="768"/>
      <c r="X327" s="768"/>
      <c r="Y327" s="703"/>
      <c r="Z327" s="703"/>
      <c r="AA327" s="133" t="s">
        <v>473</v>
      </c>
      <c r="AB327" s="79"/>
      <c r="AC327" s="697"/>
      <c r="AH327" s="577"/>
      <c r="AJ327" s="57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row>
    <row r="328" spans="2:84" ht="4.5" customHeight="1">
      <c r="B328" s="772"/>
      <c r="C328" s="771"/>
      <c r="D328" s="52"/>
      <c r="E328" s="746"/>
      <c r="F328" s="689"/>
      <c r="G328" s="689"/>
      <c r="H328" s="690"/>
      <c r="I328" s="81"/>
      <c r="J328" s="81"/>
      <c r="K328" s="81"/>
      <c r="L328" s="81"/>
      <c r="M328" s="81"/>
      <c r="N328" s="81"/>
      <c r="O328" s="81"/>
      <c r="P328" s="81"/>
      <c r="Q328" s="82"/>
      <c r="R328" s="67"/>
      <c r="S328" s="68"/>
      <c r="T328" s="68"/>
      <c r="U328" s="68"/>
      <c r="V328" s="68"/>
      <c r="W328" s="68"/>
      <c r="X328" s="69"/>
      <c r="Y328" s="757"/>
      <c r="Z328" s="757"/>
      <c r="AA328" s="164"/>
      <c r="AB328" s="70"/>
      <c r="AC328" s="698"/>
      <c r="AH328" s="577"/>
      <c r="AJ328" s="577"/>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row>
    <row r="329" spans="2:84" ht="19.5" customHeight="1">
      <c r="B329" s="772"/>
      <c r="C329" s="771"/>
      <c r="D329" s="52"/>
      <c r="E329" s="758" t="s">
        <v>644</v>
      </c>
      <c r="F329" s="759"/>
      <c r="G329" s="759"/>
      <c r="H329" s="760"/>
      <c r="I329" s="166"/>
      <c r="J329" s="162"/>
      <c r="K329" s="162"/>
      <c r="L329" s="166"/>
      <c r="M329" s="162"/>
      <c r="N329" s="125" t="s">
        <v>445</v>
      </c>
      <c r="O329" s="727" t="s">
        <v>186</v>
      </c>
      <c r="P329" s="727"/>
      <c r="Q329" s="728"/>
      <c r="R329" s="165"/>
      <c r="S329" s="89"/>
      <c r="T329" s="89"/>
      <c r="U329" s="89"/>
      <c r="V329" s="89"/>
      <c r="W329" s="89"/>
      <c r="X329" s="159"/>
      <c r="Y329" s="159"/>
      <c r="Z329" s="159"/>
      <c r="AA329" s="72"/>
      <c r="AB329" s="61" t="s">
        <v>63</v>
      </c>
      <c r="AC329" s="764"/>
      <c r="AE329" s="446" t="str">
        <f>+N329</f>
        <v>□</v>
      </c>
      <c r="AH329" s="480" t="str">
        <f>IF(AE329&amp;AE330&amp;AE331="■□□","◎無し",IF(AE329&amp;AE330&amp;AE331="□■□","●適合",IF(AE329&amp;AE330&amp;AE331="□□■","◆未達",IF(AE329&amp;AE330&amp;AE331="□□□","■未答","▼矛盾"))))</f>
        <v>■未答</v>
      </c>
      <c r="AI329" s="43"/>
      <c r="AL329" s="24" t="s">
        <v>355</v>
      </c>
      <c r="AM329" s="476" t="s">
        <v>603</v>
      </c>
      <c r="AN329" s="476" t="s">
        <v>506</v>
      </c>
      <c r="AO329" s="476" t="s">
        <v>605</v>
      </c>
      <c r="AP329" s="476" t="s">
        <v>645</v>
      </c>
      <c r="AQ329" s="476" t="s">
        <v>346</v>
      </c>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row>
    <row r="330" spans="2:84" ht="19.5" customHeight="1">
      <c r="B330" s="772"/>
      <c r="C330" s="771"/>
      <c r="D330" s="52"/>
      <c r="E330" s="761"/>
      <c r="F330" s="762"/>
      <c r="G330" s="762"/>
      <c r="H330" s="763"/>
      <c r="I330" s="125" t="s">
        <v>634</v>
      </c>
      <c r="J330" s="669" t="s">
        <v>239</v>
      </c>
      <c r="K330" s="669"/>
      <c r="L330" s="669"/>
      <c r="M330" s="669"/>
      <c r="N330" s="669"/>
      <c r="O330" s="669"/>
      <c r="P330" s="669"/>
      <c r="Q330" s="670"/>
      <c r="R330" s="741" t="s">
        <v>146</v>
      </c>
      <c r="S330" s="742"/>
      <c r="T330" s="742"/>
      <c r="U330" s="742"/>
      <c r="V330" s="125" t="s">
        <v>606</v>
      </c>
      <c r="W330" s="743" t="s">
        <v>147</v>
      </c>
      <c r="X330" s="743"/>
      <c r="Y330" s="125" t="s">
        <v>480</v>
      </c>
      <c r="Z330" s="742" t="s">
        <v>148</v>
      </c>
      <c r="AA330" s="742"/>
      <c r="AB330" s="135"/>
      <c r="AC330" s="765"/>
      <c r="AE330" s="1" t="str">
        <f>+I330</f>
        <v>□</v>
      </c>
      <c r="AH330" s="486" t="s">
        <v>372</v>
      </c>
      <c r="AJ330" s="475" t="str">
        <f>IF(V330&amp;Y330="■□","◎過分",IF(V330&amp;Y330="□■","●適合",IF(V330&amp;Y330="□□","■未答","▼矛盾")))</f>
        <v>■未答</v>
      </c>
      <c r="AL330" s="24"/>
      <c r="AM330" s="475" t="s">
        <v>370</v>
      </c>
      <c r="AN330" s="475" t="s">
        <v>347</v>
      </c>
      <c r="AO330" s="475" t="s">
        <v>348</v>
      </c>
      <c r="AP330" s="480" t="s">
        <v>349</v>
      </c>
      <c r="AQ330" s="480" t="s">
        <v>350</v>
      </c>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row>
    <row r="331" spans="2:84" ht="19.5" customHeight="1">
      <c r="B331" s="772"/>
      <c r="C331" s="771"/>
      <c r="D331" s="52"/>
      <c r="E331" s="761"/>
      <c r="F331" s="762"/>
      <c r="G331" s="762"/>
      <c r="H331" s="763"/>
      <c r="I331" s="127" t="s">
        <v>416</v>
      </c>
      <c r="J331" s="729" t="s">
        <v>205</v>
      </c>
      <c r="K331" s="729"/>
      <c r="L331" s="729"/>
      <c r="M331" s="729"/>
      <c r="N331" s="729"/>
      <c r="O331" s="729"/>
      <c r="P331" s="729"/>
      <c r="Q331" s="730"/>
      <c r="R331" s="766" t="s">
        <v>204</v>
      </c>
      <c r="S331" s="767"/>
      <c r="T331" s="767"/>
      <c r="U331" s="767"/>
      <c r="V331" s="767"/>
      <c r="W331" s="767"/>
      <c r="X331" s="754"/>
      <c r="Y331" s="754"/>
      <c r="Z331" s="754"/>
      <c r="AA331" s="68" t="s">
        <v>482</v>
      </c>
      <c r="AB331" s="70"/>
      <c r="AC331" s="765"/>
      <c r="AE331" s="1" t="str">
        <f>+I331</f>
        <v>□</v>
      </c>
      <c r="AH331" s="486" t="s">
        <v>373</v>
      </c>
      <c r="AJ331" s="480" t="str">
        <f>IF(X331&gt;0,IF(X331&lt;700,"◆低すぎ",IF(X331&gt;900,"◆高すぎ","●適合")),"■未答")</f>
        <v>■未答</v>
      </c>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row>
    <row r="332" spans="2:84" ht="19.5" customHeight="1">
      <c r="B332" s="772"/>
      <c r="C332" s="771"/>
      <c r="D332" s="22"/>
      <c r="E332" s="745" t="s">
        <v>646</v>
      </c>
      <c r="F332" s="687"/>
      <c r="G332" s="687"/>
      <c r="H332" s="688"/>
      <c r="I332" s="153"/>
      <c r="J332" s="154"/>
      <c r="K332" s="154"/>
      <c r="L332" s="153"/>
      <c r="M332" s="154"/>
      <c r="N332" s="155" t="s">
        <v>647</v>
      </c>
      <c r="O332" s="727" t="s">
        <v>186</v>
      </c>
      <c r="P332" s="727"/>
      <c r="Q332" s="728"/>
      <c r="R332" s="31"/>
      <c r="S332" s="77" t="s">
        <v>238</v>
      </c>
      <c r="T332" s="77"/>
      <c r="U332" s="77"/>
      <c r="V332" s="77"/>
      <c r="W332" s="77"/>
      <c r="X332" s="77"/>
      <c r="Y332" s="755"/>
      <c r="Z332" s="755"/>
      <c r="AA332" s="133" t="s">
        <v>648</v>
      </c>
      <c r="AB332" s="133"/>
      <c r="AC332" s="126"/>
      <c r="AE332" s="446" t="str">
        <f>+N332</f>
        <v>□</v>
      </c>
      <c r="AH332" s="480" t="str">
        <f>IF(AE332&amp;AE333&amp;AE334="■□□","◎無し",IF(AE332&amp;AE333&amp;AE334="□■□","●適合",IF(AE332&amp;AE333&amp;AE334="□□■","◆未達",IF(AE332&amp;AE333&amp;AE334="□□□","■未答","▼矛盾"))))</f>
        <v>■未答</v>
      </c>
      <c r="AI332" s="43"/>
      <c r="AJ332" s="480" t="str">
        <f>IF(Y332&gt;0,IF(Y332&lt;900,"◆未達","●適合"),"■未答")</f>
        <v>■未答</v>
      </c>
      <c r="AK332" s="606" t="s">
        <v>649</v>
      </c>
      <c r="AL332" s="24" t="s">
        <v>355</v>
      </c>
      <c r="AM332" s="476" t="s">
        <v>469</v>
      </c>
      <c r="AN332" s="476" t="s">
        <v>650</v>
      </c>
      <c r="AO332" s="476" t="s">
        <v>605</v>
      </c>
      <c r="AP332" s="476" t="s">
        <v>651</v>
      </c>
      <c r="AQ332" s="476" t="s">
        <v>346</v>
      </c>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row>
    <row r="333" spans="2:84" ht="19.5" customHeight="1">
      <c r="B333" s="772"/>
      <c r="C333" s="771"/>
      <c r="D333" s="22"/>
      <c r="E333" s="746"/>
      <c r="F333" s="748"/>
      <c r="G333" s="748"/>
      <c r="H333" s="749"/>
      <c r="I333" s="127" t="s">
        <v>456</v>
      </c>
      <c r="J333" s="729" t="s">
        <v>176</v>
      </c>
      <c r="K333" s="729"/>
      <c r="L333" s="127" t="s">
        <v>417</v>
      </c>
      <c r="M333" s="729" t="s">
        <v>177</v>
      </c>
      <c r="N333" s="729"/>
      <c r="O333" s="729"/>
      <c r="P333" s="81"/>
      <c r="Q333" s="82"/>
      <c r="R333" s="178"/>
      <c r="S333" s="68" t="s">
        <v>0</v>
      </c>
      <c r="T333" s="68"/>
      <c r="U333" s="68"/>
      <c r="V333" s="68"/>
      <c r="W333" s="68"/>
      <c r="X333" s="68"/>
      <c r="Y333" s="756"/>
      <c r="Z333" s="756"/>
      <c r="AA333" s="164" t="s">
        <v>482</v>
      </c>
      <c r="AB333" s="164"/>
      <c r="AC333" s="126"/>
      <c r="AE333" s="1" t="str">
        <f>+I333</f>
        <v>□</v>
      </c>
      <c r="AJ333" s="480" t="str">
        <f>IF(Y333&gt;0,IF(Y333&lt;900,"◆未達","●適合"),"■未答")</f>
        <v>■未答</v>
      </c>
      <c r="AK333" s="606" t="s">
        <v>652</v>
      </c>
      <c r="AL333" s="24"/>
      <c r="AM333" s="475" t="s">
        <v>370</v>
      </c>
      <c r="AN333" s="475" t="s">
        <v>347</v>
      </c>
      <c r="AO333" s="475" t="s">
        <v>348</v>
      </c>
      <c r="AP333" s="480" t="s">
        <v>349</v>
      </c>
      <c r="AQ333" s="480" t="s">
        <v>350</v>
      </c>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row>
    <row r="334" spans="2:84" ht="19.5" customHeight="1">
      <c r="B334" s="772"/>
      <c r="C334" s="771"/>
      <c r="D334" s="22"/>
      <c r="E334" s="693" t="s">
        <v>653</v>
      </c>
      <c r="F334" s="687" t="s">
        <v>31</v>
      </c>
      <c r="G334" s="687"/>
      <c r="H334" s="688"/>
      <c r="I334" s="85"/>
      <c r="J334" s="154"/>
      <c r="K334" s="154"/>
      <c r="L334" s="154"/>
      <c r="M334" s="154"/>
      <c r="N334" s="155" t="s">
        <v>417</v>
      </c>
      <c r="O334" s="727" t="s">
        <v>186</v>
      </c>
      <c r="P334" s="727"/>
      <c r="Q334" s="727"/>
      <c r="R334" s="699" t="s">
        <v>123</v>
      </c>
      <c r="S334" s="700"/>
      <c r="T334" s="700"/>
      <c r="U334" s="700"/>
      <c r="V334" s="701"/>
      <c r="W334" s="701"/>
      <c r="X334" s="32" t="s">
        <v>513</v>
      </c>
      <c r="Y334" s="32"/>
      <c r="Z334" s="32"/>
      <c r="AA334" s="32"/>
      <c r="AB334" s="62"/>
      <c r="AC334" s="126"/>
      <c r="AE334" s="1" t="str">
        <f>+L333</f>
        <v>□</v>
      </c>
      <c r="AH334" s="480" t="str">
        <f>IF(AE335&amp;AE336&amp;AE337="■□□","◎無し",IF(AE335&amp;AE336&amp;AE337="□■□","●適合",IF(AE335&amp;AE336&amp;AE337="□□■","◆未達",IF(AE335&amp;AE336&amp;AE337="□□□","■未答","▼矛盾"))))</f>
        <v>■未答</v>
      </c>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row>
    <row r="335" spans="2:84" ht="19.5" customHeight="1">
      <c r="B335" s="772"/>
      <c r="C335" s="771"/>
      <c r="D335" s="22"/>
      <c r="E335" s="694"/>
      <c r="F335" s="689"/>
      <c r="G335" s="689"/>
      <c r="H335" s="690"/>
      <c r="I335" s="44" t="s">
        <v>417</v>
      </c>
      <c r="J335" s="669" t="s">
        <v>197</v>
      </c>
      <c r="K335" s="669"/>
      <c r="L335" s="669"/>
      <c r="M335" s="669"/>
      <c r="N335" s="669"/>
      <c r="O335" s="669"/>
      <c r="P335" s="669"/>
      <c r="Q335" s="670"/>
      <c r="R335" s="699" t="s">
        <v>126</v>
      </c>
      <c r="S335" s="700"/>
      <c r="T335" s="700"/>
      <c r="U335" s="700"/>
      <c r="V335" s="701"/>
      <c r="W335" s="701"/>
      <c r="X335" s="32" t="s">
        <v>513</v>
      </c>
      <c r="Y335" s="77"/>
      <c r="Z335" s="77"/>
      <c r="AA335" s="32"/>
      <c r="AB335" s="62"/>
      <c r="AC335" s="126"/>
      <c r="AE335" s="446" t="str">
        <f>+N334</f>
        <v>□</v>
      </c>
      <c r="AH335" s="486" t="s">
        <v>515</v>
      </c>
      <c r="AJ335" s="480" t="str">
        <f>IF(V335&gt;0,IF(V335&lt;195,"◆195未満","●適合"),"■未答")</f>
        <v>■未答</v>
      </c>
      <c r="AL335" s="24" t="s">
        <v>355</v>
      </c>
      <c r="AM335" s="476" t="s">
        <v>654</v>
      </c>
      <c r="AN335" s="476" t="s">
        <v>655</v>
      </c>
      <c r="AO335" s="476" t="s">
        <v>656</v>
      </c>
      <c r="AP335" s="476" t="s">
        <v>637</v>
      </c>
      <c r="AQ335" s="476" t="s">
        <v>346</v>
      </c>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row>
    <row r="336" spans="2:84" ht="19.5" customHeight="1">
      <c r="B336" s="772"/>
      <c r="C336" s="771"/>
      <c r="D336" s="22"/>
      <c r="E336" s="694"/>
      <c r="F336" s="748"/>
      <c r="G336" s="748"/>
      <c r="H336" s="749"/>
      <c r="I336" s="44" t="s">
        <v>443</v>
      </c>
      <c r="J336" s="669" t="s">
        <v>198</v>
      </c>
      <c r="K336" s="669"/>
      <c r="L336" s="669"/>
      <c r="M336" s="669"/>
      <c r="N336" s="669"/>
      <c r="O336" s="669"/>
      <c r="P336" s="669"/>
      <c r="Q336" s="670"/>
      <c r="R336" s="38"/>
      <c r="S336" s="753" t="s">
        <v>127</v>
      </c>
      <c r="T336" s="753"/>
      <c r="U336" s="753"/>
      <c r="V336" s="753"/>
      <c r="W336" s="753"/>
      <c r="X336" s="753"/>
      <c r="Y336" s="752">
        <f>+W334*2+W335</f>
        <v>0</v>
      </c>
      <c r="Z336" s="752"/>
      <c r="AA336" s="32" t="s">
        <v>473</v>
      </c>
      <c r="AB336" s="62"/>
      <c r="AC336" s="126"/>
      <c r="AE336" s="1" t="str">
        <f>+I335</f>
        <v>□</v>
      </c>
      <c r="AH336" s="486" t="s">
        <v>518</v>
      </c>
      <c r="AJ336" s="480" t="str">
        <f>IF(Y336&gt;0,IF((V334*2+V335)&lt;550,IF((V334*2+V335)&gt;750,"◆未達","●適合"),"◆未達"),"■未答")</f>
        <v>■未答</v>
      </c>
      <c r="AL336" s="24"/>
      <c r="AM336" s="475" t="s">
        <v>370</v>
      </c>
      <c r="AN336" s="475" t="s">
        <v>347</v>
      </c>
      <c r="AO336" s="475" t="s">
        <v>348</v>
      </c>
      <c r="AP336" s="480" t="s">
        <v>349</v>
      </c>
      <c r="AQ336" s="480" t="s">
        <v>350</v>
      </c>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row>
    <row r="337" spans="2:84" ht="19.5" customHeight="1">
      <c r="B337" s="772"/>
      <c r="C337" s="771"/>
      <c r="D337" s="22"/>
      <c r="E337" s="694"/>
      <c r="F337" s="750" t="s">
        <v>627</v>
      </c>
      <c r="G337" s="750"/>
      <c r="H337" s="751"/>
      <c r="I337" s="24"/>
      <c r="J337" s="24"/>
      <c r="K337" s="24"/>
      <c r="L337" s="24"/>
      <c r="M337" s="24"/>
      <c r="N337" s="24"/>
      <c r="O337" s="24"/>
      <c r="P337" s="24"/>
      <c r="Q337" s="26"/>
      <c r="R337" s="699" t="s">
        <v>128</v>
      </c>
      <c r="S337" s="700"/>
      <c r="T337" s="700"/>
      <c r="U337" s="700"/>
      <c r="V337" s="701"/>
      <c r="W337" s="701"/>
      <c r="X337" s="32" t="s">
        <v>498</v>
      </c>
      <c r="Y337" s="77"/>
      <c r="Z337" s="77"/>
      <c r="AA337" s="32"/>
      <c r="AB337" s="62"/>
      <c r="AC337" s="126"/>
      <c r="AE337" s="1" t="str">
        <f>+I336</f>
        <v>□</v>
      </c>
      <c r="AH337" s="577" t="s">
        <v>520</v>
      </c>
      <c r="AJ337" s="480" t="str">
        <f>IF(V337&gt;0,IF(V337&gt;30,"◆30超過","●適合"),"■未答")</f>
        <v>■未答</v>
      </c>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row>
    <row r="338" spans="2:84" ht="6.75" customHeight="1">
      <c r="B338" s="772"/>
      <c r="C338" s="771"/>
      <c r="D338" s="22"/>
      <c r="E338" s="694"/>
      <c r="F338" s="745" t="s">
        <v>657</v>
      </c>
      <c r="G338" s="687"/>
      <c r="H338" s="688"/>
      <c r="I338" s="129"/>
      <c r="J338" s="86"/>
      <c r="K338" s="86"/>
      <c r="L338" s="86"/>
      <c r="M338" s="86"/>
      <c r="N338" s="86"/>
      <c r="O338" s="86"/>
      <c r="P338" s="86"/>
      <c r="Q338" s="86"/>
      <c r="R338" s="177"/>
      <c r="S338" s="168"/>
      <c r="T338" s="168"/>
      <c r="U338" s="168"/>
      <c r="V338" s="159"/>
      <c r="W338" s="159"/>
      <c r="X338" s="72"/>
      <c r="Y338" s="72"/>
      <c r="Z338" s="72"/>
      <c r="AA338" s="72"/>
      <c r="AB338" s="141"/>
      <c r="AC338" s="126"/>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row>
    <row r="339" spans="2:84" ht="19.5" customHeight="1">
      <c r="B339" s="772"/>
      <c r="C339" s="771"/>
      <c r="D339" s="22"/>
      <c r="E339" s="694"/>
      <c r="F339" s="746"/>
      <c r="G339" s="689"/>
      <c r="H339" s="690"/>
      <c r="I339" s="131"/>
      <c r="J339" s="75"/>
      <c r="K339" s="75"/>
      <c r="L339" s="75"/>
      <c r="M339" s="75"/>
      <c r="N339" s="125" t="s">
        <v>417</v>
      </c>
      <c r="O339" s="669" t="s">
        <v>186</v>
      </c>
      <c r="P339" s="669"/>
      <c r="Q339" s="669"/>
      <c r="R339" s="699" t="s">
        <v>199</v>
      </c>
      <c r="S339" s="700"/>
      <c r="T339" s="700"/>
      <c r="U339" s="700"/>
      <c r="V339" s="125" t="s">
        <v>606</v>
      </c>
      <c r="W339" s="32" t="s">
        <v>618</v>
      </c>
      <c r="X339" s="32"/>
      <c r="Y339" s="125" t="s">
        <v>606</v>
      </c>
      <c r="Z339" s="32" t="s">
        <v>658</v>
      </c>
      <c r="AA339" s="32"/>
      <c r="AB339" s="62"/>
      <c r="AC339" s="126"/>
      <c r="AE339" s="446" t="str">
        <f>+N339</f>
        <v>□</v>
      </c>
      <c r="AH339" s="480" t="str">
        <f>IF(AE339&amp;AE340&amp;AE341="■□□","◎無し",IF(AE339&amp;AE340&amp;AE341="□■□","●適合",IF(AE339&amp;AE340&amp;AE341="□□■","◆未達",IF(AE339&amp;AE340&amp;AE341="□□□","■未答","▼矛盾"))))</f>
        <v>■未答</v>
      </c>
      <c r="AI339" s="43"/>
      <c r="AL339" s="24" t="s">
        <v>355</v>
      </c>
      <c r="AM339" s="476" t="s">
        <v>469</v>
      </c>
      <c r="AN339" s="476" t="s">
        <v>470</v>
      </c>
      <c r="AO339" s="476" t="s">
        <v>605</v>
      </c>
      <c r="AP339" s="476" t="s">
        <v>637</v>
      </c>
      <c r="AQ339" s="476" t="s">
        <v>346</v>
      </c>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row>
    <row r="340" spans="2:84" ht="19.5" customHeight="1">
      <c r="B340" s="772"/>
      <c r="C340" s="771"/>
      <c r="D340" s="22"/>
      <c r="E340" s="694"/>
      <c r="F340" s="747"/>
      <c r="G340" s="748"/>
      <c r="H340" s="749"/>
      <c r="I340" s="161" t="s">
        <v>606</v>
      </c>
      <c r="J340" s="669" t="s">
        <v>201</v>
      </c>
      <c r="K340" s="669"/>
      <c r="L340" s="669"/>
      <c r="M340" s="669"/>
      <c r="N340" s="669"/>
      <c r="O340" s="669"/>
      <c r="P340" s="669"/>
      <c r="Q340" s="670"/>
      <c r="R340" s="741" t="s">
        <v>200</v>
      </c>
      <c r="S340" s="742"/>
      <c r="T340" s="742"/>
      <c r="U340" s="742"/>
      <c r="V340" s="125" t="s">
        <v>443</v>
      </c>
      <c r="W340" s="77" t="s">
        <v>616</v>
      </c>
      <c r="X340" s="77"/>
      <c r="Y340" s="125" t="s">
        <v>606</v>
      </c>
      <c r="Z340" s="77" t="s">
        <v>617</v>
      </c>
      <c r="AA340" s="77"/>
      <c r="AB340" s="79"/>
      <c r="AC340" s="126"/>
      <c r="AE340" s="1" t="str">
        <f>+I340</f>
        <v>□</v>
      </c>
      <c r="AL340" s="24"/>
      <c r="AM340" s="475" t="s">
        <v>370</v>
      </c>
      <c r="AN340" s="475" t="s">
        <v>347</v>
      </c>
      <c r="AO340" s="475" t="s">
        <v>348</v>
      </c>
      <c r="AP340" s="480" t="s">
        <v>349</v>
      </c>
      <c r="AQ340" s="480" t="s">
        <v>350</v>
      </c>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row>
    <row r="341" spans="2:84" ht="19.5" customHeight="1">
      <c r="B341" s="772"/>
      <c r="C341" s="771"/>
      <c r="D341" s="22"/>
      <c r="E341" s="694"/>
      <c r="F341" s="687" t="s">
        <v>32</v>
      </c>
      <c r="G341" s="687"/>
      <c r="H341" s="688"/>
      <c r="I341" s="161" t="s">
        <v>436</v>
      </c>
      <c r="J341" s="669" t="s">
        <v>202</v>
      </c>
      <c r="K341" s="669"/>
      <c r="L341" s="669"/>
      <c r="M341" s="669"/>
      <c r="N341" s="669"/>
      <c r="O341" s="669"/>
      <c r="P341" s="669"/>
      <c r="Q341" s="670"/>
      <c r="R341" s="741" t="s">
        <v>146</v>
      </c>
      <c r="S341" s="742"/>
      <c r="T341" s="742"/>
      <c r="U341" s="742"/>
      <c r="V341" s="125" t="s">
        <v>445</v>
      </c>
      <c r="W341" s="743" t="s">
        <v>147</v>
      </c>
      <c r="X341" s="743"/>
      <c r="Y341" s="125" t="s">
        <v>436</v>
      </c>
      <c r="Z341" s="744" t="s">
        <v>148</v>
      </c>
      <c r="AA341" s="742"/>
      <c r="AB341" s="135"/>
      <c r="AC341" s="126"/>
      <c r="AE341" s="1" t="str">
        <f>+I341</f>
        <v>□</v>
      </c>
      <c r="AH341" s="486" t="s">
        <v>372</v>
      </c>
      <c r="AJ341" s="475" t="str">
        <f>IF(V341&amp;Y341="■□","◎過分",IF(V341&amp;Y341="□■","●適合",IF(V341&amp;Y341="□□","■未答","▼矛盾")))</f>
        <v>■未答</v>
      </c>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row>
    <row r="342" spans="2:84" ht="19.5" customHeight="1">
      <c r="B342" s="772"/>
      <c r="C342" s="771"/>
      <c r="D342" s="22"/>
      <c r="E342" s="694"/>
      <c r="F342" s="689"/>
      <c r="G342" s="689"/>
      <c r="H342" s="690"/>
      <c r="I342" s="142"/>
      <c r="J342" s="162"/>
      <c r="K342" s="162"/>
      <c r="L342" s="162"/>
      <c r="M342" s="162"/>
      <c r="N342" s="162"/>
      <c r="O342" s="162"/>
      <c r="P342" s="162"/>
      <c r="Q342" s="163"/>
      <c r="R342" s="741" t="s">
        <v>149</v>
      </c>
      <c r="S342" s="742"/>
      <c r="T342" s="742"/>
      <c r="U342" s="742"/>
      <c r="V342" s="742"/>
      <c r="W342" s="742"/>
      <c r="X342" s="701"/>
      <c r="Y342" s="701"/>
      <c r="Z342" s="701"/>
      <c r="AA342" s="77" t="s">
        <v>482</v>
      </c>
      <c r="AB342" s="79"/>
      <c r="AC342" s="126"/>
      <c r="AH342" s="486" t="s">
        <v>373</v>
      </c>
      <c r="AJ342" s="480" t="str">
        <f>IF(X342&gt;0,IF(X342&lt;700,"◆低すぎ",IF(X342&gt;900,"◆高すぎ","●適合")),"■未答")</f>
        <v>■未答</v>
      </c>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row>
    <row r="343" spans="2:84" ht="7.5" customHeight="1" thickBot="1">
      <c r="B343" s="773"/>
      <c r="C343" s="774"/>
      <c r="D343" s="114"/>
      <c r="E343" s="695"/>
      <c r="F343" s="691"/>
      <c r="G343" s="691"/>
      <c r="H343" s="692"/>
      <c r="I343" s="179"/>
      <c r="J343" s="180"/>
      <c r="K343" s="180"/>
      <c r="L343" s="180"/>
      <c r="M343" s="180"/>
      <c r="N343" s="180"/>
      <c r="O343" s="180"/>
      <c r="P343" s="180"/>
      <c r="Q343" s="181"/>
      <c r="R343" s="182"/>
      <c r="S343" s="183"/>
      <c r="T343" s="183"/>
      <c r="U343" s="183"/>
      <c r="V343" s="183"/>
      <c r="W343" s="183"/>
      <c r="X343" s="184"/>
      <c r="Y343" s="184"/>
      <c r="Z343" s="184"/>
      <c r="AA343" s="116"/>
      <c r="AB343" s="185"/>
      <c r="AC343" s="186"/>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row>
    <row r="344" spans="2:84" s="104" customFormat="1" ht="20.25" customHeight="1">
      <c r="B344" s="731" t="s">
        <v>289</v>
      </c>
      <c r="C344" s="732"/>
      <c r="D344" s="735" t="s">
        <v>320</v>
      </c>
      <c r="E344" s="736"/>
      <c r="F344" s="736"/>
      <c r="G344" s="736"/>
      <c r="H344" s="737"/>
      <c r="I344" s="345" t="s">
        <v>55</v>
      </c>
      <c r="J344" s="738" t="s">
        <v>186</v>
      </c>
      <c r="K344" s="738"/>
      <c r="L344" s="738"/>
      <c r="M344" s="441"/>
      <c r="N344" s="343"/>
      <c r="O344" s="441"/>
      <c r="P344" s="441"/>
      <c r="Q344" s="442"/>
      <c r="R344" s="351"/>
      <c r="S344" s="352"/>
      <c r="T344" s="352"/>
      <c r="U344" s="352"/>
      <c r="V344" s="352"/>
      <c r="W344" s="352"/>
      <c r="X344" s="352"/>
      <c r="Y344" s="352"/>
      <c r="Z344" s="352"/>
      <c r="AA344" s="352"/>
      <c r="AB344" s="353"/>
      <c r="AC344" s="344"/>
      <c r="AE344" s="342"/>
      <c r="AF344" s="342"/>
      <c r="AG344" s="342"/>
      <c r="AH344" s="342"/>
      <c r="AI344" s="342"/>
      <c r="AJ344" s="342"/>
      <c r="AK344" s="342"/>
      <c r="AL344" s="342"/>
      <c r="AM344" s="342"/>
      <c r="AN344" s="342"/>
      <c r="AO344" s="342"/>
      <c r="AP344" s="342"/>
      <c r="AQ344" s="342"/>
      <c r="AR344" s="342"/>
      <c r="AS344" s="342"/>
      <c r="AT344" s="342"/>
      <c r="AU344" s="342"/>
      <c r="AV344" s="342"/>
      <c r="AW344" s="342"/>
      <c r="AX344" s="342"/>
      <c r="AY344" s="342"/>
      <c r="AZ344" s="342"/>
      <c r="BA344" s="342"/>
      <c r="BB344" s="342"/>
      <c r="BC344" s="342"/>
      <c r="BD344" s="342"/>
      <c r="BE344" s="342"/>
      <c r="BF344" s="342"/>
      <c r="BG344" s="342"/>
      <c r="BH344" s="342"/>
      <c r="BI344" s="342"/>
      <c r="BJ344" s="342"/>
      <c r="BK344" s="342"/>
      <c r="BL344" s="342"/>
      <c r="BM344" s="342"/>
      <c r="BN344" s="342"/>
      <c r="BO344" s="342"/>
      <c r="BP344" s="342"/>
      <c r="BQ344" s="342"/>
      <c r="BR344" s="342"/>
      <c r="BS344" s="342"/>
      <c r="BT344" s="342"/>
      <c r="BU344" s="342"/>
      <c r="BV344" s="342"/>
      <c r="BW344" s="342"/>
      <c r="BX344" s="342"/>
      <c r="BY344" s="342"/>
      <c r="BZ344" s="342"/>
      <c r="CA344" s="342"/>
      <c r="CB344" s="342"/>
      <c r="CC344" s="342"/>
      <c r="CD344" s="342"/>
      <c r="CE344" s="342"/>
      <c r="CF344" s="342"/>
    </row>
    <row r="345" spans="2:84" ht="39" customHeight="1">
      <c r="B345" s="733"/>
      <c r="C345" s="680"/>
      <c r="D345" s="22"/>
      <c r="E345" s="675" t="s">
        <v>294</v>
      </c>
      <c r="F345" s="722"/>
      <c r="G345" s="722"/>
      <c r="H345" s="723"/>
      <c r="I345" s="346" t="s">
        <v>55</v>
      </c>
      <c r="J345" s="724" t="s">
        <v>293</v>
      </c>
      <c r="K345" s="724"/>
      <c r="L345" s="724"/>
      <c r="M345" s="724"/>
      <c r="N345" s="724"/>
      <c r="O345" s="724"/>
      <c r="P345" s="724"/>
      <c r="Q345" s="724"/>
      <c r="R345" s="443"/>
      <c r="S345" s="354"/>
      <c r="T345" s="354"/>
      <c r="U345" s="354"/>
      <c r="V345" s="354"/>
      <c r="W345" s="354"/>
      <c r="X345" s="354"/>
      <c r="Y345" s="354"/>
      <c r="Z345" s="354"/>
      <c r="AA345" s="354"/>
      <c r="AB345" s="354"/>
      <c r="AC345" s="58"/>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row>
    <row r="346" spans="2:84" ht="25.5" customHeight="1">
      <c r="B346" s="733"/>
      <c r="C346" s="680"/>
      <c r="D346" s="22"/>
      <c r="E346" s="349"/>
      <c r="F346" s="676" t="s">
        <v>306</v>
      </c>
      <c r="G346" s="676"/>
      <c r="H346" s="704"/>
      <c r="I346" s="33" t="s">
        <v>47</v>
      </c>
      <c r="J346" s="669" t="s">
        <v>302</v>
      </c>
      <c r="K346" s="669"/>
      <c r="L346" s="669"/>
      <c r="M346" s="669"/>
      <c r="N346" s="669"/>
      <c r="O346" s="669"/>
      <c r="P346" s="669"/>
      <c r="Q346" s="670"/>
      <c r="R346" s="355"/>
      <c r="S346" s="356"/>
      <c r="T346" s="356"/>
      <c r="U346" s="356"/>
      <c r="V346" s="356"/>
      <c r="W346" s="356"/>
      <c r="X346" s="356"/>
      <c r="Y346" s="356"/>
      <c r="Z346" s="356"/>
      <c r="AA346" s="356"/>
      <c r="AB346" s="356"/>
      <c r="AC346" s="42"/>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row>
    <row r="347" spans="2:84" ht="25.5" customHeight="1">
      <c r="B347" s="733"/>
      <c r="C347" s="680"/>
      <c r="D347" s="22"/>
      <c r="E347" s="349"/>
      <c r="F347" s="682"/>
      <c r="G347" s="682"/>
      <c r="H347" s="706"/>
      <c r="I347" s="350" t="s">
        <v>47</v>
      </c>
      <c r="J347" s="729" t="s">
        <v>307</v>
      </c>
      <c r="K347" s="729"/>
      <c r="L347" s="729"/>
      <c r="M347" s="729"/>
      <c r="N347" s="729"/>
      <c r="O347" s="729"/>
      <c r="P347" s="729"/>
      <c r="Q347" s="730"/>
      <c r="R347" s="357"/>
      <c r="S347" s="357"/>
      <c r="T347" s="357"/>
      <c r="U347" s="357"/>
      <c r="V347" s="357"/>
      <c r="W347" s="357"/>
      <c r="X347" s="357"/>
      <c r="Y347" s="357"/>
      <c r="Z347" s="357"/>
      <c r="AA347" s="357"/>
      <c r="AB347" s="357"/>
      <c r="AC347" s="314"/>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row>
    <row r="348" spans="2:84" ht="25.5" customHeight="1">
      <c r="B348" s="733"/>
      <c r="C348" s="680"/>
      <c r="D348" s="52"/>
      <c r="E348" s="52"/>
      <c r="F348" s="676" t="s">
        <v>308</v>
      </c>
      <c r="G348" s="676"/>
      <c r="H348" s="704"/>
      <c r="I348" s="44" t="s">
        <v>55</v>
      </c>
      <c r="J348" s="24" t="s">
        <v>112</v>
      </c>
      <c r="K348" s="24"/>
      <c r="L348" s="24"/>
      <c r="M348" s="24"/>
      <c r="N348" s="24"/>
      <c r="O348" s="24"/>
      <c r="P348" s="24"/>
      <c r="Q348" s="26"/>
      <c r="R348" s="699" t="s">
        <v>290</v>
      </c>
      <c r="S348" s="700"/>
      <c r="T348" s="700"/>
      <c r="U348" s="700"/>
      <c r="V348" s="700"/>
      <c r="W348" s="700"/>
      <c r="X348" s="701"/>
      <c r="Y348" s="701"/>
      <c r="Z348" s="701"/>
      <c r="AA348" s="32" t="s">
        <v>66</v>
      </c>
      <c r="AB348" s="32"/>
      <c r="AC348" s="697"/>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row>
    <row r="349" spans="2:84" ht="25.5" customHeight="1">
      <c r="B349" s="733"/>
      <c r="C349" s="680"/>
      <c r="D349" s="52"/>
      <c r="E349" s="52"/>
      <c r="F349" s="682"/>
      <c r="G349" s="682"/>
      <c r="H349" s="706"/>
      <c r="I349" s="44" t="s">
        <v>55</v>
      </c>
      <c r="J349" s="24" t="s">
        <v>114</v>
      </c>
      <c r="K349" s="24"/>
      <c r="L349" s="24"/>
      <c r="M349" s="24"/>
      <c r="N349" s="24"/>
      <c r="O349" s="24"/>
      <c r="P349" s="24"/>
      <c r="Q349" s="26"/>
      <c r="R349" s="358"/>
      <c r="S349" s="358"/>
      <c r="T349" s="358"/>
      <c r="U349" s="358"/>
      <c r="V349" s="358"/>
      <c r="W349" s="358"/>
      <c r="X349" s="702"/>
      <c r="Y349" s="702"/>
      <c r="Z349" s="702"/>
      <c r="AA349" s="32"/>
      <c r="AB349" s="32"/>
      <c r="AC349" s="697"/>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row>
    <row r="350" spans="2:84" ht="22.5" customHeight="1">
      <c r="B350" s="733"/>
      <c r="C350" s="680"/>
      <c r="D350" s="52"/>
      <c r="E350" s="52"/>
      <c r="F350" s="676" t="s">
        <v>309</v>
      </c>
      <c r="G350" s="676"/>
      <c r="H350" s="704"/>
      <c r="I350" s="39" t="s">
        <v>55</v>
      </c>
      <c r="J350" s="727" t="s">
        <v>150</v>
      </c>
      <c r="K350" s="727"/>
      <c r="L350" s="727"/>
      <c r="M350" s="727"/>
      <c r="N350" s="727"/>
      <c r="O350" s="727"/>
      <c r="P350" s="727"/>
      <c r="Q350" s="728"/>
      <c r="R350" s="60"/>
      <c r="S350" s="60"/>
      <c r="T350" s="60"/>
      <c r="U350" s="60"/>
      <c r="V350" s="60"/>
      <c r="W350" s="60"/>
      <c r="X350" s="60"/>
      <c r="Y350" s="60"/>
      <c r="Z350" s="60"/>
      <c r="AA350" s="60"/>
      <c r="AB350" s="60"/>
      <c r="AC350" s="696"/>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row>
    <row r="351" spans="2:84" ht="20.25" customHeight="1">
      <c r="B351" s="733"/>
      <c r="C351" s="680"/>
      <c r="D351" s="52"/>
      <c r="E351" s="52"/>
      <c r="F351" s="682"/>
      <c r="G351" s="682"/>
      <c r="H351" s="706"/>
      <c r="I351" s="47" t="s">
        <v>55</v>
      </c>
      <c r="J351" s="729" t="s">
        <v>151</v>
      </c>
      <c r="K351" s="729"/>
      <c r="L351" s="729"/>
      <c r="M351" s="729"/>
      <c r="N351" s="729"/>
      <c r="O351" s="729"/>
      <c r="P351" s="729"/>
      <c r="Q351" s="730"/>
      <c r="R351" s="51"/>
      <c r="S351" s="51"/>
      <c r="T351" s="51"/>
      <c r="U351" s="51"/>
      <c r="V351" s="51"/>
      <c r="W351" s="51"/>
      <c r="X351" s="51"/>
      <c r="Y351" s="51"/>
      <c r="Z351" s="51"/>
      <c r="AA351" s="51"/>
      <c r="AB351" s="51"/>
      <c r="AC351" s="698"/>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row>
    <row r="352" spans="2:84" ht="19.5" customHeight="1">
      <c r="B352" s="733"/>
      <c r="C352" s="680"/>
      <c r="D352" s="320"/>
      <c r="E352" s="321"/>
      <c r="F352" s="714" t="s">
        <v>310</v>
      </c>
      <c r="G352" s="714"/>
      <c r="H352" s="739"/>
      <c r="I352" s="319" t="s">
        <v>47</v>
      </c>
      <c r="J352" s="726" t="s">
        <v>247</v>
      </c>
      <c r="K352" s="726"/>
      <c r="L352" s="166"/>
      <c r="M352" s="669"/>
      <c r="N352" s="669"/>
      <c r="O352" s="669"/>
      <c r="P352" s="24"/>
      <c r="Q352" s="26"/>
      <c r="R352" s="27" t="s">
        <v>55</v>
      </c>
      <c r="S352" s="700" t="s">
        <v>178</v>
      </c>
      <c r="T352" s="700"/>
      <c r="U352" s="700"/>
      <c r="V352" s="700"/>
      <c r="W352" s="700"/>
      <c r="X352" s="700"/>
      <c r="Y352" s="700"/>
      <c r="Z352" s="700"/>
      <c r="AA352" s="700"/>
      <c r="AB352" s="725"/>
      <c r="AC352" s="697"/>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row>
    <row r="353" spans="2:84" ht="16.5" customHeight="1">
      <c r="B353" s="733"/>
      <c r="C353" s="680"/>
      <c r="D353" s="321"/>
      <c r="E353" s="321"/>
      <c r="F353" s="716"/>
      <c r="G353" s="718"/>
      <c r="H353" s="740"/>
      <c r="I353" s="195" t="s">
        <v>55</v>
      </c>
      <c r="J353" s="81" t="s">
        <v>245</v>
      </c>
      <c r="K353" s="81"/>
      <c r="L353" s="81"/>
      <c r="M353" s="81"/>
      <c r="N353" s="81"/>
      <c r="O353" s="81"/>
      <c r="P353" s="81"/>
      <c r="Q353" s="66"/>
      <c r="R353" s="139"/>
      <c r="S353" s="51"/>
      <c r="T353" s="51"/>
      <c r="U353" s="51"/>
      <c r="V353" s="51"/>
      <c r="W353" s="51"/>
      <c r="X353" s="51"/>
      <c r="Y353" s="51"/>
      <c r="Z353" s="51"/>
      <c r="AA353" s="51"/>
      <c r="AB353" s="359"/>
      <c r="AC353" s="698"/>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row>
    <row r="354" spans="2:84" ht="16.5" customHeight="1">
      <c r="B354" s="733"/>
      <c r="C354" s="680"/>
      <c r="D354" s="322"/>
      <c r="E354" s="320"/>
      <c r="F354" s="321"/>
      <c r="G354" s="713" t="s">
        <v>297</v>
      </c>
      <c r="H354" s="714"/>
      <c r="I354" s="347" t="s">
        <v>55</v>
      </c>
      <c r="J354" s="40" t="s">
        <v>112</v>
      </c>
      <c r="K354" s="40"/>
      <c r="L354" s="40"/>
      <c r="M354" s="40"/>
      <c r="N354" s="40"/>
      <c r="O354" s="40"/>
      <c r="P354" s="40"/>
      <c r="Q354" s="41"/>
      <c r="R354" s="105"/>
      <c r="S354" s="60"/>
      <c r="T354" s="60"/>
      <c r="U354" s="60"/>
      <c r="V354" s="60"/>
      <c r="W354" s="60"/>
      <c r="X354" s="60"/>
      <c r="Y354" s="60"/>
      <c r="Z354" s="60"/>
      <c r="AA354" s="60"/>
      <c r="AB354" s="61" t="s">
        <v>180</v>
      </c>
      <c r="AC354" s="696"/>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row>
    <row r="355" spans="2:84" ht="16.5" customHeight="1">
      <c r="B355" s="733"/>
      <c r="C355" s="680"/>
      <c r="D355" s="322"/>
      <c r="E355" s="321"/>
      <c r="F355" s="147"/>
      <c r="G355" s="715"/>
      <c r="H355" s="716"/>
      <c r="I355" s="161" t="s">
        <v>55</v>
      </c>
      <c r="J355" s="24" t="s">
        <v>114</v>
      </c>
      <c r="K355" s="24"/>
      <c r="L355" s="24"/>
      <c r="M355" s="24"/>
      <c r="N355" s="24"/>
      <c r="O355" s="24"/>
      <c r="P355" s="24"/>
      <c r="Q355" s="26"/>
      <c r="R355" s="699" t="s">
        <v>181</v>
      </c>
      <c r="S355" s="700"/>
      <c r="T355" s="700"/>
      <c r="U355" s="700"/>
      <c r="V355" s="700"/>
      <c r="W355" s="700"/>
      <c r="X355" s="701"/>
      <c r="Y355" s="701"/>
      <c r="Z355" s="701"/>
      <c r="AA355" s="32" t="s">
        <v>66</v>
      </c>
      <c r="AB355" s="32"/>
      <c r="AC355" s="697"/>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row>
    <row r="356" spans="2:84" ht="16.5" customHeight="1">
      <c r="B356" s="733"/>
      <c r="C356" s="680"/>
      <c r="D356" s="322"/>
      <c r="E356" s="321"/>
      <c r="F356" s="147"/>
      <c r="G356" s="717"/>
      <c r="H356" s="718"/>
      <c r="I356" s="171"/>
      <c r="J356" s="81"/>
      <c r="K356" s="81"/>
      <c r="L356" s="81"/>
      <c r="M356" s="81"/>
      <c r="N356" s="81"/>
      <c r="O356" s="81"/>
      <c r="P356" s="81"/>
      <c r="Q356" s="82"/>
      <c r="R356" s="139"/>
      <c r="S356" s="51"/>
      <c r="T356" s="51"/>
      <c r="U356" s="51"/>
      <c r="V356" s="51"/>
      <c r="W356" s="51"/>
      <c r="X356" s="51"/>
      <c r="Y356" s="51"/>
      <c r="Z356" s="51"/>
      <c r="AA356" s="51"/>
      <c r="AB356" s="51"/>
      <c r="AC356" s="698"/>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row>
    <row r="357" spans="2:84" ht="16.5" customHeight="1">
      <c r="B357" s="733"/>
      <c r="C357" s="680"/>
      <c r="D357" s="322"/>
      <c r="E357" s="320"/>
      <c r="F357" s="321"/>
      <c r="G357" s="713" t="s">
        <v>295</v>
      </c>
      <c r="H357" s="714"/>
      <c r="I357" s="347" t="s">
        <v>55</v>
      </c>
      <c r="J357" s="40" t="s">
        <v>112</v>
      </c>
      <c r="K357" s="40"/>
      <c r="L357" s="40"/>
      <c r="M357" s="40"/>
      <c r="N357" s="40"/>
      <c r="O357" s="40"/>
      <c r="P357" s="40"/>
      <c r="Q357" s="41"/>
      <c r="R357" s="719" t="s">
        <v>183</v>
      </c>
      <c r="S357" s="720"/>
      <c r="T357" s="720"/>
      <c r="U357" s="720"/>
      <c r="V357" s="720"/>
      <c r="W357" s="720"/>
      <c r="X357" s="721"/>
      <c r="Y357" s="721"/>
      <c r="Z357" s="721"/>
      <c r="AA357" s="60" t="s">
        <v>66</v>
      </c>
      <c r="AB357" s="60"/>
      <c r="AC357" s="696"/>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row>
    <row r="358" spans="2:84" ht="16.5" customHeight="1">
      <c r="B358" s="733"/>
      <c r="C358" s="680"/>
      <c r="D358" s="147"/>
      <c r="E358" s="321"/>
      <c r="F358" s="147"/>
      <c r="G358" s="715"/>
      <c r="H358" s="716"/>
      <c r="I358" s="161" t="s">
        <v>55</v>
      </c>
      <c r="J358" s="24" t="s">
        <v>114</v>
      </c>
      <c r="K358" s="24"/>
      <c r="L358" s="24"/>
      <c r="M358" s="24"/>
      <c r="N358" s="24"/>
      <c r="O358" s="24"/>
      <c r="P358" s="24"/>
      <c r="Q358" s="26"/>
      <c r="R358" s="38"/>
      <c r="S358" s="32"/>
      <c r="T358" s="32"/>
      <c r="U358" s="32"/>
      <c r="V358" s="32"/>
      <c r="W358" s="32"/>
      <c r="X358" s="32"/>
      <c r="Y358" s="32"/>
      <c r="Z358" s="32"/>
      <c r="AA358" s="32"/>
      <c r="AB358" s="32"/>
      <c r="AC358" s="697"/>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row>
    <row r="359" spans="2:84" ht="26.25" customHeight="1">
      <c r="B359" s="733"/>
      <c r="C359" s="680"/>
      <c r="D359" s="322"/>
      <c r="E359" s="323"/>
      <c r="F359" s="317"/>
      <c r="G359" s="717"/>
      <c r="H359" s="718"/>
      <c r="I359" s="171"/>
      <c r="J359" s="65"/>
      <c r="K359" s="65"/>
      <c r="L359" s="65"/>
      <c r="M359" s="65"/>
      <c r="N359" s="65"/>
      <c r="O359" s="65"/>
      <c r="P359" s="65"/>
      <c r="Q359" s="66"/>
      <c r="R359" s="139"/>
      <c r="S359" s="51"/>
      <c r="T359" s="51"/>
      <c r="U359" s="51"/>
      <c r="V359" s="51"/>
      <c r="W359" s="51"/>
      <c r="X359" s="51"/>
      <c r="Y359" s="51"/>
      <c r="Z359" s="51"/>
      <c r="AA359" s="51"/>
      <c r="AB359" s="51"/>
      <c r="AC359" s="698"/>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row>
    <row r="360" spans="2:84" ht="35.25" customHeight="1">
      <c r="B360" s="733"/>
      <c r="C360" s="680"/>
      <c r="D360" s="52"/>
      <c r="E360" s="676" t="s">
        <v>296</v>
      </c>
      <c r="F360" s="722"/>
      <c r="G360" s="722"/>
      <c r="H360" s="723"/>
      <c r="I360" s="346" t="s">
        <v>55</v>
      </c>
      <c r="J360" s="724" t="s">
        <v>301</v>
      </c>
      <c r="K360" s="724"/>
      <c r="L360" s="724"/>
      <c r="M360" s="724"/>
      <c r="N360" s="724"/>
      <c r="O360" s="724"/>
      <c r="P360" s="724"/>
      <c r="Q360" s="724"/>
      <c r="R360" s="56"/>
      <c r="S360" s="57"/>
      <c r="T360" s="57"/>
      <c r="U360" s="57"/>
      <c r="V360" s="324"/>
      <c r="W360" s="324"/>
      <c r="X360" s="324"/>
      <c r="Y360" s="324"/>
      <c r="Z360" s="324"/>
      <c r="AA360" s="324"/>
      <c r="AB360" s="348"/>
      <c r="AC360" s="335"/>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row>
    <row r="361" spans="2:84" ht="12.75" customHeight="1">
      <c r="B361" s="733"/>
      <c r="C361" s="680"/>
      <c r="D361" s="320"/>
      <c r="E361" s="52"/>
      <c r="F361" s="676" t="s">
        <v>305</v>
      </c>
      <c r="G361" s="676"/>
      <c r="H361" s="704"/>
      <c r="I361" s="25"/>
      <c r="J361" s="24"/>
      <c r="K361" s="25"/>
      <c r="L361" s="25"/>
      <c r="M361" s="25"/>
      <c r="N361" s="25"/>
      <c r="O361" s="24"/>
      <c r="P361" s="24"/>
      <c r="Q361" s="26"/>
      <c r="R361" s="38"/>
      <c r="S361" s="32"/>
      <c r="T361" s="32"/>
      <c r="U361" s="32"/>
      <c r="V361" s="32"/>
      <c r="W361" s="32"/>
      <c r="X361" s="32"/>
      <c r="Y361" s="32"/>
      <c r="Z361" s="32"/>
      <c r="AA361" s="32"/>
      <c r="AB361" s="32"/>
      <c r="AC361" s="28"/>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row>
    <row r="362" spans="2:84" ht="17.25" customHeight="1">
      <c r="B362" s="733"/>
      <c r="C362" s="680"/>
      <c r="D362" s="52"/>
      <c r="E362" s="52"/>
      <c r="F362" s="679"/>
      <c r="G362" s="679"/>
      <c r="H362" s="705"/>
      <c r="I362" s="33" t="s">
        <v>47</v>
      </c>
      <c r="J362" s="669" t="s">
        <v>302</v>
      </c>
      <c r="K362" s="669"/>
      <c r="L362" s="669"/>
      <c r="M362" s="669"/>
      <c r="N362" s="669"/>
      <c r="O362" s="669"/>
      <c r="P362" s="669"/>
      <c r="Q362" s="670"/>
      <c r="R362" s="360"/>
      <c r="S362" s="360"/>
      <c r="T362" s="360"/>
      <c r="U362" s="360"/>
      <c r="V362" s="360"/>
      <c r="W362" s="360"/>
      <c r="X362" s="360"/>
      <c r="Y362" s="360"/>
      <c r="Z362" s="360"/>
      <c r="AA362" s="360"/>
      <c r="AB362" s="360"/>
      <c r="AC362" s="697"/>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row>
    <row r="363" spans="2:84" ht="17.25" customHeight="1">
      <c r="B363" s="733"/>
      <c r="C363" s="680"/>
      <c r="D363" s="52"/>
      <c r="E363" s="52"/>
      <c r="F363" s="679"/>
      <c r="G363" s="679"/>
      <c r="H363" s="705"/>
      <c r="I363" s="33" t="s">
        <v>47</v>
      </c>
      <c r="J363" s="669" t="s">
        <v>59</v>
      </c>
      <c r="K363" s="669"/>
      <c r="L363" s="669"/>
      <c r="M363" s="669"/>
      <c r="N363" s="669"/>
      <c r="O363" s="669"/>
      <c r="P363" s="669"/>
      <c r="Q363" s="670"/>
      <c r="R363" s="27" t="s">
        <v>55</v>
      </c>
      <c r="S363" s="361" t="s">
        <v>303</v>
      </c>
      <c r="T363" s="360"/>
      <c r="U363" s="360"/>
      <c r="V363" s="360"/>
      <c r="W363" s="360"/>
      <c r="X363" s="360"/>
      <c r="Y363" s="360"/>
      <c r="Z363" s="360"/>
      <c r="AA363" s="360"/>
      <c r="AB363" s="360"/>
      <c r="AC363" s="697"/>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row>
    <row r="364" spans="2:84" ht="17.25" customHeight="1">
      <c r="B364" s="733"/>
      <c r="C364" s="680"/>
      <c r="D364" s="52"/>
      <c r="E364" s="52"/>
      <c r="F364" s="679"/>
      <c r="G364" s="682"/>
      <c r="H364" s="706"/>
      <c r="I364" s="166"/>
      <c r="J364" s="34"/>
      <c r="K364" s="34"/>
      <c r="L364" s="34"/>
      <c r="M364" s="34"/>
      <c r="N364" s="34"/>
      <c r="O364" s="34"/>
      <c r="P364" s="34"/>
      <c r="Q364" s="35"/>
      <c r="R364" s="27" t="s">
        <v>55</v>
      </c>
      <c r="S364" s="361" t="s">
        <v>304</v>
      </c>
      <c r="T364" s="360"/>
      <c r="U364" s="360"/>
      <c r="V364" s="360"/>
      <c r="W364" s="360"/>
      <c r="X364" s="360"/>
      <c r="Y364" s="360"/>
      <c r="Z364" s="360"/>
      <c r="AA364" s="360"/>
      <c r="AB364" s="360"/>
      <c r="AC364" s="28"/>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row>
    <row r="365" spans="2:84" ht="12" customHeight="1">
      <c r="B365" s="733"/>
      <c r="C365" s="680"/>
      <c r="D365" s="52"/>
      <c r="E365" s="320"/>
      <c r="F365" s="52"/>
      <c r="G365" s="675" t="s">
        <v>298</v>
      </c>
      <c r="H365" s="704"/>
      <c r="I365" s="40"/>
      <c r="J365" s="40"/>
      <c r="K365" s="40"/>
      <c r="L365" s="40"/>
      <c r="M365" s="40"/>
      <c r="N365" s="40"/>
      <c r="O365" s="40"/>
      <c r="P365" s="40"/>
      <c r="Q365" s="41"/>
      <c r="R365" s="71"/>
      <c r="S365" s="72"/>
      <c r="T365" s="72"/>
      <c r="U365" s="72"/>
      <c r="V365" s="72"/>
      <c r="W365" s="72"/>
      <c r="X365" s="73"/>
      <c r="Y365" s="72"/>
      <c r="Z365" s="73"/>
      <c r="AA365" s="72"/>
      <c r="AB365" s="61" t="s">
        <v>63</v>
      </c>
      <c r="AC365" s="696"/>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row>
    <row r="366" spans="2:84" ht="15.75" customHeight="1">
      <c r="B366" s="733"/>
      <c r="C366" s="680"/>
      <c r="D366" s="52"/>
      <c r="E366" s="52"/>
      <c r="F366" s="22"/>
      <c r="G366" s="678"/>
      <c r="H366" s="705"/>
      <c r="I366" s="44" t="s">
        <v>47</v>
      </c>
      <c r="J366" s="24" t="s">
        <v>62</v>
      </c>
      <c r="K366" s="24"/>
      <c r="L366" s="24"/>
      <c r="M366" s="24"/>
      <c r="N366" s="24"/>
      <c r="O366" s="24"/>
      <c r="P366" s="24"/>
      <c r="Q366" s="26"/>
      <c r="R366" s="27" t="s">
        <v>55</v>
      </c>
      <c r="S366" s="712" t="s">
        <v>81</v>
      </c>
      <c r="T366" s="712"/>
      <c r="U366" s="712"/>
      <c r="V366" s="700" t="s">
        <v>82</v>
      </c>
      <c r="W366" s="700"/>
      <c r="X366" s="700"/>
      <c r="Y366" s="700"/>
      <c r="Z366" s="703"/>
      <c r="AA366" s="703"/>
      <c r="AB366" s="62" t="s">
        <v>66</v>
      </c>
      <c r="AC366" s="697"/>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row>
    <row r="367" spans="2:84" ht="12" customHeight="1">
      <c r="B367" s="733"/>
      <c r="C367" s="680"/>
      <c r="D367" s="22"/>
      <c r="E367" s="52"/>
      <c r="F367" s="22"/>
      <c r="G367" s="678"/>
      <c r="H367" s="705"/>
      <c r="I367" s="74"/>
      <c r="J367" s="75"/>
      <c r="K367" s="75"/>
      <c r="L367" s="75"/>
      <c r="M367" s="75"/>
      <c r="N367" s="75"/>
      <c r="O367" s="75"/>
      <c r="P367" s="75"/>
      <c r="Q367" s="76"/>
      <c r="R367" s="31"/>
      <c r="S367" s="77"/>
      <c r="T367" s="77"/>
      <c r="U367" s="77"/>
      <c r="V367" s="78"/>
      <c r="W367" s="78"/>
      <c r="X367" s="78"/>
      <c r="Y367" s="78"/>
      <c r="Z367" s="77"/>
      <c r="AA367" s="77"/>
      <c r="AB367" s="79"/>
      <c r="AC367" s="69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row>
    <row r="368" spans="2:84" ht="15.75" customHeight="1">
      <c r="B368" s="733"/>
      <c r="C368" s="680"/>
      <c r="D368" s="22"/>
      <c r="E368" s="52"/>
      <c r="F368" s="22"/>
      <c r="G368" s="678"/>
      <c r="H368" s="705"/>
      <c r="I368" s="44" t="s">
        <v>55</v>
      </c>
      <c r="J368" s="669" t="s">
        <v>64</v>
      </c>
      <c r="K368" s="669"/>
      <c r="L368" s="669"/>
      <c r="M368" s="669"/>
      <c r="N368" s="669"/>
      <c r="O368" s="669"/>
      <c r="P368" s="669"/>
      <c r="Q368" s="670"/>
      <c r="R368" s="710" t="s">
        <v>55</v>
      </c>
      <c r="S368" s="711" t="s">
        <v>83</v>
      </c>
      <c r="T368" s="711"/>
      <c r="U368" s="711"/>
      <c r="V368" s="700" t="s">
        <v>84</v>
      </c>
      <c r="W368" s="700"/>
      <c r="X368" s="700"/>
      <c r="Y368" s="700"/>
      <c r="Z368" s="703"/>
      <c r="AA368" s="703"/>
      <c r="AB368" s="62" t="s">
        <v>66</v>
      </c>
      <c r="AC368" s="697"/>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row>
    <row r="369" spans="2:84" ht="15.75" customHeight="1">
      <c r="B369" s="733"/>
      <c r="C369" s="680"/>
      <c r="D369" s="52"/>
      <c r="E369" s="52"/>
      <c r="F369" s="316"/>
      <c r="G369" s="681"/>
      <c r="H369" s="706"/>
      <c r="I369" s="44" t="s">
        <v>55</v>
      </c>
      <c r="J369" s="669" t="s">
        <v>67</v>
      </c>
      <c r="K369" s="669"/>
      <c r="L369" s="669"/>
      <c r="M369" s="669"/>
      <c r="N369" s="669"/>
      <c r="O369" s="669"/>
      <c r="P369" s="669"/>
      <c r="Q369" s="670"/>
      <c r="R369" s="710"/>
      <c r="S369" s="711"/>
      <c r="T369" s="711"/>
      <c r="U369" s="711"/>
      <c r="V369" s="700" t="s">
        <v>85</v>
      </c>
      <c r="W369" s="700"/>
      <c r="X369" s="700"/>
      <c r="Y369" s="700"/>
      <c r="Z369" s="703"/>
      <c r="AA369" s="703"/>
      <c r="AB369" s="62" t="s">
        <v>66</v>
      </c>
      <c r="AC369" s="697"/>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row>
    <row r="370" spans="2:84" ht="14.25" customHeight="1">
      <c r="B370" s="733"/>
      <c r="C370" s="680"/>
      <c r="D370" s="320"/>
      <c r="E370" s="315"/>
      <c r="F370" s="675" t="s">
        <v>299</v>
      </c>
      <c r="G370" s="676"/>
      <c r="H370" s="677"/>
      <c r="I370" s="85"/>
      <c r="J370" s="40"/>
      <c r="K370" s="40"/>
      <c r="L370" s="40"/>
      <c r="M370" s="40"/>
      <c r="N370" s="40"/>
      <c r="O370" s="40"/>
      <c r="P370" s="40"/>
      <c r="Q370" s="41"/>
      <c r="R370" s="60"/>
      <c r="S370" s="60"/>
      <c r="T370" s="60"/>
      <c r="U370" s="60"/>
      <c r="V370" s="60"/>
      <c r="W370" s="60"/>
      <c r="X370" s="72"/>
      <c r="Y370" s="72"/>
      <c r="Z370" s="72"/>
      <c r="AA370" s="72"/>
      <c r="AB370" s="60"/>
      <c r="AC370" s="696"/>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row>
    <row r="371" spans="2:84" ht="17.25" customHeight="1">
      <c r="B371" s="733"/>
      <c r="C371" s="680"/>
      <c r="D371" s="52"/>
      <c r="E371" s="315"/>
      <c r="F371" s="678"/>
      <c r="G371" s="679"/>
      <c r="H371" s="680"/>
      <c r="I371" s="44" t="s">
        <v>55</v>
      </c>
      <c r="J371" s="24" t="s">
        <v>112</v>
      </c>
      <c r="K371" s="24"/>
      <c r="L371" s="24"/>
      <c r="M371" s="24"/>
      <c r="N371" s="24"/>
      <c r="O371" s="24"/>
      <c r="P371" s="24"/>
      <c r="Q371" s="26"/>
      <c r="R371" s="699" t="s">
        <v>115</v>
      </c>
      <c r="S371" s="700"/>
      <c r="T371" s="700"/>
      <c r="U371" s="700"/>
      <c r="V371" s="700"/>
      <c r="W371" s="700"/>
      <c r="X371" s="701"/>
      <c r="Y371" s="701"/>
      <c r="Z371" s="701"/>
      <c r="AA371" s="32" t="s">
        <v>66</v>
      </c>
      <c r="AB371" s="32"/>
      <c r="AC371" s="697"/>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row>
    <row r="372" spans="2:84" ht="17.25" customHeight="1">
      <c r="B372" s="733"/>
      <c r="C372" s="680"/>
      <c r="D372" s="52"/>
      <c r="E372" s="315"/>
      <c r="F372" s="678"/>
      <c r="G372" s="679"/>
      <c r="H372" s="680"/>
      <c r="I372" s="44" t="s">
        <v>55</v>
      </c>
      <c r="J372" s="24" t="s">
        <v>114</v>
      </c>
      <c r="K372" s="24"/>
      <c r="L372" s="24"/>
      <c r="M372" s="24"/>
      <c r="N372" s="24"/>
      <c r="O372" s="24"/>
      <c r="P372" s="24"/>
      <c r="Q372" s="26"/>
      <c r="R372" s="358"/>
      <c r="S372" s="358"/>
      <c r="T372" s="358"/>
      <c r="U372" s="358"/>
      <c r="V372" s="358"/>
      <c r="W372" s="358"/>
      <c r="X372" s="702"/>
      <c r="Y372" s="702"/>
      <c r="Z372" s="702"/>
      <c r="AA372" s="32"/>
      <c r="AB372" s="32"/>
      <c r="AC372" s="697"/>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row>
    <row r="373" spans="2:84" ht="12" customHeight="1">
      <c r="B373" s="733"/>
      <c r="C373" s="680"/>
      <c r="D373" s="52"/>
      <c r="E373" s="315"/>
      <c r="F373" s="681"/>
      <c r="G373" s="682"/>
      <c r="H373" s="683"/>
      <c r="I373" s="80"/>
      <c r="J373" s="65"/>
      <c r="K373" s="65"/>
      <c r="L373" s="65"/>
      <c r="M373" s="65"/>
      <c r="N373" s="65"/>
      <c r="O373" s="65"/>
      <c r="P373" s="65"/>
      <c r="Q373" s="66"/>
      <c r="R373" s="51"/>
      <c r="S373" s="51"/>
      <c r="T373" s="51"/>
      <c r="U373" s="51"/>
      <c r="V373" s="68"/>
      <c r="W373" s="68"/>
      <c r="X373" s="68"/>
      <c r="Y373" s="68"/>
      <c r="Z373" s="68"/>
      <c r="AA373" s="68"/>
      <c r="AB373" s="68"/>
      <c r="AC373" s="698"/>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row>
    <row r="374" spans="2:84" ht="25.5" customHeight="1">
      <c r="B374" s="733"/>
      <c r="C374" s="680"/>
      <c r="D374" s="52"/>
      <c r="E374" s="22"/>
      <c r="F374" s="675" t="s">
        <v>300</v>
      </c>
      <c r="G374" s="676"/>
      <c r="H374" s="677"/>
      <c r="I374" s="44" t="s">
        <v>55</v>
      </c>
      <c r="J374" s="669" t="s">
        <v>150</v>
      </c>
      <c r="K374" s="669"/>
      <c r="L374" s="669"/>
      <c r="M374" s="669"/>
      <c r="N374" s="669"/>
      <c r="O374" s="669"/>
      <c r="P374" s="669"/>
      <c r="Q374" s="670"/>
      <c r="R374" s="32"/>
      <c r="S374" s="32"/>
      <c r="T374" s="32"/>
      <c r="U374" s="32"/>
      <c r="V374" s="32"/>
      <c r="W374" s="32"/>
      <c r="X374" s="32"/>
      <c r="Y374" s="32"/>
      <c r="Z374" s="32"/>
      <c r="AA374" s="32"/>
      <c r="AB374" s="32"/>
      <c r="AC374" s="697"/>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row>
    <row r="375" spans="2:84" ht="25.5" customHeight="1" thickBot="1">
      <c r="B375" s="734"/>
      <c r="C375" s="686"/>
      <c r="D375" s="108"/>
      <c r="E375" s="114"/>
      <c r="F375" s="684"/>
      <c r="G375" s="685"/>
      <c r="H375" s="686"/>
      <c r="I375" s="146" t="s">
        <v>55</v>
      </c>
      <c r="J375" s="708" t="s">
        <v>151</v>
      </c>
      <c r="K375" s="708"/>
      <c r="L375" s="708"/>
      <c r="M375" s="708"/>
      <c r="N375" s="708"/>
      <c r="O375" s="708"/>
      <c r="P375" s="708"/>
      <c r="Q375" s="709"/>
      <c r="R375" s="112"/>
      <c r="S375" s="112"/>
      <c r="T375" s="112"/>
      <c r="U375" s="112"/>
      <c r="V375" s="112"/>
      <c r="W375" s="112"/>
      <c r="X375" s="112"/>
      <c r="Y375" s="112"/>
      <c r="Z375" s="112"/>
      <c r="AA375" s="112"/>
      <c r="AB375" s="112"/>
      <c r="AC375" s="707"/>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row>
    <row r="376" spans="2:84" ht="13.5" customHeight="1" thickBot="1">
      <c r="B376" s="274"/>
      <c r="C376" s="274"/>
      <c r="D376" s="274"/>
      <c r="E376" s="649"/>
      <c r="F376" s="649"/>
      <c r="G376" s="649"/>
      <c r="H376" s="649"/>
      <c r="I376" s="274"/>
      <c r="J376" s="274"/>
      <c r="K376" s="274"/>
      <c r="L376" s="274"/>
      <c r="M376" s="274"/>
      <c r="N376" s="274"/>
      <c r="O376" s="274"/>
      <c r="P376" s="274"/>
      <c r="Q376" s="274"/>
      <c r="R376" s="274"/>
      <c r="S376" s="274"/>
      <c r="T376" s="274"/>
      <c r="U376" s="274"/>
      <c r="V376" s="274"/>
      <c r="W376" s="274"/>
      <c r="X376" s="274"/>
      <c r="Y376" s="274"/>
      <c r="Z376" s="274"/>
      <c r="AA376" s="274"/>
      <c r="AB376" s="274"/>
      <c r="AC376" s="274"/>
      <c r="AD376" s="189"/>
      <c r="AE376" s="274"/>
      <c r="AF376" s="274"/>
      <c r="AG376" s="274"/>
      <c r="AH376" s="274"/>
      <c r="AI376" s="274"/>
      <c r="AJ376" s="274"/>
      <c r="AK376" s="274"/>
      <c r="AL376" s="274"/>
      <c r="AM376" s="274"/>
      <c r="AN376" s="274"/>
      <c r="AO376" s="274"/>
      <c r="AP376" s="274"/>
      <c r="AQ376" s="274"/>
      <c r="AR376" s="274"/>
      <c r="AS376" s="274"/>
      <c r="AT376" s="274"/>
      <c r="AU376" s="274"/>
      <c r="AV376" s="274"/>
      <c r="AW376" s="274"/>
      <c r="AX376" s="274"/>
      <c r="AY376" s="274"/>
      <c r="AZ376" s="274"/>
      <c r="BA376" s="274"/>
      <c r="BB376" s="274"/>
      <c r="BC376" s="274"/>
      <c r="BD376" s="274"/>
      <c r="BE376" s="274"/>
      <c r="BF376" s="274"/>
      <c r="BG376" s="274"/>
      <c r="BH376" s="274"/>
      <c r="BI376" s="274"/>
      <c r="BJ376" s="274"/>
      <c r="BK376" s="274"/>
      <c r="BL376" s="274"/>
      <c r="BM376" s="274"/>
      <c r="BN376" s="274"/>
      <c r="BO376" s="274"/>
      <c r="BP376" s="274"/>
      <c r="BQ376" s="274"/>
      <c r="BR376" s="274"/>
      <c r="BS376" s="274"/>
      <c r="BT376" s="274"/>
      <c r="BU376" s="274"/>
      <c r="BV376" s="274"/>
      <c r="BW376" s="274"/>
      <c r="BX376" s="274"/>
      <c r="BY376" s="274"/>
      <c r="BZ376" s="274"/>
      <c r="CA376" s="274"/>
      <c r="CB376" s="274"/>
      <c r="CC376" s="274"/>
      <c r="CD376" s="274"/>
      <c r="CE376" s="274"/>
      <c r="CF376" s="274"/>
    </row>
    <row r="377" spans="2:84" ht="26.25" customHeight="1">
      <c r="B377" s="617" t="s">
        <v>336</v>
      </c>
      <c r="C377" s="620" t="s">
        <v>328</v>
      </c>
      <c r="D377" s="620"/>
      <c r="E377" s="671"/>
      <c r="F377" s="671"/>
      <c r="G377" s="671"/>
      <c r="H377" s="671"/>
      <c r="I377" s="460"/>
      <c r="J377" s="621"/>
      <c r="K377" s="621"/>
      <c r="L377" s="621"/>
      <c r="M377" s="621"/>
      <c r="N377" s="621"/>
      <c r="O377" s="621"/>
      <c r="P377" s="621"/>
      <c r="Q377" s="622"/>
      <c r="R377" s="630"/>
      <c r="S377" s="631"/>
      <c r="T377" s="631"/>
      <c r="U377" s="631"/>
      <c r="V377" s="631"/>
      <c r="W377" s="631"/>
      <c r="X377" s="631"/>
      <c r="Y377" s="631"/>
      <c r="Z377" s="631"/>
      <c r="AA377" s="631"/>
      <c r="AB377" s="631"/>
      <c r="AC377" s="631"/>
      <c r="AD377" s="188"/>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row>
    <row r="378" spans="2:84" s="5" customFormat="1" ht="13.5" customHeight="1">
      <c r="B378" s="618"/>
      <c r="C378" s="632" t="s">
        <v>329</v>
      </c>
      <c r="D378" s="633"/>
      <c r="E378" s="627" t="s">
        <v>330</v>
      </c>
      <c r="F378" s="628"/>
      <c r="G378" s="628"/>
      <c r="H378" s="629"/>
      <c r="I378" s="623" t="s">
        <v>331</v>
      </c>
      <c r="J378" s="623"/>
      <c r="K378" s="623"/>
      <c r="L378" s="623"/>
      <c r="M378" s="623"/>
      <c r="N378" s="623"/>
      <c r="O378" s="623"/>
      <c r="P378" s="623"/>
      <c r="Q378" s="624"/>
      <c r="R378" s="630"/>
      <c r="S378" s="631"/>
      <c r="T378" s="631"/>
      <c r="U378" s="631"/>
      <c r="V378" s="631"/>
      <c r="W378" s="631"/>
      <c r="X378" s="631"/>
      <c r="Y378" s="631"/>
      <c r="Z378" s="631"/>
      <c r="AA378" s="631"/>
      <c r="AB378" s="631"/>
      <c r="AC378" s="631"/>
      <c r="AD378" s="18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row>
    <row r="379" spans="2:84" ht="16.5" customHeight="1">
      <c r="B379" s="618"/>
      <c r="C379" s="634"/>
      <c r="D379" s="635"/>
      <c r="E379" s="646"/>
      <c r="F379" s="647"/>
      <c r="G379" s="647"/>
      <c r="H379" s="648"/>
      <c r="I379" s="625"/>
      <c r="J379" s="625"/>
      <c r="K379" s="625"/>
      <c r="L379" s="625"/>
      <c r="M379" s="625"/>
      <c r="N379" s="625"/>
      <c r="O379" s="625"/>
      <c r="P379" s="625"/>
      <c r="Q379" s="626"/>
      <c r="R379" s="631"/>
      <c r="S379" s="631"/>
      <c r="T379" s="631"/>
      <c r="U379" s="631"/>
      <c r="V379" s="631"/>
      <c r="W379" s="631"/>
      <c r="X379" s="631"/>
      <c r="Y379" s="631"/>
      <c r="Z379" s="631"/>
      <c r="AA379" s="631"/>
      <c r="AB379" s="631"/>
      <c r="AC379" s="631"/>
      <c r="AD379" s="188"/>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row>
    <row r="380" spans="2:84" ht="13.5" customHeight="1">
      <c r="B380" s="618"/>
      <c r="C380" s="636" t="s">
        <v>332</v>
      </c>
      <c r="D380" s="637"/>
      <c r="E380" s="627" t="s">
        <v>333</v>
      </c>
      <c r="F380" s="628"/>
      <c r="G380" s="628"/>
      <c r="H380" s="629"/>
      <c r="I380" s="623" t="s">
        <v>331</v>
      </c>
      <c r="J380" s="623"/>
      <c r="K380" s="623"/>
      <c r="L380" s="623"/>
      <c r="M380" s="623"/>
      <c r="N380" s="623"/>
      <c r="O380" s="623"/>
      <c r="P380" s="623"/>
      <c r="Q380" s="624"/>
      <c r="R380" s="461"/>
      <c r="S380" s="461"/>
      <c r="T380" s="461"/>
      <c r="U380" s="461"/>
      <c r="V380" s="461"/>
      <c r="W380" s="461"/>
      <c r="X380" s="461"/>
      <c r="Y380" s="461"/>
      <c r="Z380" s="461"/>
      <c r="AA380" s="461"/>
      <c r="AB380" s="461"/>
      <c r="AC380" s="461"/>
      <c r="AD380" s="188"/>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row>
    <row r="381" spans="2:84" ht="18" customHeight="1">
      <c r="B381" s="618"/>
      <c r="C381" s="636"/>
      <c r="D381" s="637"/>
      <c r="E381" s="640"/>
      <c r="F381" s="641"/>
      <c r="G381" s="641"/>
      <c r="H381" s="642"/>
      <c r="I381" s="643"/>
      <c r="J381" s="643"/>
      <c r="K381" s="643"/>
      <c r="L381" s="643"/>
      <c r="M381" s="643"/>
      <c r="N381" s="643"/>
      <c r="O381" s="643"/>
      <c r="P381" s="643"/>
      <c r="Q381" s="644"/>
      <c r="R381" s="645"/>
      <c r="S381" s="645"/>
      <c r="T381" s="645"/>
      <c r="U381" s="645"/>
      <c r="V381" s="645"/>
      <c r="W381" s="645"/>
      <c r="X381" s="645"/>
      <c r="Y381" s="645"/>
      <c r="Z381" s="645"/>
      <c r="AA381" s="645"/>
      <c r="AB381" s="645"/>
      <c r="AC381" s="645"/>
      <c r="AD381" s="187"/>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row>
    <row r="382" spans="2:84" ht="18" customHeight="1">
      <c r="B382" s="618"/>
      <c r="C382" s="636"/>
      <c r="D382" s="637"/>
      <c r="E382" s="462" t="s">
        <v>334</v>
      </c>
      <c r="F382" s="625"/>
      <c r="G382" s="625"/>
      <c r="H382" s="625"/>
      <c r="I382" s="625"/>
      <c r="J382" s="625"/>
      <c r="K382" s="625"/>
      <c r="L382" s="625"/>
      <c r="M382" s="625"/>
      <c r="N382" s="625"/>
      <c r="O382" s="625"/>
      <c r="P382" s="625"/>
      <c r="Q382" s="626"/>
      <c r="R382" s="461"/>
      <c r="S382" s="461"/>
      <c r="T382" s="461"/>
      <c r="U382" s="461"/>
      <c r="V382" s="461"/>
      <c r="W382" s="461"/>
      <c r="X382" s="461"/>
      <c r="Y382" s="461"/>
      <c r="Z382" s="461"/>
      <c r="AA382" s="461"/>
      <c r="AB382" s="461"/>
      <c r="AC382" s="461"/>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row>
    <row r="383" spans="2:84" ht="19.5" customHeight="1" thickBot="1">
      <c r="B383" s="619"/>
      <c r="C383" s="638"/>
      <c r="D383" s="639"/>
      <c r="E383" s="463" t="s">
        <v>335</v>
      </c>
      <c r="F383" s="615"/>
      <c r="G383" s="615"/>
      <c r="H383" s="615"/>
      <c r="I383" s="615"/>
      <c r="J383" s="615"/>
      <c r="K383" s="615"/>
      <c r="L383" s="615"/>
      <c r="M383" s="615"/>
      <c r="N383" s="615"/>
      <c r="O383" s="615"/>
      <c r="P383" s="615"/>
      <c r="Q383" s="616"/>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row>
    <row r="384" spans="31:84" ht="13.5">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row>
  </sheetData>
  <sheetProtection/>
  <mergeCells count="733">
    <mergeCell ref="J311:Q311"/>
    <mergeCell ref="B5:AC5"/>
    <mergeCell ref="B2:AC2"/>
    <mergeCell ref="I3:Q3"/>
    <mergeCell ref="R3:AB3"/>
    <mergeCell ref="B4:H4"/>
    <mergeCell ref="I4:Q4"/>
    <mergeCell ref="R4:AB4"/>
    <mergeCell ref="AC7:AC9"/>
    <mergeCell ref="B13:B14"/>
    <mergeCell ref="N13:N14"/>
    <mergeCell ref="AH52:AJ52"/>
    <mergeCell ref="I15:I16"/>
    <mergeCell ref="J15:K16"/>
    <mergeCell ref="N15:N16"/>
    <mergeCell ref="O15:P16"/>
    <mergeCell ref="N30:N31"/>
    <mergeCell ref="R12:AB12"/>
    <mergeCell ref="B6:H6"/>
    <mergeCell ref="R8:AB8"/>
    <mergeCell ref="C7:H7"/>
    <mergeCell ref="B17:B18"/>
    <mergeCell ref="D17:H18"/>
    <mergeCell ref="I17:I18"/>
    <mergeCell ref="J17:K18"/>
    <mergeCell ref="N17:N18"/>
    <mergeCell ref="D13:H14"/>
    <mergeCell ref="D10:H11"/>
    <mergeCell ref="D8:H9"/>
    <mergeCell ref="B30:B31"/>
    <mergeCell ref="D30:H31"/>
    <mergeCell ref="I30:I31"/>
    <mergeCell ref="J30:K31"/>
    <mergeCell ref="C12:H12"/>
    <mergeCell ref="I13:I14"/>
    <mergeCell ref="J13:K14"/>
    <mergeCell ref="O30:P31"/>
    <mergeCell ref="J345:Q345"/>
    <mergeCell ref="J8:K8"/>
    <mergeCell ref="X11:Z11"/>
    <mergeCell ref="D21:H21"/>
    <mergeCell ref="I52:Q52"/>
    <mergeCell ref="O13:P14"/>
    <mergeCell ref="X13:Z13"/>
    <mergeCell ref="R14:V14"/>
    <mergeCell ref="D15:H16"/>
    <mergeCell ref="R52:AB52"/>
    <mergeCell ref="B46:B47"/>
    <mergeCell ref="D46:H47"/>
    <mergeCell ref="I46:I47"/>
    <mergeCell ref="J46:K47"/>
    <mergeCell ref="N46:N47"/>
    <mergeCell ref="O46:P47"/>
    <mergeCell ref="B53:H53"/>
    <mergeCell ref="I53:Q53"/>
    <mergeCell ref="R53:AB53"/>
    <mergeCell ref="B55:H56"/>
    <mergeCell ref="I55:I56"/>
    <mergeCell ref="J55:K56"/>
    <mergeCell ref="N55:N56"/>
    <mergeCell ref="O55:P56"/>
    <mergeCell ref="R55:AB56"/>
    <mergeCell ref="AC55:AC56"/>
    <mergeCell ref="J57:K57"/>
    <mergeCell ref="M57:O57"/>
    <mergeCell ref="R57:AB59"/>
    <mergeCell ref="AC57:AC59"/>
    <mergeCell ref="J61:K62"/>
    <mergeCell ref="N61:N62"/>
    <mergeCell ref="O61:P62"/>
    <mergeCell ref="AC61:AC62"/>
    <mergeCell ref="B58:B59"/>
    <mergeCell ref="C58:H59"/>
    <mergeCell ref="I58:I59"/>
    <mergeCell ref="J58:K59"/>
    <mergeCell ref="N58:N59"/>
    <mergeCell ref="O58:P59"/>
    <mergeCell ref="C63:H64"/>
    <mergeCell ref="I63:I64"/>
    <mergeCell ref="J63:K64"/>
    <mergeCell ref="N63:N64"/>
    <mergeCell ref="O63:P64"/>
    <mergeCell ref="AC63:AC64"/>
    <mergeCell ref="R60:AB64"/>
    <mergeCell ref="C61:H62"/>
    <mergeCell ref="I61:I62"/>
    <mergeCell ref="C66:H69"/>
    <mergeCell ref="I66:I67"/>
    <mergeCell ref="J66:K67"/>
    <mergeCell ref="M66:M67"/>
    <mergeCell ref="N66:P67"/>
    <mergeCell ref="R66:AB66"/>
    <mergeCell ref="AC66:AC69"/>
    <mergeCell ref="J68:K68"/>
    <mergeCell ref="X69:Z69"/>
    <mergeCell ref="C70:H73"/>
    <mergeCell ref="I70:I71"/>
    <mergeCell ref="J70:K71"/>
    <mergeCell ref="M70:M71"/>
    <mergeCell ref="N70:P71"/>
    <mergeCell ref="R70:AB70"/>
    <mergeCell ref="AC70:AC73"/>
    <mergeCell ref="J72:K72"/>
    <mergeCell ref="X73:Z73"/>
    <mergeCell ref="B74:H74"/>
    <mergeCell ref="R74:AB80"/>
    <mergeCell ref="C75:H76"/>
    <mergeCell ref="I75:I76"/>
    <mergeCell ref="J75:K76"/>
    <mergeCell ref="N75:N76"/>
    <mergeCell ref="O75:P76"/>
    <mergeCell ref="C79:H80"/>
    <mergeCell ref="AC75:AC76"/>
    <mergeCell ref="C77:H78"/>
    <mergeCell ref="I77:I78"/>
    <mergeCell ref="J77:K78"/>
    <mergeCell ref="N77:N78"/>
    <mergeCell ref="O77:P78"/>
    <mergeCell ref="AC77:AC78"/>
    <mergeCell ref="I79:I80"/>
    <mergeCell ref="J79:K80"/>
    <mergeCell ref="N79:N80"/>
    <mergeCell ref="O79:P80"/>
    <mergeCell ref="AC79:AC80"/>
    <mergeCell ref="B81:H81"/>
    <mergeCell ref="R81:AB85"/>
    <mergeCell ref="C82:H83"/>
    <mergeCell ref="I82:I83"/>
    <mergeCell ref="J82:K83"/>
    <mergeCell ref="N82:N83"/>
    <mergeCell ref="O82:P83"/>
    <mergeCell ref="AC82:AC83"/>
    <mergeCell ref="C84:H85"/>
    <mergeCell ref="I84:I85"/>
    <mergeCell ref="J84:K85"/>
    <mergeCell ref="N84:N85"/>
    <mergeCell ref="O84:P85"/>
    <mergeCell ref="AC84:AC85"/>
    <mergeCell ref="J87:K88"/>
    <mergeCell ref="N87:N88"/>
    <mergeCell ref="O87:P88"/>
    <mergeCell ref="C91:H92"/>
    <mergeCell ref="I91:I92"/>
    <mergeCell ref="J91:K92"/>
    <mergeCell ref="N91:N92"/>
    <mergeCell ref="O91:P92"/>
    <mergeCell ref="AC87:AC88"/>
    <mergeCell ref="C89:H90"/>
    <mergeCell ref="I89:I90"/>
    <mergeCell ref="J89:K90"/>
    <mergeCell ref="N89:N90"/>
    <mergeCell ref="O89:P90"/>
    <mergeCell ref="AC89:AC90"/>
    <mergeCell ref="R86:AB92"/>
    <mergeCell ref="C87:H88"/>
    <mergeCell ref="I87:I88"/>
    <mergeCell ref="AC91:AC92"/>
    <mergeCell ref="B93:H94"/>
    <mergeCell ref="I93:I94"/>
    <mergeCell ref="J93:K94"/>
    <mergeCell ref="N93:N94"/>
    <mergeCell ref="O93:P94"/>
    <mergeCell ref="R93:AB94"/>
    <mergeCell ref="AC93:AC94"/>
    <mergeCell ref="B95:H95"/>
    <mergeCell ref="I95:Q95"/>
    <mergeCell ref="R95:AB95"/>
    <mergeCell ref="B98:C137"/>
    <mergeCell ref="D98:H104"/>
    <mergeCell ref="S99:AB99"/>
    <mergeCell ref="J101:Q101"/>
    <mergeCell ref="E108:H108"/>
    <mergeCell ref="E109:H109"/>
    <mergeCell ref="E110:H110"/>
    <mergeCell ref="AC101:AC103"/>
    <mergeCell ref="J102:Q102"/>
    <mergeCell ref="E105:H107"/>
    <mergeCell ref="R105:AB105"/>
    <mergeCell ref="AC105:AC107"/>
    <mergeCell ref="J106:Q106"/>
    <mergeCell ref="R106:X106"/>
    <mergeCell ref="J107:Q107"/>
    <mergeCell ref="R107:X107"/>
    <mergeCell ref="AC110:AC115"/>
    <mergeCell ref="F111:H111"/>
    <mergeCell ref="R111:W111"/>
    <mergeCell ref="X111:Z111"/>
    <mergeCell ref="F112:H112"/>
    <mergeCell ref="R112:W112"/>
    <mergeCell ref="X112:Z112"/>
    <mergeCell ref="F113:H113"/>
    <mergeCell ref="R113:W113"/>
    <mergeCell ref="X113:Z113"/>
    <mergeCell ref="F114:H114"/>
    <mergeCell ref="R114:W114"/>
    <mergeCell ref="F115:H115"/>
    <mergeCell ref="R115:W115"/>
    <mergeCell ref="E116:H121"/>
    <mergeCell ref="AC116:AC121"/>
    <mergeCell ref="S117:U117"/>
    <mergeCell ref="V117:Y117"/>
    <mergeCell ref="Z117:AA117"/>
    <mergeCell ref="J119:Q119"/>
    <mergeCell ref="R119:R120"/>
    <mergeCell ref="S119:U120"/>
    <mergeCell ref="V119:Y119"/>
    <mergeCell ref="Z119:AA119"/>
    <mergeCell ref="J120:Q120"/>
    <mergeCell ref="V120:Y120"/>
    <mergeCell ref="Z120:AA120"/>
    <mergeCell ref="E122:H125"/>
    <mergeCell ref="R123:T123"/>
    <mergeCell ref="V123:W123"/>
    <mergeCell ref="AC123:AC129"/>
    <mergeCell ref="R124:T124"/>
    <mergeCell ref="V124:W124"/>
    <mergeCell ref="Y124:Z124"/>
    <mergeCell ref="R125:T125"/>
    <mergeCell ref="F126:H126"/>
    <mergeCell ref="J126:Q126"/>
    <mergeCell ref="R126:T126"/>
    <mergeCell ref="U126:V126"/>
    <mergeCell ref="F127:H127"/>
    <mergeCell ref="J127:Q127"/>
    <mergeCell ref="R127:X127"/>
    <mergeCell ref="Y127:Z127"/>
    <mergeCell ref="F128:H130"/>
    <mergeCell ref="R128:X128"/>
    <mergeCell ref="Y128:Z128"/>
    <mergeCell ref="R129:X129"/>
    <mergeCell ref="Y129:Z129"/>
    <mergeCell ref="R130:X130"/>
    <mergeCell ref="Y130:Z130"/>
    <mergeCell ref="D131:H131"/>
    <mergeCell ref="AC131:AC137"/>
    <mergeCell ref="E132:H132"/>
    <mergeCell ref="S132:AB132"/>
    <mergeCell ref="E133:H133"/>
    <mergeCell ref="J133:Q133"/>
    <mergeCell ref="E134:H134"/>
    <mergeCell ref="J134:Q134"/>
    <mergeCell ref="E135:H135"/>
    <mergeCell ref="E136:H136"/>
    <mergeCell ref="E137:H137"/>
    <mergeCell ref="B138:C144"/>
    <mergeCell ref="D138:H140"/>
    <mergeCell ref="AC138:AC140"/>
    <mergeCell ref="R139:W139"/>
    <mergeCell ref="X139:Z139"/>
    <mergeCell ref="R140:W140"/>
    <mergeCell ref="X140:Z140"/>
    <mergeCell ref="D141:H144"/>
    <mergeCell ref="AC141:AC144"/>
    <mergeCell ref="R142:W142"/>
    <mergeCell ref="X142:Z142"/>
    <mergeCell ref="R143:W143"/>
    <mergeCell ref="X143:Z143"/>
    <mergeCell ref="B145:C159"/>
    <mergeCell ref="D145:H146"/>
    <mergeCell ref="J149:Q149"/>
    <mergeCell ref="R149:U149"/>
    <mergeCell ref="V149:W149"/>
    <mergeCell ref="E150:H153"/>
    <mergeCell ref="AC145:AC159"/>
    <mergeCell ref="R146:S146"/>
    <mergeCell ref="T146:U146"/>
    <mergeCell ref="W146:X146"/>
    <mergeCell ref="E147:H148"/>
    <mergeCell ref="W147:X147"/>
    <mergeCell ref="J148:Q148"/>
    <mergeCell ref="R148:U148"/>
    <mergeCell ref="V148:W148"/>
    <mergeCell ref="E149:H149"/>
    <mergeCell ref="S150:X150"/>
    <mergeCell ref="Y150:Z150"/>
    <mergeCell ref="R151:U151"/>
    <mergeCell ref="V151:W151"/>
    <mergeCell ref="F154:H155"/>
    <mergeCell ref="F156:H157"/>
    <mergeCell ref="F158:H159"/>
    <mergeCell ref="B160:C206"/>
    <mergeCell ref="D160:H162"/>
    <mergeCell ref="AC160:AC162"/>
    <mergeCell ref="F163:H163"/>
    <mergeCell ref="AC163:AC168"/>
    <mergeCell ref="F164:H164"/>
    <mergeCell ref="E165:E168"/>
    <mergeCell ref="F165:H168"/>
    <mergeCell ref="R166:W166"/>
    <mergeCell ref="X166:Y166"/>
    <mergeCell ref="Z166:AA166"/>
    <mergeCell ref="J167:Q167"/>
    <mergeCell ref="R167:U167"/>
    <mergeCell ref="W167:X167"/>
    <mergeCell ref="Z167:AA167"/>
    <mergeCell ref="J168:Q168"/>
    <mergeCell ref="R168:W168"/>
    <mergeCell ref="E169:E170"/>
    <mergeCell ref="F169:H170"/>
    <mergeCell ref="J169:Q169"/>
    <mergeCell ref="AC169:AC170"/>
    <mergeCell ref="J170:Q170"/>
    <mergeCell ref="E171:E173"/>
    <mergeCell ref="F171:H173"/>
    <mergeCell ref="J171:Q171"/>
    <mergeCell ref="AC171:AC173"/>
    <mergeCell ref="J172:Q172"/>
    <mergeCell ref="J173:Q173"/>
    <mergeCell ref="E174:E177"/>
    <mergeCell ref="F174:H177"/>
    <mergeCell ref="J174:Q174"/>
    <mergeCell ref="AC174:AC177"/>
    <mergeCell ref="J175:Q175"/>
    <mergeCell ref="J176:Q176"/>
    <mergeCell ref="J177:Q177"/>
    <mergeCell ref="E178:E181"/>
    <mergeCell ref="F178:H181"/>
    <mergeCell ref="J178:Q178"/>
    <mergeCell ref="AC178:AC181"/>
    <mergeCell ref="J179:Q179"/>
    <mergeCell ref="J180:Q180"/>
    <mergeCell ref="J181:Q181"/>
    <mergeCell ref="D182:H186"/>
    <mergeCell ref="AC182:AC186"/>
    <mergeCell ref="S183:AB183"/>
    <mergeCell ref="S184:AB184"/>
    <mergeCell ref="S185:AB185"/>
    <mergeCell ref="D187:D206"/>
    <mergeCell ref="F187:H187"/>
    <mergeCell ref="AC187:AC197"/>
    <mergeCell ref="F188:H188"/>
    <mergeCell ref="E189:E197"/>
    <mergeCell ref="F189:H193"/>
    <mergeCell ref="R192:AB192"/>
    <mergeCell ref="R193:X193"/>
    <mergeCell ref="Y193:Z193"/>
    <mergeCell ref="F194:H195"/>
    <mergeCell ref="R194:X194"/>
    <mergeCell ref="Y194:Z194"/>
    <mergeCell ref="R195:X195"/>
    <mergeCell ref="Y195:Z195"/>
    <mergeCell ref="F196:H197"/>
    <mergeCell ref="Y196:Z196"/>
    <mergeCell ref="E198:E206"/>
    <mergeCell ref="F198:H202"/>
    <mergeCell ref="AC198:AC206"/>
    <mergeCell ref="R201:AB201"/>
    <mergeCell ref="R202:X202"/>
    <mergeCell ref="Y202:Z202"/>
    <mergeCell ref="F203:H204"/>
    <mergeCell ref="R203:X203"/>
    <mergeCell ref="Y203:Z203"/>
    <mergeCell ref="R204:X204"/>
    <mergeCell ref="Y204:Z204"/>
    <mergeCell ref="F205:H206"/>
    <mergeCell ref="R205:X205"/>
    <mergeCell ref="Y205:Z205"/>
    <mergeCell ref="B207:C216"/>
    <mergeCell ref="D207:D213"/>
    <mergeCell ref="E207:E213"/>
    <mergeCell ref="F207:H211"/>
    <mergeCell ref="AC207:AC213"/>
    <mergeCell ref="R210:AB210"/>
    <mergeCell ref="R211:X211"/>
    <mergeCell ref="Y211:Z211"/>
    <mergeCell ref="F212:H213"/>
    <mergeCell ref="R212:X212"/>
    <mergeCell ref="Y212:Z212"/>
    <mergeCell ref="Y213:Z213"/>
    <mergeCell ref="D214:H216"/>
    <mergeCell ref="AC214:AC216"/>
    <mergeCell ref="R215:X215"/>
    <mergeCell ref="Y215:Z215"/>
    <mergeCell ref="B217:C219"/>
    <mergeCell ref="D217:H219"/>
    <mergeCell ref="J217:Q217"/>
    <mergeCell ref="AC217:AC219"/>
    <mergeCell ref="J218:Q218"/>
    <mergeCell ref="J219:Q219"/>
    <mergeCell ref="B220:C229"/>
    <mergeCell ref="D220:H221"/>
    <mergeCell ref="J220:K220"/>
    <mergeCell ref="M220:O220"/>
    <mergeCell ref="S220:AB220"/>
    <mergeCell ref="AC220:AC221"/>
    <mergeCell ref="E222:H224"/>
    <mergeCell ref="AC222:AC224"/>
    <mergeCell ref="R223:W223"/>
    <mergeCell ref="X223:Z223"/>
    <mergeCell ref="E225:H227"/>
    <mergeCell ref="R225:W225"/>
    <mergeCell ref="X225:Z225"/>
    <mergeCell ref="AC225:AC227"/>
    <mergeCell ref="D228:H229"/>
    <mergeCell ref="R228:W228"/>
    <mergeCell ref="X228:Z228"/>
    <mergeCell ref="AC228:AC229"/>
    <mergeCell ref="B230:H230"/>
    <mergeCell ref="B231:C266"/>
    <mergeCell ref="D231:H232"/>
    <mergeCell ref="J232:K232"/>
    <mergeCell ref="M232:O232"/>
    <mergeCell ref="D233:H235"/>
    <mergeCell ref="O233:Q233"/>
    <mergeCell ref="E239:H243"/>
    <mergeCell ref="O240:Q240"/>
    <mergeCell ref="E246:E254"/>
    <mergeCell ref="AC233:AC235"/>
    <mergeCell ref="J234:Q234"/>
    <mergeCell ref="J235:Q235"/>
    <mergeCell ref="D236:H238"/>
    <mergeCell ref="O236:Q236"/>
    <mergeCell ref="S236:AB236"/>
    <mergeCell ref="AC236:AC254"/>
    <mergeCell ref="J237:Q237"/>
    <mergeCell ref="S237:AB237"/>
    <mergeCell ref="J238:Q238"/>
    <mergeCell ref="T240:W240"/>
    <mergeCell ref="X240:Z240"/>
    <mergeCell ref="J241:Q241"/>
    <mergeCell ref="S241:AB241"/>
    <mergeCell ref="J242:Q242"/>
    <mergeCell ref="S242:AB242"/>
    <mergeCell ref="Z243:AA243"/>
    <mergeCell ref="E244:H245"/>
    <mergeCell ref="O244:Q244"/>
    <mergeCell ref="J245:K245"/>
    <mergeCell ref="M245:O245"/>
    <mergeCell ref="V245:W245"/>
    <mergeCell ref="R246:U246"/>
    <mergeCell ref="V246:W246"/>
    <mergeCell ref="J247:Q247"/>
    <mergeCell ref="R247:U247"/>
    <mergeCell ref="V247:W247"/>
    <mergeCell ref="J248:Q248"/>
    <mergeCell ref="S248:X248"/>
    <mergeCell ref="Y248:Z248"/>
    <mergeCell ref="F249:H249"/>
    <mergeCell ref="R249:U249"/>
    <mergeCell ref="V249:W249"/>
    <mergeCell ref="F250:H251"/>
    <mergeCell ref="R250:U250"/>
    <mergeCell ref="O251:Q251"/>
    <mergeCell ref="R251:U251"/>
    <mergeCell ref="F246:H248"/>
    <mergeCell ref="O246:Q246"/>
    <mergeCell ref="F252:H254"/>
    <mergeCell ref="J252:Q252"/>
    <mergeCell ref="R252:U252"/>
    <mergeCell ref="W252:X252"/>
    <mergeCell ref="Z252:AA252"/>
    <mergeCell ref="J253:Q253"/>
    <mergeCell ref="R253:W253"/>
    <mergeCell ref="X253:Z253"/>
    <mergeCell ref="D255:H258"/>
    <mergeCell ref="AC255:AC266"/>
    <mergeCell ref="O256:Q256"/>
    <mergeCell ref="R256:U256"/>
    <mergeCell ref="W256:X256"/>
    <mergeCell ref="Z256:AA256"/>
    <mergeCell ref="J257:Q257"/>
    <mergeCell ref="R257:W257"/>
    <mergeCell ref="X257:Z257"/>
    <mergeCell ref="J258:Q258"/>
    <mergeCell ref="E259:H262"/>
    <mergeCell ref="R259:AB259"/>
    <mergeCell ref="J260:Q260"/>
    <mergeCell ref="R260:AB262"/>
    <mergeCell ref="J261:Q261"/>
    <mergeCell ref="E263:H266"/>
    <mergeCell ref="R263:AB263"/>
    <mergeCell ref="J264:Q264"/>
    <mergeCell ref="R264:AB266"/>
    <mergeCell ref="J265:Q265"/>
    <mergeCell ref="B267:C276"/>
    <mergeCell ref="D267:H270"/>
    <mergeCell ref="AC267:AC276"/>
    <mergeCell ref="S268:AB268"/>
    <mergeCell ref="S269:AB269"/>
    <mergeCell ref="S270:AB270"/>
    <mergeCell ref="E271:H273"/>
    <mergeCell ref="R271:X271"/>
    <mergeCell ref="Y271:Z271"/>
    <mergeCell ref="R272:X272"/>
    <mergeCell ref="Y272:Z272"/>
    <mergeCell ref="Y273:Z273"/>
    <mergeCell ref="E274:H276"/>
    <mergeCell ref="R275:X275"/>
    <mergeCell ref="Y275:Z275"/>
    <mergeCell ref="B277:C299"/>
    <mergeCell ref="D277:H278"/>
    <mergeCell ref="S280:AB280"/>
    <mergeCell ref="E281:H283"/>
    <mergeCell ref="O281:Q281"/>
    <mergeCell ref="AC277:AC278"/>
    <mergeCell ref="J278:K278"/>
    <mergeCell ref="M278:N278"/>
    <mergeCell ref="P278:Q278"/>
    <mergeCell ref="D279:H280"/>
    <mergeCell ref="O279:Q279"/>
    <mergeCell ref="S279:AB279"/>
    <mergeCell ref="AC279:AC280"/>
    <mergeCell ref="J280:K280"/>
    <mergeCell ref="M280:O280"/>
    <mergeCell ref="R281:U281"/>
    <mergeCell ref="V281:W281"/>
    <mergeCell ref="AC281:AC284"/>
    <mergeCell ref="J282:Q282"/>
    <mergeCell ref="R282:U282"/>
    <mergeCell ref="V282:W282"/>
    <mergeCell ref="J283:Q283"/>
    <mergeCell ref="S283:X283"/>
    <mergeCell ref="Y283:Z283"/>
    <mergeCell ref="E284:H284"/>
    <mergeCell ref="R284:U284"/>
    <mergeCell ref="V284:W284"/>
    <mergeCell ref="E285:H286"/>
    <mergeCell ref="O285:Q285"/>
    <mergeCell ref="R285:U285"/>
    <mergeCell ref="AC285:AC289"/>
    <mergeCell ref="J286:Q286"/>
    <mergeCell ref="R286:U286"/>
    <mergeCell ref="E287:H289"/>
    <mergeCell ref="J288:Q288"/>
    <mergeCell ref="R288:U288"/>
    <mergeCell ref="W288:X288"/>
    <mergeCell ref="Z288:AA288"/>
    <mergeCell ref="J289:Q289"/>
    <mergeCell ref="R289:W289"/>
    <mergeCell ref="X289:Z289"/>
    <mergeCell ref="D290:H293"/>
    <mergeCell ref="AC290:AC299"/>
    <mergeCell ref="S291:AB291"/>
    <mergeCell ref="S292:AB292"/>
    <mergeCell ref="S293:AB293"/>
    <mergeCell ref="E294:H296"/>
    <mergeCell ref="R294:X294"/>
    <mergeCell ref="Y294:Z294"/>
    <mergeCell ref="R295:X295"/>
    <mergeCell ref="Y295:Z295"/>
    <mergeCell ref="Y296:Z296"/>
    <mergeCell ref="E297:H299"/>
    <mergeCell ref="R298:X298"/>
    <mergeCell ref="Y298:Z298"/>
    <mergeCell ref="B300:C318"/>
    <mergeCell ref="D300:H307"/>
    <mergeCell ref="J300:Q300"/>
    <mergeCell ref="I301:M301"/>
    <mergeCell ref="K302:Q302"/>
    <mergeCell ref="T302:AB302"/>
    <mergeCell ref="K303:Q303"/>
    <mergeCell ref="T303:AB303"/>
    <mergeCell ref="I304:M304"/>
    <mergeCell ref="K305:Q305"/>
    <mergeCell ref="L306:Q306"/>
    <mergeCell ref="D308:H309"/>
    <mergeCell ref="AC308:AC309"/>
    <mergeCell ref="J309:K309"/>
    <mergeCell ref="M309:O309"/>
    <mergeCell ref="E310:H312"/>
    <mergeCell ref="O310:Q310"/>
    <mergeCell ref="R310:Y310"/>
    <mergeCell ref="Z310:AA310"/>
    <mergeCell ref="AC310:AC312"/>
    <mergeCell ref="J312:Q312"/>
    <mergeCell ref="E313:H315"/>
    <mergeCell ref="O313:Q313"/>
    <mergeCell ref="R313:Y313"/>
    <mergeCell ref="Z313:AA313"/>
    <mergeCell ref="AC313:AC315"/>
    <mergeCell ref="J314:Q314"/>
    <mergeCell ref="J315:Q315"/>
    <mergeCell ref="D316:H318"/>
    <mergeCell ref="O316:Q316"/>
    <mergeCell ref="AC316:AC318"/>
    <mergeCell ref="J317:Q317"/>
    <mergeCell ref="J318:Q318"/>
    <mergeCell ref="B319:C343"/>
    <mergeCell ref="D319:H321"/>
    <mergeCell ref="O319:Q319"/>
    <mergeCell ref="S319:AB319"/>
    <mergeCell ref="AC319:AC321"/>
    <mergeCell ref="J320:Q320"/>
    <mergeCell ref="S320:AB320"/>
    <mergeCell ref="J321:Q321"/>
    <mergeCell ref="E322:H328"/>
    <mergeCell ref="AC322:AC328"/>
    <mergeCell ref="O323:Q323"/>
    <mergeCell ref="T323:W323"/>
    <mergeCell ref="X323:Z323"/>
    <mergeCell ref="J324:Q324"/>
    <mergeCell ref="S324:AB324"/>
    <mergeCell ref="J325:Q325"/>
    <mergeCell ref="S325:AB325"/>
    <mergeCell ref="S326:X326"/>
    <mergeCell ref="Z326:AA326"/>
    <mergeCell ref="S327:X327"/>
    <mergeCell ref="Y327:Z327"/>
    <mergeCell ref="Y328:Z328"/>
    <mergeCell ref="E329:H331"/>
    <mergeCell ref="O329:Q329"/>
    <mergeCell ref="AC329:AC331"/>
    <mergeCell ref="J330:Q330"/>
    <mergeCell ref="R330:U330"/>
    <mergeCell ref="W330:X330"/>
    <mergeCell ref="Z330:AA330"/>
    <mergeCell ref="J331:Q331"/>
    <mergeCell ref="R331:W331"/>
    <mergeCell ref="X331:Z331"/>
    <mergeCell ref="E332:H333"/>
    <mergeCell ref="O332:Q332"/>
    <mergeCell ref="Y332:Z332"/>
    <mergeCell ref="J333:K333"/>
    <mergeCell ref="M333:O333"/>
    <mergeCell ref="Y333:Z333"/>
    <mergeCell ref="V334:W334"/>
    <mergeCell ref="J335:Q335"/>
    <mergeCell ref="R335:U335"/>
    <mergeCell ref="V335:W335"/>
    <mergeCell ref="Y336:Z336"/>
    <mergeCell ref="J336:Q336"/>
    <mergeCell ref="S336:X336"/>
    <mergeCell ref="O334:Q334"/>
    <mergeCell ref="F338:H340"/>
    <mergeCell ref="O339:Q339"/>
    <mergeCell ref="R339:U339"/>
    <mergeCell ref="J340:Q340"/>
    <mergeCell ref="R340:U340"/>
    <mergeCell ref="R334:U334"/>
    <mergeCell ref="F334:H336"/>
    <mergeCell ref="F337:H337"/>
    <mergeCell ref="R337:U337"/>
    <mergeCell ref="J341:Q341"/>
    <mergeCell ref="R341:U341"/>
    <mergeCell ref="W341:X341"/>
    <mergeCell ref="Z341:AA341"/>
    <mergeCell ref="R342:W342"/>
    <mergeCell ref="X342:Z342"/>
    <mergeCell ref="V337:W337"/>
    <mergeCell ref="B344:C375"/>
    <mergeCell ref="D344:H344"/>
    <mergeCell ref="J344:L344"/>
    <mergeCell ref="E345:H345"/>
    <mergeCell ref="F346:H347"/>
    <mergeCell ref="J346:Q346"/>
    <mergeCell ref="J347:Q347"/>
    <mergeCell ref="F348:H349"/>
    <mergeCell ref="F352:H353"/>
    <mergeCell ref="J352:K352"/>
    <mergeCell ref="R348:W348"/>
    <mergeCell ref="X348:Z348"/>
    <mergeCell ref="AC348:AC349"/>
    <mergeCell ref="X349:Z349"/>
    <mergeCell ref="F350:H351"/>
    <mergeCell ref="J350:Q350"/>
    <mergeCell ref="AC350:AC351"/>
    <mergeCell ref="J351:Q351"/>
    <mergeCell ref="AC357:AC359"/>
    <mergeCell ref="E360:H360"/>
    <mergeCell ref="J360:Q360"/>
    <mergeCell ref="M352:O352"/>
    <mergeCell ref="S352:AB352"/>
    <mergeCell ref="AC352:AC353"/>
    <mergeCell ref="G354:H356"/>
    <mergeCell ref="AC354:AC356"/>
    <mergeCell ref="R355:W355"/>
    <mergeCell ref="X355:Z355"/>
    <mergeCell ref="V366:Y366"/>
    <mergeCell ref="Z366:AA366"/>
    <mergeCell ref="J368:Q368"/>
    <mergeCell ref="G357:H359"/>
    <mergeCell ref="R357:W357"/>
    <mergeCell ref="X357:Z357"/>
    <mergeCell ref="AC374:AC375"/>
    <mergeCell ref="J375:Q375"/>
    <mergeCell ref="R368:R369"/>
    <mergeCell ref="S368:U369"/>
    <mergeCell ref="V368:Y368"/>
    <mergeCell ref="Z368:AA368"/>
    <mergeCell ref="J369:Q369"/>
    <mergeCell ref="V369:Y369"/>
    <mergeCell ref="AC365:AC369"/>
    <mergeCell ref="S366:U366"/>
    <mergeCell ref="AC370:AC373"/>
    <mergeCell ref="R371:W371"/>
    <mergeCell ref="X371:Z371"/>
    <mergeCell ref="X372:Z372"/>
    <mergeCell ref="Z369:AA369"/>
    <mergeCell ref="F361:H364"/>
    <mergeCell ref="J362:Q362"/>
    <mergeCell ref="AC362:AC363"/>
    <mergeCell ref="J363:Q363"/>
    <mergeCell ref="G365:H369"/>
    <mergeCell ref="E377:H377"/>
    <mergeCell ref="E32:H33"/>
    <mergeCell ref="E34:H35"/>
    <mergeCell ref="E36:H37"/>
    <mergeCell ref="E38:H39"/>
    <mergeCell ref="F370:H373"/>
    <mergeCell ref="E40:H41"/>
    <mergeCell ref="F374:H375"/>
    <mergeCell ref="F341:H343"/>
    <mergeCell ref="E334:E343"/>
    <mergeCell ref="E376:H376"/>
    <mergeCell ref="D23:H24"/>
    <mergeCell ref="D25:H26"/>
    <mergeCell ref="D27:H28"/>
    <mergeCell ref="R10:AB10"/>
    <mergeCell ref="O17:P18"/>
    <mergeCell ref="X18:Z18"/>
    <mergeCell ref="C20:H20"/>
    <mergeCell ref="C29:H29"/>
    <mergeCell ref="J374:Q374"/>
    <mergeCell ref="R377:AC378"/>
    <mergeCell ref="C378:D379"/>
    <mergeCell ref="R379:AC379"/>
    <mergeCell ref="C380:D383"/>
    <mergeCell ref="E381:H381"/>
    <mergeCell ref="I381:Q381"/>
    <mergeCell ref="R381:AC381"/>
    <mergeCell ref="E379:H379"/>
    <mergeCell ref="I379:Q379"/>
    <mergeCell ref="E380:H380"/>
    <mergeCell ref="E42:H43"/>
    <mergeCell ref="E44:H45"/>
    <mergeCell ref="F383:Q383"/>
    <mergeCell ref="B377:B383"/>
    <mergeCell ref="C377:D377"/>
    <mergeCell ref="J377:Q377"/>
    <mergeCell ref="I380:Q380"/>
    <mergeCell ref="F382:Q382"/>
    <mergeCell ref="E378:H378"/>
    <mergeCell ref="I378:Q378"/>
  </mergeCells>
  <conditionalFormatting sqref="AM51:AP51">
    <cfRule type="cellIs" priority="190" dxfId="225" operator="greaterThanOrEqual" stopIfTrue="1">
      <formula>"●適合"</formula>
    </cfRule>
    <cfRule type="cellIs" priority="191" dxfId="226" operator="equal" stopIfTrue="1">
      <formula>"◆未達"</formula>
    </cfRule>
    <cfRule type="cellIs" priority="192" dxfId="227" operator="equal" stopIfTrue="1">
      <formula>"▼矛盾"</formula>
    </cfRule>
  </conditionalFormatting>
  <conditionalFormatting sqref="Y336:Z336 Y283:Z283 Y248:Z248 Y150:Z150">
    <cfRule type="cellIs" priority="160" dxfId="228" operator="greaterThan" stopIfTrue="1">
      <formula>650</formula>
    </cfRule>
    <cfRule type="cellIs" priority="161" dxfId="229" operator="lessThan" stopIfTrue="1">
      <formula>550</formula>
    </cfRule>
  </conditionalFormatting>
  <conditionalFormatting sqref="Y337:Z338 Y335:Z335 Y284:Z284 Y282:Z282 Z298 Y249:Z249 Y247:Z247 Z275 Z215 Y151:Z151 Y149:Z149">
    <cfRule type="cellIs" priority="162" dxfId="228" operator="greaterThan" stopIfTrue="1">
      <formula>0</formula>
    </cfRule>
  </conditionalFormatting>
  <conditionalFormatting sqref="AH334 AM309:AQ309 AM312:AQ312 AM315:AQ315 AH317:AI317 AM318:AQ318 AH320:AI320 AM321:AQ321 AH323:AI323 AM324:AQ324 AH329:AI329 AM330:AQ330 AH332:AI332 AM333:AQ333 AM336:AQ336 AH339:AI339 AM340:AQ340 AJ324:AJ326 AJ330 AJ341 AJ336 AJ332:AJ333 AH311:AJ311 AH314:AJ314 AH277:AI277 AM278:AR278 AH281:AI281 AM282:AQ282 AM285:AQ285 AH288:AI288 AM289:AQ289 AH291:AI291 AM292:AQ292 AJ272:AJ275 AJ298 AH285 AM229:AP229 AH214:AI214 AM215:AQ215 AH217:AI217 AM218:AQ218 AH220:AI220 AM260:AP260 AH222:AI222 AM221:AP221 AH225:AI225 AM223:AP223 AH228:AI228 AM226:AP226 AH231:AI231 AM232:AQ232 AH234:AI234 AM235:AQ235 AH237:AI237 AM238:AQ238 AH240:AI240 AM241:AQ241 AH244:AI244 AM245:AQ245 AH255:AI255 AM256:AQ256 AH259:AI259 AM264:AP264 AH263:AI263 AH267:AI267 AM268:AQ268 AJ212:AJ213 AJ215 AJ223 AJ226 AJ229 AJ241:AJ242 AH251:AI251 AM252:AQ252 AJ252 AJ256 AJ203:AJ205 AH105:AI105 AH108:AI110 AM111:AQ111 AM106:AQ106 AM132:AP132 AM115:AP115 AJ111:AJ114 AM118:AQ118 AH122:AI122 AM123:AR123 AH131:AI131 AM142:AP142 AH138:AI138 AM139:AQ139 AH141:AI141 AH145:AI145 AM146:AR146 AH160:AI160 AM161:AQ161 AH165:AI165 AM166:AR166 AH169:AI169 AH171:AI171 AM172:AQ172 AH174:AI174 AM175:AR175 AH178:AI178 AM179:AR179 AH189:AI191 AM100:AP100 AH99:AJ99 AJ106:AJ107 AH117:AJ117 AJ119:AJ120 AJ139:AJ140 AJ142:AJ143 AJ150 AM170:AP170 AM155:AS155 AJ123:AJ125 AJ167 AJ194:AJ196 AJ295:AJ296 AH300:AI301 AH303:AI308 AM302:AQ307 AR190 AH198:AI200 AH207:AI209 AJ283 AJ248 AM102:AO102 AQ102:AS102 AJ132">
    <cfRule type="cellIs" priority="163" dxfId="225" operator="greaterThanOrEqual" stopIfTrue="1">
      <formula>"●適合"</formula>
    </cfRule>
    <cfRule type="cellIs" priority="164" dxfId="226" operator="equal" stopIfTrue="1">
      <formula>"◆未達"</formula>
    </cfRule>
    <cfRule type="cellIs" priority="165" dxfId="227" operator="equal" stopIfTrue="1">
      <formula>"▼矛盾"</formula>
    </cfRule>
  </conditionalFormatting>
  <conditionalFormatting sqref="AJ335 AJ282 AJ247 AJ149">
    <cfRule type="cellIs" priority="166" dxfId="225" operator="greaterThanOrEqual" stopIfTrue="1">
      <formula>"●適合"</formula>
    </cfRule>
    <cfRule type="cellIs" priority="167" dxfId="226" operator="equal" stopIfTrue="1">
      <formula>"◆195未満"</formula>
    </cfRule>
    <cfRule type="cellIs" priority="168" dxfId="227" operator="equal" stopIfTrue="1">
      <formula>"▼矛盾"</formula>
    </cfRule>
  </conditionalFormatting>
  <conditionalFormatting sqref="AJ337 AJ202 AJ284 AJ211 AJ249 AJ271 AJ151 AJ193 AJ294">
    <cfRule type="cellIs" priority="169" dxfId="225" operator="greaterThanOrEqual" stopIfTrue="1">
      <formula>"●適合"</formula>
    </cfRule>
    <cfRule type="cellIs" priority="170" dxfId="226" operator="equal" stopIfTrue="1">
      <formula>"◆30超過"</formula>
    </cfRule>
    <cfRule type="cellIs" priority="171" dxfId="227" operator="equal" stopIfTrue="1">
      <formula>"▼矛盾"</formula>
    </cfRule>
  </conditionalFormatting>
  <conditionalFormatting sqref="AJ331 AJ342 AJ253 AJ257 AJ168">
    <cfRule type="cellIs" priority="172" dxfId="225" operator="greaterThanOrEqual" stopIfTrue="1">
      <formula>"●適合"</formula>
    </cfRule>
    <cfRule type="cellIs" priority="173" dxfId="226" operator="equal" stopIfTrue="1">
      <formula>"◆低すぎ"</formula>
    </cfRule>
    <cfRule type="cellIs" priority="174" dxfId="230" operator="equal" stopIfTrue="1">
      <formula>"高すぎ"</formula>
    </cfRule>
  </conditionalFormatting>
  <conditionalFormatting sqref="AH101:AI101">
    <cfRule type="cellIs" priority="175" dxfId="231" operator="equal" stopIfTrue="1">
      <formula>"●適合"</formula>
    </cfRule>
    <cfRule type="cellIs" priority="176" dxfId="226" operator="equal" stopIfTrue="1">
      <formula>"★未達"</formula>
    </cfRule>
    <cfRule type="cellIs" priority="177" dxfId="227" operator="equal" stopIfTrue="1">
      <formula>"▲矛盾"</formula>
    </cfRule>
  </conditionalFormatting>
  <conditionalFormatting sqref="AQ99">
    <cfRule type="cellIs" priority="178" dxfId="225" operator="greaterThanOrEqual" stopIfTrue="1">
      <formula>"●適合"</formula>
    </cfRule>
    <cfRule type="cellIs" priority="179" dxfId="226" operator="equal" stopIfTrue="1">
      <formula>"◆未達"</formula>
    </cfRule>
    <cfRule type="cellIs" priority="180" dxfId="227" operator="lessThanOrEqual" stopIfTrue="1">
      <formula>"▼矛盾"</formula>
    </cfRule>
  </conditionalFormatting>
  <conditionalFormatting sqref="AJ154">
    <cfRule type="cellIs" priority="181" dxfId="225" operator="greaterThanOrEqual" stopIfTrue="1">
      <formula>"●適合"</formula>
    </cfRule>
    <cfRule type="cellIs" priority="182" dxfId="226" operator="equal" stopIfTrue="1">
      <formula>"◆寸法"</formula>
    </cfRule>
    <cfRule type="cellIs" priority="183" dxfId="227" operator="equal" stopIfTrue="1">
      <formula>"▼矛盾"</formula>
    </cfRule>
  </conditionalFormatting>
  <conditionalFormatting sqref="AJ147">
    <cfRule type="cellIs" priority="184" dxfId="225" operator="greaterThanOrEqual" stopIfTrue="1">
      <formula>"●適合"</formula>
    </cfRule>
    <cfRule type="cellIs" priority="185" dxfId="226" operator="equal" stopIfTrue="1">
      <formula>"◆過勾配"</formula>
    </cfRule>
    <cfRule type="cellIs" priority="186" dxfId="227" operator="equal" stopIfTrue="1">
      <formula>"▼矛盾"</formula>
    </cfRule>
  </conditionalFormatting>
  <conditionalFormatting sqref="AJ166">
    <cfRule type="cellIs" priority="187" dxfId="225" operator="lessThanOrEqual" stopIfTrue="1">
      <formula>45</formula>
    </cfRule>
    <cfRule type="cellIs" priority="188" dxfId="232" operator="equal" stopIfTrue="1">
      <formula>"■未答"</formula>
    </cfRule>
    <cfRule type="cellIs" priority="189" dxfId="226" operator="greaterThan" stopIfTrue="1">
      <formula>45</formula>
    </cfRule>
  </conditionalFormatting>
  <conditionalFormatting sqref="AM56:AP56">
    <cfRule type="cellIs" priority="154" dxfId="225" operator="greaterThanOrEqual" stopIfTrue="1">
      <formula>"●適合"</formula>
    </cfRule>
    <cfRule type="cellIs" priority="155" dxfId="226" operator="equal" stopIfTrue="1">
      <formula>"◆未達"</formula>
    </cfRule>
    <cfRule type="cellIs" priority="156" dxfId="227" operator="equal" stopIfTrue="1">
      <formula>"▼矛盾"</formula>
    </cfRule>
  </conditionalFormatting>
  <conditionalFormatting sqref="AH55">
    <cfRule type="cellIs" priority="157" dxfId="225" operator="greaterThanOrEqual" stopIfTrue="1">
      <formula>"●適合"</formula>
    </cfRule>
    <cfRule type="cellIs" priority="158" dxfId="226" operator="equal" stopIfTrue="1">
      <formula>"◆未達"</formula>
    </cfRule>
    <cfRule type="cellIs" priority="159" dxfId="227" operator="equal" stopIfTrue="1">
      <formula>"▼矛盾"</formula>
    </cfRule>
  </conditionalFormatting>
  <conditionalFormatting sqref="AM59:AP59">
    <cfRule type="cellIs" priority="148" dxfId="225" operator="greaterThanOrEqual" stopIfTrue="1">
      <formula>"●適合"</formula>
    </cfRule>
    <cfRule type="cellIs" priority="149" dxfId="226" operator="equal" stopIfTrue="1">
      <formula>"◆未達"</formula>
    </cfRule>
    <cfRule type="cellIs" priority="150" dxfId="227" operator="equal" stopIfTrue="1">
      <formula>"▼矛盾"</formula>
    </cfRule>
  </conditionalFormatting>
  <conditionalFormatting sqref="AH58">
    <cfRule type="cellIs" priority="151" dxfId="225" operator="greaterThanOrEqual" stopIfTrue="1">
      <formula>"●適合"</formula>
    </cfRule>
    <cfRule type="cellIs" priority="152" dxfId="226" operator="equal" stopIfTrue="1">
      <formula>"◆未達"</formula>
    </cfRule>
    <cfRule type="cellIs" priority="153" dxfId="227" operator="equal" stopIfTrue="1">
      <formula>"▼矛盾"</formula>
    </cfRule>
  </conditionalFormatting>
  <conditionalFormatting sqref="AM62:AP62">
    <cfRule type="cellIs" priority="142" dxfId="225" operator="greaterThanOrEqual" stopIfTrue="1">
      <formula>"●適合"</formula>
    </cfRule>
    <cfRule type="cellIs" priority="143" dxfId="226" operator="equal" stopIfTrue="1">
      <formula>"◆未達"</formula>
    </cfRule>
    <cfRule type="cellIs" priority="144" dxfId="227" operator="equal" stopIfTrue="1">
      <formula>"▼矛盾"</formula>
    </cfRule>
  </conditionalFormatting>
  <conditionalFormatting sqref="AH68">
    <cfRule type="cellIs" priority="133" dxfId="225" operator="greaterThanOrEqual" stopIfTrue="1">
      <formula>"●適合"</formula>
    </cfRule>
    <cfRule type="cellIs" priority="134" dxfId="226" operator="equal" stopIfTrue="1">
      <formula>"◆未達"</formula>
    </cfRule>
    <cfRule type="cellIs" priority="135" dxfId="227" operator="equal" stopIfTrue="1">
      <formula>"▼矛盾"</formula>
    </cfRule>
  </conditionalFormatting>
  <conditionalFormatting sqref="AH61">
    <cfRule type="cellIs" priority="145" dxfId="225" operator="greaterThanOrEqual" stopIfTrue="1">
      <formula>"●適合"</formula>
    </cfRule>
    <cfRule type="cellIs" priority="146" dxfId="226" operator="equal" stopIfTrue="1">
      <formula>"◆未達"</formula>
    </cfRule>
    <cfRule type="cellIs" priority="147" dxfId="227" operator="equal" stopIfTrue="1">
      <formula>"▼矛盾"</formula>
    </cfRule>
  </conditionalFormatting>
  <conditionalFormatting sqref="AM64:AP64">
    <cfRule type="cellIs" priority="136" dxfId="225" operator="greaterThanOrEqual" stopIfTrue="1">
      <formula>"●適合"</formula>
    </cfRule>
    <cfRule type="cellIs" priority="137" dxfId="226" operator="equal" stopIfTrue="1">
      <formula>"◆未達"</formula>
    </cfRule>
    <cfRule type="cellIs" priority="138" dxfId="227" operator="equal" stopIfTrue="1">
      <formula>"▼矛盾"</formula>
    </cfRule>
  </conditionalFormatting>
  <conditionalFormatting sqref="AH63">
    <cfRule type="cellIs" priority="139" dxfId="225" operator="greaterThanOrEqual" stopIfTrue="1">
      <formula>"●適合"</formula>
    </cfRule>
    <cfRule type="cellIs" priority="140" dxfId="226" operator="equal" stopIfTrue="1">
      <formula>"◆未達"</formula>
    </cfRule>
    <cfRule type="cellIs" priority="141" dxfId="227" operator="equal" stopIfTrue="1">
      <formula>"▼矛盾"</formula>
    </cfRule>
  </conditionalFormatting>
  <conditionalFormatting sqref="AM67:AP67">
    <cfRule type="cellIs" priority="127" dxfId="225" operator="greaterThanOrEqual" stopIfTrue="1">
      <formula>"●適合"</formula>
    </cfRule>
    <cfRule type="cellIs" priority="128" dxfId="226" operator="equal" stopIfTrue="1">
      <formula>"◆未達"</formula>
    </cfRule>
    <cfRule type="cellIs" priority="129" dxfId="227" operator="equal" stopIfTrue="1">
      <formula>"▼矛盾"</formula>
    </cfRule>
  </conditionalFormatting>
  <conditionalFormatting sqref="AH66">
    <cfRule type="cellIs" priority="130" dxfId="225" operator="greaterThanOrEqual" stopIfTrue="1">
      <formula>"●適合"</formula>
    </cfRule>
    <cfRule type="cellIs" priority="131" dxfId="226" operator="equal" stopIfTrue="1">
      <formula>"◆未達"</formula>
    </cfRule>
    <cfRule type="cellIs" priority="132" dxfId="227" operator="equal" stopIfTrue="1">
      <formula>"▼矛盾"</formula>
    </cfRule>
  </conditionalFormatting>
  <conditionalFormatting sqref="AM69:AP69">
    <cfRule type="cellIs" priority="124" dxfId="225" operator="greaterThanOrEqual" stopIfTrue="1">
      <formula>"●適合"</formula>
    </cfRule>
    <cfRule type="cellIs" priority="125" dxfId="226" operator="equal" stopIfTrue="1">
      <formula>"◆未達"</formula>
    </cfRule>
    <cfRule type="cellIs" priority="126" dxfId="227" operator="equal" stopIfTrue="1">
      <formula>"▼矛盾"</formula>
    </cfRule>
  </conditionalFormatting>
  <conditionalFormatting sqref="AH72">
    <cfRule type="cellIs" priority="121" dxfId="225" operator="greaterThanOrEqual" stopIfTrue="1">
      <formula>"●適合"</formula>
    </cfRule>
    <cfRule type="cellIs" priority="122" dxfId="226" operator="equal" stopIfTrue="1">
      <formula>"◆未達"</formula>
    </cfRule>
    <cfRule type="cellIs" priority="123" dxfId="227" operator="equal" stopIfTrue="1">
      <formula>"▼矛盾"</formula>
    </cfRule>
  </conditionalFormatting>
  <conditionalFormatting sqref="AM71:AP71">
    <cfRule type="cellIs" priority="115" dxfId="225" operator="greaterThanOrEqual" stopIfTrue="1">
      <formula>"●適合"</formula>
    </cfRule>
    <cfRule type="cellIs" priority="116" dxfId="226" operator="equal" stopIfTrue="1">
      <formula>"◆未達"</formula>
    </cfRule>
    <cfRule type="cellIs" priority="117" dxfId="227" operator="equal" stopIfTrue="1">
      <formula>"▼矛盾"</formula>
    </cfRule>
  </conditionalFormatting>
  <conditionalFormatting sqref="AH70">
    <cfRule type="cellIs" priority="118" dxfId="225" operator="greaterThanOrEqual" stopIfTrue="1">
      <formula>"●適合"</formula>
    </cfRule>
    <cfRule type="cellIs" priority="119" dxfId="226" operator="equal" stopIfTrue="1">
      <formula>"◆未達"</formula>
    </cfRule>
    <cfRule type="cellIs" priority="120" dxfId="227" operator="equal" stopIfTrue="1">
      <formula>"▼矛盾"</formula>
    </cfRule>
  </conditionalFormatting>
  <conditionalFormatting sqref="AM73:AP73">
    <cfRule type="cellIs" priority="112" dxfId="225" operator="greaterThanOrEqual" stopIfTrue="1">
      <formula>"●適合"</formula>
    </cfRule>
    <cfRule type="cellIs" priority="113" dxfId="226" operator="equal" stopIfTrue="1">
      <formula>"◆未達"</formula>
    </cfRule>
    <cfRule type="cellIs" priority="114" dxfId="227" operator="equal" stopIfTrue="1">
      <formula>"▼矛盾"</formula>
    </cfRule>
  </conditionalFormatting>
  <conditionalFormatting sqref="AM76:AP76">
    <cfRule type="cellIs" priority="106" dxfId="225" operator="greaterThanOrEqual" stopIfTrue="1">
      <formula>"●適合"</formula>
    </cfRule>
    <cfRule type="cellIs" priority="107" dxfId="226" operator="equal" stopIfTrue="1">
      <formula>"◆未達"</formula>
    </cfRule>
    <cfRule type="cellIs" priority="108" dxfId="227" operator="equal" stopIfTrue="1">
      <formula>"▼矛盾"</formula>
    </cfRule>
  </conditionalFormatting>
  <conditionalFormatting sqref="AH75">
    <cfRule type="cellIs" priority="109" dxfId="225" operator="greaterThanOrEqual" stopIfTrue="1">
      <formula>"●適合"</formula>
    </cfRule>
    <cfRule type="cellIs" priority="110" dxfId="226" operator="equal" stopIfTrue="1">
      <formula>"◆未達"</formula>
    </cfRule>
    <cfRule type="cellIs" priority="111" dxfId="227" operator="equal" stopIfTrue="1">
      <formula>"▼矛盾"</formula>
    </cfRule>
  </conditionalFormatting>
  <conditionalFormatting sqref="AM78:AP78">
    <cfRule type="cellIs" priority="100" dxfId="225" operator="greaterThanOrEqual" stopIfTrue="1">
      <formula>"●適合"</formula>
    </cfRule>
    <cfRule type="cellIs" priority="101" dxfId="226" operator="equal" stopIfTrue="1">
      <formula>"◆未達"</formula>
    </cfRule>
    <cfRule type="cellIs" priority="102" dxfId="227" operator="equal" stopIfTrue="1">
      <formula>"▼矛盾"</formula>
    </cfRule>
  </conditionalFormatting>
  <conditionalFormatting sqref="AH77">
    <cfRule type="cellIs" priority="103" dxfId="225" operator="greaterThanOrEqual" stopIfTrue="1">
      <formula>"●適合"</formula>
    </cfRule>
    <cfRule type="cellIs" priority="104" dxfId="226" operator="equal" stopIfTrue="1">
      <formula>"◆未達"</formula>
    </cfRule>
    <cfRule type="cellIs" priority="105" dxfId="227" operator="equal" stopIfTrue="1">
      <formula>"▼矛盾"</formula>
    </cfRule>
  </conditionalFormatting>
  <conditionalFormatting sqref="AM80:AP80">
    <cfRule type="cellIs" priority="94" dxfId="225" operator="greaterThanOrEqual" stopIfTrue="1">
      <formula>"●適合"</formula>
    </cfRule>
    <cfRule type="cellIs" priority="95" dxfId="226" operator="equal" stopIfTrue="1">
      <formula>"◆未達"</formula>
    </cfRule>
    <cfRule type="cellIs" priority="96" dxfId="227" operator="equal" stopIfTrue="1">
      <formula>"▼矛盾"</formula>
    </cfRule>
  </conditionalFormatting>
  <conditionalFormatting sqref="AH79">
    <cfRule type="cellIs" priority="97" dxfId="225" operator="greaterThanOrEqual" stopIfTrue="1">
      <formula>"●適合"</formula>
    </cfRule>
    <cfRule type="cellIs" priority="98" dxfId="226" operator="equal" stopIfTrue="1">
      <formula>"◆未達"</formula>
    </cfRule>
    <cfRule type="cellIs" priority="99" dxfId="227" operator="equal" stopIfTrue="1">
      <formula>"▼矛盾"</formula>
    </cfRule>
  </conditionalFormatting>
  <conditionalFormatting sqref="AM83:AP83">
    <cfRule type="cellIs" priority="88" dxfId="225" operator="greaterThanOrEqual" stopIfTrue="1">
      <formula>"●適合"</formula>
    </cfRule>
    <cfRule type="cellIs" priority="89" dxfId="226" operator="equal" stopIfTrue="1">
      <formula>"◆未達"</formula>
    </cfRule>
    <cfRule type="cellIs" priority="90" dxfId="227" operator="equal" stopIfTrue="1">
      <formula>"▼矛盾"</formula>
    </cfRule>
  </conditionalFormatting>
  <conditionalFormatting sqref="AH82">
    <cfRule type="cellIs" priority="91" dxfId="225" operator="greaterThanOrEqual" stopIfTrue="1">
      <formula>"●適合"</formula>
    </cfRule>
    <cfRule type="cellIs" priority="92" dxfId="226" operator="equal" stopIfTrue="1">
      <formula>"◆未達"</formula>
    </cfRule>
    <cfRule type="cellIs" priority="93" dxfId="227" operator="equal" stopIfTrue="1">
      <formula>"▼矛盾"</formula>
    </cfRule>
  </conditionalFormatting>
  <conditionalFormatting sqref="AM85:AP85">
    <cfRule type="cellIs" priority="82" dxfId="225" operator="greaterThanOrEqual" stopIfTrue="1">
      <formula>"●適合"</formula>
    </cfRule>
    <cfRule type="cellIs" priority="83" dxfId="226" operator="equal" stopIfTrue="1">
      <formula>"◆未達"</formula>
    </cfRule>
    <cfRule type="cellIs" priority="84" dxfId="227" operator="equal" stopIfTrue="1">
      <formula>"▼矛盾"</formula>
    </cfRule>
  </conditionalFormatting>
  <conditionalFormatting sqref="AH84">
    <cfRule type="cellIs" priority="85" dxfId="225" operator="greaterThanOrEqual" stopIfTrue="1">
      <formula>"●適合"</formula>
    </cfRule>
    <cfRule type="cellIs" priority="86" dxfId="226" operator="equal" stopIfTrue="1">
      <formula>"◆未達"</formula>
    </cfRule>
    <cfRule type="cellIs" priority="87" dxfId="227" operator="equal" stopIfTrue="1">
      <formula>"▼矛盾"</formula>
    </cfRule>
  </conditionalFormatting>
  <conditionalFormatting sqref="AM88:AP88">
    <cfRule type="cellIs" priority="76" dxfId="225" operator="greaterThanOrEqual" stopIfTrue="1">
      <formula>"●適合"</formula>
    </cfRule>
    <cfRule type="cellIs" priority="77" dxfId="226" operator="equal" stopIfTrue="1">
      <formula>"◆未達"</formula>
    </cfRule>
    <cfRule type="cellIs" priority="78" dxfId="227" operator="equal" stopIfTrue="1">
      <formula>"▼矛盾"</formula>
    </cfRule>
  </conditionalFormatting>
  <conditionalFormatting sqref="AH87">
    <cfRule type="cellIs" priority="79" dxfId="225" operator="greaterThanOrEqual" stopIfTrue="1">
      <formula>"●適合"</formula>
    </cfRule>
    <cfRule type="cellIs" priority="80" dxfId="226" operator="equal" stopIfTrue="1">
      <formula>"◆未達"</formula>
    </cfRule>
    <cfRule type="cellIs" priority="81" dxfId="227" operator="equal" stopIfTrue="1">
      <formula>"▼矛盾"</formula>
    </cfRule>
  </conditionalFormatting>
  <conditionalFormatting sqref="AM90:AP90">
    <cfRule type="cellIs" priority="70" dxfId="225" operator="greaterThanOrEqual" stopIfTrue="1">
      <formula>"●適合"</formula>
    </cfRule>
    <cfRule type="cellIs" priority="71" dxfId="226" operator="equal" stopIfTrue="1">
      <formula>"◆未達"</formula>
    </cfRule>
    <cfRule type="cellIs" priority="72" dxfId="227" operator="equal" stopIfTrue="1">
      <formula>"▼矛盾"</formula>
    </cfRule>
  </conditionalFormatting>
  <conditionalFormatting sqref="AH89">
    <cfRule type="cellIs" priority="73" dxfId="225" operator="greaterThanOrEqual" stopIfTrue="1">
      <formula>"●適合"</formula>
    </cfRule>
    <cfRule type="cellIs" priority="74" dxfId="226" operator="equal" stopIfTrue="1">
      <formula>"◆未達"</formula>
    </cfRule>
    <cfRule type="cellIs" priority="75" dxfId="227" operator="equal" stopIfTrue="1">
      <formula>"▼矛盾"</formula>
    </cfRule>
  </conditionalFormatting>
  <conditionalFormatting sqref="AM92:AP92">
    <cfRule type="cellIs" priority="64" dxfId="225" operator="greaterThanOrEqual" stopIfTrue="1">
      <formula>"●適合"</formula>
    </cfRule>
    <cfRule type="cellIs" priority="65" dxfId="226" operator="equal" stopIfTrue="1">
      <formula>"◆未達"</formula>
    </cfRule>
    <cfRule type="cellIs" priority="66" dxfId="227" operator="equal" stopIfTrue="1">
      <formula>"▼矛盾"</formula>
    </cfRule>
  </conditionalFormatting>
  <conditionalFormatting sqref="AH91">
    <cfRule type="cellIs" priority="67" dxfId="225" operator="greaterThanOrEqual" stopIfTrue="1">
      <formula>"●適合"</formula>
    </cfRule>
    <cfRule type="cellIs" priority="68" dxfId="226" operator="equal" stopIfTrue="1">
      <formula>"◆未達"</formula>
    </cfRule>
    <cfRule type="cellIs" priority="69" dxfId="227" operator="equal" stopIfTrue="1">
      <formula>"▼矛盾"</formula>
    </cfRule>
  </conditionalFormatting>
  <conditionalFormatting sqref="AM94:AP94">
    <cfRule type="cellIs" priority="58" dxfId="225" operator="greaterThanOrEqual" stopIfTrue="1">
      <formula>"●適合"</formula>
    </cfRule>
    <cfRule type="cellIs" priority="59" dxfId="226" operator="equal" stopIfTrue="1">
      <formula>"◆未達"</formula>
    </cfRule>
    <cfRule type="cellIs" priority="60" dxfId="227" operator="equal" stopIfTrue="1">
      <formula>"▼矛盾"</formula>
    </cfRule>
  </conditionalFormatting>
  <conditionalFormatting sqref="AH93">
    <cfRule type="cellIs" priority="61" dxfId="225" operator="greaterThanOrEqual" stopIfTrue="1">
      <formula>"●適合"</formula>
    </cfRule>
    <cfRule type="cellIs" priority="62" dxfId="226" operator="equal" stopIfTrue="1">
      <formula>"◆未達"</formula>
    </cfRule>
    <cfRule type="cellIs" priority="63" dxfId="227" operator="equal" stopIfTrue="1">
      <formula>"▼矛盾"</formula>
    </cfRule>
  </conditionalFormatting>
  <conditionalFormatting sqref="AH183:AI183 AM184:AQ184">
    <cfRule type="cellIs" priority="55" dxfId="225" operator="greaterThanOrEqual" stopIfTrue="1">
      <formula>"●適合"</formula>
    </cfRule>
    <cfRule type="cellIs" priority="56" dxfId="226" operator="equal" stopIfTrue="1">
      <formula>"◆未達"</formula>
    </cfRule>
    <cfRule type="cellIs" priority="57" dxfId="227" operator="equal" stopIfTrue="1">
      <formula>"▼矛盾"</formula>
    </cfRule>
  </conditionalFormatting>
  <conditionalFormatting sqref="AQ192:AR192 AM192:AO192">
    <cfRule type="cellIs" priority="52" dxfId="225" operator="greaterThanOrEqual" stopIfTrue="1">
      <formula>"●適合"</formula>
    </cfRule>
    <cfRule type="cellIs" priority="53" dxfId="226" operator="equal" stopIfTrue="1">
      <formula>"◆未達"</formula>
    </cfRule>
    <cfRule type="cellIs" priority="54" dxfId="227" operator="equal" stopIfTrue="1">
      <formula>"▼矛盾"</formula>
    </cfRule>
  </conditionalFormatting>
  <conditionalFormatting sqref="AP192">
    <cfRule type="cellIs" priority="49" dxfId="225" operator="greaterThanOrEqual" stopIfTrue="1">
      <formula>"●適合"</formula>
    </cfRule>
    <cfRule type="cellIs" priority="50" dxfId="226" operator="equal" stopIfTrue="1">
      <formula>"◆未達"</formula>
    </cfRule>
    <cfRule type="cellIs" priority="51" dxfId="227" operator="equal" stopIfTrue="1">
      <formula>"▼矛盾"</formula>
    </cfRule>
  </conditionalFormatting>
  <conditionalFormatting sqref="AN190:AQ190">
    <cfRule type="cellIs" priority="46" dxfId="225" operator="greaterThanOrEqual" stopIfTrue="1">
      <formula>"●適合"</formula>
    </cfRule>
    <cfRule type="cellIs" priority="47" dxfId="226" operator="equal" stopIfTrue="1">
      <formula>"◆未達"</formula>
    </cfRule>
    <cfRule type="cellIs" priority="48" dxfId="227" operator="equal" stopIfTrue="1">
      <formula>"▼矛盾"</formula>
    </cfRule>
  </conditionalFormatting>
  <conditionalFormatting sqref="AM190">
    <cfRule type="cellIs" priority="43" dxfId="225" operator="greaterThanOrEqual" stopIfTrue="1">
      <formula>"●適合"</formula>
    </cfRule>
    <cfRule type="cellIs" priority="44" dxfId="226" operator="equal" stopIfTrue="1">
      <formula>"◆未達"</formula>
    </cfRule>
    <cfRule type="cellIs" priority="45" dxfId="227" operator="equal" stopIfTrue="1">
      <formula>"▼矛盾"</formula>
    </cfRule>
  </conditionalFormatting>
  <conditionalFormatting sqref="AN199:AQ199">
    <cfRule type="cellIs" priority="40" dxfId="225" operator="greaterThanOrEqual" stopIfTrue="1">
      <formula>"●適合"</formula>
    </cfRule>
    <cfRule type="cellIs" priority="41" dxfId="226" operator="equal" stopIfTrue="1">
      <formula>"◆未達"</formula>
    </cfRule>
    <cfRule type="cellIs" priority="42" dxfId="227" operator="equal" stopIfTrue="1">
      <formula>"▼矛盾"</formula>
    </cfRule>
  </conditionalFormatting>
  <conditionalFormatting sqref="AM199">
    <cfRule type="cellIs" priority="37" dxfId="225" operator="greaterThanOrEqual" stopIfTrue="1">
      <formula>"●適合"</formula>
    </cfRule>
    <cfRule type="cellIs" priority="38" dxfId="226" operator="equal" stopIfTrue="1">
      <formula>"◆未達"</formula>
    </cfRule>
    <cfRule type="cellIs" priority="39" dxfId="227" operator="equal" stopIfTrue="1">
      <formula>"▼矛盾"</formula>
    </cfRule>
  </conditionalFormatting>
  <conditionalFormatting sqref="AQ201:AR201 AM201:AO201">
    <cfRule type="cellIs" priority="34" dxfId="225" operator="greaterThanOrEqual" stopIfTrue="1">
      <formula>"●適合"</formula>
    </cfRule>
    <cfRule type="cellIs" priority="35" dxfId="226" operator="equal" stopIfTrue="1">
      <formula>"◆未達"</formula>
    </cfRule>
    <cfRule type="cellIs" priority="36" dxfId="227" operator="equal" stopIfTrue="1">
      <formula>"▼矛盾"</formula>
    </cfRule>
  </conditionalFormatting>
  <conditionalFormatting sqref="AP201">
    <cfRule type="cellIs" priority="31" dxfId="225" operator="greaterThanOrEqual" stopIfTrue="1">
      <formula>"●適合"</formula>
    </cfRule>
    <cfRule type="cellIs" priority="32" dxfId="226" operator="equal" stopIfTrue="1">
      <formula>"◆未達"</formula>
    </cfRule>
    <cfRule type="cellIs" priority="33" dxfId="227" operator="equal" stopIfTrue="1">
      <formula>"▼矛盾"</formula>
    </cfRule>
  </conditionalFormatting>
  <conditionalFormatting sqref="AM208:AQ208">
    <cfRule type="cellIs" priority="28" dxfId="225" operator="greaterThanOrEqual" stopIfTrue="1">
      <formula>"●適合"</formula>
    </cfRule>
    <cfRule type="cellIs" priority="29" dxfId="226" operator="equal" stopIfTrue="1">
      <formula>"◆未達"</formula>
    </cfRule>
    <cfRule type="cellIs" priority="30" dxfId="227" operator="equal" stopIfTrue="1">
      <formula>"▼矛盾"</formula>
    </cfRule>
  </conditionalFormatting>
  <conditionalFormatting sqref="AQ210:AR210 AM210:AO210">
    <cfRule type="cellIs" priority="25" dxfId="225" operator="greaterThanOrEqual" stopIfTrue="1">
      <formula>"●適合"</formula>
    </cfRule>
    <cfRule type="cellIs" priority="26" dxfId="226" operator="equal" stopIfTrue="1">
      <formula>"◆未達"</formula>
    </cfRule>
    <cfRule type="cellIs" priority="27" dxfId="227" operator="equal" stopIfTrue="1">
      <formula>"▼矛盾"</formula>
    </cfRule>
  </conditionalFormatting>
  <conditionalFormatting sqref="AP210">
    <cfRule type="cellIs" priority="22" dxfId="225" operator="greaterThanOrEqual" stopIfTrue="1">
      <formula>"●適合"</formula>
    </cfRule>
    <cfRule type="cellIs" priority="23" dxfId="226" operator="equal" stopIfTrue="1">
      <formula>"◆未達"</formula>
    </cfRule>
    <cfRule type="cellIs" priority="24" dxfId="227" operator="equal" stopIfTrue="1">
      <formula>"▼矛盾"</formula>
    </cfRule>
  </conditionalFormatting>
  <conditionalFormatting sqref="AH300:AI301 AH303:AI307 AM301:AQ301 AM303:AP307 AQ303:AQ304 AQ306:AQ307">
    <cfRule type="cellIs" priority="19" dxfId="225" operator="greaterThanOrEqual" stopIfTrue="1">
      <formula>"●適合"</formula>
    </cfRule>
    <cfRule type="cellIs" priority="20" dxfId="226" operator="equal" stopIfTrue="1">
      <formula>"◆未達"</formula>
    </cfRule>
    <cfRule type="cellIs" priority="21" dxfId="227" operator="equal" stopIfTrue="1">
      <formula>"▼矛盾"</formula>
    </cfRule>
  </conditionalFormatting>
  <conditionalFormatting sqref="AJ101">
    <cfRule type="cellIs" priority="16" dxfId="225" operator="greaterThanOrEqual" stopIfTrue="1">
      <formula>"●適合"</formula>
    </cfRule>
    <cfRule type="cellIs" priority="17" dxfId="226" operator="equal" stopIfTrue="1">
      <formula>"◆未達"</formula>
    </cfRule>
    <cfRule type="cellIs" priority="18" dxfId="227" operator="equal" stopIfTrue="1">
      <formula>"▼矛盾"</formula>
    </cfRule>
  </conditionalFormatting>
  <conditionalFormatting sqref="AP102">
    <cfRule type="cellIs" priority="13" dxfId="225" operator="greaterThanOrEqual" stopIfTrue="1">
      <formula>"●適合"</formula>
    </cfRule>
    <cfRule type="cellIs" priority="14" dxfId="226" operator="equal" stopIfTrue="1">
      <formula>"◆未達"</formula>
    </cfRule>
    <cfRule type="cellIs" priority="15" dxfId="227" operator="equal" stopIfTrue="1">
      <formula>"▼矛盾"</formula>
    </cfRule>
  </conditionalFormatting>
  <conditionalFormatting sqref="AT102">
    <cfRule type="cellIs" priority="10" dxfId="225" operator="greaterThanOrEqual" stopIfTrue="1">
      <formula>"●適合"</formula>
    </cfRule>
    <cfRule type="cellIs" priority="11" dxfId="226" operator="equal" stopIfTrue="1">
      <formula>"◆未達"</formula>
    </cfRule>
    <cfRule type="cellIs" priority="12" dxfId="227" operator="equal" stopIfTrue="1">
      <formula>"▼矛盾"</formula>
    </cfRule>
  </conditionalFormatting>
  <conditionalFormatting sqref="AM134:AO134 AQ134:AS134">
    <cfRule type="cellIs" priority="7" dxfId="225" operator="greaterThanOrEqual" stopIfTrue="1">
      <formula>"●適合"</formula>
    </cfRule>
    <cfRule type="cellIs" priority="8" dxfId="226" operator="equal" stopIfTrue="1">
      <formula>"◆未達"</formula>
    </cfRule>
    <cfRule type="cellIs" priority="9" dxfId="227" operator="equal" stopIfTrue="1">
      <formula>"▼矛盾"</formula>
    </cfRule>
  </conditionalFormatting>
  <conditionalFormatting sqref="AP134">
    <cfRule type="cellIs" priority="4" dxfId="225" operator="greaterThanOrEqual" stopIfTrue="1">
      <formula>"●適合"</formula>
    </cfRule>
    <cfRule type="cellIs" priority="5" dxfId="226" operator="equal" stopIfTrue="1">
      <formula>"◆未達"</formula>
    </cfRule>
    <cfRule type="cellIs" priority="6" dxfId="227" operator="equal" stopIfTrue="1">
      <formula>"▼矛盾"</formula>
    </cfRule>
  </conditionalFormatting>
  <conditionalFormatting sqref="AT134">
    <cfRule type="cellIs" priority="1" dxfId="225" operator="greaterThanOrEqual" stopIfTrue="1">
      <formula>"●適合"</formula>
    </cfRule>
    <cfRule type="cellIs" priority="2" dxfId="226" operator="equal" stopIfTrue="1">
      <formula>"◆未達"</formula>
    </cfRule>
    <cfRule type="cellIs" priority="3" dxfId="227"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1"/>
  <rowBreaks count="6" manualBreakCount="6">
    <brk id="51" min="1" max="28" man="1"/>
    <brk id="95" min="1" max="28" man="1"/>
    <brk id="144" min="1" max="28" man="1"/>
    <brk id="206" min="1" max="28" man="1"/>
    <brk id="266" min="1" max="28" man="1"/>
    <brk id="318" min="1" max="28" man="1"/>
  </rowBreaks>
</worksheet>
</file>

<file path=xl/worksheets/sheet2.xml><?xml version="1.0" encoding="utf-8"?>
<worksheet xmlns="http://schemas.openxmlformats.org/spreadsheetml/2006/main" xmlns:r="http://schemas.openxmlformats.org/officeDocument/2006/relationships">
  <dimension ref="A1:AQ107"/>
  <sheetViews>
    <sheetView view="pageBreakPreview" zoomScaleNormal="75" zoomScaleSheetLayoutView="100" zoomScalePageLayoutView="0" workbookViewId="0" topLeftCell="A1">
      <selection activeCell="A2" sqref="A2:AB4"/>
    </sheetView>
  </sheetViews>
  <sheetFormatPr defaultColWidth="9.00390625" defaultRowHeight="13.5"/>
  <cols>
    <col min="1" max="2" width="4.625" style="0" customWidth="1"/>
    <col min="3" max="3" width="2.625" style="0" customWidth="1"/>
    <col min="4" max="5" width="4.625" style="0" customWidth="1"/>
    <col min="6" max="6" width="2.625" style="0" customWidth="1"/>
    <col min="7" max="7" width="28.625" style="0" customWidth="1"/>
    <col min="8" max="16" width="3.375" style="0" customWidth="1"/>
    <col min="17" max="26" width="3.125" style="0" customWidth="1"/>
    <col min="27" max="27" width="6.125" style="0" customWidth="1"/>
    <col min="28" max="28" width="9.625" style="0" customWidth="1"/>
    <col min="29" max="29" width="2.375" style="0" customWidth="1"/>
    <col min="30" max="31" width="3.00390625" style="0" customWidth="1"/>
    <col min="32" max="32" width="7.00390625" style="0" customWidth="1"/>
    <col min="33" max="33" width="9.50390625" style="0" customWidth="1"/>
    <col min="34" max="34" width="1.75390625" style="0" customWidth="1"/>
    <col min="35" max="35" width="10.50390625" style="0" customWidth="1"/>
    <col min="36" max="42" width="5.875" style="0" customWidth="1"/>
    <col min="43" max="43" width="5.375" style="0" customWidth="1"/>
  </cols>
  <sheetData>
    <row r="1" ht="13.5">
      <c r="A1" t="s">
        <v>664</v>
      </c>
    </row>
    <row r="2" spans="1:28" ht="17.25" customHeight="1">
      <c r="A2" s="1060" t="s">
        <v>386</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1060"/>
    </row>
    <row r="3" spans="1:28" ht="18.75" customHeight="1">
      <c r="A3" s="1060"/>
      <c r="B3" s="1060"/>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row>
    <row r="4" spans="1:28" ht="17.25" customHeight="1">
      <c r="A4" s="1060"/>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row>
    <row r="5" spans="1:28" ht="23.25" thickBot="1">
      <c r="A5" s="232"/>
      <c r="B5" s="187"/>
      <c r="C5" s="3"/>
      <c r="D5" s="3"/>
      <c r="E5" s="1"/>
      <c r="F5" s="1"/>
      <c r="G5" s="4"/>
      <c r="H5" s="1058" t="s">
        <v>48</v>
      </c>
      <c r="I5" s="1058"/>
      <c r="J5" s="1058"/>
      <c r="K5" s="1058"/>
      <c r="L5" s="1058"/>
      <c r="M5" s="1058"/>
      <c r="N5" s="1058"/>
      <c r="O5" s="1058"/>
      <c r="P5" s="1058"/>
      <c r="Q5" s="1058" t="s">
        <v>240</v>
      </c>
      <c r="R5" s="1058"/>
      <c r="S5" s="1058"/>
      <c r="T5" s="1058"/>
      <c r="U5" s="1058"/>
      <c r="V5" s="1058"/>
      <c r="W5" s="1058"/>
      <c r="X5" s="1058"/>
      <c r="Y5" s="1058"/>
      <c r="Z5" s="1058"/>
      <c r="AA5" s="1058"/>
      <c r="AB5" s="234" t="s">
        <v>49</v>
      </c>
    </row>
    <row r="6" spans="1:28" ht="24.75" thickBot="1">
      <c r="A6" s="921" t="s">
        <v>50</v>
      </c>
      <c r="B6" s="922"/>
      <c r="C6" s="923"/>
      <c r="D6" s="923"/>
      <c r="E6" s="923"/>
      <c r="F6" s="923"/>
      <c r="G6" s="923"/>
      <c r="H6" s="925" t="s">
        <v>51</v>
      </c>
      <c r="I6" s="925"/>
      <c r="J6" s="925"/>
      <c r="K6" s="925"/>
      <c r="L6" s="925"/>
      <c r="M6" s="925"/>
      <c r="N6" s="925"/>
      <c r="O6" s="925"/>
      <c r="P6" s="925"/>
      <c r="Q6" s="924" t="s">
        <v>52</v>
      </c>
      <c r="R6" s="925"/>
      <c r="S6" s="925"/>
      <c r="T6" s="925"/>
      <c r="U6" s="925"/>
      <c r="V6" s="925"/>
      <c r="W6" s="925"/>
      <c r="X6" s="925"/>
      <c r="Y6" s="925"/>
      <c r="Z6" s="925"/>
      <c r="AA6" s="926"/>
      <c r="AB6" s="9" t="s">
        <v>53</v>
      </c>
    </row>
    <row r="7" spans="1:28" ht="23.25" customHeight="1" thickBot="1">
      <c r="A7" s="1053" t="s">
        <v>385</v>
      </c>
      <c r="B7" s="1054"/>
      <c r="C7" s="1054"/>
      <c r="D7" s="1054"/>
      <c r="E7" s="1054"/>
      <c r="F7" s="1054"/>
      <c r="G7" s="1054"/>
      <c r="H7" s="1054"/>
      <c r="I7" s="1054"/>
      <c r="J7" s="1054"/>
      <c r="K7" s="1054"/>
      <c r="L7" s="1054"/>
      <c r="M7" s="1054"/>
      <c r="N7" s="1054"/>
      <c r="O7" s="1054"/>
      <c r="P7" s="1054"/>
      <c r="Q7" s="1054"/>
      <c r="R7" s="1054"/>
      <c r="S7" s="1054"/>
      <c r="T7" s="1054"/>
      <c r="U7" s="1054"/>
      <c r="V7" s="1054"/>
      <c r="W7" s="1054"/>
      <c r="X7" s="1054"/>
      <c r="Y7" s="1054"/>
      <c r="Z7" s="1054"/>
      <c r="AA7" s="1054"/>
      <c r="AB7" s="1055"/>
    </row>
    <row r="8" spans="1:28" ht="19.5" customHeight="1">
      <c r="A8" s="731" t="s">
        <v>286</v>
      </c>
      <c r="B8" s="791"/>
      <c r="C8" s="791"/>
      <c r="D8" s="791"/>
      <c r="E8" s="791"/>
      <c r="F8" s="791"/>
      <c r="G8" s="793"/>
      <c r="H8" s="302"/>
      <c r="I8" s="302"/>
      <c r="J8" s="302"/>
      <c r="K8" s="302"/>
      <c r="L8" s="302"/>
      <c r="M8" s="302"/>
      <c r="N8" s="302"/>
      <c r="O8" s="302"/>
      <c r="P8" s="302"/>
      <c r="Q8" s="362"/>
      <c r="R8" s="363"/>
      <c r="S8" s="363"/>
      <c r="T8" s="363"/>
      <c r="U8" s="363"/>
      <c r="V8" s="363"/>
      <c r="W8" s="363"/>
      <c r="X8" s="363"/>
      <c r="Y8" s="363"/>
      <c r="Z8" s="363"/>
      <c r="AA8" s="364"/>
      <c r="AB8" s="304"/>
    </row>
    <row r="9" spans="1:28" ht="19.5" customHeight="1">
      <c r="A9" s="325"/>
      <c r="B9" s="1036" t="s">
        <v>314</v>
      </c>
      <c r="C9" s="1037"/>
      <c r="D9" s="1037"/>
      <c r="E9" s="1037"/>
      <c r="F9" s="1037"/>
      <c r="G9" s="1038"/>
      <c r="H9" s="226" t="s">
        <v>47</v>
      </c>
      <c r="I9" s="943" t="s">
        <v>176</v>
      </c>
      <c r="J9" s="943"/>
      <c r="K9" s="241"/>
      <c r="L9" s="242"/>
      <c r="M9" s="226" t="s">
        <v>47</v>
      </c>
      <c r="N9" s="258" t="s">
        <v>312</v>
      </c>
      <c r="O9" s="311"/>
      <c r="P9" s="301"/>
      <c r="Q9" s="657" t="s">
        <v>258</v>
      </c>
      <c r="R9" s="658"/>
      <c r="S9" s="658"/>
      <c r="T9" s="658"/>
      <c r="U9" s="658"/>
      <c r="V9" s="658"/>
      <c r="W9" s="658"/>
      <c r="X9" s="658"/>
      <c r="Y9" s="658"/>
      <c r="Z9" s="658"/>
      <c r="AA9" s="659"/>
      <c r="AB9" s="979"/>
    </row>
    <row r="10" spans="1:28" ht="19.5" customHeight="1">
      <c r="A10" s="325"/>
      <c r="B10" s="1061"/>
      <c r="C10" s="1062"/>
      <c r="D10" s="1062"/>
      <c r="E10" s="1062"/>
      <c r="F10" s="1062"/>
      <c r="G10" s="1063"/>
      <c r="H10" s="506" t="s">
        <v>47</v>
      </c>
      <c r="I10" s="498" t="s">
        <v>391</v>
      </c>
      <c r="J10" s="498"/>
      <c r="K10" s="239"/>
      <c r="L10" s="240"/>
      <c r="M10" s="502"/>
      <c r="N10" s="498"/>
      <c r="O10" s="504"/>
      <c r="P10" s="538"/>
      <c r="Q10" s="444" t="s">
        <v>291</v>
      </c>
      <c r="R10" s="445"/>
      <c r="S10" s="445"/>
      <c r="T10" s="445"/>
      <c r="U10" s="445"/>
      <c r="V10" s="445"/>
      <c r="W10" s="1026"/>
      <c r="X10" s="1026"/>
      <c r="Y10" s="1026"/>
      <c r="Z10" s="404" t="s">
        <v>311</v>
      </c>
      <c r="AA10" s="376"/>
      <c r="AB10" s="980"/>
    </row>
    <row r="11" spans="1:28" ht="28.5" customHeight="1">
      <c r="A11" s="308"/>
      <c r="B11" s="1036" t="s">
        <v>321</v>
      </c>
      <c r="C11" s="1037"/>
      <c r="D11" s="1037"/>
      <c r="E11" s="1037"/>
      <c r="F11" s="1037"/>
      <c r="G11" s="1038"/>
      <c r="H11" s="226" t="s">
        <v>47</v>
      </c>
      <c r="I11" s="1025" t="s">
        <v>176</v>
      </c>
      <c r="J11" s="1025"/>
      <c r="K11" s="225"/>
      <c r="L11" s="242"/>
      <c r="M11" s="226" t="s">
        <v>47</v>
      </c>
      <c r="N11" s="258" t="s">
        <v>312</v>
      </c>
      <c r="O11" s="311"/>
      <c r="P11" s="436"/>
      <c r="Q11" s="657" t="s">
        <v>258</v>
      </c>
      <c r="R11" s="658"/>
      <c r="S11" s="658"/>
      <c r="T11" s="658"/>
      <c r="U11" s="658"/>
      <c r="V11" s="658"/>
      <c r="W11" s="658"/>
      <c r="X11" s="658"/>
      <c r="Y11" s="658"/>
      <c r="Z11" s="658"/>
      <c r="AA11" s="659"/>
      <c r="AB11" s="979"/>
    </row>
    <row r="12" spans="1:28" ht="30.75" customHeight="1">
      <c r="A12" s="308"/>
      <c r="B12" s="1061"/>
      <c r="C12" s="1062"/>
      <c r="D12" s="1062"/>
      <c r="E12" s="1062"/>
      <c r="F12" s="1062"/>
      <c r="G12" s="1063"/>
      <c r="H12" s="506" t="s">
        <v>47</v>
      </c>
      <c r="I12" s="253" t="s">
        <v>391</v>
      </c>
      <c r="J12" s="252"/>
      <c r="K12" s="239"/>
      <c r="L12" s="240"/>
      <c r="M12" s="502"/>
      <c r="N12" s="498"/>
      <c r="O12" s="504"/>
      <c r="P12" s="538"/>
      <c r="Q12" s="444" t="s">
        <v>291</v>
      </c>
      <c r="R12" s="445"/>
      <c r="S12" s="445"/>
      <c r="T12" s="445"/>
      <c r="U12" s="445"/>
      <c r="V12" s="445"/>
      <c r="W12" s="1026"/>
      <c r="X12" s="1026"/>
      <c r="Y12" s="1026"/>
      <c r="Z12" s="404" t="s">
        <v>322</v>
      </c>
      <c r="AA12" s="448"/>
      <c r="AB12" s="980"/>
    </row>
    <row r="13" spans="1:28" ht="60.75" customHeight="1">
      <c r="A13" s="325"/>
      <c r="B13" s="1036" t="s">
        <v>313</v>
      </c>
      <c r="C13" s="1037"/>
      <c r="D13" s="1037"/>
      <c r="E13" s="1037"/>
      <c r="F13" s="1037"/>
      <c r="G13" s="1038"/>
      <c r="H13" s="427" t="s">
        <v>55</v>
      </c>
      <c r="I13" s="276" t="s">
        <v>186</v>
      </c>
      <c r="J13" s="244"/>
      <c r="K13" s="233"/>
      <c r="L13" s="244"/>
      <c r="M13" s="1"/>
      <c r="N13" s="1"/>
      <c r="O13" s="1"/>
      <c r="P13" s="1"/>
      <c r="Q13" s="1042"/>
      <c r="R13" s="1043"/>
      <c r="S13" s="1043"/>
      <c r="T13" s="1043"/>
      <c r="U13" s="1043"/>
      <c r="V13" s="1043"/>
      <c r="W13" s="1043"/>
      <c r="X13" s="1043"/>
      <c r="Y13" s="1043"/>
      <c r="Z13" s="1043"/>
      <c r="AA13" s="1044"/>
      <c r="AB13" s="243"/>
    </row>
    <row r="14" spans="1:28" ht="19.5" customHeight="1">
      <c r="A14" s="1018"/>
      <c r="B14" s="326"/>
      <c r="C14" s="982" t="s">
        <v>315</v>
      </c>
      <c r="D14" s="932"/>
      <c r="E14" s="932"/>
      <c r="F14" s="932"/>
      <c r="G14" s="1019"/>
      <c r="H14" s="1049" t="s">
        <v>47</v>
      </c>
      <c r="I14" s="939" t="s">
        <v>176</v>
      </c>
      <c r="J14" s="939"/>
      <c r="K14" s="218"/>
      <c r="L14" s="219"/>
      <c r="M14" s="941" t="s">
        <v>55</v>
      </c>
      <c r="N14" s="660" t="s">
        <v>177</v>
      </c>
      <c r="O14" s="660"/>
      <c r="P14" s="309"/>
      <c r="Q14" s="367" t="s">
        <v>265</v>
      </c>
      <c r="R14" s="368"/>
      <c r="S14" s="368"/>
      <c r="T14" s="368"/>
      <c r="U14" s="369"/>
      <c r="V14" s="369"/>
      <c r="W14" s="1030"/>
      <c r="X14" s="1030"/>
      <c r="Y14" s="1030"/>
      <c r="Z14" s="370" t="s">
        <v>266</v>
      </c>
      <c r="AA14" s="371"/>
      <c r="AB14" s="245"/>
    </row>
    <row r="15" spans="1:28" ht="19.5" customHeight="1">
      <c r="A15" s="1018"/>
      <c r="B15" s="3"/>
      <c r="C15" s="1033"/>
      <c r="D15" s="1034"/>
      <c r="E15" s="1034"/>
      <c r="F15" s="1034"/>
      <c r="G15" s="1035"/>
      <c r="H15" s="1050"/>
      <c r="I15" s="956"/>
      <c r="J15" s="956"/>
      <c r="K15" s="216"/>
      <c r="L15" s="217"/>
      <c r="M15" s="957"/>
      <c r="N15" s="661"/>
      <c r="O15" s="661"/>
      <c r="P15" s="424"/>
      <c r="Q15" s="1031" t="s">
        <v>292</v>
      </c>
      <c r="R15" s="1032"/>
      <c r="S15" s="1032"/>
      <c r="T15" s="1032"/>
      <c r="U15" s="1032"/>
      <c r="V15" s="372"/>
      <c r="W15" s="361" t="s">
        <v>268</v>
      </c>
      <c r="X15" s="361"/>
      <c r="Y15" s="373"/>
      <c r="Z15" s="372"/>
      <c r="AA15" s="374" t="s">
        <v>269</v>
      </c>
      <c r="AB15" s="246"/>
    </row>
    <row r="16" spans="1:28" ht="19.5" customHeight="1">
      <c r="A16" s="434"/>
      <c r="B16" s="3"/>
      <c r="C16" s="982" t="s">
        <v>318</v>
      </c>
      <c r="D16" s="932"/>
      <c r="E16" s="932"/>
      <c r="F16" s="932"/>
      <c r="G16" s="1019"/>
      <c r="H16" s="1049" t="s">
        <v>47</v>
      </c>
      <c r="I16" s="939" t="s">
        <v>176</v>
      </c>
      <c r="J16" s="939"/>
      <c r="K16" s="218"/>
      <c r="L16" s="219"/>
      <c r="M16" s="941" t="s">
        <v>55</v>
      </c>
      <c r="N16" s="660" t="s">
        <v>177</v>
      </c>
      <c r="O16" s="660"/>
      <c r="P16" s="309"/>
      <c r="Q16" s="375"/>
      <c r="R16" s="375"/>
      <c r="S16" s="375"/>
      <c r="T16" s="375"/>
      <c r="U16" s="375"/>
      <c r="V16" s="432"/>
      <c r="W16" s="432"/>
      <c r="X16" s="432"/>
      <c r="Y16" s="375"/>
      <c r="Z16" s="375"/>
      <c r="AA16" s="376"/>
      <c r="AB16" s="245"/>
    </row>
    <row r="17" spans="1:28" ht="19.5" customHeight="1">
      <c r="A17" s="434"/>
      <c r="B17" s="3"/>
      <c r="C17" s="1033"/>
      <c r="D17" s="1034"/>
      <c r="E17" s="1034"/>
      <c r="F17" s="1034"/>
      <c r="G17" s="1035"/>
      <c r="H17" s="1050"/>
      <c r="I17" s="956"/>
      <c r="J17" s="956"/>
      <c r="K17" s="216"/>
      <c r="L17" s="217"/>
      <c r="M17" s="957"/>
      <c r="N17" s="661"/>
      <c r="O17" s="661"/>
      <c r="P17" s="424"/>
      <c r="Q17" s="377"/>
      <c r="R17" s="378"/>
      <c r="S17" s="378"/>
      <c r="T17" s="378"/>
      <c r="U17" s="378"/>
      <c r="V17" s="378"/>
      <c r="W17" s="378"/>
      <c r="X17" s="378"/>
      <c r="Y17" s="378"/>
      <c r="Z17" s="378"/>
      <c r="AA17" s="379"/>
      <c r="AB17" s="246"/>
    </row>
    <row r="18" spans="1:28" ht="19.5" customHeight="1">
      <c r="A18" s="1018"/>
      <c r="B18" s="326"/>
      <c r="C18" s="982" t="s">
        <v>319</v>
      </c>
      <c r="D18" s="932"/>
      <c r="E18" s="932"/>
      <c r="F18" s="932"/>
      <c r="G18" s="1019"/>
      <c r="H18" s="986" t="s">
        <v>47</v>
      </c>
      <c r="I18" s="939" t="s">
        <v>176</v>
      </c>
      <c r="J18" s="939"/>
      <c r="K18" s="218"/>
      <c r="L18" s="219"/>
      <c r="M18" s="941" t="s">
        <v>55</v>
      </c>
      <c r="N18" s="660" t="s">
        <v>177</v>
      </c>
      <c r="O18" s="660"/>
      <c r="P18" s="309"/>
      <c r="Q18" s="358"/>
      <c r="R18" s="380"/>
      <c r="S18" s="380"/>
      <c r="T18" s="380"/>
      <c r="U18" s="375"/>
      <c r="V18" s="375"/>
      <c r="W18" s="381"/>
      <c r="X18" s="381"/>
      <c r="Y18" s="381"/>
      <c r="Z18" s="358"/>
      <c r="AA18" s="429" t="s">
        <v>258</v>
      </c>
      <c r="AB18" s="245"/>
    </row>
    <row r="19" spans="1:28" ht="19.5" customHeight="1">
      <c r="A19" s="1048"/>
      <c r="B19" s="327"/>
      <c r="C19" s="1033"/>
      <c r="D19" s="1034"/>
      <c r="E19" s="1034"/>
      <c r="F19" s="1034"/>
      <c r="G19" s="1035"/>
      <c r="H19" s="1022"/>
      <c r="I19" s="956"/>
      <c r="J19" s="956"/>
      <c r="K19" s="216"/>
      <c r="L19" s="217"/>
      <c r="M19" s="957"/>
      <c r="N19" s="661"/>
      <c r="O19" s="661"/>
      <c r="P19" s="424"/>
      <c r="Q19" s="382" t="s">
        <v>267</v>
      </c>
      <c r="R19" s="383"/>
      <c r="S19" s="383"/>
      <c r="T19" s="383"/>
      <c r="U19" s="365"/>
      <c r="V19" s="365"/>
      <c r="W19" s="662"/>
      <c r="X19" s="662"/>
      <c r="Y19" s="662"/>
      <c r="Z19" s="366" t="s">
        <v>266</v>
      </c>
      <c r="AA19" s="384"/>
      <c r="AB19" s="245"/>
    </row>
    <row r="20" spans="1:28" ht="19.5" customHeight="1">
      <c r="A20" s="328" t="s">
        <v>287</v>
      </c>
      <c r="B20" s="248"/>
      <c r="C20" s="248"/>
      <c r="D20" s="248"/>
      <c r="E20" s="248"/>
      <c r="F20" s="248"/>
      <c r="G20" s="341"/>
      <c r="H20" s="336"/>
      <c r="I20" s="262"/>
      <c r="J20" s="262"/>
      <c r="K20" s="263"/>
      <c r="L20" s="264"/>
      <c r="M20" s="269"/>
      <c r="N20" s="262"/>
      <c r="O20" s="262"/>
      <c r="P20" s="265"/>
      <c r="Q20" s="354"/>
      <c r="R20" s="354"/>
      <c r="S20" s="354"/>
      <c r="T20" s="354"/>
      <c r="U20" s="354"/>
      <c r="V20" s="354"/>
      <c r="W20" s="354"/>
      <c r="X20" s="354"/>
      <c r="Y20" s="354"/>
      <c r="Z20" s="354"/>
      <c r="AA20" s="385"/>
      <c r="AB20" s="266"/>
    </row>
    <row r="21" spans="1:28" ht="19.5" customHeight="1">
      <c r="A21" s="329"/>
      <c r="B21" s="663" t="s">
        <v>407</v>
      </c>
      <c r="C21" s="664"/>
      <c r="D21" s="664"/>
      <c r="E21" s="664"/>
      <c r="F21" s="664"/>
      <c r="G21" s="665"/>
      <c r="H21" s="425" t="s">
        <v>47</v>
      </c>
      <c r="I21" s="428" t="s">
        <v>176</v>
      </c>
      <c r="J21" s="428"/>
      <c r="K21" s="305"/>
      <c r="L21" s="306"/>
      <c r="M21" s="426" t="s">
        <v>47</v>
      </c>
      <c r="N21" s="428" t="s">
        <v>177</v>
      </c>
      <c r="O21" s="428"/>
      <c r="P21" s="254"/>
      <c r="Q21" s="356"/>
      <c r="R21" s="354"/>
      <c r="S21" s="354"/>
      <c r="T21" s="354"/>
      <c r="U21" s="354"/>
      <c r="V21" s="354"/>
      <c r="W21" s="354"/>
      <c r="X21" s="354"/>
      <c r="Y21" s="354"/>
      <c r="Z21" s="354"/>
      <c r="AA21" s="385"/>
      <c r="AB21" s="266"/>
    </row>
    <row r="22" spans="1:28" ht="19.5" customHeight="1">
      <c r="A22" s="261"/>
      <c r="B22" s="320"/>
      <c r="C22" s="663" t="s">
        <v>324</v>
      </c>
      <c r="D22" s="664"/>
      <c r="E22" s="664"/>
      <c r="F22" s="664"/>
      <c r="G22" s="665"/>
      <c r="H22" s="425" t="s">
        <v>47</v>
      </c>
      <c r="I22" s="428" t="s">
        <v>176</v>
      </c>
      <c r="J22" s="449"/>
      <c r="K22" s="218"/>
      <c r="L22" s="219"/>
      <c r="M22" s="425" t="s">
        <v>47</v>
      </c>
      <c r="N22" s="450" t="s">
        <v>177</v>
      </c>
      <c r="O22" s="423"/>
      <c r="P22" s="309"/>
      <c r="Q22" s="554" t="s">
        <v>47</v>
      </c>
      <c r="R22" s="555" t="s">
        <v>406</v>
      </c>
      <c r="S22" s="556"/>
      <c r="T22" s="556"/>
      <c r="U22" s="556"/>
      <c r="V22" s="556"/>
      <c r="W22" s="556"/>
      <c r="X22" s="556"/>
      <c r="Y22" s="556"/>
      <c r="Z22" s="556"/>
      <c r="AA22" s="557"/>
      <c r="AB22" s="267"/>
    </row>
    <row r="23" spans="1:28" ht="19.5" customHeight="1">
      <c r="A23" s="261"/>
      <c r="B23" s="1"/>
      <c r="C23" s="298" t="s">
        <v>325</v>
      </c>
      <c r="D23" s="299"/>
      <c r="E23" s="299"/>
      <c r="F23" s="299"/>
      <c r="G23" s="340"/>
      <c r="H23" s="425" t="s">
        <v>47</v>
      </c>
      <c r="I23" s="428" t="s">
        <v>176</v>
      </c>
      <c r="J23" s="449"/>
      <c r="K23" s="218"/>
      <c r="L23" s="219"/>
      <c r="M23" s="425" t="s">
        <v>47</v>
      </c>
      <c r="N23" s="450" t="s">
        <v>177</v>
      </c>
      <c r="O23" s="423"/>
      <c r="P23" s="309"/>
      <c r="Q23" s="553" t="s">
        <v>47</v>
      </c>
      <c r="R23" s="552" t="s">
        <v>406</v>
      </c>
      <c r="S23" s="437"/>
      <c r="T23" s="437"/>
      <c r="U23" s="437"/>
      <c r="V23" s="437"/>
      <c r="W23" s="437"/>
      <c r="X23" s="437"/>
      <c r="Y23" s="437"/>
      <c r="Z23" s="437"/>
      <c r="AA23" s="453"/>
      <c r="AB23" s="250"/>
    </row>
    <row r="24" spans="1:28" ht="19.5" customHeight="1">
      <c r="A24" s="261"/>
      <c r="B24" s="1"/>
      <c r="C24" s="607" t="s">
        <v>277</v>
      </c>
      <c r="D24" s="608"/>
      <c r="E24" s="608"/>
      <c r="F24" s="608"/>
      <c r="G24" s="611"/>
      <c r="H24" s="499" t="s">
        <v>47</v>
      </c>
      <c r="I24" s="497" t="s">
        <v>176</v>
      </c>
      <c r="J24" s="218" t="s">
        <v>400</v>
      </c>
      <c r="K24" s="218"/>
      <c r="L24" s="219"/>
      <c r="M24" s="523"/>
      <c r="N24" s="450"/>
      <c r="O24" s="503"/>
      <c r="P24" s="500"/>
      <c r="Q24" s="526" t="s">
        <v>47</v>
      </c>
      <c r="R24" s="550" t="s">
        <v>406</v>
      </c>
      <c r="S24" s="370"/>
      <c r="T24" s="370"/>
      <c r="U24" s="370"/>
      <c r="V24" s="539" t="s">
        <v>47</v>
      </c>
      <c r="W24" s="527" t="s">
        <v>408</v>
      </c>
      <c r="X24" s="370"/>
      <c r="Y24" s="370"/>
      <c r="Z24" s="370"/>
      <c r="AA24" s="371"/>
      <c r="AB24" s="250"/>
    </row>
    <row r="25" spans="1:28" ht="19.5" customHeight="1">
      <c r="A25" s="261"/>
      <c r="B25" s="1"/>
      <c r="C25" s="672"/>
      <c r="D25" s="673"/>
      <c r="E25" s="673"/>
      <c r="F25" s="673"/>
      <c r="G25" s="674"/>
      <c r="H25" s="506" t="s">
        <v>47</v>
      </c>
      <c r="I25" s="258" t="s">
        <v>177</v>
      </c>
      <c r="J25" s="524"/>
      <c r="K25" s="223"/>
      <c r="L25" s="224"/>
      <c r="M25" s="222"/>
      <c r="N25" s="253"/>
      <c r="O25" s="504"/>
      <c r="P25" s="501"/>
      <c r="Q25" s="551"/>
      <c r="R25" s="451"/>
      <c r="S25" s="454"/>
      <c r="T25" s="454"/>
      <c r="U25" s="454"/>
      <c r="V25" s="454"/>
      <c r="W25" s="454"/>
      <c r="X25" s="454"/>
      <c r="Y25" s="454"/>
      <c r="Z25" s="454"/>
      <c r="AA25" s="374"/>
      <c r="AB25" s="250"/>
    </row>
    <row r="26" spans="1:28" ht="19.5" customHeight="1">
      <c r="A26" s="261"/>
      <c r="B26" s="1"/>
      <c r="C26" s="607" t="s">
        <v>327</v>
      </c>
      <c r="D26" s="608"/>
      <c r="E26" s="608"/>
      <c r="F26" s="608"/>
      <c r="G26" s="611"/>
      <c r="H26" s="499" t="s">
        <v>47</v>
      </c>
      <c r="I26" s="497" t="s">
        <v>176</v>
      </c>
      <c r="J26" s="218" t="s">
        <v>400</v>
      </c>
      <c r="K26" s="218"/>
      <c r="L26" s="219"/>
      <c r="M26" s="523"/>
      <c r="N26" s="450"/>
      <c r="O26" s="503"/>
      <c r="P26" s="500"/>
      <c r="Q26" s="526" t="s">
        <v>47</v>
      </c>
      <c r="R26" s="550" t="s">
        <v>406</v>
      </c>
      <c r="S26" s="370"/>
      <c r="T26" s="370"/>
      <c r="U26" s="370"/>
      <c r="V26" s="539" t="s">
        <v>47</v>
      </c>
      <c r="W26" s="527" t="s">
        <v>408</v>
      </c>
      <c r="X26" s="370"/>
      <c r="Y26" s="370"/>
      <c r="Z26" s="370"/>
      <c r="AA26" s="371"/>
      <c r="AB26" s="250"/>
    </row>
    <row r="27" spans="1:28" ht="19.5" customHeight="1">
      <c r="A27" s="261"/>
      <c r="B27" s="1"/>
      <c r="C27" s="672"/>
      <c r="D27" s="673"/>
      <c r="E27" s="673"/>
      <c r="F27" s="673"/>
      <c r="G27" s="674"/>
      <c r="H27" s="506" t="s">
        <v>47</v>
      </c>
      <c r="I27" s="258" t="s">
        <v>177</v>
      </c>
      <c r="J27" s="452"/>
      <c r="K27" s="216"/>
      <c r="L27" s="217"/>
      <c r="M27" s="222"/>
      <c r="N27" s="253"/>
      <c r="O27" s="504"/>
      <c r="P27" s="501"/>
      <c r="Q27" s="551"/>
      <c r="R27" s="451"/>
      <c r="S27" s="454"/>
      <c r="T27" s="454"/>
      <c r="U27" s="454"/>
      <c r="V27" s="454"/>
      <c r="W27" s="454"/>
      <c r="X27" s="454"/>
      <c r="Y27" s="454"/>
      <c r="Z27" s="454"/>
      <c r="AA27" s="374"/>
      <c r="AB27" s="250"/>
    </row>
    <row r="28" spans="1:28" ht="19.5" customHeight="1">
      <c r="A28" s="261"/>
      <c r="B28" s="1"/>
      <c r="C28" s="609" t="s">
        <v>326</v>
      </c>
      <c r="D28" s="610"/>
      <c r="E28" s="610"/>
      <c r="F28" s="610"/>
      <c r="G28" s="656"/>
      <c r="H28" s="505" t="s">
        <v>47</v>
      </c>
      <c r="I28" s="497" t="s">
        <v>176</v>
      </c>
      <c r="J28" s="218" t="s">
        <v>400</v>
      </c>
      <c r="K28" s="218"/>
      <c r="L28" s="219"/>
      <c r="M28" s="523"/>
      <c r="N28" s="450"/>
      <c r="O28" s="503"/>
      <c r="P28" s="500"/>
      <c r="Q28" s="526" t="s">
        <v>47</v>
      </c>
      <c r="R28" s="550" t="s">
        <v>406</v>
      </c>
      <c r="S28" s="370"/>
      <c r="T28" s="370"/>
      <c r="U28" s="370"/>
      <c r="V28" s="539" t="s">
        <v>47</v>
      </c>
      <c r="W28" s="527" t="s">
        <v>408</v>
      </c>
      <c r="X28" s="528"/>
      <c r="Y28" s="528"/>
      <c r="Z28" s="528"/>
      <c r="AA28" s="529"/>
      <c r="AB28" s="250"/>
    </row>
    <row r="29" spans="1:28" ht="19.5" customHeight="1">
      <c r="A29" s="261"/>
      <c r="B29" s="1"/>
      <c r="C29" s="612"/>
      <c r="D29" s="613"/>
      <c r="E29" s="613"/>
      <c r="F29" s="613"/>
      <c r="G29" s="614"/>
      <c r="H29" s="506" t="s">
        <v>47</v>
      </c>
      <c r="I29" s="253" t="s">
        <v>177</v>
      </c>
      <c r="J29" s="452"/>
      <c r="K29" s="216"/>
      <c r="L29" s="217"/>
      <c r="M29" s="222"/>
      <c r="N29" s="253"/>
      <c r="O29" s="504"/>
      <c r="P29" s="501"/>
      <c r="Q29" s="551"/>
      <c r="R29" s="451"/>
      <c r="S29" s="513"/>
      <c r="T29" s="513"/>
      <c r="U29" s="513"/>
      <c r="V29" s="513"/>
      <c r="W29" s="513"/>
      <c r="X29" s="513"/>
      <c r="Y29" s="513"/>
      <c r="Z29" s="513"/>
      <c r="AA29" s="514"/>
      <c r="AB29" s="251"/>
    </row>
    <row r="30" spans="1:28" ht="56.25" customHeight="1">
      <c r="A30" s="325"/>
      <c r="B30" s="666" t="s">
        <v>316</v>
      </c>
      <c r="C30" s="667"/>
      <c r="D30" s="667"/>
      <c r="E30" s="667"/>
      <c r="F30" s="667"/>
      <c r="G30" s="668"/>
      <c r="H30" s="427" t="s">
        <v>55</v>
      </c>
      <c r="I30" s="276" t="s">
        <v>186</v>
      </c>
      <c r="J30" s="225"/>
      <c r="K30" s="239"/>
      <c r="L30" s="242"/>
      <c r="M30" s="1"/>
      <c r="N30" s="1"/>
      <c r="O30" s="225"/>
      <c r="P30" s="259"/>
      <c r="Q30" s="386"/>
      <c r="R30" s="387"/>
      <c r="S30" s="387"/>
      <c r="T30" s="387"/>
      <c r="U30" s="439"/>
      <c r="V30" s="439"/>
      <c r="W30" s="387"/>
      <c r="X30" s="387"/>
      <c r="Y30" s="387"/>
      <c r="Z30" s="387"/>
      <c r="AA30" s="388"/>
      <c r="AB30" s="268"/>
    </row>
    <row r="31" spans="1:28" ht="13.5">
      <c r="A31" s="1018"/>
      <c r="B31" s="330"/>
      <c r="C31" s="982" t="s">
        <v>288</v>
      </c>
      <c r="D31" s="932"/>
      <c r="E31" s="932"/>
      <c r="F31" s="932"/>
      <c r="G31" s="1019"/>
      <c r="H31" s="986" t="s">
        <v>47</v>
      </c>
      <c r="I31" s="939" t="s">
        <v>176</v>
      </c>
      <c r="J31" s="939"/>
      <c r="K31" s="218"/>
      <c r="L31" s="219"/>
      <c r="M31" s="941" t="s">
        <v>55</v>
      </c>
      <c r="N31" s="660" t="s">
        <v>177</v>
      </c>
      <c r="O31" s="660"/>
      <c r="P31" s="309"/>
      <c r="Q31" s="431"/>
      <c r="R31" s="432"/>
      <c r="S31" s="432"/>
      <c r="T31" s="432"/>
      <c r="U31" s="432"/>
      <c r="V31" s="432"/>
      <c r="W31" s="432"/>
      <c r="X31" s="432"/>
      <c r="Y31" s="432"/>
      <c r="Z31" s="432"/>
      <c r="AA31" s="433"/>
      <c r="AB31" s="247"/>
    </row>
    <row r="32" spans="1:28" ht="13.5">
      <c r="A32" s="1018"/>
      <c r="B32" s="331"/>
      <c r="C32" s="983"/>
      <c r="D32" s="976"/>
      <c r="E32" s="976"/>
      <c r="F32" s="976"/>
      <c r="G32" s="1020"/>
      <c r="H32" s="1022"/>
      <c r="I32" s="956"/>
      <c r="J32" s="956"/>
      <c r="K32" s="216"/>
      <c r="L32" s="217"/>
      <c r="M32" s="957"/>
      <c r="N32" s="661"/>
      <c r="O32" s="661"/>
      <c r="P32" s="424"/>
      <c r="Q32" s="377"/>
      <c r="R32" s="378"/>
      <c r="S32" s="378"/>
      <c r="T32" s="378"/>
      <c r="U32" s="378"/>
      <c r="V32" s="378"/>
      <c r="W32" s="378"/>
      <c r="X32" s="378"/>
      <c r="Y32" s="378"/>
      <c r="Z32" s="378"/>
      <c r="AA32" s="379"/>
      <c r="AB32" s="246"/>
    </row>
    <row r="33" spans="1:28" ht="19.5" customHeight="1">
      <c r="A33" s="308"/>
      <c r="B33" s="255"/>
      <c r="C33" s="320"/>
      <c r="D33" s="663" t="s">
        <v>270</v>
      </c>
      <c r="E33" s="664"/>
      <c r="F33" s="664"/>
      <c r="G33" s="665"/>
      <c r="H33" s="505" t="s">
        <v>47</v>
      </c>
      <c r="I33" s="497" t="s">
        <v>176</v>
      </c>
      <c r="J33" s="522" t="s">
        <v>397</v>
      </c>
      <c r="K33" s="218"/>
      <c r="L33" s="219"/>
      <c r="M33" s="523"/>
      <c r="N33" s="534"/>
      <c r="O33" s="423"/>
      <c r="P33" s="309"/>
      <c r="Q33" s="526" t="s">
        <v>47</v>
      </c>
      <c r="R33" s="550" t="s">
        <v>406</v>
      </c>
      <c r="S33" s="370"/>
      <c r="T33" s="370"/>
      <c r="U33" s="370"/>
      <c r="V33" s="539" t="s">
        <v>47</v>
      </c>
      <c r="W33" s="527" t="s">
        <v>408</v>
      </c>
      <c r="X33" s="370"/>
      <c r="Y33" s="370"/>
      <c r="Z33" s="370"/>
      <c r="AA33" s="371"/>
      <c r="AB33" s="245"/>
    </row>
    <row r="34" spans="1:28" ht="19.5" customHeight="1">
      <c r="A34" s="308"/>
      <c r="B34" s="255"/>
      <c r="C34" s="3"/>
      <c r="D34" s="672"/>
      <c r="E34" s="673"/>
      <c r="F34" s="673"/>
      <c r="G34" s="674"/>
      <c r="H34" s="506" t="s">
        <v>47</v>
      </c>
      <c r="I34" s="253" t="s">
        <v>177</v>
      </c>
      <c r="J34" s="452"/>
      <c r="K34" s="455"/>
      <c r="L34" s="456"/>
      <c r="M34" s="535"/>
      <c r="N34" s="535"/>
      <c r="O34" s="458"/>
      <c r="P34" s="459"/>
      <c r="Q34" s="536"/>
      <c r="R34" s="513"/>
      <c r="S34" s="513"/>
      <c r="T34" s="513"/>
      <c r="U34" s="513"/>
      <c r="V34" s="513"/>
      <c r="W34" s="513"/>
      <c r="X34" s="513"/>
      <c r="Y34" s="513"/>
      <c r="Z34" s="513"/>
      <c r="AA34" s="514"/>
      <c r="AB34" s="245"/>
    </row>
    <row r="35" spans="1:28" ht="19.5" customHeight="1">
      <c r="A35" s="308"/>
      <c r="B35" s="255"/>
      <c r="C35" s="1"/>
      <c r="D35" s="607" t="s">
        <v>271</v>
      </c>
      <c r="E35" s="608"/>
      <c r="F35" s="608"/>
      <c r="G35" s="611"/>
      <c r="H35" s="499" t="s">
        <v>47</v>
      </c>
      <c r="I35" s="497" t="s">
        <v>176</v>
      </c>
      <c r="J35" s="522" t="s">
        <v>399</v>
      </c>
      <c r="K35" s="218"/>
      <c r="L35" s="219"/>
      <c r="M35" s="523"/>
      <c r="N35" s="534"/>
      <c r="O35" s="423"/>
      <c r="P35" s="309"/>
      <c r="Q35" s="526" t="s">
        <v>47</v>
      </c>
      <c r="R35" s="550" t="s">
        <v>406</v>
      </c>
      <c r="S35" s="370"/>
      <c r="T35" s="370"/>
      <c r="U35" s="370"/>
      <c r="V35" s="539" t="s">
        <v>47</v>
      </c>
      <c r="W35" s="527" t="s">
        <v>408</v>
      </c>
      <c r="X35" s="437"/>
      <c r="Y35" s="437"/>
      <c r="Z35" s="437"/>
      <c r="AA35" s="453"/>
      <c r="AB35" s="245"/>
    </row>
    <row r="36" spans="1:28" ht="19.5" customHeight="1">
      <c r="A36" s="308"/>
      <c r="B36" s="255"/>
      <c r="C36" s="1"/>
      <c r="D36" s="672"/>
      <c r="E36" s="673"/>
      <c r="F36" s="673"/>
      <c r="G36" s="674"/>
      <c r="H36" s="506" t="s">
        <v>398</v>
      </c>
      <c r="I36" s="498" t="s">
        <v>177</v>
      </c>
      <c r="J36" s="452"/>
      <c r="K36" s="455"/>
      <c r="L36" s="456"/>
      <c r="M36" s="535"/>
      <c r="N36" s="535"/>
      <c r="O36" s="458"/>
      <c r="P36" s="459"/>
      <c r="Q36" s="422"/>
      <c r="R36" s="513"/>
      <c r="S36" s="495"/>
      <c r="T36" s="495"/>
      <c r="U36" s="495"/>
      <c r="V36" s="495"/>
      <c r="W36" s="495"/>
      <c r="X36" s="495"/>
      <c r="Y36" s="495"/>
      <c r="Z36" s="495"/>
      <c r="AA36" s="496"/>
      <c r="AB36" s="245"/>
    </row>
    <row r="37" spans="1:28" ht="19.5" customHeight="1">
      <c r="A37" s="308"/>
      <c r="B37" s="255"/>
      <c r="C37" s="1"/>
      <c r="D37" s="607" t="s">
        <v>272</v>
      </c>
      <c r="E37" s="608"/>
      <c r="F37" s="608"/>
      <c r="G37" s="611"/>
      <c r="H37" s="499" t="s">
        <v>47</v>
      </c>
      <c r="I37" s="497" t="s">
        <v>176</v>
      </c>
      <c r="J37" s="522" t="s">
        <v>399</v>
      </c>
      <c r="K37" s="218"/>
      <c r="L37" s="219"/>
      <c r="M37" s="523"/>
      <c r="N37" s="534"/>
      <c r="O37" s="423"/>
      <c r="P37" s="309"/>
      <c r="Q37" s="526" t="s">
        <v>47</v>
      </c>
      <c r="R37" s="550" t="s">
        <v>406</v>
      </c>
      <c r="S37" s="370"/>
      <c r="T37" s="370"/>
      <c r="U37" s="370"/>
      <c r="V37" s="539" t="s">
        <v>47</v>
      </c>
      <c r="W37" s="527" t="s">
        <v>408</v>
      </c>
      <c r="X37" s="370"/>
      <c r="Y37" s="370"/>
      <c r="Z37" s="370"/>
      <c r="AA37" s="371"/>
      <c r="AB37" s="245"/>
    </row>
    <row r="38" spans="1:28" ht="19.5" customHeight="1">
      <c r="A38" s="308"/>
      <c r="B38" s="255"/>
      <c r="C38" s="1"/>
      <c r="D38" s="672"/>
      <c r="E38" s="673"/>
      <c r="F38" s="673"/>
      <c r="G38" s="674"/>
      <c r="H38" s="231" t="s">
        <v>47</v>
      </c>
      <c r="I38" s="253" t="s">
        <v>177</v>
      </c>
      <c r="J38" s="452"/>
      <c r="K38" s="455"/>
      <c r="L38" s="456"/>
      <c r="M38" s="535"/>
      <c r="N38" s="535"/>
      <c r="O38" s="458"/>
      <c r="P38" s="459"/>
      <c r="Q38" s="536"/>
      <c r="R38" s="513"/>
      <c r="S38" s="513"/>
      <c r="T38" s="513"/>
      <c r="U38" s="513"/>
      <c r="V38" s="513"/>
      <c r="W38" s="513"/>
      <c r="X38" s="513"/>
      <c r="Y38" s="513"/>
      <c r="Z38" s="513"/>
      <c r="AA38" s="514"/>
      <c r="AB38" s="245"/>
    </row>
    <row r="39" spans="1:28" ht="19.5" customHeight="1">
      <c r="A39" s="308"/>
      <c r="B39" s="255"/>
      <c r="C39" s="1"/>
      <c r="D39" s="607" t="s">
        <v>273</v>
      </c>
      <c r="E39" s="608"/>
      <c r="F39" s="608"/>
      <c r="G39" s="611"/>
      <c r="H39" s="505" t="s">
        <v>47</v>
      </c>
      <c r="I39" s="225" t="s">
        <v>176</v>
      </c>
      <c r="J39" s="522" t="s">
        <v>399</v>
      </c>
      <c r="K39" s="218"/>
      <c r="L39" s="219"/>
      <c r="M39" s="523"/>
      <c r="N39" s="534"/>
      <c r="O39" s="423"/>
      <c r="P39" s="309"/>
      <c r="Q39" s="526" t="s">
        <v>47</v>
      </c>
      <c r="R39" s="550" t="s">
        <v>406</v>
      </c>
      <c r="S39" s="370"/>
      <c r="T39" s="370"/>
      <c r="U39" s="370"/>
      <c r="V39" s="539" t="s">
        <v>47</v>
      </c>
      <c r="W39" s="527" t="s">
        <v>408</v>
      </c>
      <c r="X39" s="437"/>
      <c r="Y39" s="437"/>
      <c r="Z39" s="437"/>
      <c r="AA39" s="453"/>
      <c r="AB39" s="245"/>
    </row>
    <row r="40" spans="1:28" ht="19.5" customHeight="1">
      <c r="A40" s="308"/>
      <c r="B40" s="255"/>
      <c r="C40" s="1"/>
      <c r="D40" s="672"/>
      <c r="E40" s="673"/>
      <c r="F40" s="673"/>
      <c r="G40" s="674"/>
      <c r="H40" s="506" t="s">
        <v>47</v>
      </c>
      <c r="I40" s="253" t="s">
        <v>177</v>
      </c>
      <c r="J40" s="452"/>
      <c r="K40" s="455"/>
      <c r="L40" s="456"/>
      <c r="M40" s="535"/>
      <c r="N40" s="535"/>
      <c r="O40" s="458"/>
      <c r="P40" s="459"/>
      <c r="Q40" s="422"/>
      <c r="R40" s="513"/>
      <c r="S40" s="495"/>
      <c r="T40" s="495"/>
      <c r="U40" s="495"/>
      <c r="V40" s="495"/>
      <c r="W40" s="495"/>
      <c r="X40" s="495"/>
      <c r="Y40" s="495"/>
      <c r="Z40" s="495"/>
      <c r="AA40" s="496"/>
      <c r="AB40" s="245"/>
    </row>
    <row r="41" spans="1:28" ht="19.5" customHeight="1">
      <c r="A41" s="308"/>
      <c r="B41" s="255"/>
      <c r="C41" s="1"/>
      <c r="D41" s="607" t="s">
        <v>274</v>
      </c>
      <c r="E41" s="608"/>
      <c r="F41" s="608"/>
      <c r="G41" s="611"/>
      <c r="H41" s="231" t="s">
        <v>47</v>
      </c>
      <c r="I41" s="225" t="s">
        <v>176</v>
      </c>
      <c r="J41" s="522" t="s">
        <v>399</v>
      </c>
      <c r="K41" s="218"/>
      <c r="L41" s="219"/>
      <c r="M41" s="523"/>
      <c r="N41" s="534"/>
      <c r="O41" s="423"/>
      <c r="P41" s="309"/>
      <c r="Q41" s="526" t="s">
        <v>47</v>
      </c>
      <c r="R41" s="550" t="s">
        <v>406</v>
      </c>
      <c r="S41" s="370"/>
      <c r="T41" s="370"/>
      <c r="U41" s="370"/>
      <c r="V41" s="539" t="s">
        <v>47</v>
      </c>
      <c r="W41" s="527" t="s">
        <v>408</v>
      </c>
      <c r="X41" s="370"/>
      <c r="Y41" s="370"/>
      <c r="Z41" s="370"/>
      <c r="AA41" s="371"/>
      <c r="AB41" s="245"/>
    </row>
    <row r="42" spans="1:28" ht="19.5" customHeight="1">
      <c r="A42" s="308"/>
      <c r="B42" s="255"/>
      <c r="C42" s="1"/>
      <c r="D42" s="672"/>
      <c r="E42" s="673"/>
      <c r="F42" s="673"/>
      <c r="G42" s="674"/>
      <c r="H42" s="506" t="s">
        <v>47</v>
      </c>
      <c r="I42" s="253" t="s">
        <v>177</v>
      </c>
      <c r="J42" s="452"/>
      <c r="K42" s="455"/>
      <c r="L42" s="456"/>
      <c r="M42" s="535"/>
      <c r="N42" s="535"/>
      <c r="O42" s="458"/>
      <c r="P42" s="459"/>
      <c r="Q42" s="536"/>
      <c r="R42" s="513"/>
      <c r="S42" s="513"/>
      <c r="T42" s="513"/>
      <c r="U42" s="513"/>
      <c r="V42" s="513"/>
      <c r="W42" s="513"/>
      <c r="X42" s="513"/>
      <c r="Y42" s="513"/>
      <c r="Z42" s="513"/>
      <c r="AA42" s="514"/>
      <c r="AB42" s="245"/>
    </row>
    <row r="43" spans="1:28" ht="19.5" customHeight="1">
      <c r="A43" s="308"/>
      <c r="B43" s="255"/>
      <c r="C43" s="1"/>
      <c r="D43" s="607" t="s">
        <v>275</v>
      </c>
      <c r="E43" s="608"/>
      <c r="F43" s="608"/>
      <c r="G43" s="611"/>
      <c r="H43" s="231" t="s">
        <v>47</v>
      </c>
      <c r="I43" s="225" t="s">
        <v>176</v>
      </c>
      <c r="J43" s="522" t="s">
        <v>399</v>
      </c>
      <c r="K43" s="218"/>
      <c r="L43" s="219"/>
      <c r="M43" s="523"/>
      <c r="N43" s="534"/>
      <c r="O43" s="423"/>
      <c r="P43" s="309"/>
      <c r="Q43" s="526" t="s">
        <v>47</v>
      </c>
      <c r="R43" s="550" t="s">
        <v>406</v>
      </c>
      <c r="S43" s="370"/>
      <c r="T43" s="370"/>
      <c r="U43" s="370"/>
      <c r="V43" s="539" t="s">
        <v>47</v>
      </c>
      <c r="W43" s="527" t="s">
        <v>408</v>
      </c>
      <c r="X43" s="437"/>
      <c r="Y43" s="437"/>
      <c r="Z43" s="437"/>
      <c r="AA43" s="453"/>
      <c r="AB43" s="245"/>
    </row>
    <row r="44" spans="1:28" ht="19.5" customHeight="1">
      <c r="A44" s="308"/>
      <c r="B44" s="255"/>
      <c r="C44" s="1"/>
      <c r="D44" s="672"/>
      <c r="E44" s="673"/>
      <c r="F44" s="673"/>
      <c r="G44" s="674"/>
      <c r="H44" s="506" t="s">
        <v>47</v>
      </c>
      <c r="I44" s="253" t="s">
        <v>177</v>
      </c>
      <c r="J44" s="452"/>
      <c r="K44" s="455"/>
      <c r="L44" s="456"/>
      <c r="M44" s="535"/>
      <c r="N44" s="535"/>
      <c r="O44" s="458"/>
      <c r="P44" s="459"/>
      <c r="Q44" s="422"/>
      <c r="R44" s="513"/>
      <c r="S44" s="495"/>
      <c r="T44" s="495"/>
      <c r="U44" s="495"/>
      <c r="V44" s="495"/>
      <c r="W44" s="495"/>
      <c r="X44" s="495"/>
      <c r="Y44" s="495"/>
      <c r="Z44" s="495"/>
      <c r="AA44" s="496"/>
      <c r="AB44" s="245"/>
    </row>
    <row r="45" spans="1:28" ht="19.5" customHeight="1">
      <c r="A45" s="308"/>
      <c r="B45" s="255"/>
      <c r="C45" s="1"/>
      <c r="D45" s="609" t="s">
        <v>276</v>
      </c>
      <c r="E45" s="610"/>
      <c r="F45" s="610"/>
      <c r="G45" s="656"/>
      <c r="H45" s="231" t="s">
        <v>47</v>
      </c>
      <c r="I45" s="225" t="s">
        <v>176</v>
      </c>
      <c r="J45" s="522" t="s">
        <v>399</v>
      </c>
      <c r="K45" s="218"/>
      <c r="L45" s="219"/>
      <c r="M45" s="523"/>
      <c r="N45" s="534"/>
      <c r="O45" s="423"/>
      <c r="P45" s="309"/>
      <c r="Q45" s="526" t="s">
        <v>47</v>
      </c>
      <c r="R45" s="550" t="s">
        <v>406</v>
      </c>
      <c r="S45" s="370"/>
      <c r="T45" s="370"/>
      <c r="U45" s="370"/>
      <c r="V45" s="539" t="s">
        <v>47</v>
      </c>
      <c r="W45" s="527" t="s">
        <v>408</v>
      </c>
      <c r="X45" s="528"/>
      <c r="Y45" s="528"/>
      <c r="Z45" s="528"/>
      <c r="AA45" s="529"/>
      <c r="AB45" s="245"/>
    </row>
    <row r="46" spans="1:28" ht="19.5" customHeight="1">
      <c r="A46" s="308"/>
      <c r="B46" s="255"/>
      <c r="C46" s="447"/>
      <c r="D46" s="612"/>
      <c r="E46" s="613"/>
      <c r="F46" s="613"/>
      <c r="G46" s="614"/>
      <c r="H46" s="506" t="s">
        <v>47</v>
      </c>
      <c r="I46" s="258" t="s">
        <v>177</v>
      </c>
      <c r="J46" s="524"/>
      <c r="K46" s="455"/>
      <c r="L46" s="456"/>
      <c r="M46" s="457"/>
      <c r="N46" s="457"/>
      <c r="O46" s="458"/>
      <c r="P46" s="459"/>
      <c r="Q46" s="536"/>
      <c r="R46" s="454"/>
      <c r="S46" s="454"/>
      <c r="T46" s="454"/>
      <c r="U46" s="454"/>
      <c r="V46" s="454"/>
      <c r="W46" s="454"/>
      <c r="X46" s="454"/>
      <c r="Y46" s="454"/>
      <c r="Z46" s="454"/>
      <c r="AA46" s="374"/>
      <c r="AB46" s="245"/>
    </row>
    <row r="47" spans="1:28" ht="19.5" customHeight="1">
      <c r="A47" s="1018"/>
      <c r="B47" s="320"/>
      <c r="C47" s="982" t="s">
        <v>405</v>
      </c>
      <c r="D47" s="932"/>
      <c r="E47" s="932"/>
      <c r="F47" s="932"/>
      <c r="G47" s="1019"/>
      <c r="H47" s="986" t="s">
        <v>47</v>
      </c>
      <c r="I47" s="939" t="s">
        <v>176</v>
      </c>
      <c r="J47" s="939"/>
      <c r="K47" s="218"/>
      <c r="L47" s="219"/>
      <c r="M47" s="941" t="s">
        <v>55</v>
      </c>
      <c r="N47" s="660" t="s">
        <v>177</v>
      </c>
      <c r="O47" s="660"/>
      <c r="P47" s="309"/>
      <c r="Q47" s="389" t="s">
        <v>282</v>
      </c>
      <c r="R47" s="390"/>
      <c r="S47" s="391" t="s">
        <v>283</v>
      </c>
      <c r="T47" s="391"/>
      <c r="U47" s="391"/>
      <c r="V47" s="391"/>
      <c r="W47" s="391"/>
      <c r="X47" s="391"/>
      <c r="Y47" s="391"/>
      <c r="Z47" s="391"/>
      <c r="AA47" s="392"/>
      <c r="AB47" s="247"/>
    </row>
    <row r="48" spans="1:28" ht="19.5" customHeight="1">
      <c r="A48" s="1018"/>
      <c r="B48" s="332"/>
      <c r="C48" s="983"/>
      <c r="D48" s="976"/>
      <c r="E48" s="976"/>
      <c r="F48" s="976"/>
      <c r="G48" s="1020"/>
      <c r="H48" s="1022"/>
      <c r="I48" s="956"/>
      <c r="J48" s="956"/>
      <c r="K48" s="223"/>
      <c r="L48" s="224"/>
      <c r="M48" s="957"/>
      <c r="N48" s="661"/>
      <c r="O48" s="661"/>
      <c r="P48" s="313"/>
      <c r="Q48" s="393" t="s">
        <v>284</v>
      </c>
      <c r="R48" s="394"/>
      <c r="S48" s="394"/>
      <c r="T48" s="394"/>
      <c r="U48" s="395"/>
      <c r="V48" s="394" t="s">
        <v>281</v>
      </c>
      <c r="W48" s="394"/>
      <c r="X48" s="396">
        <f>U48/5</f>
        <v>0</v>
      </c>
      <c r="Y48" s="394" t="s">
        <v>285</v>
      </c>
      <c r="Z48" s="394"/>
      <c r="AA48" s="397"/>
      <c r="AB48" s="245"/>
    </row>
    <row r="49" spans="1:28" ht="19.5" customHeight="1">
      <c r="A49" s="261"/>
      <c r="B49" s="256"/>
      <c r="C49" s="320"/>
      <c r="D49" s="278" t="s">
        <v>278</v>
      </c>
      <c r="E49" s="279"/>
      <c r="F49" s="279"/>
      <c r="G49" s="337"/>
      <c r="H49" s="283" t="s">
        <v>47</v>
      </c>
      <c r="I49" s="280" t="s">
        <v>176</v>
      </c>
      <c r="J49" s="297"/>
      <c r="K49" s="281"/>
      <c r="L49" s="282"/>
      <c r="M49" s="283" t="s">
        <v>47</v>
      </c>
      <c r="N49" s="284" t="s">
        <v>177</v>
      </c>
      <c r="O49" s="285"/>
      <c r="P49" s="286"/>
      <c r="Q49" s="398"/>
      <c r="R49" s="398"/>
      <c r="S49" s="398"/>
      <c r="T49" s="398"/>
      <c r="U49" s="398"/>
      <c r="V49" s="398"/>
      <c r="W49" s="398"/>
      <c r="X49" s="398"/>
      <c r="Y49" s="398"/>
      <c r="Z49" s="398"/>
      <c r="AA49" s="399"/>
      <c r="AB49" s="247"/>
    </row>
    <row r="50" spans="1:28" ht="19.5" customHeight="1">
      <c r="A50" s="261"/>
      <c r="B50" s="256"/>
      <c r="C50" s="1"/>
      <c r="D50" s="295" t="s">
        <v>279</v>
      </c>
      <c r="E50" s="287"/>
      <c r="F50" s="287"/>
      <c r="G50" s="338"/>
      <c r="H50" s="292" t="s">
        <v>47</v>
      </c>
      <c r="I50" s="288" t="s">
        <v>176</v>
      </c>
      <c r="J50" s="289"/>
      <c r="K50" s="290"/>
      <c r="L50" s="291"/>
      <c r="M50" s="292" t="s">
        <v>47</v>
      </c>
      <c r="N50" s="293" t="s">
        <v>177</v>
      </c>
      <c r="O50" s="294"/>
      <c r="P50" s="296"/>
      <c r="Q50" s="400"/>
      <c r="R50" s="400"/>
      <c r="S50" s="400"/>
      <c r="T50" s="400"/>
      <c r="U50" s="400"/>
      <c r="V50" s="400"/>
      <c r="W50" s="400"/>
      <c r="X50" s="400"/>
      <c r="Y50" s="400"/>
      <c r="Z50" s="400"/>
      <c r="AA50" s="401"/>
      <c r="AB50" s="245"/>
    </row>
    <row r="51" spans="1:28" ht="19.5" customHeight="1" thickBot="1">
      <c r="A51" s="277"/>
      <c r="B51" s="275"/>
      <c r="C51" s="320"/>
      <c r="D51" s="333" t="s">
        <v>280</v>
      </c>
      <c r="E51" s="270"/>
      <c r="F51" s="270"/>
      <c r="G51" s="339"/>
      <c r="H51" s="430" t="s">
        <v>47</v>
      </c>
      <c r="I51" s="260" t="s">
        <v>176</v>
      </c>
      <c r="J51" s="271"/>
      <c r="K51" s="220"/>
      <c r="L51" s="221"/>
      <c r="M51" s="430" t="s">
        <v>47</v>
      </c>
      <c r="N51" s="272" t="s">
        <v>177</v>
      </c>
      <c r="O51" s="249"/>
      <c r="P51" s="312"/>
      <c r="Q51" s="402"/>
      <c r="R51" s="402"/>
      <c r="S51" s="402"/>
      <c r="T51" s="402"/>
      <c r="U51" s="402"/>
      <c r="V51" s="402"/>
      <c r="W51" s="402"/>
      <c r="X51" s="402"/>
      <c r="Y51" s="402"/>
      <c r="Z51" s="402"/>
      <c r="AA51" s="403"/>
      <c r="AB51" s="273"/>
    </row>
    <row r="52" ht="13.5">
      <c r="C52" s="537"/>
    </row>
    <row r="53" spans="1:43" ht="23.25" thickBot="1">
      <c r="A53" s="6"/>
      <c r="B53" s="5"/>
      <c r="C53" s="5"/>
      <c r="D53" s="1"/>
      <c r="E53" s="1"/>
      <c r="F53" s="1"/>
      <c r="G53" s="1"/>
      <c r="H53" s="1017" t="s">
        <v>48</v>
      </c>
      <c r="I53" s="1017"/>
      <c r="J53" s="1017"/>
      <c r="K53" s="1017"/>
      <c r="L53" s="1017"/>
      <c r="M53" s="1017"/>
      <c r="N53" s="1017"/>
      <c r="O53" s="1017"/>
      <c r="P53" s="1017"/>
      <c r="Q53" s="1017" t="s">
        <v>240</v>
      </c>
      <c r="R53" s="1017"/>
      <c r="S53" s="1017"/>
      <c r="T53" s="1017"/>
      <c r="U53" s="1017"/>
      <c r="V53" s="1017"/>
      <c r="W53" s="1017"/>
      <c r="X53" s="1017"/>
      <c r="Y53" s="1017"/>
      <c r="Z53" s="1017"/>
      <c r="AA53" s="1017"/>
      <c r="AB53" s="7" t="s">
        <v>49</v>
      </c>
      <c r="AC53" s="1"/>
      <c r="AD53" s="3"/>
      <c r="AE53" s="3"/>
      <c r="AF53" s="3"/>
      <c r="AG53" s="464"/>
      <c r="AH53" s="464"/>
      <c r="AI53" s="464"/>
      <c r="AJ53" s="464"/>
      <c r="AK53" s="464"/>
      <c r="AL53" s="464"/>
      <c r="AM53" s="464"/>
      <c r="AN53" s="464"/>
      <c r="AO53" s="464"/>
      <c r="AP53" s="3"/>
      <c r="AQ53" s="3"/>
    </row>
    <row r="54" spans="1:43" ht="24.75" thickBot="1">
      <c r="A54" s="921" t="s">
        <v>50</v>
      </c>
      <c r="B54" s="922"/>
      <c r="C54" s="923"/>
      <c r="D54" s="923"/>
      <c r="E54" s="923"/>
      <c r="F54" s="923"/>
      <c r="G54" s="923"/>
      <c r="H54" s="924" t="s">
        <v>51</v>
      </c>
      <c r="I54" s="925"/>
      <c r="J54" s="925"/>
      <c r="K54" s="925"/>
      <c r="L54" s="925"/>
      <c r="M54" s="925"/>
      <c r="N54" s="925"/>
      <c r="O54" s="925"/>
      <c r="P54" s="926"/>
      <c r="Q54" s="924" t="s">
        <v>52</v>
      </c>
      <c r="R54" s="925"/>
      <c r="S54" s="925"/>
      <c r="T54" s="925"/>
      <c r="U54" s="925"/>
      <c r="V54" s="925"/>
      <c r="W54" s="925"/>
      <c r="X54" s="925"/>
      <c r="Y54" s="925"/>
      <c r="Z54" s="925"/>
      <c r="AA54" s="926"/>
      <c r="AB54" s="9" t="s">
        <v>53</v>
      </c>
      <c r="AC54" s="1"/>
      <c r="AD54" s="1"/>
      <c r="AE54" s="1"/>
      <c r="AF54" s="1"/>
      <c r="AG54" s="1051" t="s">
        <v>337</v>
      </c>
      <c r="AH54" s="1052"/>
      <c r="AI54" s="1052"/>
      <c r="AJ54" s="2"/>
      <c r="AK54" s="2"/>
      <c r="AL54" s="2"/>
      <c r="AM54" s="2"/>
      <c r="AN54" s="2"/>
      <c r="AO54" s="2"/>
      <c r="AP54" s="1"/>
      <c r="AQ54" s="1"/>
    </row>
    <row r="55" spans="1:43" ht="24" customHeight="1" thickBot="1">
      <c r="A55" s="465" t="s">
        <v>340</v>
      </c>
      <c r="B55" s="201"/>
      <c r="C55" s="202"/>
      <c r="D55" s="202"/>
      <c r="E55" s="202"/>
      <c r="F55" s="202"/>
      <c r="G55" s="202"/>
      <c r="H55" s="203"/>
      <c r="I55" s="203"/>
      <c r="J55" s="203"/>
      <c r="K55" s="203"/>
      <c r="L55" s="203"/>
      <c r="M55" s="203"/>
      <c r="N55" s="203"/>
      <c r="O55" s="203"/>
      <c r="P55" s="203"/>
      <c r="Q55" s="204"/>
      <c r="R55" s="204"/>
      <c r="S55" s="204"/>
      <c r="T55" s="204"/>
      <c r="U55" s="204"/>
      <c r="V55" s="204"/>
      <c r="W55" s="204"/>
      <c r="X55" s="204"/>
      <c r="Y55" s="204"/>
      <c r="Z55" s="204"/>
      <c r="AA55" s="204"/>
      <c r="AB55" s="205"/>
      <c r="AC55" s="1"/>
      <c r="AD55" s="1"/>
      <c r="AE55" s="1"/>
      <c r="AF55" s="1"/>
      <c r="AG55" s="8" t="s">
        <v>338</v>
      </c>
      <c r="AH55" s="8"/>
      <c r="AI55" s="8" t="s">
        <v>339</v>
      </c>
      <c r="AJ55" s="2"/>
      <c r="AK55" s="2"/>
      <c r="AL55" s="2"/>
      <c r="AM55" s="2"/>
      <c r="AN55" s="2"/>
      <c r="AO55" s="2"/>
      <c r="AP55" s="1"/>
      <c r="AQ55" s="1"/>
    </row>
    <row r="56" spans="1:43" ht="13.5">
      <c r="A56" s="307" t="s">
        <v>341</v>
      </c>
      <c r="B56" s="466"/>
      <c r="C56" s="466"/>
      <c r="D56" s="466"/>
      <c r="E56" s="466"/>
      <c r="F56" s="466"/>
      <c r="G56" s="467"/>
      <c r="H56" s="468"/>
      <c r="I56" s="469"/>
      <c r="J56" s="469"/>
      <c r="K56" s="470"/>
      <c r="L56" s="470"/>
      <c r="M56" s="469"/>
      <c r="N56" s="469"/>
      <c r="O56" s="469"/>
      <c r="P56" s="469"/>
      <c r="Q56" s="1070" t="s">
        <v>404</v>
      </c>
      <c r="R56" s="1071"/>
      <c r="S56" s="1071"/>
      <c r="T56" s="1071"/>
      <c r="U56" s="1071"/>
      <c r="V56" s="1071"/>
      <c r="W56" s="1071"/>
      <c r="X56" s="1071"/>
      <c r="Y56" s="1071"/>
      <c r="Z56" s="1071"/>
      <c r="AA56" s="1072"/>
      <c r="AB56" s="472"/>
      <c r="AC56" s="1"/>
      <c r="AD56" s="1"/>
      <c r="AE56" s="1"/>
      <c r="AF56" s="1"/>
      <c r="AG56" s="8"/>
      <c r="AH56" s="8"/>
      <c r="AI56" s="8"/>
      <c r="AJ56" s="2"/>
      <c r="AK56" s="2"/>
      <c r="AL56" s="2"/>
      <c r="AM56" s="2"/>
      <c r="AN56" s="2"/>
      <c r="AO56" s="2"/>
      <c r="AP56" s="1"/>
      <c r="AQ56" s="1"/>
    </row>
    <row r="57" spans="1:43" ht="13.5">
      <c r="A57" s="307"/>
      <c r="B57" s="1070" t="s">
        <v>259</v>
      </c>
      <c r="C57" s="1071"/>
      <c r="D57" s="1071"/>
      <c r="E57" s="1071"/>
      <c r="F57" s="1071"/>
      <c r="G57" s="1072"/>
      <c r="H57" s="1082" t="s">
        <v>47</v>
      </c>
      <c r="I57" s="1085" t="s">
        <v>176</v>
      </c>
      <c r="J57" s="1085"/>
      <c r="K57" s="473"/>
      <c r="L57" s="474"/>
      <c r="M57" s="1064" t="s">
        <v>55</v>
      </c>
      <c r="N57" s="1066" t="s">
        <v>177</v>
      </c>
      <c r="O57" s="1066"/>
      <c r="P57" s="471"/>
      <c r="Q57" s="1073"/>
      <c r="R57" s="1074"/>
      <c r="S57" s="1074"/>
      <c r="T57" s="1074"/>
      <c r="U57" s="1074"/>
      <c r="V57" s="1074"/>
      <c r="W57" s="1074"/>
      <c r="X57" s="1074"/>
      <c r="Y57" s="1074"/>
      <c r="Z57" s="1074"/>
      <c r="AA57" s="1075"/>
      <c r="AB57" s="1068"/>
      <c r="AC57" s="1"/>
      <c r="AD57" s="1"/>
      <c r="AE57" s="1"/>
      <c r="AF57" s="1"/>
      <c r="AG57" s="8"/>
      <c r="AH57" s="8"/>
      <c r="AI57" s="8"/>
      <c r="AJ57" s="2"/>
      <c r="AK57" s="2"/>
      <c r="AL57" s="2"/>
      <c r="AM57" s="2"/>
      <c r="AN57" s="2"/>
      <c r="AO57" s="2"/>
      <c r="AP57" s="1"/>
      <c r="AQ57" s="1"/>
    </row>
    <row r="58" spans="1:43" ht="13.5">
      <c r="A58" s="307"/>
      <c r="B58" s="1079"/>
      <c r="C58" s="1080"/>
      <c r="D58" s="1080"/>
      <c r="E58" s="1080"/>
      <c r="F58" s="1080"/>
      <c r="G58" s="1081"/>
      <c r="H58" s="1083"/>
      <c r="I58" s="1086"/>
      <c r="J58" s="1086"/>
      <c r="K58" s="478"/>
      <c r="L58" s="479"/>
      <c r="M58" s="1087"/>
      <c r="N58" s="1088"/>
      <c r="O58" s="1088"/>
      <c r="P58" s="477"/>
      <c r="Q58" s="1073"/>
      <c r="R58" s="1074"/>
      <c r="S58" s="1074"/>
      <c r="T58" s="1074"/>
      <c r="U58" s="1074"/>
      <c r="V58" s="1074"/>
      <c r="W58" s="1074"/>
      <c r="X58" s="1074"/>
      <c r="Y58" s="1074"/>
      <c r="Z58" s="1074"/>
      <c r="AA58" s="1075"/>
      <c r="AB58" s="1069"/>
      <c r="AC58" s="1"/>
      <c r="AD58" s="446" t="str">
        <f>H57</f>
        <v>□</v>
      </c>
      <c r="AE58" s="1"/>
      <c r="AF58" s="1"/>
      <c r="AG58" s="475" t="str">
        <f>IF(AD58&amp;AD59="■□","●適合",IF(AD58&amp;AD59="□■","◆未達",IF(AD58&amp;AD59="□□","■未答","▼矛盾")))</f>
        <v>■未答</v>
      </c>
      <c r="AH58" s="8"/>
      <c r="AI58" s="8"/>
      <c r="AJ58" s="2"/>
      <c r="AK58" s="24" t="s">
        <v>342</v>
      </c>
      <c r="AL58" s="476" t="s">
        <v>343</v>
      </c>
      <c r="AM58" s="476" t="s">
        <v>344</v>
      </c>
      <c r="AN58" s="476" t="s">
        <v>345</v>
      </c>
      <c r="AO58" s="476" t="s">
        <v>346</v>
      </c>
      <c r="AP58" s="1"/>
      <c r="AQ58" s="1"/>
    </row>
    <row r="59" spans="1:43" ht="13.5">
      <c r="A59" s="307"/>
      <c r="B59" s="1070" t="s">
        <v>260</v>
      </c>
      <c r="C59" s="1071"/>
      <c r="D59" s="1071"/>
      <c r="E59" s="1071"/>
      <c r="F59" s="1071"/>
      <c r="G59" s="1072"/>
      <c r="H59" s="1082" t="s">
        <v>47</v>
      </c>
      <c r="I59" s="1085" t="s">
        <v>176</v>
      </c>
      <c r="J59" s="1085"/>
      <c r="K59" s="473"/>
      <c r="L59" s="474"/>
      <c r="M59" s="1064" t="s">
        <v>55</v>
      </c>
      <c r="N59" s="1066" t="s">
        <v>177</v>
      </c>
      <c r="O59" s="1066"/>
      <c r="P59" s="471"/>
      <c r="Q59" s="1073"/>
      <c r="R59" s="1074"/>
      <c r="S59" s="1074"/>
      <c r="T59" s="1074"/>
      <c r="U59" s="1074"/>
      <c r="V59" s="1074"/>
      <c r="W59" s="1074"/>
      <c r="X59" s="1074"/>
      <c r="Y59" s="1074"/>
      <c r="Z59" s="1074"/>
      <c r="AA59" s="1075"/>
      <c r="AB59" s="1068"/>
      <c r="AC59" s="1"/>
      <c r="AD59" s="1" t="str">
        <f>M57</f>
        <v>□</v>
      </c>
      <c r="AE59" s="1"/>
      <c r="AF59" s="1"/>
      <c r="AG59" s="8"/>
      <c r="AH59" s="8"/>
      <c r="AI59" s="8"/>
      <c r="AJ59" s="2"/>
      <c r="AK59" s="2"/>
      <c r="AL59" s="475" t="s">
        <v>347</v>
      </c>
      <c r="AM59" s="475" t="s">
        <v>348</v>
      </c>
      <c r="AN59" s="480" t="s">
        <v>349</v>
      </c>
      <c r="AO59" s="480" t="s">
        <v>350</v>
      </c>
      <c r="AP59" s="1"/>
      <c r="AQ59" s="1"/>
    </row>
    <row r="60" spans="1:43" ht="13.5">
      <c r="A60" s="307"/>
      <c r="B60" s="1079"/>
      <c r="C60" s="1080"/>
      <c r="D60" s="1080"/>
      <c r="E60" s="1080"/>
      <c r="F60" s="1080"/>
      <c r="G60" s="1081"/>
      <c r="H60" s="1083"/>
      <c r="I60" s="1086"/>
      <c r="J60" s="1086"/>
      <c r="K60" s="478"/>
      <c r="L60" s="479"/>
      <c r="M60" s="1087"/>
      <c r="N60" s="1088"/>
      <c r="O60" s="1088"/>
      <c r="P60" s="477"/>
      <c r="Q60" s="1073"/>
      <c r="R60" s="1074"/>
      <c r="S60" s="1074"/>
      <c r="T60" s="1074"/>
      <c r="U60" s="1074"/>
      <c r="V60" s="1074"/>
      <c r="W60" s="1074"/>
      <c r="X60" s="1074"/>
      <c r="Y60" s="1074"/>
      <c r="Z60" s="1074"/>
      <c r="AA60" s="1075"/>
      <c r="AB60" s="1069"/>
      <c r="AC60" s="1"/>
      <c r="AD60" s="446" t="str">
        <f>H59</f>
        <v>□</v>
      </c>
      <c r="AE60" s="1"/>
      <c r="AF60" s="1"/>
      <c r="AG60" s="475" t="str">
        <f>IF(AD60&amp;AD61="■□","●適合",IF(AD60&amp;AD61="□■","◆未達",IF(AD60&amp;AD61="□□","■未答","▼矛盾")))</f>
        <v>■未答</v>
      </c>
      <c r="AH60" s="8"/>
      <c r="AI60" s="8"/>
      <c r="AJ60" s="2"/>
      <c r="AK60" s="24" t="s">
        <v>342</v>
      </c>
      <c r="AL60" s="476" t="s">
        <v>343</v>
      </c>
      <c r="AM60" s="476" t="s">
        <v>344</v>
      </c>
      <c r="AN60" s="476" t="s">
        <v>345</v>
      </c>
      <c r="AO60" s="476" t="s">
        <v>346</v>
      </c>
      <c r="AP60" s="1"/>
      <c r="AQ60" s="1"/>
    </row>
    <row r="61" spans="1:43" ht="13.5">
      <c r="A61" s="307"/>
      <c r="B61" s="1070" t="s">
        <v>351</v>
      </c>
      <c r="C61" s="1071"/>
      <c r="D61" s="1071"/>
      <c r="E61" s="1071"/>
      <c r="F61" s="1071"/>
      <c r="G61" s="1072"/>
      <c r="H61" s="1082" t="s">
        <v>47</v>
      </c>
      <c r="I61" s="1085" t="s">
        <v>176</v>
      </c>
      <c r="J61" s="1085"/>
      <c r="K61" s="473"/>
      <c r="L61" s="474"/>
      <c r="M61" s="1064" t="s">
        <v>55</v>
      </c>
      <c r="N61" s="1066" t="s">
        <v>177</v>
      </c>
      <c r="O61" s="1066"/>
      <c r="P61" s="471"/>
      <c r="Q61" s="1073"/>
      <c r="R61" s="1074"/>
      <c r="S61" s="1074"/>
      <c r="T61" s="1074"/>
      <c r="U61" s="1074"/>
      <c r="V61" s="1074"/>
      <c r="W61" s="1074"/>
      <c r="X61" s="1074"/>
      <c r="Y61" s="1074"/>
      <c r="Z61" s="1074"/>
      <c r="AA61" s="1075"/>
      <c r="AB61" s="1068"/>
      <c r="AC61" s="1"/>
      <c r="AD61" s="1" t="str">
        <f>M59</f>
        <v>□</v>
      </c>
      <c r="AE61" s="1"/>
      <c r="AF61" s="1"/>
      <c r="AG61" s="8"/>
      <c r="AH61" s="8"/>
      <c r="AI61" s="8"/>
      <c r="AJ61" s="2"/>
      <c r="AK61" s="2"/>
      <c r="AL61" s="475" t="s">
        <v>347</v>
      </c>
      <c r="AM61" s="475" t="s">
        <v>348</v>
      </c>
      <c r="AN61" s="480" t="s">
        <v>349</v>
      </c>
      <c r="AO61" s="480" t="s">
        <v>350</v>
      </c>
      <c r="AP61" s="1"/>
      <c r="AQ61" s="1"/>
    </row>
    <row r="62" spans="1:43" ht="14.25" thickBot="1">
      <c r="A62" s="481"/>
      <c r="B62" s="1079"/>
      <c r="C62" s="1080"/>
      <c r="D62" s="1080"/>
      <c r="E62" s="1080"/>
      <c r="F62" s="1080"/>
      <c r="G62" s="1081"/>
      <c r="H62" s="1089"/>
      <c r="I62" s="1090"/>
      <c r="J62" s="1090"/>
      <c r="K62" s="482"/>
      <c r="L62" s="483"/>
      <c r="M62" s="1065"/>
      <c r="N62" s="1067"/>
      <c r="O62" s="1067"/>
      <c r="P62" s="484"/>
      <c r="Q62" s="1076"/>
      <c r="R62" s="1077"/>
      <c r="S62" s="1077"/>
      <c r="T62" s="1077"/>
      <c r="U62" s="1077"/>
      <c r="V62" s="1077"/>
      <c r="W62" s="1077"/>
      <c r="X62" s="1077"/>
      <c r="Y62" s="1077"/>
      <c r="Z62" s="1077"/>
      <c r="AA62" s="1078"/>
      <c r="AB62" s="1084"/>
      <c r="AC62" s="1"/>
      <c r="AD62" s="446" t="str">
        <f>H61</f>
        <v>□</v>
      </c>
      <c r="AE62" s="1"/>
      <c r="AF62" s="1"/>
      <c r="AG62" s="475" t="str">
        <f>IF(AD62&amp;AD63="■□","●適合",IF(AD62&amp;AD63="□■","◆未達",IF(AD62&amp;AD63="□□","■未答","▼矛盾")))</f>
        <v>■未答</v>
      </c>
      <c r="AH62" s="8"/>
      <c r="AI62" s="8"/>
      <c r="AJ62" s="2"/>
      <c r="AK62" s="24" t="s">
        <v>342</v>
      </c>
      <c r="AL62" s="476" t="s">
        <v>343</v>
      </c>
      <c r="AM62" s="476" t="s">
        <v>344</v>
      </c>
      <c r="AN62" s="476" t="s">
        <v>345</v>
      </c>
      <c r="AO62" s="476" t="s">
        <v>346</v>
      </c>
      <c r="AP62" s="1"/>
      <c r="AQ62" s="1"/>
    </row>
    <row r="63" spans="1:43" ht="24.75" thickBot="1">
      <c r="A63" s="1093" t="s">
        <v>50</v>
      </c>
      <c r="B63" s="803"/>
      <c r="C63" s="695"/>
      <c r="D63" s="695"/>
      <c r="E63" s="695"/>
      <c r="F63" s="695"/>
      <c r="G63" s="695"/>
      <c r="H63" s="924" t="s">
        <v>51</v>
      </c>
      <c r="I63" s="925"/>
      <c r="J63" s="925"/>
      <c r="K63" s="925"/>
      <c r="L63" s="925"/>
      <c r="M63" s="925"/>
      <c r="N63" s="925"/>
      <c r="O63" s="925"/>
      <c r="P63" s="926"/>
      <c r="Q63" s="924" t="s">
        <v>52</v>
      </c>
      <c r="R63" s="925"/>
      <c r="S63" s="925"/>
      <c r="T63" s="925"/>
      <c r="U63" s="925"/>
      <c r="V63" s="925"/>
      <c r="W63" s="925"/>
      <c r="X63" s="925"/>
      <c r="Y63" s="925"/>
      <c r="Z63" s="925"/>
      <c r="AA63" s="926"/>
      <c r="AB63" s="9" t="s">
        <v>53</v>
      </c>
      <c r="AC63" s="1"/>
      <c r="AD63" s="1" t="str">
        <f>M61</f>
        <v>□</v>
      </c>
      <c r="AE63" s="1"/>
      <c r="AF63" s="1"/>
      <c r="AG63" s="8"/>
      <c r="AH63" s="8"/>
      <c r="AI63" s="8"/>
      <c r="AJ63" s="2"/>
      <c r="AK63" s="2"/>
      <c r="AL63" s="475" t="s">
        <v>347</v>
      </c>
      <c r="AM63" s="475" t="s">
        <v>348</v>
      </c>
      <c r="AN63" s="480" t="s">
        <v>349</v>
      </c>
      <c r="AO63" s="480" t="s">
        <v>350</v>
      </c>
      <c r="AP63" s="1"/>
      <c r="AQ63" s="1"/>
    </row>
    <row r="64" spans="1:43" ht="21.75" customHeight="1" thickBot="1">
      <c r="A64" s="318" t="s">
        <v>384</v>
      </c>
      <c r="B64" s="196"/>
      <c r="C64" s="197"/>
      <c r="D64" s="197"/>
      <c r="E64" s="197"/>
      <c r="F64" s="197"/>
      <c r="G64" s="197"/>
      <c r="H64" s="198"/>
      <c r="I64" s="198"/>
      <c r="J64" s="198"/>
      <c r="K64" s="198"/>
      <c r="L64" s="198"/>
      <c r="M64" s="198"/>
      <c r="N64" s="198"/>
      <c r="O64" s="198"/>
      <c r="P64" s="198"/>
      <c r="Q64" s="199"/>
      <c r="R64" s="199"/>
      <c r="S64" s="199"/>
      <c r="T64" s="199"/>
      <c r="U64" s="199"/>
      <c r="V64" s="199"/>
      <c r="W64" s="199"/>
      <c r="X64" s="199"/>
      <c r="Y64" s="199"/>
      <c r="Z64" s="199"/>
      <c r="AA64" s="199"/>
      <c r="AB64" s="200"/>
      <c r="AC64" s="1"/>
      <c r="AD64" s="1"/>
      <c r="AE64" s="1"/>
      <c r="AF64" s="1"/>
      <c r="AG64" s="8" t="s">
        <v>338</v>
      </c>
      <c r="AH64" s="8"/>
      <c r="AI64" s="8" t="s">
        <v>339</v>
      </c>
      <c r="AJ64" s="2"/>
      <c r="AK64" s="2"/>
      <c r="AL64" s="2"/>
      <c r="AM64" s="2"/>
      <c r="AN64" s="2"/>
      <c r="AO64" s="2"/>
      <c r="AP64" s="1"/>
      <c r="AQ64" s="1"/>
    </row>
    <row r="65" spans="1:43" ht="14.25" thickBot="1">
      <c r="A65" s="10" t="s">
        <v>352</v>
      </c>
      <c r="B65" s="11"/>
      <c r="C65" s="12"/>
      <c r="D65" s="12"/>
      <c r="E65" s="12"/>
      <c r="F65" s="12"/>
      <c r="G65" s="12"/>
      <c r="H65" s="13"/>
      <c r="I65" s="13"/>
      <c r="J65" s="13"/>
      <c r="K65" s="13"/>
      <c r="L65" s="13"/>
      <c r="M65" s="13"/>
      <c r="N65" s="13"/>
      <c r="O65" s="13"/>
      <c r="P65" s="13"/>
      <c r="Q65" s="14"/>
      <c r="R65" s="14"/>
      <c r="S65" s="14"/>
      <c r="T65" s="14"/>
      <c r="U65" s="14"/>
      <c r="V65" s="14"/>
      <c r="W65" s="14"/>
      <c r="X65" s="14"/>
      <c r="Y65" s="14"/>
      <c r="Z65" s="14"/>
      <c r="AA65" s="14"/>
      <c r="AB65" s="15"/>
      <c r="AC65" s="1"/>
      <c r="AD65" s="1"/>
      <c r="AE65" s="1"/>
      <c r="AF65" s="1"/>
      <c r="AG65" s="2"/>
      <c r="AH65" s="2"/>
      <c r="AI65" s="2"/>
      <c r="AJ65" s="2"/>
      <c r="AK65" s="2"/>
      <c r="AL65" s="2"/>
      <c r="AM65" s="2"/>
      <c r="AN65" s="2"/>
      <c r="AO65" s="2"/>
      <c r="AP65" s="1"/>
      <c r="AQ65" s="1"/>
    </row>
    <row r="66" spans="1:43" ht="49.5" customHeight="1">
      <c r="A66" s="816" t="s">
        <v>353</v>
      </c>
      <c r="B66" s="900"/>
      <c r="C66" s="779" t="s">
        <v>354</v>
      </c>
      <c r="D66" s="780"/>
      <c r="E66" s="780"/>
      <c r="F66" s="780"/>
      <c r="G66" s="781"/>
      <c r="H66" s="119" t="s">
        <v>55</v>
      </c>
      <c r="I66" s="120" t="s">
        <v>138</v>
      </c>
      <c r="J66" s="120"/>
      <c r="K66" s="120"/>
      <c r="L66" s="120"/>
      <c r="M66" s="120"/>
      <c r="N66" s="120"/>
      <c r="O66" s="1"/>
      <c r="P66" s="121"/>
      <c r="Q66" s="122"/>
      <c r="R66" s="123"/>
      <c r="S66" s="123"/>
      <c r="T66" s="123"/>
      <c r="U66" s="123"/>
      <c r="V66" s="123"/>
      <c r="W66" s="123"/>
      <c r="X66" s="123"/>
      <c r="Y66" s="123"/>
      <c r="Z66" s="123"/>
      <c r="AA66" s="123"/>
      <c r="AB66" s="782"/>
      <c r="AC66" s="1"/>
      <c r="AD66" s="1"/>
      <c r="AE66" s="1"/>
      <c r="AF66" s="1"/>
      <c r="AG66" s="2"/>
      <c r="AH66" s="2"/>
      <c r="AI66" s="2"/>
      <c r="AJ66" s="2"/>
      <c r="AK66" s="2"/>
      <c r="AL66" s="2"/>
      <c r="AM66" s="2"/>
      <c r="AN66" s="2"/>
      <c r="AO66" s="2"/>
      <c r="AP66" s="1"/>
      <c r="AQ66" s="1"/>
    </row>
    <row r="67" spans="1:43" ht="49.5" customHeight="1">
      <c r="A67" s="800"/>
      <c r="B67" s="801"/>
      <c r="C67" s="746"/>
      <c r="D67" s="689"/>
      <c r="E67" s="689"/>
      <c r="F67" s="689"/>
      <c r="G67" s="690"/>
      <c r="H67" s="125" t="s">
        <v>55</v>
      </c>
      <c r="I67" s="75" t="s">
        <v>139</v>
      </c>
      <c r="J67" s="75"/>
      <c r="K67" s="75"/>
      <c r="L67" s="75"/>
      <c r="M67" s="75"/>
      <c r="N67" s="75"/>
      <c r="O67" s="1"/>
      <c r="P67" s="76"/>
      <c r="Q67" s="118"/>
      <c r="R67" s="77"/>
      <c r="S67" s="77"/>
      <c r="T67" s="77"/>
      <c r="U67" s="77"/>
      <c r="V67" s="77"/>
      <c r="W67" s="77"/>
      <c r="X67" s="77"/>
      <c r="Y67" s="77"/>
      <c r="Z67" s="77"/>
      <c r="AA67" s="77"/>
      <c r="AB67" s="765"/>
      <c r="AC67" s="1"/>
      <c r="AD67" s="446" t="str">
        <f>+H66</f>
        <v>□</v>
      </c>
      <c r="AE67" s="1"/>
      <c r="AF67" s="1"/>
      <c r="AG67" s="480" t="str">
        <f>IF(AD67&amp;AD68&amp;AD69="■□□","●適合",IF(AD67&amp;AD68&amp;AD69="□■□","◆未達",IF(AD67&amp;AD68&amp;AD69="□□■","◆未達",IF(AD67&amp;AD68&amp;AD69="□□□","■未答","▼矛盾"))))</f>
        <v>■未答</v>
      </c>
      <c r="AH67" s="43"/>
      <c r="AI67" s="2"/>
      <c r="AJ67" s="2"/>
      <c r="AK67" s="24" t="s">
        <v>355</v>
      </c>
      <c r="AL67" s="476" t="s">
        <v>356</v>
      </c>
      <c r="AM67" s="476" t="s">
        <v>357</v>
      </c>
      <c r="AN67" s="476" t="s">
        <v>358</v>
      </c>
      <c r="AO67" s="476" t="s">
        <v>359</v>
      </c>
      <c r="AP67" s="476" t="s">
        <v>346</v>
      </c>
      <c r="AQ67" s="1"/>
    </row>
    <row r="68" spans="1:43" ht="49.5" customHeight="1">
      <c r="A68" s="800"/>
      <c r="B68" s="801"/>
      <c r="C68" s="746"/>
      <c r="D68" s="689"/>
      <c r="E68" s="689"/>
      <c r="F68" s="689"/>
      <c r="G68" s="690"/>
      <c r="H68" s="127" t="s">
        <v>55</v>
      </c>
      <c r="I68" s="81" t="s">
        <v>140</v>
      </c>
      <c r="J68" s="81"/>
      <c r="K68" s="81"/>
      <c r="L68" s="81"/>
      <c r="M68" s="81"/>
      <c r="N68" s="81"/>
      <c r="O68" s="440"/>
      <c r="P68" s="82"/>
      <c r="Q68" s="67"/>
      <c r="R68" s="68"/>
      <c r="S68" s="68"/>
      <c r="T68" s="68"/>
      <c r="U68" s="68"/>
      <c r="V68" s="68"/>
      <c r="W68" s="68"/>
      <c r="X68" s="68"/>
      <c r="Y68" s="68"/>
      <c r="Z68" s="68"/>
      <c r="AA68" s="68"/>
      <c r="AB68" s="778"/>
      <c r="AC68" s="1"/>
      <c r="AD68" s="1" t="str">
        <f>+H67</f>
        <v>□</v>
      </c>
      <c r="AE68" s="1"/>
      <c r="AF68" s="1"/>
      <c r="AG68" s="2"/>
      <c r="AH68" s="2"/>
      <c r="AI68" s="2"/>
      <c r="AJ68" s="2"/>
      <c r="AK68" s="24"/>
      <c r="AL68" s="475" t="s">
        <v>347</v>
      </c>
      <c r="AM68" s="475" t="s">
        <v>348</v>
      </c>
      <c r="AN68" s="475" t="s">
        <v>348</v>
      </c>
      <c r="AO68" s="480" t="s">
        <v>349</v>
      </c>
      <c r="AP68" s="480" t="s">
        <v>350</v>
      </c>
      <c r="AQ68" s="1"/>
    </row>
    <row r="69" spans="1:43" ht="13.5">
      <c r="A69" s="800"/>
      <c r="B69" s="801"/>
      <c r="C69" s="22"/>
      <c r="D69" s="128" t="s">
        <v>141</v>
      </c>
      <c r="E69" s="875" t="s">
        <v>142</v>
      </c>
      <c r="F69" s="876"/>
      <c r="G69" s="877"/>
      <c r="H69" s="166"/>
      <c r="I69" s="75"/>
      <c r="J69" s="75"/>
      <c r="K69" s="75"/>
      <c r="L69" s="75"/>
      <c r="M69" s="86"/>
      <c r="N69" s="86"/>
      <c r="O69" s="3"/>
      <c r="P69" s="87"/>
      <c r="Q69" s="71"/>
      <c r="R69" s="72"/>
      <c r="S69" s="77"/>
      <c r="T69" s="77"/>
      <c r="U69" s="77"/>
      <c r="V69" s="77"/>
      <c r="W69" s="72"/>
      <c r="X69" s="72"/>
      <c r="Y69" s="72"/>
      <c r="Z69" s="72"/>
      <c r="AA69" s="77"/>
      <c r="AB69" s="421"/>
      <c r="AC69" s="1"/>
      <c r="AD69" s="1" t="str">
        <f>+H68</f>
        <v>□</v>
      </c>
      <c r="AE69" s="1"/>
      <c r="AF69" s="1"/>
      <c r="AG69" s="2"/>
      <c r="AH69" s="2"/>
      <c r="AI69" s="2"/>
      <c r="AJ69" s="2"/>
      <c r="AK69" s="2"/>
      <c r="AL69" s="2"/>
      <c r="AM69" s="2"/>
      <c r="AN69" s="2"/>
      <c r="AO69" s="2"/>
      <c r="AP69" s="1"/>
      <c r="AQ69" s="1"/>
    </row>
    <row r="70" spans="1:43" ht="13.5">
      <c r="A70" s="800"/>
      <c r="B70" s="801"/>
      <c r="C70" s="694"/>
      <c r="D70" s="128" t="s">
        <v>360</v>
      </c>
      <c r="E70" s="875" t="s">
        <v>361</v>
      </c>
      <c r="F70" s="1091"/>
      <c r="G70" s="1092"/>
      <c r="H70" s="143"/>
      <c r="I70" s="81"/>
      <c r="J70" s="81"/>
      <c r="K70" s="81"/>
      <c r="L70" s="81"/>
      <c r="M70" s="81"/>
      <c r="N70" s="81"/>
      <c r="O70" s="81"/>
      <c r="P70" s="82"/>
      <c r="Q70" s="67"/>
      <c r="R70" s="68"/>
      <c r="S70" s="68"/>
      <c r="T70" s="68"/>
      <c r="U70" s="68"/>
      <c r="V70" s="68"/>
      <c r="W70" s="68"/>
      <c r="X70" s="68"/>
      <c r="Y70" s="68"/>
      <c r="Z70" s="68"/>
      <c r="AA70" s="70"/>
      <c r="AB70" s="103"/>
      <c r="AC70" s="1"/>
      <c r="AD70" s="1"/>
      <c r="AE70" s="1"/>
      <c r="AF70" s="1"/>
      <c r="AG70" s="2"/>
      <c r="AH70" s="2"/>
      <c r="AI70" s="2"/>
      <c r="AJ70" s="2"/>
      <c r="AK70" s="2"/>
      <c r="AL70" s="2"/>
      <c r="AM70" s="2"/>
      <c r="AN70" s="2"/>
      <c r="AO70" s="2"/>
      <c r="AP70" s="1"/>
      <c r="AQ70" s="1"/>
    </row>
    <row r="71" spans="1:43" ht="15" customHeight="1">
      <c r="A71" s="800"/>
      <c r="B71" s="801"/>
      <c r="C71" s="694"/>
      <c r="D71" s="693" t="s">
        <v>18</v>
      </c>
      <c r="E71" s="675" t="s">
        <v>362</v>
      </c>
      <c r="F71" s="676"/>
      <c r="G71" s="704"/>
      <c r="H71" s="44" t="s">
        <v>47</v>
      </c>
      <c r="I71" s="24" t="s">
        <v>118</v>
      </c>
      <c r="J71" s="24"/>
      <c r="K71" s="24"/>
      <c r="L71" s="25"/>
      <c r="M71" s="25"/>
      <c r="N71" s="24"/>
      <c r="O71" s="24"/>
      <c r="P71" s="26"/>
      <c r="Q71" s="71"/>
      <c r="R71" s="72"/>
      <c r="S71" s="72"/>
      <c r="T71" s="72"/>
      <c r="U71" s="72"/>
      <c r="V71" s="72"/>
      <c r="W71" s="73"/>
      <c r="X71" s="73"/>
      <c r="Y71" s="159"/>
      <c r="Z71" s="159"/>
      <c r="AA71" s="61" t="s">
        <v>63</v>
      </c>
      <c r="AB71" s="764"/>
      <c r="AC71" s="1"/>
      <c r="AD71" s="1"/>
      <c r="AE71" s="1"/>
      <c r="AF71" s="1"/>
      <c r="AG71" s="2"/>
      <c r="AH71" s="2"/>
      <c r="AI71" s="2"/>
      <c r="AJ71" s="2"/>
      <c r="AK71" s="2"/>
      <c r="AL71" s="2"/>
      <c r="AM71" s="2"/>
      <c r="AN71" s="2"/>
      <c r="AO71" s="2"/>
      <c r="AP71" s="1"/>
      <c r="AQ71" s="1"/>
    </row>
    <row r="72" spans="1:43" ht="15" customHeight="1">
      <c r="A72" s="800"/>
      <c r="B72" s="801"/>
      <c r="C72" s="694"/>
      <c r="D72" s="694"/>
      <c r="E72" s="678"/>
      <c r="F72" s="679"/>
      <c r="G72" s="705"/>
      <c r="H72" s="44" t="s">
        <v>47</v>
      </c>
      <c r="I72" s="24" t="s">
        <v>119</v>
      </c>
      <c r="J72" s="24"/>
      <c r="K72" s="24"/>
      <c r="L72" s="24"/>
      <c r="M72" s="24"/>
      <c r="N72" s="24"/>
      <c r="O72" s="24"/>
      <c r="P72" s="26"/>
      <c r="Q72" s="741" t="s">
        <v>144</v>
      </c>
      <c r="R72" s="742"/>
      <c r="S72" s="742"/>
      <c r="T72" s="742"/>
      <c r="U72" s="742"/>
      <c r="V72" s="742"/>
      <c r="W72" s="768" t="s">
        <v>145</v>
      </c>
      <c r="X72" s="768"/>
      <c r="Y72" s="701"/>
      <c r="Z72" s="701"/>
      <c r="AA72" s="79"/>
      <c r="AB72" s="765"/>
      <c r="AC72" s="104"/>
      <c r="AD72" s="446" t="str">
        <f aca="true" t="shared" si="0" ref="AD72:AD88">+H71</f>
        <v>□</v>
      </c>
      <c r="AE72" s="1"/>
      <c r="AF72" s="1"/>
      <c r="AG72" s="480" t="str">
        <f>IF(AD72&amp;AD73&amp;AD74&amp;AD75="■□□□","◎無し",IF(AD72&amp;AD73&amp;AD74&amp;AD75="□■□□","Ｅ適合",IF(AD72&amp;AD73&amp;AD74&amp;AD75="□□■□","●適合",IF(AD72&amp;AD73&amp;AD74&amp;AD75="□□□■","◆未達",IF(AD72&amp;AD73&amp;AD74&amp;AD75="□□□□","■未答","▼矛盾")))))</f>
        <v>■未答</v>
      </c>
      <c r="AH72" s="43"/>
      <c r="AI72" s="2"/>
      <c r="AJ72" s="2"/>
      <c r="AK72" s="24" t="s">
        <v>363</v>
      </c>
      <c r="AL72" s="485" t="s">
        <v>364</v>
      </c>
      <c r="AM72" s="485" t="s">
        <v>365</v>
      </c>
      <c r="AN72" s="485" t="s">
        <v>366</v>
      </c>
      <c r="AO72" s="485" t="s">
        <v>367</v>
      </c>
      <c r="AP72" s="485" t="s">
        <v>368</v>
      </c>
      <c r="AQ72" s="485" t="s">
        <v>346</v>
      </c>
    </row>
    <row r="73" spans="1:43" ht="15" customHeight="1">
      <c r="A73" s="800"/>
      <c r="B73" s="801"/>
      <c r="C73" s="694"/>
      <c r="D73" s="694"/>
      <c r="E73" s="678"/>
      <c r="F73" s="679"/>
      <c r="G73" s="705"/>
      <c r="H73" s="44" t="s">
        <v>55</v>
      </c>
      <c r="I73" s="669" t="s">
        <v>122</v>
      </c>
      <c r="J73" s="669"/>
      <c r="K73" s="669"/>
      <c r="L73" s="669"/>
      <c r="M73" s="669"/>
      <c r="N73" s="669"/>
      <c r="O73" s="669"/>
      <c r="P73" s="670"/>
      <c r="Q73" s="741" t="s">
        <v>146</v>
      </c>
      <c r="R73" s="742"/>
      <c r="S73" s="742"/>
      <c r="T73" s="742"/>
      <c r="U73" s="125" t="s">
        <v>55</v>
      </c>
      <c r="V73" s="743" t="s">
        <v>147</v>
      </c>
      <c r="W73" s="743"/>
      <c r="X73" s="125" t="s">
        <v>55</v>
      </c>
      <c r="Y73" s="744" t="s">
        <v>148</v>
      </c>
      <c r="Z73" s="742"/>
      <c r="AA73" s="135"/>
      <c r="AB73" s="765"/>
      <c r="AC73" s="1"/>
      <c r="AD73" s="1" t="str">
        <f t="shared" si="0"/>
        <v>□</v>
      </c>
      <c r="AE73" s="1" t="str">
        <f>+U73</f>
        <v>□</v>
      </c>
      <c r="AF73" s="1"/>
      <c r="AG73" s="486" t="s">
        <v>369</v>
      </c>
      <c r="AH73" s="2"/>
      <c r="AI73" s="487" t="str">
        <f>IF(Y72=0,"■未答",DEGREES(ATAN(1/Y72)))</f>
        <v>■未答</v>
      </c>
      <c r="AJ73" s="2"/>
      <c r="AK73" s="24"/>
      <c r="AL73" s="475" t="s">
        <v>370</v>
      </c>
      <c r="AM73" s="475" t="s">
        <v>371</v>
      </c>
      <c r="AN73" s="475" t="s">
        <v>347</v>
      </c>
      <c r="AO73" s="475" t="s">
        <v>348</v>
      </c>
      <c r="AP73" s="480" t="s">
        <v>349</v>
      </c>
      <c r="AQ73" s="480" t="s">
        <v>350</v>
      </c>
    </row>
    <row r="74" spans="1:43" ht="15" customHeight="1">
      <c r="A74" s="800"/>
      <c r="B74" s="801"/>
      <c r="C74" s="694"/>
      <c r="D74" s="880"/>
      <c r="E74" s="681"/>
      <c r="F74" s="682"/>
      <c r="G74" s="706"/>
      <c r="H74" s="44" t="s">
        <v>55</v>
      </c>
      <c r="I74" s="669" t="s">
        <v>125</v>
      </c>
      <c r="J74" s="669"/>
      <c r="K74" s="669"/>
      <c r="L74" s="669"/>
      <c r="M74" s="669"/>
      <c r="N74" s="669"/>
      <c r="O74" s="669"/>
      <c r="P74" s="670"/>
      <c r="Q74" s="766" t="s">
        <v>149</v>
      </c>
      <c r="R74" s="767"/>
      <c r="S74" s="767"/>
      <c r="T74" s="767"/>
      <c r="U74" s="767"/>
      <c r="V74" s="767"/>
      <c r="W74" s="754"/>
      <c r="X74" s="754"/>
      <c r="Y74" s="754"/>
      <c r="Z74" s="68" t="s">
        <v>66</v>
      </c>
      <c r="AA74" s="70"/>
      <c r="AB74" s="778"/>
      <c r="AC74" s="1"/>
      <c r="AD74" s="1" t="str">
        <f t="shared" si="0"/>
        <v>□</v>
      </c>
      <c r="AE74" s="1" t="str">
        <f>+X73</f>
        <v>□</v>
      </c>
      <c r="AF74" s="1"/>
      <c r="AG74" s="486" t="s">
        <v>372</v>
      </c>
      <c r="AH74" s="2"/>
      <c r="AI74" s="475" t="str">
        <f>IF(AI73&gt;45,IF(U73&amp;X73="■□","●適合",IF(U73&amp;X73="□■","◆未達",IF(U73&amp;X73="□□","■未答","▼矛盾"))),IF(U73&amp;X73="■□","◎十分",IF(U73&amp;X73="□■","●適合",IF(U73&amp;X73="□□","■未答","▼矛盾"))))</f>
        <v>■未答</v>
      </c>
      <c r="AJ74" s="2"/>
      <c r="AK74" s="2"/>
      <c r="AL74" s="2"/>
      <c r="AM74" s="2"/>
      <c r="AN74" s="2"/>
      <c r="AO74" s="2"/>
      <c r="AP74" s="1"/>
      <c r="AQ74" s="1"/>
    </row>
    <row r="75" spans="1:43" ht="15" customHeight="1">
      <c r="A75" s="800"/>
      <c r="B75" s="801"/>
      <c r="C75" s="694"/>
      <c r="D75" s="693" t="s">
        <v>20</v>
      </c>
      <c r="E75" s="675" t="s">
        <v>21</v>
      </c>
      <c r="F75" s="676"/>
      <c r="G75" s="704"/>
      <c r="H75" s="39" t="s">
        <v>55</v>
      </c>
      <c r="I75" s="727" t="s">
        <v>150</v>
      </c>
      <c r="J75" s="727"/>
      <c r="K75" s="727"/>
      <c r="L75" s="727"/>
      <c r="M75" s="727"/>
      <c r="N75" s="727"/>
      <c r="O75" s="727"/>
      <c r="P75" s="728"/>
      <c r="Q75" s="60"/>
      <c r="R75" s="60"/>
      <c r="S75" s="60"/>
      <c r="T75" s="60"/>
      <c r="U75" s="60"/>
      <c r="V75" s="60"/>
      <c r="W75" s="60"/>
      <c r="X75" s="60"/>
      <c r="Y75" s="60"/>
      <c r="Z75" s="60"/>
      <c r="AA75" s="60"/>
      <c r="AB75" s="696"/>
      <c r="AC75" s="1"/>
      <c r="AD75" s="1" t="str">
        <f t="shared" si="0"/>
        <v>□</v>
      </c>
      <c r="AE75" s="1"/>
      <c r="AF75" s="1"/>
      <c r="AG75" s="486" t="s">
        <v>373</v>
      </c>
      <c r="AH75" s="2"/>
      <c r="AI75" s="480" t="str">
        <f>IF(W74&gt;0,IF(W74&lt;700,"◆低すぎ",IF(W74&gt;900,"◆高すぎ","●適合")),"■未答")</f>
        <v>■未答</v>
      </c>
      <c r="AJ75" s="2"/>
      <c r="AK75" s="2"/>
      <c r="AL75" s="2"/>
      <c r="AM75" s="2"/>
      <c r="AN75" s="2"/>
      <c r="AO75" s="2"/>
      <c r="AP75" s="1"/>
      <c r="AQ75" s="1"/>
    </row>
    <row r="76" spans="1:43" ht="15" customHeight="1">
      <c r="A76" s="800"/>
      <c r="B76" s="801"/>
      <c r="C76" s="694"/>
      <c r="D76" s="880"/>
      <c r="E76" s="681"/>
      <c r="F76" s="682"/>
      <c r="G76" s="706"/>
      <c r="H76" s="47" t="s">
        <v>55</v>
      </c>
      <c r="I76" s="729" t="s">
        <v>151</v>
      </c>
      <c r="J76" s="729"/>
      <c r="K76" s="729"/>
      <c r="L76" s="729"/>
      <c r="M76" s="729"/>
      <c r="N76" s="729"/>
      <c r="O76" s="729"/>
      <c r="P76" s="730"/>
      <c r="Q76" s="51"/>
      <c r="R76" s="51"/>
      <c r="S76" s="51"/>
      <c r="T76" s="51"/>
      <c r="U76" s="51"/>
      <c r="V76" s="51"/>
      <c r="W76" s="51"/>
      <c r="X76" s="51"/>
      <c r="Y76" s="51"/>
      <c r="Z76" s="51"/>
      <c r="AA76" s="51"/>
      <c r="AB76" s="698"/>
      <c r="AC76" s="1"/>
      <c r="AD76" s="446" t="str">
        <f t="shared" si="0"/>
        <v>□</v>
      </c>
      <c r="AE76" s="1"/>
      <c r="AF76" s="1"/>
      <c r="AG76" s="475" t="str">
        <f>IF(AD76&amp;AD77="■□","●適合",IF(AD76&amp;AD77="□■","◆未達",IF(AD76&amp;AD77="□□","■未答","▼矛盾")))</f>
        <v>■未答</v>
      </c>
      <c r="AH76" s="29"/>
      <c r="AI76" s="2"/>
      <c r="AJ76" s="2"/>
      <c r="AK76" s="24" t="s">
        <v>342</v>
      </c>
      <c r="AL76" s="476" t="s">
        <v>343</v>
      </c>
      <c r="AM76" s="476" t="s">
        <v>344</v>
      </c>
      <c r="AN76" s="476" t="s">
        <v>345</v>
      </c>
      <c r="AO76" s="476" t="s">
        <v>346</v>
      </c>
      <c r="AP76" s="1"/>
      <c r="AQ76" s="1"/>
    </row>
    <row r="77" spans="1:43" ht="15" customHeight="1">
      <c r="A77" s="800"/>
      <c r="B77" s="801"/>
      <c r="C77" s="694"/>
      <c r="D77" s="693" t="s">
        <v>22</v>
      </c>
      <c r="E77" s="675" t="s">
        <v>374</v>
      </c>
      <c r="F77" s="676"/>
      <c r="G77" s="704"/>
      <c r="H77" s="39" t="s">
        <v>47</v>
      </c>
      <c r="I77" s="727" t="s">
        <v>152</v>
      </c>
      <c r="J77" s="727"/>
      <c r="K77" s="727"/>
      <c r="L77" s="727"/>
      <c r="M77" s="727"/>
      <c r="N77" s="727"/>
      <c r="O77" s="727"/>
      <c r="P77" s="728"/>
      <c r="Q77" s="60"/>
      <c r="R77" s="60"/>
      <c r="S77" s="60"/>
      <c r="T77" s="60"/>
      <c r="U77" s="60"/>
      <c r="V77" s="60"/>
      <c r="W77" s="60"/>
      <c r="X77" s="60"/>
      <c r="Y77" s="60"/>
      <c r="Z77" s="60"/>
      <c r="AA77" s="60"/>
      <c r="AB77" s="696"/>
      <c r="AC77" s="1"/>
      <c r="AD77" s="1" t="str">
        <f t="shared" si="0"/>
        <v>□</v>
      </c>
      <c r="AE77" s="1"/>
      <c r="AF77" s="1"/>
      <c r="AG77" s="2"/>
      <c r="AH77" s="2"/>
      <c r="AI77" s="2"/>
      <c r="AJ77" s="2"/>
      <c r="AK77" s="2"/>
      <c r="AL77" s="475" t="s">
        <v>347</v>
      </c>
      <c r="AM77" s="475" t="s">
        <v>348</v>
      </c>
      <c r="AN77" s="480" t="s">
        <v>349</v>
      </c>
      <c r="AO77" s="480" t="s">
        <v>350</v>
      </c>
      <c r="AP77" s="1"/>
      <c r="AQ77" s="1"/>
    </row>
    <row r="78" spans="1:43" ht="15" customHeight="1">
      <c r="A78" s="800"/>
      <c r="B78" s="801"/>
      <c r="C78" s="694"/>
      <c r="D78" s="694"/>
      <c r="E78" s="678"/>
      <c r="F78" s="679"/>
      <c r="G78" s="705"/>
      <c r="H78" s="44" t="s">
        <v>55</v>
      </c>
      <c r="I78" s="669" t="s">
        <v>150</v>
      </c>
      <c r="J78" s="669"/>
      <c r="K78" s="669"/>
      <c r="L78" s="669"/>
      <c r="M78" s="669"/>
      <c r="N78" s="669"/>
      <c r="O78" s="669"/>
      <c r="P78" s="670"/>
      <c r="Q78" s="32"/>
      <c r="R78" s="32"/>
      <c r="S78" s="32"/>
      <c r="T78" s="32"/>
      <c r="U78" s="32"/>
      <c r="V78" s="32"/>
      <c r="W78" s="32"/>
      <c r="X78" s="32"/>
      <c r="Y78" s="32"/>
      <c r="Z78" s="32"/>
      <c r="AA78" s="32"/>
      <c r="AB78" s="697"/>
      <c r="AC78" s="1"/>
      <c r="AD78" s="446" t="str">
        <f t="shared" si="0"/>
        <v>□</v>
      </c>
      <c r="AE78" s="1"/>
      <c r="AF78" s="1"/>
      <c r="AG78" s="480" t="str">
        <f>IF(AD78&amp;AD79&amp;AD80="■□□","◎無し",IF(AD78&amp;AD79&amp;AD80="□■□","●適合",IF(AD78&amp;AD79&amp;AD80="□□■","◆未達",IF(AD78&amp;AD79&amp;AD80="□□□","■未答","▼矛盾"))))</f>
        <v>■未答</v>
      </c>
      <c r="AH78" s="43"/>
      <c r="AI78" s="2"/>
      <c r="AJ78" s="2"/>
      <c r="AK78" s="24" t="s">
        <v>355</v>
      </c>
      <c r="AL78" s="476" t="s">
        <v>356</v>
      </c>
      <c r="AM78" s="476" t="s">
        <v>357</v>
      </c>
      <c r="AN78" s="476" t="s">
        <v>358</v>
      </c>
      <c r="AO78" s="476" t="s">
        <v>359</v>
      </c>
      <c r="AP78" s="476" t="s">
        <v>346</v>
      </c>
      <c r="AQ78" s="1"/>
    </row>
    <row r="79" spans="1:43" ht="15" customHeight="1">
      <c r="A79" s="800"/>
      <c r="B79" s="801"/>
      <c r="C79" s="694"/>
      <c r="D79" s="880"/>
      <c r="E79" s="681"/>
      <c r="F79" s="682"/>
      <c r="G79" s="706"/>
      <c r="H79" s="47" t="s">
        <v>55</v>
      </c>
      <c r="I79" s="729" t="s">
        <v>151</v>
      </c>
      <c r="J79" s="729"/>
      <c r="K79" s="729"/>
      <c r="L79" s="729"/>
      <c r="M79" s="729"/>
      <c r="N79" s="729"/>
      <c r="O79" s="729"/>
      <c r="P79" s="730"/>
      <c r="Q79" s="51"/>
      <c r="R79" s="51"/>
      <c r="S79" s="51"/>
      <c r="T79" s="51"/>
      <c r="U79" s="51"/>
      <c r="V79" s="51"/>
      <c r="W79" s="51"/>
      <c r="X79" s="51"/>
      <c r="Y79" s="51"/>
      <c r="Z79" s="51"/>
      <c r="AA79" s="51"/>
      <c r="AB79" s="698"/>
      <c r="AC79" s="1"/>
      <c r="AD79" s="1" t="str">
        <f t="shared" si="0"/>
        <v>□</v>
      </c>
      <c r="AE79" s="1"/>
      <c r="AF79" s="1"/>
      <c r="AG79" s="2"/>
      <c r="AH79" s="2"/>
      <c r="AI79" s="2"/>
      <c r="AJ79" s="2"/>
      <c r="AK79" s="24"/>
      <c r="AL79" s="475" t="s">
        <v>370</v>
      </c>
      <c r="AM79" s="475" t="s">
        <v>347</v>
      </c>
      <c r="AN79" s="475" t="s">
        <v>348</v>
      </c>
      <c r="AO79" s="480" t="s">
        <v>349</v>
      </c>
      <c r="AP79" s="480" t="s">
        <v>350</v>
      </c>
      <c r="AQ79" s="1"/>
    </row>
    <row r="80" spans="1:43" ht="28.5" customHeight="1">
      <c r="A80" s="800"/>
      <c r="B80" s="801"/>
      <c r="C80" s="694"/>
      <c r="D80" s="693" t="s">
        <v>153</v>
      </c>
      <c r="E80" s="675" t="s">
        <v>154</v>
      </c>
      <c r="F80" s="676"/>
      <c r="G80" s="704"/>
      <c r="H80" s="44" t="s">
        <v>55</v>
      </c>
      <c r="I80" s="881" t="s">
        <v>155</v>
      </c>
      <c r="J80" s="881"/>
      <c r="K80" s="881"/>
      <c r="L80" s="881"/>
      <c r="M80" s="881"/>
      <c r="N80" s="881"/>
      <c r="O80" s="881"/>
      <c r="P80" s="882"/>
      <c r="Q80" s="105"/>
      <c r="R80" s="60"/>
      <c r="S80" s="60"/>
      <c r="T80" s="60"/>
      <c r="U80" s="60"/>
      <c r="V80" s="60"/>
      <c r="W80" s="60"/>
      <c r="X80" s="60"/>
      <c r="Y80" s="60"/>
      <c r="Z80" s="60"/>
      <c r="AA80" s="60"/>
      <c r="AB80" s="696"/>
      <c r="AC80" s="1"/>
      <c r="AD80" s="1" t="str">
        <f t="shared" si="0"/>
        <v>□</v>
      </c>
      <c r="AE80" s="1"/>
      <c r="AF80" s="1"/>
      <c r="AG80" s="2"/>
      <c r="AH80" s="2"/>
      <c r="AI80" s="2"/>
      <c r="AJ80" s="2"/>
      <c r="AK80" s="2"/>
      <c r="AL80" s="2"/>
      <c r="AM80" s="2"/>
      <c r="AN80" s="2"/>
      <c r="AO80" s="2"/>
      <c r="AP80" s="1"/>
      <c r="AQ80" s="1"/>
    </row>
    <row r="81" spans="1:43" ht="15" customHeight="1">
      <c r="A81" s="800"/>
      <c r="B81" s="801"/>
      <c r="C81" s="694"/>
      <c r="D81" s="694"/>
      <c r="E81" s="678"/>
      <c r="F81" s="679"/>
      <c r="G81" s="705"/>
      <c r="H81" s="44" t="s">
        <v>55</v>
      </c>
      <c r="I81" s="669" t="s">
        <v>150</v>
      </c>
      <c r="J81" s="669"/>
      <c r="K81" s="669"/>
      <c r="L81" s="669"/>
      <c r="M81" s="669"/>
      <c r="N81" s="669"/>
      <c r="O81" s="669"/>
      <c r="P81" s="670"/>
      <c r="Q81" s="38"/>
      <c r="R81" s="32"/>
      <c r="S81" s="32"/>
      <c r="T81" s="32"/>
      <c r="U81" s="32"/>
      <c r="V81" s="32"/>
      <c r="W81" s="32"/>
      <c r="X81" s="32"/>
      <c r="Y81" s="32"/>
      <c r="Z81" s="32"/>
      <c r="AA81" s="32"/>
      <c r="AB81" s="697"/>
      <c r="AC81" s="1"/>
      <c r="AD81" s="446" t="str">
        <f t="shared" si="0"/>
        <v>□</v>
      </c>
      <c r="AE81" s="1"/>
      <c r="AF81" s="1"/>
      <c r="AG81" s="480" t="str">
        <f>IF(AD81&amp;AD82&amp;AD83&amp;AD84="■□□□","◎無し",IF(AD81&amp;AD82&amp;AD83&amp;AD84="□■□□","●適済",IF(AD81&amp;AD82&amp;AD83&amp;AD84="□□■□","●適合",IF(AD81&amp;AD82&amp;AD83&amp;AD84="□□□■","◆未達",IF(AD81&amp;AD82&amp;AD83&amp;AD84="□□□□","■未答","▼矛盾")))))</f>
        <v>■未答</v>
      </c>
      <c r="AH81" s="43"/>
      <c r="AI81" s="2"/>
      <c r="AJ81" s="2"/>
      <c r="AK81" s="24" t="s">
        <v>363</v>
      </c>
      <c r="AL81" s="485" t="s">
        <v>364</v>
      </c>
      <c r="AM81" s="485" t="s">
        <v>365</v>
      </c>
      <c r="AN81" s="485" t="s">
        <v>366</v>
      </c>
      <c r="AO81" s="485" t="s">
        <v>367</v>
      </c>
      <c r="AP81" s="485" t="s">
        <v>368</v>
      </c>
      <c r="AQ81" s="485" t="s">
        <v>346</v>
      </c>
    </row>
    <row r="82" spans="1:43" ht="15" customHeight="1">
      <c r="A82" s="800"/>
      <c r="B82" s="801"/>
      <c r="C82" s="694"/>
      <c r="D82" s="694"/>
      <c r="E82" s="678"/>
      <c r="F82" s="679"/>
      <c r="G82" s="705"/>
      <c r="H82" s="44" t="s">
        <v>55</v>
      </c>
      <c r="I82" s="669" t="s">
        <v>156</v>
      </c>
      <c r="J82" s="669"/>
      <c r="K82" s="669"/>
      <c r="L82" s="669"/>
      <c r="M82" s="669"/>
      <c r="N82" s="669"/>
      <c r="O82" s="669"/>
      <c r="P82" s="670"/>
      <c r="Q82" s="38"/>
      <c r="R82" s="32"/>
      <c r="S82" s="32"/>
      <c r="T82" s="32"/>
      <c r="U82" s="32"/>
      <c r="V82" s="32"/>
      <c r="W82" s="32"/>
      <c r="X82" s="32"/>
      <c r="Y82" s="32"/>
      <c r="Z82" s="32"/>
      <c r="AA82" s="32"/>
      <c r="AB82" s="697"/>
      <c r="AC82" s="1"/>
      <c r="AD82" s="1" t="str">
        <f t="shared" si="0"/>
        <v>□</v>
      </c>
      <c r="AE82" s="1"/>
      <c r="AF82" s="1"/>
      <c r="AG82" s="2"/>
      <c r="AH82" s="2"/>
      <c r="AI82" s="2"/>
      <c r="AJ82" s="2"/>
      <c r="AK82" s="24"/>
      <c r="AL82" s="475" t="s">
        <v>370</v>
      </c>
      <c r="AM82" s="475" t="s">
        <v>375</v>
      </c>
      <c r="AN82" s="475" t="s">
        <v>347</v>
      </c>
      <c r="AO82" s="475" t="s">
        <v>348</v>
      </c>
      <c r="AP82" s="480" t="s">
        <v>349</v>
      </c>
      <c r="AQ82" s="480" t="s">
        <v>350</v>
      </c>
    </row>
    <row r="83" spans="1:43" ht="15" customHeight="1">
      <c r="A83" s="800"/>
      <c r="B83" s="801"/>
      <c r="C83" s="694"/>
      <c r="D83" s="880"/>
      <c r="E83" s="681"/>
      <c r="F83" s="682"/>
      <c r="G83" s="706"/>
      <c r="H83" s="47" t="s">
        <v>55</v>
      </c>
      <c r="I83" s="729" t="s">
        <v>151</v>
      </c>
      <c r="J83" s="729"/>
      <c r="K83" s="729"/>
      <c r="L83" s="729"/>
      <c r="M83" s="729"/>
      <c r="N83" s="729"/>
      <c r="O83" s="729"/>
      <c r="P83" s="730"/>
      <c r="Q83" s="139"/>
      <c r="R83" s="51"/>
      <c r="S83" s="51"/>
      <c r="T83" s="51"/>
      <c r="U83" s="51"/>
      <c r="V83" s="51"/>
      <c r="W83" s="51"/>
      <c r="X83" s="51"/>
      <c r="Y83" s="51"/>
      <c r="Z83" s="51"/>
      <c r="AA83" s="51"/>
      <c r="AB83" s="698"/>
      <c r="AC83" s="1"/>
      <c r="AD83" s="1" t="str">
        <f t="shared" si="0"/>
        <v>□</v>
      </c>
      <c r="AE83" s="1"/>
      <c r="AF83" s="1"/>
      <c r="AG83" s="2"/>
      <c r="AH83" s="2"/>
      <c r="AI83" s="2"/>
      <c r="AJ83" s="2"/>
      <c r="AK83" s="2"/>
      <c r="AL83" s="2"/>
      <c r="AM83" s="2"/>
      <c r="AN83" s="2"/>
      <c r="AO83" s="2"/>
      <c r="AP83" s="1"/>
      <c r="AQ83" s="1"/>
    </row>
    <row r="84" spans="1:43" ht="15" customHeight="1">
      <c r="A84" s="800"/>
      <c r="B84" s="801"/>
      <c r="C84" s="694"/>
      <c r="D84" s="693" t="s">
        <v>157</v>
      </c>
      <c r="E84" s="675" t="s">
        <v>158</v>
      </c>
      <c r="F84" s="676"/>
      <c r="G84" s="704"/>
      <c r="H84" s="39" t="s">
        <v>47</v>
      </c>
      <c r="I84" s="727" t="s">
        <v>159</v>
      </c>
      <c r="J84" s="727"/>
      <c r="K84" s="727"/>
      <c r="L84" s="727"/>
      <c r="M84" s="727"/>
      <c r="N84" s="727"/>
      <c r="O84" s="727"/>
      <c r="P84" s="728"/>
      <c r="Q84" s="105"/>
      <c r="R84" s="60"/>
      <c r="S84" s="60"/>
      <c r="T84" s="60"/>
      <c r="U84" s="60"/>
      <c r="V84" s="60"/>
      <c r="W84" s="60"/>
      <c r="X84" s="60"/>
      <c r="Y84" s="60"/>
      <c r="Z84" s="60"/>
      <c r="AA84" s="60"/>
      <c r="AB84" s="696"/>
      <c r="AC84" s="1"/>
      <c r="AD84" s="1" t="str">
        <f t="shared" si="0"/>
        <v>□</v>
      </c>
      <c r="AE84" s="1"/>
      <c r="AF84" s="1"/>
      <c r="AG84" s="2"/>
      <c r="AH84" s="2"/>
      <c r="AI84" s="2"/>
      <c r="AJ84" s="2"/>
      <c r="AK84" s="2"/>
      <c r="AL84" s="2"/>
      <c r="AM84" s="2"/>
      <c r="AN84" s="2"/>
      <c r="AO84" s="2"/>
      <c r="AP84" s="1"/>
      <c r="AQ84" s="1"/>
    </row>
    <row r="85" spans="1:43" ht="15" customHeight="1">
      <c r="A85" s="800"/>
      <c r="B85" s="801"/>
      <c r="C85" s="694"/>
      <c r="D85" s="694"/>
      <c r="E85" s="678"/>
      <c r="F85" s="679"/>
      <c r="G85" s="705"/>
      <c r="H85" s="44" t="s">
        <v>55</v>
      </c>
      <c r="I85" s="669" t="s">
        <v>150</v>
      </c>
      <c r="J85" s="669"/>
      <c r="K85" s="669"/>
      <c r="L85" s="669"/>
      <c r="M85" s="669"/>
      <c r="N85" s="669"/>
      <c r="O85" s="669"/>
      <c r="P85" s="670"/>
      <c r="Q85" s="38"/>
      <c r="R85" s="32"/>
      <c r="S85" s="32"/>
      <c r="T85" s="32"/>
      <c r="U85" s="32"/>
      <c r="V85" s="32"/>
      <c r="W85" s="32"/>
      <c r="X85" s="32"/>
      <c r="Y85" s="32"/>
      <c r="Z85" s="32"/>
      <c r="AA85" s="32"/>
      <c r="AB85" s="697"/>
      <c r="AC85" s="1"/>
      <c r="AD85" s="446" t="str">
        <f t="shared" si="0"/>
        <v>□</v>
      </c>
      <c r="AE85" s="1"/>
      <c r="AF85" s="1"/>
      <c r="AG85" s="480" t="str">
        <f>IF(AD85&amp;AD86&amp;AD87&amp;AD88="■□□□","◎無し",IF(AD85&amp;AD86&amp;AD87&amp;AD88="□■□□","●適済",IF(AD85&amp;AD86&amp;AD87&amp;AD88="□□■□","●適合",IF(AD85&amp;AD86&amp;AD87&amp;AD88="□□□■","◆未達",IF(AD85&amp;AD86&amp;AD87&amp;AD88="□□□□","■未答","▼矛盾")))))</f>
        <v>■未答</v>
      </c>
      <c r="AH85" s="43"/>
      <c r="AI85" s="2"/>
      <c r="AJ85" s="2"/>
      <c r="AK85" s="24" t="s">
        <v>363</v>
      </c>
      <c r="AL85" s="485" t="s">
        <v>364</v>
      </c>
      <c r="AM85" s="485" t="s">
        <v>365</v>
      </c>
      <c r="AN85" s="485" t="s">
        <v>366</v>
      </c>
      <c r="AO85" s="485" t="s">
        <v>367</v>
      </c>
      <c r="AP85" s="485" t="s">
        <v>368</v>
      </c>
      <c r="AQ85" s="485" t="s">
        <v>346</v>
      </c>
    </row>
    <row r="86" spans="1:43" ht="15" customHeight="1">
      <c r="A86" s="800"/>
      <c r="B86" s="801"/>
      <c r="C86" s="694"/>
      <c r="D86" s="694"/>
      <c r="E86" s="678"/>
      <c r="F86" s="679"/>
      <c r="G86" s="705"/>
      <c r="H86" s="44" t="s">
        <v>55</v>
      </c>
      <c r="I86" s="669" t="s">
        <v>156</v>
      </c>
      <c r="J86" s="669"/>
      <c r="K86" s="669"/>
      <c r="L86" s="669"/>
      <c r="M86" s="669"/>
      <c r="N86" s="669"/>
      <c r="O86" s="669"/>
      <c r="P86" s="670"/>
      <c r="Q86" s="38"/>
      <c r="R86" s="32"/>
      <c r="S86" s="32"/>
      <c r="T86" s="32"/>
      <c r="U86" s="32"/>
      <c r="V86" s="32"/>
      <c r="W86" s="32"/>
      <c r="X86" s="32"/>
      <c r="Y86" s="32"/>
      <c r="Z86" s="32"/>
      <c r="AA86" s="32"/>
      <c r="AB86" s="697"/>
      <c r="AC86" s="1"/>
      <c r="AD86" s="1" t="str">
        <f t="shared" si="0"/>
        <v>□</v>
      </c>
      <c r="AE86" s="1"/>
      <c r="AF86" s="1"/>
      <c r="AG86" s="2"/>
      <c r="AH86" s="2"/>
      <c r="AI86" s="2"/>
      <c r="AJ86" s="2"/>
      <c r="AK86" s="24"/>
      <c r="AL86" s="475" t="s">
        <v>370</v>
      </c>
      <c r="AM86" s="475" t="s">
        <v>375</v>
      </c>
      <c r="AN86" s="475" t="s">
        <v>347</v>
      </c>
      <c r="AO86" s="475" t="s">
        <v>348</v>
      </c>
      <c r="AP86" s="480" t="s">
        <v>349</v>
      </c>
      <c r="AQ86" s="480" t="s">
        <v>350</v>
      </c>
    </row>
    <row r="87" spans="1:43" ht="15" customHeight="1" thickBot="1">
      <c r="A87" s="817"/>
      <c r="B87" s="1094"/>
      <c r="C87" s="880"/>
      <c r="D87" s="880"/>
      <c r="E87" s="681"/>
      <c r="F87" s="682"/>
      <c r="G87" s="706"/>
      <c r="H87" s="47" t="s">
        <v>55</v>
      </c>
      <c r="I87" s="729" t="s">
        <v>151</v>
      </c>
      <c r="J87" s="729"/>
      <c r="K87" s="729"/>
      <c r="L87" s="729"/>
      <c r="M87" s="729"/>
      <c r="N87" s="729"/>
      <c r="O87" s="729"/>
      <c r="P87" s="730"/>
      <c r="Q87" s="139"/>
      <c r="R87" s="51"/>
      <c r="S87" s="51"/>
      <c r="T87" s="51"/>
      <c r="U87" s="51"/>
      <c r="V87" s="51"/>
      <c r="W87" s="51"/>
      <c r="X87" s="51"/>
      <c r="Y87" s="51"/>
      <c r="Z87" s="51"/>
      <c r="AA87" s="51"/>
      <c r="AB87" s="698"/>
      <c r="AC87" s="1"/>
      <c r="AD87" s="1" t="str">
        <f t="shared" si="0"/>
        <v>□</v>
      </c>
      <c r="AE87" s="1"/>
      <c r="AF87" s="1"/>
      <c r="AG87" s="2"/>
      <c r="AH87" s="2"/>
      <c r="AI87" s="2"/>
      <c r="AJ87" s="2"/>
      <c r="AK87" s="2"/>
      <c r="AL87" s="2"/>
      <c r="AM87" s="2"/>
      <c r="AN87" s="2"/>
      <c r="AO87" s="2"/>
      <c r="AP87" s="1"/>
      <c r="AQ87" s="1"/>
    </row>
    <row r="88" spans="1:43" ht="14.25" thickBot="1">
      <c r="A88" s="814" t="s">
        <v>376</v>
      </c>
      <c r="B88" s="815"/>
      <c r="C88" s="815"/>
      <c r="D88" s="815"/>
      <c r="E88" s="815"/>
      <c r="F88" s="815"/>
      <c r="G88" s="815"/>
      <c r="H88" s="150"/>
      <c r="I88" s="150"/>
      <c r="J88" s="150"/>
      <c r="K88" s="150"/>
      <c r="L88" s="150"/>
      <c r="M88" s="150"/>
      <c r="N88" s="150"/>
      <c r="O88" s="150"/>
      <c r="P88" s="150"/>
      <c r="Q88" s="151"/>
      <c r="R88" s="151"/>
      <c r="S88" s="151"/>
      <c r="T88" s="151"/>
      <c r="U88" s="151"/>
      <c r="V88" s="151"/>
      <c r="W88" s="151"/>
      <c r="X88" s="151"/>
      <c r="Y88" s="151"/>
      <c r="Z88" s="151"/>
      <c r="AA88" s="151"/>
      <c r="AB88" s="152"/>
      <c r="AC88" s="1"/>
      <c r="AD88" s="1" t="str">
        <f t="shared" si="0"/>
        <v>□</v>
      </c>
      <c r="AE88" s="1"/>
      <c r="AF88" s="1"/>
      <c r="AG88" s="2"/>
      <c r="AH88" s="2"/>
      <c r="AI88" s="2"/>
      <c r="AJ88" s="2"/>
      <c r="AK88" s="2"/>
      <c r="AL88" s="2"/>
      <c r="AM88" s="2"/>
      <c r="AN88" s="2"/>
      <c r="AO88" s="2"/>
      <c r="AP88" s="1"/>
      <c r="AQ88" s="1"/>
    </row>
    <row r="89" spans="1:43" ht="13.5">
      <c r="A89" s="816" t="s">
        <v>377</v>
      </c>
      <c r="B89" s="900"/>
      <c r="C89" s="779" t="s">
        <v>378</v>
      </c>
      <c r="D89" s="780"/>
      <c r="E89" s="780"/>
      <c r="F89" s="780"/>
      <c r="G89" s="781"/>
      <c r="H89" s="119" t="s">
        <v>55</v>
      </c>
      <c r="I89" s="120" t="s">
        <v>138</v>
      </c>
      <c r="J89" s="120"/>
      <c r="K89" s="120"/>
      <c r="L89" s="120"/>
      <c r="M89" s="120"/>
      <c r="N89" s="120"/>
      <c r="O89" s="488"/>
      <c r="P89" s="121"/>
      <c r="Q89" s="122"/>
      <c r="R89" s="123"/>
      <c r="S89" s="123"/>
      <c r="T89" s="123"/>
      <c r="U89" s="123"/>
      <c r="V89" s="123"/>
      <c r="W89" s="123"/>
      <c r="X89" s="123"/>
      <c r="Y89" s="123"/>
      <c r="Z89" s="123"/>
      <c r="AA89" s="123"/>
      <c r="AB89" s="782"/>
      <c r="AC89" s="1"/>
      <c r="AD89" s="1"/>
      <c r="AE89" s="1"/>
      <c r="AF89" s="1"/>
      <c r="AG89" s="2"/>
      <c r="AH89" s="2"/>
      <c r="AI89" s="2"/>
      <c r="AJ89" s="2"/>
      <c r="AK89" s="2"/>
      <c r="AL89" s="2"/>
      <c r="AM89" s="2"/>
      <c r="AN89" s="2"/>
      <c r="AO89" s="2"/>
      <c r="AP89" s="1"/>
      <c r="AQ89" s="1"/>
    </row>
    <row r="90" spans="1:43" ht="13.5">
      <c r="A90" s="800"/>
      <c r="B90" s="801"/>
      <c r="C90" s="746"/>
      <c r="D90" s="689"/>
      <c r="E90" s="689"/>
      <c r="F90" s="689"/>
      <c r="G90" s="690"/>
      <c r="H90" s="125" t="s">
        <v>55</v>
      </c>
      <c r="I90" s="75" t="s">
        <v>139</v>
      </c>
      <c r="J90" s="75"/>
      <c r="K90" s="75"/>
      <c r="L90" s="75"/>
      <c r="M90" s="75"/>
      <c r="N90" s="75"/>
      <c r="O90" s="3"/>
      <c r="P90" s="76"/>
      <c r="Q90" s="118"/>
      <c r="R90" s="77"/>
      <c r="S90" s="77"/>
      <c r="T90" s="77"/>
      <c r="U90" s="77"/>
      <c r="V90" s="77"/>
      <c r="W90" s="77"/>
      <c r="X90" s="77"/>
      <c r="Y90" s="77"/>
      <c r="Z90" s="77"/>
      <c r="AA90" s="77"/>
      <c r="AB90" s="765"/>
      <c r="AC90" s="1"/>
      <c r="AD90" s="446" t="str">
        <f>+H89</f>
        <v>□</v>
      </c>
      <c r="AE90" s="1"/>
      <c r="AF90" s="1"/>
      <c r="AG90" s="480" t="str">
        <f>IF(AD90&amp;AD91&amp;AD92="■□□","●適合",IF(AD90&amp;AD91&amp;AD92="□■□","◆未達",IF(AD90&amp;AD91&amp;AD92="□□■","◆未達",IF(AD90&amp;AD91&amp;AD92="□□□","■未答","▼矛盾"))))</f>
        <v>■未答</v>
      </c>
      <c r="AH90" s="43"/>
      <c r="AI90" s="2"/>
      <c r="AJ90" s="2"/>
      <c r="AK90" s="24" t="s">
        <v>355</v>
      </c>
      <c r="AL90" s="476" t="s">
        <v>356</v>
      </c>
      <c r="AM90" s="476" t="s">
        <v>357</v>
      </c>
      <c r="AN90" s="476" t="s">
        <v>358</v>
      </c>
      <c r="AO90" s="476" t="s">
        <v>359</v>
      </c>
      <c r="AP90" s="476" t="s">
        <v>346</v>
      </c>
      <c r="AQ90" s="1"/>
    </row>
    <row r="91" spans="1:43" ht="13.5">
      <c r="A91" s="800"/>
      <c r="B91" s="801"/>
      <c r="C91" s="746"/>
      <c r="D91" s="689"/>
      <c r="E91" s="689"/>
      <c r="F91" s="689"/>
      <c r="G91" s="690"/>
      <c r="H91" s="127" t="s">
        <v>55</v>
      </c>
      <c r="I91" s="81" t="s">
        <v>140</v>
      </c>
      <c r="J91" s="81"/>
      <c r="K91" s="81"/>
      <c r="L91" s="81"/>
      <c r="M91" s="81"/>
      <c r="N91" s="81"/>
      <c r="O91" s="440"/>
      <c r="P91" s="82"/>
      <c r="Q91" s="67"/>
      <c r="R91" s="68"/>
      <c r="S91" s="68"/>
      <c r="T91" s="68"/>
      <c r="U91" s="68"/>
      <c r="V91" s="68"/>
      <c r="W91" s="68"/>
      <c r="X91" s="68"/>
      <c r="Y91" s="68"/>
      <c r="Z91" s="68"/>
      <c r="AA91" s="68"/>
      <c r="AB91" s="778"/>
      <c r="AC91" s="1"/>
      <c r="AD91" s="1" t="str">
        <f>+H90</f>
        <v>□</v>
      </c>
      <c r="AE91" s="1"/>
      <c r="AF91" s="1"/>
      <c r="AG91" s="2"/>
      <c r="AH91" s="2"/>
      <c r="AI91" s="2"/>
      <c r="AJ91" s="2"/>
      <c r="AK91" s="24"/>
      <c r="AL91" s="475" t="s">
        <v>347</v>
      </c>
      <c r="AM91" s="475" t="s">
        <v>348</v>
      </c>
      <c r="AN91" s="475" t="s">
        <v>348</v>
      </c>
      <c r="AO91" s="480" t="s">
        <v>349</v>
      </c>
      <c r="AP91" s="480" t="s">
        <v>350</v>
      </c>
      <c r="AQ91" s="1"/>
    </row>
    <row r="92" spans="1:43" ht="13.5">
      <c r="A92" s="800"/>
      <c r="B92" s="801"/>
      <c r="C92" s="22"/>
      <c r="D92" s="128" t="s">
        <v>141</v>
      </c>
      <c r="E92" s="875" t="s">
        <v>142</v>
      </c>
      <c r="F92" s="876"/>
      <c r="G92" s="877"/>
      <c r="H92" s="489"/>
      <c r="I92" s="86"/>
      <c r="J92" s="75"/>
      <c r="K92" s="75"/>
      <c r="L92" s="75"/>
      <c r="M92" s="75"/>
      <c r="N92" s="86"/>
      <c r="O92" s="490"/>
      <c r="P92" s="87"/>
      <c r="Q92" s="118"/>
      <c r="R92" s="72"/>
      <c r="S92" s="72"/>
      <c r="T92" s="77"/>
      <c r="U92" s="77"/>
      <c r="V92" s="77"/>
      <c r="W92" s="77"/>
      <c r="X92" s="77"/>
      <c r="Y92" s="72"/>
      <c r="Z92" s="72"/>
      <c r="AA92" s="141"/>
      <c r="AB92" s="421"/>
      <c r="AC92" s="1"/>
      <c r="AD92" s="1" t="str">
        <f>+H91</f>
        <v>□</v>
      </c>
      <c r="AE92" s="1"/>
      <c r="AF92" s="1"/>
      <c r="AG92" s="2"/>
      <c r="AH92" s="2"/>
      <c r="AI92" s="2"/>
      <c r="AJ92" s="2"/>
      <c r="AK92" s="2"/>
      <c r="AL92" s="2"/>
      <c r="AM92" s="2"/>
      <c r="AN92" s="2"/>
      <c r="AO92" s="2"/>
      <c r="AP92" s="1"/>
      <c r="AQ92" s="1"/>
    </row>
    <row r="93" spans="1:43" ht="13.5">
      <c r="A93" s="800"/>
      <c r="B93" s="801"/>
      <c r="C93" s="694"/>
      <c r="D93" s="128" t="s">
        <v>360</v>
      </c>
      <c r="E93" s="875" t="s">
        <v>361</v>
      </c>
      <c r="F93" s="1091"/>
      <c r="G93" s="1092"/>
      <c r="H93" s="81"/>
      <c r="I93" s="81"/>
      <c r="J93" s="81"/>
      <c r="K93" s="81"/>
      <c r="L93" s="81"/>
      <c r="M93" s="81"/>
      <c r="N93" s="81"/>
      <c r="O93" s="81"/>
      <c r="P93" s="82"/>
      <c r="Q93" s="67"/>
      <c r="R93" s="68"/>
      <c r="S93" s="68"/>
      <c r="T93" s="68"/>
      <c r="U93" s="68"/>
      <c r="V93" s="68"/>
      <c r="W93" s="68"/>
      <c r="X93" s="68"/>
      <c r="Y93" s="68"/>
      <c r="Z93" s="68"/>
      <c r="AA93" s="68"/>
      <c r="AB93" s="103"/>
      <c r="AC93" s="1"/>
      <c r="AD93" s="1"/>
      <c r="AE93" s="1"/>
      <c r="AF93" s="1"/>
      <c r="AG93" s="2"/>
      <c r="AH93" s="2"/>
      <c r="AI93" s="2"/>
      <c r="AJ93" s="2"/>
      <c r="AK93" s="2"/>
      <c r="AL93" s="2"/>
      <c r="AM93" s="2"/>
      <c r="AN93" s="2"/>
      <c r="AO93" s="2"/>
      <c r="AP93" s="1"/>
      <c r="AQ93" s="1"/>
    </row>
    <row r="94" spans="1:43" ht="13.5">
      <c r="A94" s="800"/>
      <c r="B94" s="801"/>
      <c r="C94" s="694"/>
      <c r="D94" s="693" t="s">
        <v>379</v>
      </c>
      <c r="E94" s="675" t="s">
        <v>21</v>
      </c>
      <c r="F94" s="676"/>
      <c r="G94" s="704"/>
      <c r="H94" s="39" t="s">
        <v>47</v>
      </c>
      <c r="I94" s="727" t="s">
        <v>380</v>
      </c>
      <c r="J94" s="727"/>
      <c r="K94" s="727"/>
      <c r="L94" s="727"/>
      <c r="M94" s="727"/>
      <c r="N94" s="727"/>
      <c r="O94" s="727"/>
      <c r="P94" s="728"/>
      <c r="Q94" s="60"/>
      <c r="R94" s="60"/>
      <c r="S94" s="60"/>
      <c r="T94" s="60"/>
      <c r="U94" s="60"/>
      <c r="V94" s="60"/>
      <c r="W94" s="60"/>
      <c r="X94" s="60"/>
      <c r="Y94" s="60"/>
      <c r="Z94" s="60"/>
      <c r="AA94" s="60"/>
      <c r="AB94" s="696"/>
      <c r="AC94" s="1"/>
      <c r="AD94" s="1"/>
      <c r="AE94" s="1"/>
      <c r="AF94" s="1"/>
      <c r="AG94" s="2"/>
      <c r="AH94" s="2"/>
      <c r="AI94" s="2"/>
      <c r="AJ94" s="2"/>
      <c r="AK94" s="2"/>
      <c r="AL94" s="2"/>
      <c r="AM94" s="2"/>
      <c r="AN94" s="2"/>
      <c r="AO94" s="2"/>
      <c r="AP94" s="1"/>
      <c r="AQ94" s="1"/>
    </row>
    <row r="95" spans="1:43" ht="13.5">
      <c r="A95" s="800"/>
      <c r="B95" s="801"/>
      <c r="C95" s="694"/>
      <c r="D95" s="694"/>
      <c r="E95" s="678"/>
      <c r="F95" s="679"/>
      <c r="G95" s="705"/>
      <c r="H95" s="44" t="s">
        <v>55</v>
      </c>
      <c r="I95" s="669" t="s">
        <v>150</v>
      </c>
      <c r="J95" s="669"/>
      <c r="K95" s="669"/>
      <c r="L95" s="669"/>
      <c r="M95" s="669"/>
      <c r="N95" s="669"/>
      <c r="O95" s="669"/>
      <c r="P95" s="670"/>
      <c r="Q95" s="32"/>
      <c r="R95" s="32"/>
      <c r="S95" s="32"/>
      <c r="T95" s="32"/>
      <c r="U95" s="32"/>
      <c r="V95" s="32"/>
      <c r="W95" s="32"/>
      <c r="X95" s="32"/>
      <c r="Y95" s="32"/>
      <c r="Z95" s="32"/>
      <c r="AA95" s="32"/>
      <c r="AB95" s="697"/>
      <c r="AC95" s="1"/>
      <c r="AD95" s="446" t="str">
        <f aca="true" t="shared" si="1" ref="AD95:AD100">+H94</f>
        <v>□</v>
      </c>
      <c r="AE95" s="1"/>
      <c r="AF95" s="1"/>
      <c r="AG95" s="480" t="str">
        <f>IF(AD95&amp;AD96&amp;AD97="■□□","◎無し",IF(AD95&amp;AD96&amp;AD97="□■□","●適合",IF(AD95&amp;AD96&amp;AD97="□□■","◆未達",IF(AD95&amp;AD96&amp;AD97="□□□","■未答","▼矛盾"))))</f>
        <v>■未答</v>
      </c>
      <c r="AH95" s="43"/>
      <c r="AI95" s="2"/>
      <c r="AJ95" s="2"/>
      <c r="AK95" s="24" t="s">
        <v>355</v>
      </c>
      <c r="AL95" s="476" t="s">
        <v>356</v>
      </c>
      <c r="AM95" s="476" t="s">
        <v>357</v>
      </c>
      <c r="AN95" s="476" t="s">
        <v>358</v>
      </c>
      <c r="AO95" s="476" t="s">
        <v>359</v>
      </c>
      <c r="AP95" s="476" t="s">
        <v>346</v>
      </c>
      <c r="AQ95" s="1"/>
    </row>
    <row r="96" spans="1:43" ht="13.5">
      <c r="A96" s="800"/>
      <c r="B96" s="801"/>
      <c r="C96" s="694"/>
      <c r="D96" s="880"/>
      <c r="E96" s="681"/>
      <c r="F96" s="682"/>
      <c r="G96" s="706"/>
      <c r="H96" s="47" t="s">
        <v>55</v>
      </c>
      <c r="I96" s="729" t="s">
        <v>151</v>
      </c>
      <c r="J96" s="729"/>
      <c r="K96" s="729"/>
      <c r="L96" s="729"/>
      <c r="M96" s="729"/>
      <c r="N96" s="729"/>
      <c r="O96" s="729"/>
      <c r="P96" s="730"/>
      <c r="Q96" s="51"/>
      <c r="R96" s="51"/>
      <c r="S96" s="51"/>
      <c r="T96" s="51"/>
      <c r="U96" s="51"/>
      <c r="V96" s="51"/>
      <c r="W96" s="51"/>
      <c r="X96" s="51"/>
      <c r="Y96" s="51"/>
      <c r="Z96" s="51"/>
      <c r="AA96" s="51"/>
      <c r="AB96" s="698"/>
      <c r="AC96" s="1"/>
      <c r="AD96" s="1" t="str">
        <f t="shared" si="1"/>
        <v>□</v>
      </c>
      <c r="AE96" s="1"/>
      <c r="AF96" s="1"/>
      <c r="AG96" s="2"/>
      <c r="AH96" s="2"/>
      <c r="AI96" s="2"/>
      <c r="AJ96" s="2"/>
      <c r="AK96" s="24"/>
      <c r="AL96" s="475" t="s">
        <v>370</v>
      </c>
      <c r="AM96" s="475" t="s">
        <v>347</v>
      </c>
      <c r="AN96" s="475" t="s">
        <v>348</v>
      </c>
      <c r="AO96" s="480" t="s">
        <v>349</v>
      </c>
      <c r="AP96" s="480" t="s">
        <v>350</v>
      </c>
      <c r="AQ96" s="1"/>
    </row>
    <row r="97" spans="1:43" ht="13.5">
      <c r="A97" s="800"/>
      <c r="B97" s="801"/>
      <c r="C97" s="694"/>
      <c r="D97" s="693" t="s">
        <v>381</v>
      </c>
      <c r="E97" s="675" t="s">
        <v>382</v>
      </c>
      <c r="F97" s="676"/>
      <c r="G97" s="704"/>
      <c r="H97" s="39" t="s">
        <v>47</v>
      </c>
      <c r="I97" s="727" t="s">
        <v>383</v>
      </c>
      <c r="J97" s="727"/>
      <c r="K97" s="727"/>
      <c r="L97" s="727"/>
      <c r="M97" s="727"/>
      <c r="N97" s="727"/>
      <c r="O97" s="727"/>
      <c r="P97" s="728"/>
      <c r="Q97" s="60"/>
      <c r="R97" s="60"/>
      <c r="S97" s="60"/>
      <c r="T97" s="60"/>
      <c r="U97" s="60"/>
      <c r="V97" s="60"/>
      <c r="W97" s="60"/>
      <c r="X97" s="60"/>
      <c r="Y97" s="60"/>
      <c r="Z97" s="60"/>
      <c r="AA97" s="60"/>
      <c r="AB97" s="696"/>
      <c r="AC97" s="1"/>
      <c r="AD97" s="1" t="str">
        <f t="shared" si="1"/>
        <v>□</v>
      </c>
      <c r="AE97" s="1"/>
      <c r="AF97" s="1"/>
      <c r="AG97" s="2"/>
      <c r="AH97" s="2"/>
      <c r="AI97" s="2"/>
      <c r="AJ97" s="2"/>
      <c r="AK97" s="2"/>
      <c r="AL97" s="2"/>
      <c r="AM97" s="2"/>
      <c r="AN97" s="2"/>
      <c r="AO97" s="2"/>
      <c r="AP97" s="1"/>
      <c r="AQ97" s="1"/>
    </row>
    <row r="98" spans="1:43" ht="13.5">
      <c r="A98" s="800"/>
      <c r="B98" s="801"/>
      <c r="C98" s="694"/>
      <c r="D98" s="694"/>
      <c r="E98" s="678"/>
      <c r="F98" s="679"/>
      <c r="G98" s="705"/>
      <c r="H98" s="44" t="s">
        <v>55</v>
      </c>
      <c r="I98" s="669" t="s">
        <v>150</v>
      </c>
      <c r="J98" s="669"/>
      <c r="K98" s="669"/>
      <c r="L98" s="669"/>
      <c r="M98" s="669"/>
      <c r="N98" s="669"/>
      <c r="O98" s="669"/>
      <c r="P98" s="670"/>
      <c r="Q98" s="32"/>
      <c r="R98" s="32"/>
      <c r="S98" s="32"/>
      <c r="T98" s="32"/>
      <c r="U98" s="32"/>
      <c r="V98" s="32"/>
      <c r="W98" s="32"/>
      <c r="X98" s="32"/>
      <c r="Y98" s="32"/>
      <c r="Z98" s="32"/>
      <c r="AA98" s="32"/>
      <c r="AB98" s="697"/>
      <c r="AC98" s="1"/>
      <c r="AD98" s="446" t="str">
        <f t="shared" si="1"/>
        <v>□</v>
      </c>
      <c r="AE98" s="1"/>
      <c r="AF98" s="1"/>
      <c r="AG98" s="480" t="str">
        <f>IF(AD98&amp;AD99&amp;AD100="■□□","◎無し",IF(AD98&amp;AD99&amp;AD100="□■□","●適合",IF(AD98&amp;AD99&amp;AD100="□□■","◆未達",IF(AD98&amp;AD99&amp;AD100="□□□","■未答","▼矛盾"))))</f>
        <v>■未答</v>
      </c>
      <c r="AH98" s="43"/>
      <c r="AI98" s="2"/>
      <c r="AJ98" s="2"/>
      <c r="AK98" s="24" t="s">
        <v>355</v>
      </c>
      <c r="AL98" s="476" t="s">
        <v>356</v>
      </c>
      <c r="AM98" s="476" t="s">
        <v>357</v>
      </c>
      <c r="AN98" s="476" t="s">
        <v>358</v>
      </c>
      <c r="AO98" s="476" t="s">
        <v>359</v>
      </c>
      <c r="AP98" s="476" t="s">
        <v>346</v>
      </c>
      <c r="AQ98" s="1"/>
    </row>
    <row r="99" spans="1:43" ht="14.25" thickBot="1">
      <c r="A99" s="802"/>
      <c r="B99" s="803"/>
      <c r="C99" s="695"/>
      <c r="D99" s="695"/>
      <c r="E99" s="684"/>
      <c r="F99" s="685"/>
      <c r="G99" s="1095"/>
      <c r="H99" s="146" t="s">
        <v>55</v>
      </c>
      <c r="I99" s="708" t="s">
        <v>151</v>
      </c>
      <c r="J99" s="708"/>
      <c r="K99" s="708"/>
      <c r="L99" s="708"/>
      <c r="M99" s="708"/>
      <c r="N99" s="708"/>
      <c r="O99" s="708"/>
      <c r="P99" s="709"/>
      <c r="Q99" s="112"/>
      <c r="R99" s="112"/>
      <c r="S99" s="112"/>
      <c r="T99" s="112"/>
      <c r="U99" s="112"/>
      <c r="V99" s="112"/>
      <c r="W99" s="112"/>
      <c r="X99" s="112"/>
      <c r="Y99" s="112"/>
      <c r="Z99" s="112"/>
      <c r="AA99" s="112"/>
      <c r="AB99" s="707"/>
      <c r="AC99" s="1"/>
      <c r="AD99" s="1" t="str">
        <f t="shared" si="1"/>
        <v>□</v>
      </c>
      <c r="AE99" s="1"/>
      <c r="AF99" s="1"/>
      <c r="AG99" s="2"/>
      <c r="AH99" s="2"/>
      <c r="AI99" s="2"/>
      <c r="AJ99" s="2"/>
      <c r="AK99" s="24"/>
      <c r="AL99" s="475" t="s">
        <v>370</v>
      </c>
      <c r="AM99" s="475" t="s">
        <v>347</v>
      </c>
      <c r="AN99" s="475" t="s">
        <v>348</v>
      </c>
      <c r="AO99" s="480" t="s">
        <v>349</v>
      </c>
      <c r="AP99" s="480" t="s">
        <v>350</v>
      </c>
      <c r="AQ99" s="1"/>
    </row>
    <row r="100" spans="1:43" ht="15" thickBot="1">
      <c r="A100" s="5"/>
      <c r="B100" s="5"/>
      <c r="C100" s="5"/>
      <c r="D100" s="5"/>
      <c r="E100" s="5"/>
      <c r="F100" s="5"/>
      <c r="G100" s="5"/>
      <c r="H100" s="5"/>
      <c r="I100" s="5"/>
      <c r="J100" s="5"/>
      <c r="K100" s="5"/>
      <c r="L100" s="5"/>
      <c r="M100" s="5"/>
      <c r="N100" s="5"/>
      <c r="O100" s="5"/>
      <c r="P100" s="5"/>
      <c r="Q100" s="491"/>
      <c r="R100" s="491"/>
      <c r="S100" s="491"/>
      <c r="T100" s="491"/>
      <c r="U100" s="491"/>
      <c r="V100" s="491"/>
      <c r="W100" s="491"/>
      <c r="X100" s="491"/>
      <c r="Y100" s="491"/>
      <c r="Z100" s="491"/>
      <c r="AA100" s="491"/>
      <c r="AB100" s="491"/>
      <c r="AC100" s="1"/>
      <c r="AD100" s="1" t="str">
        <f t="shared" si="1"/>
        <v>□</v>
      </c>
      <c r="AE100" s="1"/>
      <c r="AF100" s="1"/>
      <c r="AG100" s="2"/>
      <c r="AH100" s="2"/>
      <c r="AI100" s="2"/>
      <c r="AJ100" s="2"/>
      <c r="AK100" s="2"/>
      <c r="AL100" s="2"/>
      <c r="AM100" s="2"/>
      <c r="AN100" s="2"/>
      <c r="AO100" s="2"/>
      <c r="AP100" s="1"/>
      <c r="AQ100" s="1"/>
    </row>
    <row r="101" spans="1:43" ht="27.75" customHeight="1">
      <c r="A101" s="617" t="s">
        <v>336</v>
      </c>
      <c r="B101" s="620" t="s">
        <v>328</v>
      </c>
      <c r="C101" s="620"/>
      <c r="D101" s="671"/>
      <c r="E101" s="671"/>
      <c r="F101" s="671"/>
      <c r="G101" s="671"/>
      <c r="H101" s="460"/>
      <c r="I101" s="621"/>
      <c r="J101" s="621"/>
      <c r="K101" s="621"/>
      <c r="L101" s="621"/>
      <c r="M101" s="621"/>
      <c r="N101" s="621"/>
      <c r="O101" s="621"/>
      <c r="P101" s="622"/>
      <c r="Q101" s="630"/>
      <c r="R101" s="631"/>
      <c r="S101" s="631"/>
      <c r="T101" s="631"/>
      <c r="U101" s="631"/>
      <c r="V101" s="631"/>
      <c r="W101" s="631"/>
      <c r="X101" s="631"/>
      <c r="Y101" s="631"/>
      <c r="Z101" s="631"/>
      <c r="AA101" s="631"/>
      <c r="AB101" s="631"/>
      <c r="AC101" s="1"/>
      <c r="AD101" s="3"/>
      <c r="AE101" s="3"/>
      <c r="AF101" s="3"/>
      <c r="AG101" s="464"/>
      <c r="AH101" s="464"/>
      <c r="AI101" s="464"/>
      <c r="AJ101" s="464"/>
      <c r="AK101" s="464"/>
      <c r="AL101" s="464"/>
      <c r="AM101" s="464"/>
      <c r="AN101" s="464"/>
      <c r="AO101" s="464"/>
      <c r="AP101" s="3"/>
      <c r="AQ101" s="3"/>
    </row>
    <row r="102" spans="1:43" ht="14.25">
      <c r="A102" s="618"/>
      <c r="B102" s="632" t="s">
        <v>329</v>
      </c>
      <c r="C102" s="633"/>
      <c r="D102" s="627" t="s">
        <v>330</v>
      </c>
      <c r="E102" s="628"/>
      <c r="F102" s="628"/>
      <c r="G102" s="629"/>
      <c r="H102" s="623" t="s">
        <v>331</v>
      </c>
      <c r="I102" s="623"/>
      <c r="J102" s="623"/>
      <c r="K102" s="623"/>
      <c r="L102" s="623"/>
      <c r="M102" s="623"/>
      <c r="N102" s="623"/>
      <c r="O102" s="623"/>
      <c r="P102" s="624"/>
      <c r="Q102" s="5"/>
      <c r="R102" s="5"/>
      <c r="S102" s="5"/>
      <c r="T102" s="5"/>
      <c r="U102" s="5"/>
      <c r="V102" s="5"/>
      <c r="W102" s="5"/>
      <c r="X102" s="5"/>
      <c r="Y102" s="5"/>
      <c r="Z102" s="5"/>
      <c r="AA102" s="5"/>
      <c r="AB102" s="5"/>
      <c r="AC102" s="1"/>
      <c r="AD102" s="3"/>
      <c r="AE102" s="3"/>
      <c r="AF102" s="3"/>
      <c r="AG102" s="464"/>
      <c r="AH102" s="464"/>
      <c r="AI102" s="464"/>
      <c r="AJ102" s="464"/>
      <c r="AK102" s="464"/>
      <c r="AL102" s="464"/>
      <c r="AM102" s="464"/>
      <c r="AN102" s="464"/>
      <c r="AO102" s="464"/>
      <c r="AP102" s="3"/>
      <c r="AQ102" s="3"/>
    </row>
    <row r="103" spans="1:16" ht="24" customHeight="1">
      <c r="A103" s="618"/>
      <c r="B103" s="634"/>
      <c r="C103" s="635"/>
      <c r="D103" s="646"/>
      <c r="E103" s="647"/>
      <c r="F103" s="647"/>
      <c r="G103" s="648"/>
      <c r="H103" s="625"/>
      <c r="I103" s="625"/>
      <c r="J103" s="625"/>
      <c r="K103" s="625"/>
      <c r="L103" s="625"/>
      <c r="M103" s="625"/>
      <c r="N103" s="625"/>
      <c r="O103" s="625"/>
      <c r="P103" s="626"/>
    </row>
    <row r="104" spans="1:16" ht="13.5">
      <c r="A104" s="618"/>
      <c r="B104" s="636" t="s">
        <v>332</v>
      </c>
      <c r="C104" s="637"/>
      <c r="D104" s="627" t="s">
        <v>333</v>
      </c>
      <c r="E104" s="628"/>
      <c r="F104" s="628"/>
      <c r="G104" s="629"/>
      <c r="H104" s="623" t="s">
        <v>331</v>
      </c>
      <c r="I104" s="623"/>
      <c r="J104" s="623"/>
      <c r="K104" s="623"/>
      <c r="L104" s="623"/>
      <c r="M104" s="623"/>
      <c r="N104" s="623"/>
      <c r="O104" s="623"/>
      <c r="P104" s="624"/>
    </row>
    <row r="105" spans="1:16" ht="22.5" customHeight="1">
      <c r="A105" s="618"/>
      <c r="B105" s="636"/>
      <c r="C105" s="637"/>
      <c r="D105" s="640"/>
      <c r="E105" s="641"/>
      <c r="F105" s="641"/>
      <c r="G105" s="642"/>
      <c r="H105" s="643"/>
      <c r="I105" s="643"/>
      <c r="J105" s="643"/>
      <c r="K105" s="643"/>
      <c r="L105" s="643"/>
      <c r="M105" s="643"/>
      <c r="N105" s="643"/>
      <c r="O105" s="643"/>
      <c r="P105" s="644"/>
    </row>
    <row r="106" spans="1:16" ht="20.25" customHeight="1">
      <c r="A106" s="618"/>
      <c r="B106" s="636"/>
      <c r="C106" s="637"/>
      <c r="D106" s="462" t="s">
        <v>334</v>
      </c>
      <c r="E106" s="625"/>
      <c r="F106" s="625"/>
      <c r="G106" s="625"/>
      <c r="H106" s="625"/>
      <c r="I106" s="625"/>
      <c r="J106" s="625"/>
      <c r="K106" s="625"/>
      <c r="L106" s="625"/>
      <c r="M106" s="625"/>
      <c r="N106" s="625"/>
      <c r="O106" s="625"/>
      <c r="P106" s="626"/>
    </row>
    <row r="107" spans="1:16" ht="21.75" customHeight="1" thickBot="1">
      <c r="A107" s="619"/>
      <c r="B107" s="638"/>
      <c r="C107" s="639"/>
      <c r="D107" s="463" t="s">
        <v>335</v>
      </c>
      <c r="E107" s="615"/>
      <c r="F107" s="615"/>
      <c r="G107" s="615"/>
      <c r="H107" s="615"/>
      <c r="I107" s="615"/>
      <c r="J107" s="615"/>
      <c r="K107" s="615"/>
      <c r="L107" s="615"/>
      <c r="M107" s="615"/>
      <c r="N107" s="615"/>
      <c r="O107" s="615"/>
      <c r="P107" s="616"/>
    </row>
  </sheetData>
  <sheetProtection/>
  <mergeCells count="173">
    <mergeCell ref="E106:P106"/>
    <mergeCell ref="E107:P107"/>
    <mergeCell ref="A101:A107"/>
    <mergeCell ref="B102:C103"/>
    <mergeCell ref="D102:G102"/>
    <mergeCell ref="H102:P102"/>
    <mergeCell ref="D103:G103"/>
    <mergeCell ref="H103:P103"/>
    <mergeCell ref="B104:C107"/>
    <mergeCell ref="D104:G104"/>
    <mergeCell ref="H104:P104"/>
    <mergeCell ref="D105:G105"/>
    <mergeCell ref="B101:C101"/>
    <mergeCell ref="D101:G101"/>
    <mergeCell ref="I101:P101"/>
    <mergeCell ref="H105:P105"/>
    <mergeCell ref="Q101:AB101"/>
    <mergeCell ref="AB94:AB96"/>
    <mergeCell ref="I95:P95"/>
    <mergeCell ref="I96:P96"/>
    <mergeCell ref="D97:D99"/>
    <mergeCell ref="E97:G99"/>
    <mergeCell ref="I97:P97"/>
    <mergeCell ref="AB97:AB99"/>
    <mergeCell ref="I98:P98"/>
    <mergeCell ref="I99:P99"/>
    <mergeCell ref="A88:G88"/>
    <mergeCell ref="A89:B99"/>
    <mergeCell ref="C89:G91"/>
    <mergeCell ref="AB89:AB91"/>
    <mergeCell ref="E92:G92"/>
    <mergeCell ref="C93:C99"/>
    <mergeCell ref="E93:G93"/>
    <mergeCell ref="D94:D96"/>
    <mergeCell ref="E94:G96"/>
    <mergeCell ref="I94:P94"/>
    <mergeCell ref="D84:D87"/>
    <mergeCell ref="E84:G87"/>
    <mergeCell ref="I84:P84"/>
    <mergeCell ref="AB84:AB87"/>
    <mergeCell ref="I85:P85"/>
    <mergeCell ref="I86:P86"/>
    <mergeCell ref="I87:P87"/>
    <mergeCell ref="D80:D83"/>
    <mergeCell ref="E80:G83"/>
    <mergeCell ref="I80:P80"/>
    <mergeCell ref="AB80:AB83"/>
    <mergeCell ref="I81:P81"/>
    <mergeCell ref="I82:P82"/>
    <mergeCell ref="I83:P83"/>
    <mergeCell ref="AB75:AB76"/>
    <mergeCell ref="I76:P76"/>
    <mergeCell ref="D77:D79"/>
    <mergeCell ref="E77:G79"/>
    <mergeCell ref="I77:P77"/>
    <mergeCell ref="AB77:AB79"/>
    <mergeCell ref="I78:P78"/>
    <mergeCell ref="I79:P79"/>
    <mergeCell ref="I74:P74"/>
    <mergeCell ref="Q74:V74"/>
    <mergeCell ref="W74:Y74"/>
    <mergeCell ref="D75:D76"/>
    <mergeCell ref="E75:G76"/>
    <mergeCell ref="I75:P75"/>
    <mergeCell ref="D71:D74"/>
    <mergeCell ref="E71:G74"/>
    <mergeCell ref="Q72:V72"/>
    <mergeCell ref="W72:X72"/>
    <mergeCell ref="Y72:Z72"/>
    <mergeCell ref="I73:P73"/>
    <mergeCell ref="Q73:T73"/>
    <mergeCell ref="V73:W73"/>
    <mergeCell ref="Y73:Z73"/>
    <mergeCell ref="A63:G63"/>
    <mergeCell ref="H63:P63"/>
    <mergeCell ref="Q63:AA63"/>
    <mergeCell ref="A66:B87"/>
    <mergeCell ref="C66:G68"/>
    <mergeCell ref="AB66:AB68"/>
    <mergeCell ref="E69:G69"/>
    <mergeCell ref="C70:C87"/>
    <mergeCell ref="E70:G70"/>
    <mergeCell ref="AB71:AB74"/>
    <mergeCell ref="B59:G60"/>
    <mergeCell ref="H59:H60"/>
    <mergeCell ref="I59:J60"/>
    <mergeCell ref="M59:M60"/>
    <mergeCell ref="N59:O60"/>
    <mergeCell ref="B57:G58"/>
    <mergeCell ref="H57:H58"/>
    <mergeCell ref="AB61:AB62"/>
    <mergeCell ref="AG54:AI54"/>
    <mergeCell ref="I57:J58"/>
    <mergeCell ref="M57:M58"/>
    <mergeCell ref="N57:O58"/>
    <mergeCell ref="B61:G62"/>
    <mergeCell ref="H61:H62"/>
    <mergeCell ref="I61:J62"/>
    <mergeCell ref="M61:M62"/>
    <mergeCell ref="N61:O62"/>
    <mergeCell ref="AB57:AB58"/>
    <mergeCell ref="M47:M48"/>
    <mergeCell ref="N47:O48"/>
    <mergeCell ref="H53:P53"/>
    <mergeCell ref="Q53:AA53"/>
    <mergeCell ref="AB59:AB60"/>
    <mergeCell ref="Q56:AA62"/>
    <mergeCell ref="A54:G54"/>
    <mergeCell ref="H54:P54"/>
    <mergeCell ref="Q54:AA54"/>
    <mergeCell ref="D43:G44"/>
    <mergeCell ref="D45:G46"/>
    <mergeCell ref="A47:A48"/>
    <mergeCell ref="C47:G48"/>
    <mergeCell ref="H47:H48"/>
    <mergeCell ref="I47:J48"/>
    <mergeCell ref="N31:O32"/>
    <mergeCell ref="D33:G34"/>
    <mergeCell ref="D35:G36"/>
    <mergeCell ref="D37:G38"/>
    <mergeCell ref="D39:G40"/>
    <mergeCell ref="D41:G42"/>
    <mergeCell ref="B30:G30"/>
    <mergeCell ref="A31:A32"/>
    <mergeCell ref="C31:G32"/>
    <mergeCell ref="H31:H32"/>
    <mergeCell ref="I31:J32"/>
    <mergeCell ref="M31:M32"/>
    <mergeCell ref="W19:Y19"/>
    <mergeCell ref="B21:G21"/>
    <mergeCell ref="C22:G22"/>
    <mergeCell ref="C24:G25"/>
    <mergeCell ref="C26:G27"/>
    <mergeCell ref="C28:G29"/>
    <mergeCell ref="A18:A19"/>
    <mergeCell ref="C18:G19"/>
    <mergeCell ref="H18:H19"/>
    <mergeCell ref="I18:J19"/>
    <mergeCell ref="M18:M19"/>
    <mergeCell ref="N18:O19"/>
    <mergeCell ref="W14:Y14"/>
    <mergeCell ref="Q15:U15"/>
    <mergeCell ref="C16:G17"/>
    <mergeCell ref="H16:H17"/>
    <mergeCell ref="I16:J17"/>
    <mergeCell ref="M16:M17"/>
    <mergeCell ref="N16:O17"/>
    <mergeCell ref="A14:A15"/>
    <mergeCell ref="C14:G15"/>
    <mergeCell ref="H14:H15"/>
    <mergeCell ref="I14:J15"/>
    <mergeCell ref="M14:M15"/>
    <mergeCell ref="N14:O15"/>
    <mergeCell ref="B11:G12"/>
    <mergeCell ref="Q11:AA11"/>
    <mergeCell ref="AB11:AB12"/>
    <mergeCell ref="W12:Y12"/>
    <mergeCell ref="B13:G13"/>
    <mergeCell ref="Q13:AA13"/>
    <mergeCell ref="I11:J11"/>
    <mergeCell ref="A7:AB7"/>
    <mergeCell ref="A8:G8"/>
    <mergeCell ref="B9:G10"/>
    <mergeCell ref="I9:J9"/>
    <mergeCell ref="Q9:AA9"/>
    <mergeCell ref="AB9:AB10"/>
    <mergeCell ref="W10:Y10"/>
    <mergeCell ref="H5:P5"/>
    <mergeCell ref="Q5:AA5"/>
    <mergeCell ref="A6:G6"/>
    <mergeCell ref="H6:P6"/>
    <mergeCell ref="Q6:AA6"/>
    <mergeCell ref="A2:AB4"/>
  </mergeCells>
  <conditionalFormatting sqref="AG67:AH67 AL68:AP68 AG72:AH72 AL73:AQ73 AL79:AP79 AG81:AH81 AL82:AQ82 AG85:AH85 AG76:AH76 AL77:AO77 AG78:AH78 AL86:AQ86 AI74">
    <cfRule type="cellIs" priority="1" dxfId="225" operator="greaterThanOrEqual" stopIfTrue="1">
      <formula>"●適合"</formula>
    </cfRule>
    <cfRule type="cellIs" priority="2" dxfId="226" operator="equal" stopIfTrue="1">
      <formula>"◆未達"</formula>
    </cfRule>
    <cfRule type="cellIs" priority="3" dxfId="227" operator="equal" stopIfTrue="1">
      <formula>"▼矛盾"</formula>
    </cfRule>
  </conditionalFormatting>
  <conditionalFormatting sqref="AI75">
    <cfRule type="cellIs" priority="4" dxfId="225" operator="greaterThanOrEqual" stopIfTrue="1">
      <formula>"●適合"</formula>
    </cfRule>
    <cfRule type="cellIs" priority="5" dxfId="226" operator="equal" stopIfTrue="1">
      <formula>"◆低すぎ"</formula>
    </cfRule>
    <cfRule type="cellIs" priority="6" dxfId="230" operator="equal" stopIfTrue="1">
      <formula>"高すぎ"</formula>
    </cfRule>
  </conditionalFormatting>
  <conditionalFormatting sqref="AI73">
    <cfRule type="cellIs" priority="7" dxfId="225" operator="lessThanOrEqual" stopIfTrue="1">
      <formula>45</formula>
    </cfRule>
    <cfRule type="cellIs" priority="8" dxfId="232" operator="equal" stopIfTrue="1">
      <formula>"■未答"</formula>
    </cfRule>
    <cfRule type="cellIs" priority="9" dxfId="226" operator="greaterThan" stopIfTrue="1">
      <formula>45</formula>
    </cfRule>
  </conditionalFormatting>
  <conditionalFormatting sqref="AG58">
    <cfRule type="cellIs" priority="10" dxfId="225" operator="greaterThanOrEqual" stopIfTrue="1">
      <formula>"●適合"</formula>
    </cfRule>
    <cfRule type="cellIs" priority="11" dxfId="226" operator="equal" stopIfTrue="1">
      <formula>"◆未達"</formula>
    </cfRule>
    <cfRule type="cellIs" priority="12" dxfId="227" operator="equal" stopIfTrue="1">
      <formula>"▼矛盾"</formula>
    </cfRule>
  </conditionalFormatting>
  <conditionalFormatting sqref="AG60">
    <cfRule type="cellIs" priority="13" dxfId="225" operator="greaterThanOrEqual" stopIfTrue="1">
      <formula>"●適合"</formula>
    </cfRule>
    <cfRule type="cellIs" priority="14" dxfId="226" operator="equal" stopIfTrue="1">
      <formula>"◆未達"</formula>
    </cfRule>
    <cfRule type="cellIs" priority="15" dxfId="227" operator="equal" stopIfTrue="1">
      <formula>"▼矛盾"</formula>
    </cfRule>
  </conditionalFormatting>
  <conditionalFormatting sqref="AL59:AO59">
    <cfRule type="cellIs" priority="16" dxfId="225" operator="greaterThanOrEqual" stopIfTrue="1">
      <formula>"●適合"</formula>
    </cfRule>
    <cfRule type="cellIs" priority="17" dxfId="226" operator="equal" stopIfTrue="1">
      <formula>"◆未達"</formula>
    </cfRule>
    <cfRule type="cellIs" priority="18" dxfId="227" operator="equal" stopIfTrue="1">
      <formula>"▼矛盾"</formula>
    </cfRule>
  </conditionalFormatting>
  <conditionalFormatting sqref="AL61:AO61">
    <cfRule type="cellIs" priority="19" dxfId="225" operator="greaterThanOrEqual" stopIfTrue="1">
      <formula>"●適合"</formula>
    </cfRule>
    <cfRule type="cellIs" priority="20" dxfId="226" operator="equal" stopIfTrue="1">
      <formula>"◆未達"</formula>
    </cfRule>
    <cfRule type="cellIs" priority="21" dxfId="227" operator="equal" stopIfTrue="1">
      <formula>"▼矛盾"</formula>
    </cfRule>
  </conditionalFormatting>
  <conditionalFormatting sqref="AL63:AO63">
    <cfRule type="cellIs" priority="22" dxfId="225" operator="greaterThanOrEqual" stopIfTrue="1">
      <formula>"●適合"</formula>
    </cfRule>
    <cfRule type="cellIs" priority="23" dxfId="226" operator="equal" stopIfTrue="1">
      <formula>"◆未達"</formula>
    </cfRule>
    <cfRule type="cellIs" priority="24" dxfId="227" operator="equal" stopIfTrue="1">
      <formula>"▼矛盾"</formula>
    </cfRule>
  </conditionalFormatting>
  <conditionalFormatting sqref="AG62">
    <cfRule type="cellIs" priority="25" dxfId="225" operator="greaterThanOrEqual" stopIfTrue="1">
      <formula>"●適合"</formula>
    </cfRule>
    <cfRule type="cellIs" priority="26" dxfId="226" operator="equal" stopIfTrue="1">
      <formula>"◆未達"</formula>
    </cfRule>
    <cfRule type="cellIs" priority="27" dxfId="227" operator="equal" stopIfTrue="1">
      <formula>"▼矛盾"</formula>
    </cfRule>
  </conditionalFormatting>
  <conditionalFormatting sqref="AG90:AH90 AL91:AP91 AL99:AP99 AG98:AH98">
    <cfRule type="cellIs" priority="28" dxfId="225" operator="greaterThanOrEqual" stopIfTrue="1">
      <formula>"●適合"</formula>
    </cfRule>
    <cfRule type="cellIs" priority="29" dxfId="226" operator="equal" stopIfTrue="1">
      <formula>"◆未達"</formula>
    </cfRule>
    <cfRule type="cellIs" priority="30" dxfId="227" operator="equal" stopIfTrue="1">
      <formula>"▼矛盾"</formula>
    </cfRule>
  </conditionalFormatting>
  <conditionalFormatting sqref="AL96:AP96 AG95:AH95">
    <cfRule type="cellIs" priority="31" dxfId="225" operator="greaterThanOrEqual" stopIfTrue="1">
      <formula>"●適合"</formula>
    </cfRule>
    <cfRule type="cellIs" priority="32" dxfId="226" operator="equal" stopIfTrue="1">
      <formula>"◆未達"</formula>
    </cfRule>
    <cfRule type="cellIs" priority="33" dxfId="227" operator="equal" stopIfTrue="1">
      <formula>"▼矛盾"</formula>
    </cfRule>
  </conditionalFormatting>
  <printOptions/>
  <pageMargins left="0.7" right="0.7" top="0.75" bottom="0.75" header="0.3" footer="0.3"/>
  <pageSetup horizontalDpi="600" verticalDpi="600" orientation="portrait" paperSize="9" scale="68" r:id="rId1"/>
  <rowBreaks count="1" manualBreakCount="1">
    <brk id="52" max="27" man="1"/>
  </rowBreaks>
  <colBreaks count="1" manualBreakCount="1">
    <brk id="2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埼玉県</cp:lastModifiedBy>
  <cp:lastPrinted>2021-03-05T00:42:37Z</cp:lastPrinted>
  <dcterms:created xsi:type="dcterms:W3CDTF">2011-09-12T03:12:47Z</dcterms:created>
  <dcterms:modified xsi:type="dcterms:W3CDTF">2021-03-09T06:45:56Z</dcterms:modified>
  <cp:category/>
  <cp:version/>
  <cp:contentType/>
  <cp:contentStatus/>
</cp:coreProperties>
</file>