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025" activeTab="0"/>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'○歳入'!$A$1:$I$36</definedName>
    <definedName name="_xlnm.Print_Area" localSheetId="3">'○性質別歳出'!$A$1:$K$38</definedName>
    <definedName name="_xlnm.Print_Area" localSheetId="4">'○目的別歳出'!$A$1:$I$27</definedName>
    <definedName name="_xlnm.Print_Area" localSheetId="0">'予算総額'!$A$1:$N$46</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calcMode="manual" fullCalcOnLoad="1"/>
</workbook>
</file>

<file path=xl/sharedStrings.xml><?xml version="1.0" encoding="utf-8"?>
<sst xmlns="http://schemas.openxmlformats.org/spreadsheetml/2006/main" count="303" uniqueCount="173">
  <si>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</si>
  <si>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</si>
  <si>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</si>
  <si>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</si>
  <si>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</si>
  <si>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</si>
  <si>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</si>
  <si>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</si>
  <si>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</si>
  <si>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</si>
  <si>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</si>
  <si>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</si>
  <si>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</si>
  <si>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</si>
  <si>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</si>
  <si>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</si>
  <si>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</si>
  <si>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</si>
  <si>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</si>
  <si>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</si>
  <si>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</si>
  <si>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</si>
  <si>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</si>
  <si>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</si>
  <si>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</si>
  <si>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</si>
  <si>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</si>
  <si>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</si>
  <si>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</si>
  <si>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</si>
  <si>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</si>
  <si>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</si>
  <si>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</si>
  <si>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</si>
  <si>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</si>
  <si>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</si>
  <si>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</si>
  <si>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</si>
  <si>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</si>
  <si>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</si>
  <si>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</si>
  <si>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</si>
  <si>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</si>
  <si>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</si>
  <si>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</si>
  <si>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</si>
  <si>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</si>
  <si>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</si>
  <si>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</si>
  <si>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</si>
  <si>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</si>
  <si>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</si>
  <si>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</si>
  <si>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</si>
  <si>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</si>
  <si>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</si>
  <si>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</si>
  <si>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</si>
  <si>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</si>
  <si>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</si>
  <si>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</si>
  <si>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</si>
  <si>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</si>
  <si>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</si>
  <si>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</si>
  <si>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</si>
  <si>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</si>
  <si>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</si>
  <si>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</si>
  <si>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</si>
  <si>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</si>
  <si>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</si>
  <si>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</si>
  <si>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</si>
  <si>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</si>
  <si>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</si>
  <si>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</si>
  <si>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</si>
  <si>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</si>
  <si>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</si>
  <si>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</si>
  <si>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</si>
  <si>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</si>
  <si>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</si>
  <si>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</si>
  <si>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</si>
  <si>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</si>
  <si>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</si>
  <si>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</si>
  <si>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</si>
  <si>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</si>
  <si>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</si>
  <si>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震災復興特別交付税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</si>
  <si>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</si>
  <si>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</si>
  <si>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</si>
  <si>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</si>
  <si>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</si>
  <si>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</si>
  <si>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</si>
  <si>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</si>
  <si>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</si>
  <si>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</si>
  <si>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</si>
  <si>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</si>
  <si>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建設地方債</t>
  </si>
  <si>
    <t>臨時財政対策債</t>
  </si>
  <si>
    <t>借換債</t>
  </si>
  <si>
    <t>歳　入　合　計</t>
  </si>
  <si>
    <t>　「その他税交付金等」は、利子割交付金、配当割交付金、株式等譲渡所得割交付金、ゴルフ場利用税交付金、特別地方消費税交付金、自動車取得税交付金、軽油引取税交付金、国有提供施設等所在市町村助成交付金及び交通安全対策特別交付金の合計額である。</t>
  </si>
  <si>
    <t>３．歳出（性質別）</t>
  </si>
  <si>
    <t>人件費</t>
  </si>
  <si>
    <t>うち職員給</t>
  </si>
  <si>
    <t>うち退職手当</t>
  </si>
  <si>
    <t>扶助費</t>
  </si>
  <si>
    <t>うち生活保護費</t>
  </si>
  <si>
    <t>公債費</t>
  </si>
  <si>
    <t>元金</t>
  </si>
  <si>
    <t>利子</t>
  </si>
  <si>
    <t>義務的経費合計　（A)</t>
  </si>
  <si>
    <t>普通建設事業費</t>
  </si>
  <si>
    <t>国庫補助事業費</t>
  </si>
  <si>
    <t>国直轄事業負担金</t>
  </si>
  <si>
    <t>単独事業費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</si>
  <si>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</si>
  <si>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</si>
  <si>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</si>
  <si>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</si>
  <si>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</si>
  <si>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</si>
  <si>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</si>
  <si>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</si>
  <si>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</si>
  <si>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</si>
  <si>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</si>
  <si>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</si>
  <si>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</si>
  <si>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</si>
  <si>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</si>
  <si>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</si>
  <si>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</si>
  <si>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</si>
  <si>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</si>
  <si>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</si>
  <si>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</si>
  <si>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平成26年度</t>
  </si>
  <si>
    <t>※１</t>
  </si>
  <si>
    <t>議会費</t>
  </si>
  <si>
    <t>総務費</t>
  </si>
  <si>
    <t>民生費</t>
  </si>
  <si>
    <t>うち生活保護費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</si>
  <si>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</si>
  <si>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</si>
  <si>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</si>
  <si>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</si>
  <si>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</si>
  <si>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</si>
  <si>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</si>
  <si>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</si>
  <si>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</si>
  <si>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</si>
  <si>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</si>
  <si>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</si>
  <si>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</si>
  <si>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</si>
  <si>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</si>
  <si>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</si>
  <si>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平成27度</t>
  </si>
  <si>
    <r>
      <t>平成2</t>
    </r>
    <r>
      <rPr>
        <sz val="11"/>
        <rFont val="ＭＳ Ｐゴシック"/>
        <family val="3"/>
      </rPr>
      <t>7</t>
    </r>
    <r>
      <rPr>
        <sz val="11"/>
        <rFont val="ＭＳ Ｐゴシック"/>
        <family val="3"/>
      </rPr>
      <t>年度</t>
    </r>
  </si>
  <si>
    <r>
      <t>平成2</t>
    </r>
    <r>
      <rPr>
        <sz val="11"/>
        <rFont val="ＭＳ Ｐゴシック"/>
        <family val="3"/>
      </rPr>
      <t>6</t>
    </r>
    <r>
      <rPr>
        <sz val="11"/>
        <rFont val="ＭＳ Ｐゴシック"/>
        <family val="3"/>
      </rPr>
      <t>年度</t>
    </r>
  </si>
  <si>
    <t>全市町村</t>
  </si>
  <si>
    <t>※骨格予算を編成した吉川市は肉付け予算後の数値</t>
  </si>
  <si>
    <t>平成２７年度一般会計当初予算の状況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</si>
</sst>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s>
  <fonts count="44">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Ｐゴシック"/>
      <family val="3"/>
    </font>
    <font>
      <sz val="8"/>
      <name val="ＭＳ Ｐゴシック"/>
      <family val="3"/>
    </font>
    <font>
      <sz val="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style="medium"/>
      <top style="thin"/>
      <bottom style="dotted"/>
    </border>
    <border>
      <left style="medium"/>
      <right style="thin"/>
      <top style="thin"/>
      <bottom style="dotted"/>
    </border>
    <border>
      <left>
        <color indexed="63"/>
      </left>
      <right style="medium"/>
      <top style="thin"/>
      <bottom style="dotted"/>
    </border>
    <border>
      <left style="thin"/>
      <right style="medium"/>
      <top style="dotted"/>
      <bottom style="dotted"/>
    </border>
    <border>
      <left style="medium"/>
      <right style="thin"/>
      <top style="dotted"/>
      <bottom style="dotted"/>
    </border>
    <border>
      <left>
        <color indexed="63"/>
      </left>
      <right style="medium"/>
      <top style="dotted"/>
      <bottom style="dotted"/>
    </border>
    <border>
      <left style="thin"/>
      <right style="medium"/>
      <top style="dotted"/>
      <bottom style="thin"/>
    </border>
    <border>
      <left style="medium"/>
      <right style="thin"/>
      <top style="dotted"/>
      <bottom style="thin"/>
    </border>
    <border>
      <left>
        <color indexed="63"/>
      </left>
      <right style="medium"/>
      <top style="dotted"/>
      <bottom style="thin"/>
    </border>
    <border>
      <left style="thin"/>
      <right style="medium"/>
      <top style="dotted"/>
      <bottom>
        <color indexed="63"/>
      </bottom>
    </border>
    <border>
      <left style="medium"/>
      <right style="thin"/>
      <top>
        <color indexed="63"/>
      </top>
      <bottom style="dotted"/>
    </border>
    <border>
      <left style="thin"/>
      <right style="medium"/>
      <top>
        <color indexed="63"/>
      </top>
      <bottom style="dotted"/>
    </border>
    <border>
      <left>
        <color indexed="63"/>
      </left>
      <right style="medium"/>
      <top>
        <color indexed="63"/>
      </top>
      <bottom style="dotted"/>
    </border>
    <border>
      <left style="medium"/>
      <right style="thin"/>
      <top>
        <color indexed="63"/>
      </top>
      <bottom style="double"/>
    </border>
    <border>
      <left style="thin"/>
      <right style="medium"/>
      <top style="dotted"/>
      <bottom style="double"/>
    </border>
    <border>
      <left style="medium"/>
      <right style="thin"/>
      <top style="dotted"/>
      <bottom style="double"/>
    </border>
    <border>
      <left>
        <color indexed="63"/>
      </left>
      <right style="medium"/>
      <top style="dotted"/>
      <bottom style="double"/>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style="thin"/>
      <bottom style="hair"/>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medium"/>
      <right style="thin"/>
      <top style="hair"/>
      <bottom style="thin"/>
    </border>
    <border>
      <left>
        <color indexed="63"/>
      </left>
      <right style="thin"/>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style="thin"/>
      <top>
        <color indexed="63"/>
      </top>
      <bottom style="medium"/>
    </border>
    <border>
      <left>
        <color indexed="63"/>
      </left>
      <right style="thin"/>
      <top style="thin"/>
      <bottom style="thin"/>
    </border>
    <border>
      <left style="medium"/>
      <right>
        <color indexed="63"/>
      </right>
      <top>
        <color indexed="63"/>
      </top>
      <bottom>
        <color indexed="63"/>
      </bottom>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dotted"/>
      <bottom>
        <color indexed="63"/>
      </bottom>
    </border>
    <border>
      <left>
        <color indexed="63"/>
      </left>
      <right style="thin"/>
      <top style="dotted"/>
      <bottom>
        <color indexed="63"/>
      </botto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style="thin"/>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44" borderId="1" applyNumberFormat="0" applyAlignment="0" applyProtection="0"/>
    <xf numFmtId="0" fontId="9" fillId="45" borderId="2" applyNumberFormat="0" applyAlignment="0" applyProtection="0"/>
    <xf numFmtId="0" fontId="9" fillId="45" borderId="2" applyNumberFormat="0" applyAlignment="0" applyProtection="0"/>
    <xf numFmtId="0" fontId="31"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27"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3"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4" fillId="51" borderId="7" applyNumberFormat="0" applyAlignment="0" applyProtection="0"/>
    <xf numFmtId="0" fontId="13" fillId="52" borderId="8" applyNumberFormat="0" applyAlignment="0" applyProtection="0"/>
    <xf numFmtId="0" fontId="13" fillId="52" borderId="8" applyNumberFormat="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38" fontId="0" fillId="0" borderId="0" applyFont="0" applyFill="0" applyBorder="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7"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38"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0"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43"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296">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0" fillId="0" borderId="0" xfId="0" applyAlignment="1">
      <alignment vertical="center" wrapText="1"/>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0" fontId="24" fillId="0" borderId="0" xfId="0" applyFont="1" applyFill="1" applyAlignment="1">
      <alignment vertical="center"/>
    </xf>
    <xf numFmtId="176" fontId="24" fillId="0" borderId="0" xfId="113" applyNumberFormat="1" applyFont="1" applyFill="1" applyAlignment="1">
      <alignment vertical="center"/>
    </xf>
    <xf numFmtId="177" fontId="24" fillId="0" borderId="0" xfId="0" applyNumberFormat="1" applyFont="1" applyFill="1" applyAlignment="1">
      <alignment vertical="center"/>
    </xf>
    <xf numFmtId="176" fontId="24" fillId="0" borderId="0" xfId="0" applyNumberFormat="1" applyFont="1" applyFill="1" applyAlignment="1">
      <alignment vertical="center"/>
    </xf>
    <xf numFmtId="177" fontId="0" fillId="0" borderId="0" xfId="0" applyNumberFormat="1" applyFont="1" applyFill="1" applyAlignment="1">
      <alignment horizontal="right" vertical="center"/>
    </xf>
    <xf numFmtId="176" fontId="0" fillId="0" borderId="48" xfId="113"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9" fontId="0" fillId="0" borderId="50" xfId="113" applyNumberFormat="1" applyFont="1" applyFill="1" applyBorder="1" applyAlignment="1">
      <alignment vertical="center"/>
    </xf>
    <xf numFmtId="180" fontId="0" fillId="0" borderId="51" xfId="0" applyNumberFormat="1" applyFont="1" applyFill="1" applyBorder="1" applyAlignment="1">
      <alignment vertical="center"/>
    </xf>
    <xf numFmtId="179" fontId="0" fillId="0" borderId="50" xfId="0" applyNumberFormat="1" applyFont="1"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179" fontId="0" fillId="0" borderId="53" xfId="113" applyNumberFormat="1" applyFont="1" applyFill="1" applyBorder="1" applyAlignment="1">
      <alignment vertical="center"/>
    </xf>
    <xf numFmtId="180" fontId="0" fillId="0" borderId="54" xfId="0" applyNumberFormat="1" applyFont="1" applyFill="1" applyBorder="1" applyAlignment="1">
      <alignment vertical="center"/>
    </xf>
    <xf numFmtId="0" fontId="0" fillId="0" borderId="55" xfId="0" applyFill="1" applyBorder="1" applyAlignment="1">
      <alignment vertical="center"/>
    </xf>
    <xf numFmtId="179" fontId="0" fillId="0" borderId="56" xfId="113" applyNumberFormat="1" applyFont="1" applyFill="1" applyBorder="1" applyAlignment="1">
      <alignment vertical="center"/>
    </xf>
    <xf numFmtId="180" fontId="0" fillId="0" borderId="57" xfId="0" applyNumberFormat="1" applyFont="1" applyFill="1" applyBorder="1" applyAlignment="1">
      <alignment vertical="center"/>
    </xf>
    <xf numFmtId="0" fontId="0" fillId="0" borderId="58" xfId="0" applyFill="1" applyBorder="1" applyAlignment="1">
      <alignment vertical="center"/>
    </xf>
    <xf numFmtId="179" fontId="0" fillId="0" borderId="59" xfId="113" applyNumberFormat="1" applyFont="1" applyFill="1" applyBorder="1" applyAlignment="1">
      <alignment vertical="center"/>
    </xf>
    <xf numFmtId="180" fontId="0" fillId="0" borderId="60" xfId="0" applyNumberFormat="1" applyFont="1" applyFill="1" applyBorder="1" applyAlignment="1">
      <alignment vertical="center"/>
    </xf>
    <xf numFmtId="179" fontId="0" fillId="0" borderId="33" xfId="113" applyNumberFormat="1" applyFont="1" applyFill="1" applyBorder="1" applyAlignment="1">
      <alignment vertical="center"/>
    </xf>
    <xf numFmtId="180" fontId="0" fillId="0" borderId="32" xfId="0" applyNumberFormat="1" applyFont="1" applyFill="1" applyBorder="1" applyAlignment="1">
      <alignment vertical="center"/>
    </xf>
    <xf numFmtId="179" fontId="0" fillId="0" borderId="33" xfId="0" applyNumberFormat="1" applyFont="1" applyFill="1" applyBorder="1" applyAlignment="1">
      <alignment vertical="center"/>
    </xf>
    <xf numFmtId="179" fontId="0" fillId="0" borderId="29" xfId="113" applyNumberFormat="1" applyFont="1" applyFill="1" applyBorder="1" applyAlignment="1">
      <alignment vertical="center"/>
    </xf>
    <xf numFmtId="0" fontId="0" fillId="0" borderId="61" xfId="0" applyFill="1" applyBorder="1" applyAlignment="1">
      <alignment vertical="center"/>
    </xf>
    <xf numFmtId="0" fontId="0" fillId="0" borderId="26" xfId="0" applyFill="1" applyBorder="1" applyAlignment="1">
      <alignment vertical="center"/>
    </xf>
    <xf numFmtId="0" fontId="0" fillId="0" borderId="50" xfId="0" applyFill="1" applyBorder="1" applyAlignment="1">
      <alignment vertical="center" shrinkToFit="1"/>
    </xf>
    <xf numFmtId="0" fontId="0" fillId="0" borderId="52" xfId="0" applyFill="1" applyBorder="1" applyAlignment="1">
      <alignment vertical="center" shrinkToFit="1"/>
    </xf>
    <xf numFmtId="0" fontId="0" fillId="0" borderId="55" xfId="0" applyFill="1" applyBorder="1" applyAlignment="1">
      <alignment vertical="center" shrinkToFit="1"/>
    </xf>
    <xf numFmtId="179" fontId="0" fillId="0" borderId="62" xfId="113" applyNumberFormat="1" applyFont="1" applyFill="1" applyBorder="1" applyAlignment="1">
      <alignment vertical="center"/>
    </xf>
    <xf numFmtId="5" fontId="0" fillId="0" borderId="50" xfId="0" applyNumberFormat="1" applyFont="1" applyFill="1" applyBorder="1" applyAlignment="1">
      <alignment vertical="center" shrinkToFit="1"/>
    </xf>
    <xf numFmtId="5" fontId="0" fillId="0" borderId="52" xfId="0" applyNumberFormat="1" applyFill="1" applyBorder="1" applyAlignment="1">
      <alignment vertical="center" shrinkToFit="1"/>
    </xf>
    <xf numFmtId="5" fontId="0" fillId="0" borderId="63" xfId="0" applyNumberFormat="1" applyFill="1" applyBorder="1" applyAlignment="1">
      <alignment vertical="center" shrinkToFit="1"/>
    </xf>
    <xf numFmtId="180" fontId="0" fillId="0" borderId="64" xfId="0" applyNumberFormat="1" applyFont="1" applyFill="1" applyBorder="1" applyAlignment="1">
      <alignment vertical="center"/>
    </xf>
    <xf numFmtId="5" fontId="0" fillId="0" borderId="65" xfId="0" applyNumberFormat="1" applyFont="1" applyFill="1" applyBorder="1" applyAlignment="1">
      <alignment vertical="center" shrinkToFit="1"/>
    </xf>
    <xf numFmtId="5" fontId="0" fillId="0" borderId="66" xfId="0" applyNumberFormat="1" applyFill="1" applyBorder="1" applyAlignment="1">
      <alignment vertical="center" shrinkToFit="1"/>
    </xf>
    <xf numFmtId="179" fontId="0" fillId="0" borderId="67" xfId="113" applyNumberFormat="1" applyFont="1" applyFill="1" applyBorder="1" applyAlignment="1">
      <alignment vertical="center"/>
    </xf>
    <xf numFmtId="180" fontId="0" fillId="0" borderId="68" xfId="0" applyNumberFormat="1" applyFont="1" applyFill="1" applyBorder="1" applyAlignment="1">
      <alignment vertical="center"/>
    </xf>
    <xf numFmtId="179" fontId="0" fillId="0" borderId="65" xfId="113" applyNumberFormat="1" applyFont="1" applyFill="1" applyBorder="1" applyAlignment="1">
      <alignment vertical="center"/>
    </xf>
    <xf numFmtId="179" fontId="0" fillId="0" borderId="35" xfId="113" applyNumberFormat="1" applyFont="1" applyFill="1" applyBorder="1" applyAlignment="1">
      <alignment vertical="center"/>
    </xf>
    <xf numFmtId="180" fontId="0" fillId="0" borderId="69" xfId="0" applyNumberFormat="1" applyFont="1" applyFill="1" applyBorder="1" applyAlignment="1">
      <alignment vertical="center"/>
    </xf>
    <xf numFmtId="179" fontId="0" fillId="0" borderId="37" xfId="0" applyNumberFormat="1" applyFont="1" applyFill="1" applyBorder="1" applyAlignment="1">
      <alignment vertical="center"/>
    </xf>
    <xf numFmtId="0" fontId="0" fillId="0" borderId="0" xfId="0" applyAlignment="1">
      <alignment vertical="center"/>
    </xf>
    <xf numFmtId="0" fontId="3" fillId="0" borderId="0" xfId="143" applyFont="1" applyFill="1" applyAlignment="1">
      <alignment vertical="center"/>
      <protection/>
    </xf>
    <xf numFmtId="0" fontId="24" fillId="0" borderId="0" xfId="143" applyFont="1" applyFill="1" applyAlignment="1">
      <alignment vertical="center"/>
      <protection/>
    </xf>
    <xf numFmtId="176" fontId="24" fillId="0" borderId="0" xfId="115" applyNumberFormat="1" applyFont="1" applyFill="1" applyAlignment="1">
      <alignment vertical="center"/>
    </xf>
    <xf numFmtId="177" fontId="24" fillId="0" borderId="0" xfId="143" applyNumberFormat="1" applyFont="1" applyFill="1" applyAlignment="1">
      <alignment vertical="center"/>
      <protection/>
    </xf>
    <xf numFmtId="176" fontId="24" fillId="0" borderId="0" xfId="143" applyNumberFormat="1" applyFont="1" applyFill="1" applyAlignment="1">
      <alignment vertical="center"/>
      <protection/>
    </xf>
    <xf numFmtId="0" fontId="5" fillId="0" borderId="0" xfId="143" applyFont="1" applyFill="1" applyAlignment="1">
      <alignment vertical="center"/>
      <protection/>
    </xf>
    <xf numFmtId="177" fontId="0" fillId="0" borderId="0" xfId="143" applyNumberFormat="1" applyFont="1" applyFill="1" applyAlignment="1">
      <alignment horizontal="right" vertical="center"/>
      <protection/>
    </xf>
    <xf numFmtId="176" fontId="27" fillId="0" borderId="48" xfId="115" applyNumberFormat="1" applyFont="1" applyFill="1" applyBorder="1" applyAlignment="1">
      <alignment horizontal="center" vertical="center"/>
    </xf>
    <xf numFmtId="177" fontId="0" fillId="0" borderId="49" xfId="143" applyNumberFormat="1" applyFont="1" applyFill="1" applyBorder="1" applyAlignment="1">
      <alignment horizontal="center" vertical="center"/>
      <protection/>
    </xf>
    <xf numFmtId="0" fontId="0" fillId="0" borderId="70" xfId="143" applyFont="1" applyFill="1" applyBorder="1" applyAlignment="1">
      <alignment vertical="center"/>
      <protection/>
    </xf>
    <xf numFmtId="0" fontId="0" fillId="0" borderId="71" xfId="143" applyBorder="1" applyAlignment="1">
      <alignment/>
      <protection/>
    </xf>
    <xf numFmtId="0" fontId="0" fillId="0" borderId="72" xfId="143" applyBorder="1" applyAlignment="1">
      <alignment vertical="center"/>
      <protection/>
    </xf>
    <xf numFmtId="179" fontId="27" fillId="0" borderId="20" xfId="115" applyNumberFormat="1" applyFont="1" applyFill="1" applyBorder="1" applyAlignment="1">
      <alignment vertical="center"/>
    </xf>
    <xf numFmtId="180" fontId="0" fillId="0" borderId="72" xfId="143" applyNumberFormat="1" applyFont="1" applyFill="1" applyBorder="1" applyAlignment="1">
      <alignment vertical="center"/>
      <protection/>
    </xf>
    <xf numFmtId="179" fontId="0" fillId="0" borderId="73" xfId="143" applyNumberFormat="1" applyFont="1" applyFill="1" applyBorder="1" applyAlignment="1">
      <alignment vertical="center"/>
      <protection/>
    </xf>
    <xf numFmtId="180" fontId="0" fillId="0" borderId="72" xfId="143" applyNumberFormat="1" applyFont="1" applyFill="1" applyBorder="1" applyAlignment="1">
      <alignment horizontal="right" vertical="center"/>
      <protection/>
    </xf>
    <xf numFmtId="0" fontId="0" fillId="0" borderId="50" xfId="143" applyFont="1" applyFill="1" applyBorder="1" applyAlignment="1">
      <alignment vertical="center"/>
      <protection/>
    </xf>
    <xf numFmtId="0" fontId="0" fillId="0" borderId="74" xfId="143" applyFill="1" applyBorder="1" applyAlignment="1">
      <alignment vertical="center"/>
      <protection/>
    </xf>
    <xf numFmtId="0" fontId="0" fillId="0" borderId="75" xfId="143" applyFill="1" applyBorder="1" applyAlignment="1">
      <alignment vertical="center"/>
      <protection/>
    </xf>
    <xf numFmtId="0" fontId="0" fillId="0" borderId="54" xfId="143" applyFill="1" applyBorder="1" applyAlignment="1">
      <alignment vertical="center"/>
      <protection/>
    </xf>
    <xf numFmtId="179" fontId="27" fillId="0" borderId="53" xfId="115" applyNumberFormat="1" applyFont="1" applyFill="1" applyBorder="1" applyAlignment="1">
      <alignment vertical="center"/>
    </xf>
    <xf numFmtId="180" fontId="0" fillId="0" borderId="54" xfId="143" applyNumberFormat="1" applyFont="1" applyFill="1" applyBorder="1" applyAlignment="1">
      <alignment vertical="center"/>
      <protection/>
    </xf>
    <xf numFmtId="179" fontId="27" fillId="0" borderId="76" xfId="115" applyNumberFormat="1" applyFont="1" applyFill="1" applyBorder="1" applyAlignment="1">
      <alignment vertical="center"/>
    </xf>
    <xf numFmtId="179" fontId="27" fillId="0" borderId="77" xfId="115" applyNumberFormat="1" applyFont="1" applyFill="1" applyBorder="1" applyAlignment="1">
      <alignment vertical="center"/>
    </xf>
    <xf numFmtId="180" fontId="0" fillId="0" borderId="54" xfId="143" applyNumberFormat="1" applyFont="1" applyFill="1" applyBorder="1" applyAlignment="1">
      <alignment horizontal="right" vertical="center"/>
      <protection/>
    </xf>
    <xf numFmtId="0" fontId="0" fillId="0" borderId="26" xfId="143" applyFont="1" applyFill="1" applyBorder="1" applyAlignment="1">
      <alignment vertical="center"/>
      <protection/>
    </xf>
    <xf numFmtId="0" fontId="0" fillId="0" borderId="78" xfId="143" applyFill="1" applyBorder="1" applyAlignment="1">
      <alignment vertical="center"/>
      <protection/>
    </xf>
    <xf numFmtId="0" fontId="0" fillId="0" borderId="79" xfId="143" applyFill="1" applyBorder="1" applyAlignment="1">
      <alignment vertical="center"/>
      <protection/>
    </xf>
    <xf numFmtId="0" fontId="0" fillId="0" borderId="60" xfId="143" applyFill="1" applyBorder="1" applyAlignment="1">
      <alignment vertical="center"/>
      <protection/>
    </xf>
    <xf numFmtId="179" fontId="27" fillId="0" borderId="59" xfId="115" applyNumberFormat="1" applyFont="1" applyFill="1" applyBorder="1" applyAlignment="1">
      <alignment vertical="center"/>
    </xf>
    <xf numFmtId="180" fontId="0" fillId="0" borderId="60" xfId="143" applyNumberFormat="1" applyFont="1" applyFill="1" applyBorder="1" applyAlignment="1">
      <alignment vertical="center"/>
      <protection/>
    </xf>
    <xf numFmtId="179" fontId="27" fillId="0" borderId="80" xfId="115" applyNumberFormat="1" applyFont="1" applyFill="1" applyBorder="1" applyAlignment="1">
      <alignment vertical="center"/>
    </xf>
    <xf numFmtId="179" fontId="27" fillId="0" borderId="81" xfId="115" applyNumberFormat="1" applyFont="1" applyFill="1" applyBorder="1" applyAlignment="1">
      <alignment vertical="center"/>
    </xf>
    <xf numFmtId="180" fontId="0" fillId="0" borderId="60" xfId="143" applyNumberFormat="1" applyFont="1" applyFill="1" applyBorder="1" applyAlignment="1">
      <alignment horizontal="right" vertical="center"/>
      <protection/>
    </xf>
    <xf numFmtId="0" fontId="0" fillId="0" borderId="82" xfId="143" applyFont="1" applyFill="1" applyBorder="1" applyAlignment="1">
      <alignment vertical="center"/>
      <protection/>
    </xf>
    <xf numFmtId="0" fontId="0" fillId="0" borderId="83" xfId="143" applyBorder="1" applyAlignment="1">
      <alignment vertical="center"/>
      <protection/>
    </xf>
    <xf numFmtId="0" fontId="0" fillId="0" borderId="84" xfId="143" applyBorder="1" applyAlignment="1">
      <alignment vertical="center"/>
      <protection/>
    </xf>
    <xf numFmtId="179" fontId="27" fillId="0" borderId="29" xfId="115" applyNumberFormat="1" applyFont="1" applyFill="1" applyBorder="1" applyAlignment="1">
      <alignment vertical="center"/>
    </xf>
    <xf numFmtId="180" fontId="0" fillId="0" borderId="32" xfId="143" applyNumberFormat="1" applyFont="1" applyFill="1" applyBorder="1" applyAlignment="1">
      <alignment vertical="center"/>
      <protection/>
    </xf>
    <xf numFmtId="179" fontId="0" fillId="0" borderId="31" xfId="143" applyNumberFormat="1" applyFont="1" applyFill="1" applyBorder="1" applyAlignment="1">
      <alignment vertical="center"/>
      <protection/>
    </xf>
    <xf numFmtId="180" fontId="0" fillId="0" borderId="32" xfId="143" applyNumberFormat="1" applyFont="1" applyFill="1" applyBorder="1" applyAlignment="1">
      <alignment horizontal="right" vertical="center"/>
      <protection/>
    </xf>
    <xf numFmtId="0" fontId="0" fillId="0" borderId="65" xfId="143" applyFont="1" applyFill="1" applyBorder="1" applyAlignment="1">
      <alignment vertical="center"/>
      <protection/>
    </xf>
    <xf numFmtId="0" fontId="0" fillId="0" borderId="85" xfId="143" applyFill="1" applyBorder="1" applyAlignment="1">
      <alignment vertical="center"/>
      <protection/>
    </xf>
    <xf numFmtId="0" fontId="0" fillId="0" borderId="86" xfId="143" applyFill="1" applyBorder="1" applyAlignment="1">
      <alignment vertical="center"/>
      <protection/>
    </xf>
    <xf numFmtId="0" fontId="0" fillId="0" borderId="68" xfId="143" applyFill="1" applyBorder="1" applyAlignment="1">
      <alignment vertical="center"/>
      <protection/>
    </xf>
    <xf numFmtId="179" fontId="27" fillId="0" borderId="67" xfId="115" applyNumberFormat="1" applyFont="1" applyFill="1" applyBorder="1" applyAlignment="1">
      <alignment vertical="center"/>
    </xf>
    <xf numFmtId="180" fontId="0" fillId="0" borderId="68" xfId="143" applyNumberFormat="1" applyFont="1" applyFill="1" applyBorder="1" applyAlignment="1">
      <alignment vertical="center"/>
      <protection/>
    </xf>
    <xf numFmtId="179" fontId="27" fillId="0" borderId="87" xfId="115" applyNumberFormat="1" applyFont="1" applyFill="1" applyBorder="1" applyAlignment="1">
      <alignment vertical="center"/>
    </xf>
    <xf numFmtId="180" fontId="0" fillId="0" borderId="68" xfId="143" applyNumberFormat="1" applyFont="1" applyFill="1" applyBorder="1" applyAlignment="1">
      <alignment horizontal="right" vertical="center"/>
      <protection/>
    </xf>
    <xf numFmtId="0" fontId="0" fillId="0" borderId="46" xfId="143" applyFill="1" applyBorder="1" applyAlignment="1">
      <alignment vertical="center"/>
      <protection/>
    </xf>
    <xf numFmtId="0" fontId="0" fillId="0" borderId="19" xfId="143" applyFill="1" applyBorder="1" applyAlignment="1">
      <alignment vertical="center"/>
      <protection/>
    </xf>
    <xf numFmtId="0" fontId="0" fillId="0" borderId="47" xfId="143" applyFill="1" applyBorder="1" applyAlignment="1">
      <alignment vertical="center"/>
      <protection/>
    </xf>
    <xf numFmtId="179" fontId="27" fillId="0" borderId="23" xfId="115" applyNumberFormat="1" applyFont="1" applyFill="1" applyBorder="1" applyAlignment="1">
      <alignment vertical="center"/>
    </xf>
    <xf numFmtId="180" fontId="0" fillId="0" borderId="47" xfId="143" applyNumberFormat="1" applyFont="1" applyFill="1" applyBorder="1" applyAlignment="1">
      <alignment vertical="center"/>
      <protection/>
    </xf>
    <xf numFmtId="179" fontId="27" fillId="0" borderId="88" xfId="115" applyNumberFormat="1" applyFont="1" applyFill="1" applyBorder="1" applyAlignment="1">
      <alignment vertical="center"/>
    </xf>
    <xf numFmtId="180" fontId="0" fillId="0" borderId="47" xfId="143" applyNumberFormat="1" applyFont="1" applyFill="1" applyBorder="1" applyAlignment="1">
      <alignment horizontal="right" vertical="center"/>
      <protection/>
    </xf>
    <xf numFmtId="0" fontId="0" fillId="0" borderId="32" xfId="143" applyBorder="1" applyAlignment="1">
      <alignment vertical="center"/>
      <protection/>
    </xf>
    <xf numFmtId="180" fontId="0" fillId="0" borderId="84" xfId="143" applyNumberFormat="1" applyFont="1" applyFill="1" applyBorder="1" applyAlignment="1">
      <alignment vertical="center"/>
      <protection/>
    </xf>
    <xf numFmtId="179" fontId="0" fillId="0" borderId="89" xfId="143" applyNumberFormat="1" applyFont="1" applyFill="1" applyBorder="1" applyAlignment="1">
      <alignment vertical="center"/>
      <protection/>
    </xf>
    <xf numFmtId="180" fontId="0" fillId="0" borderId="84" xfId="143" applyNumberFormat="1" applyFont="1" applyFill="1" applyBorder="1" applyAlignment="1">
      <alignment horizontal="right" vertical="center"/>
      <protection/>
    </xf>
    <xf numFmtId="0" fontId="0" fillId="0" borderId="90" xfId="143" applyFont="1" applyFill="1" applyBorder="1" applyAlignment="1">
      <alignment vertical="center"/>
      <protection/>
    </xf>
    <xf numFmtId="0" fontId="24" fillId="0" borderId="75" xfId="143" applyFont="1" applyFill="1" applyBorder="1" applyAlignment="1">
      <alignment vertical="center"/>
      <protection/>
    </xf>
    <xf numFmtId="179" fontId="27" fillId="0" borderId="56" xfId="115" applyNumberFormat="1" applyFont="1" applyFill="1" applyBorder="1" applyAlignment="1">
      <alignment vertical="center"/>
    </xf>
    <xf numFmtId="180" fontId="0" fillId="0" borderId="57" xfId="143" applyNumberFormat="1" applyFont="1" applyFill="1" applyBorder="1" applyAlignment="1">
      <alignment vertical="center"/>
      <protection/>
    </xf>
    <xf numFmtId="179" fontId="27" fillId="0" borderId="91" xfId="115" applyNumberFormat="1" applyFont="1" applyFill="1" applyBorder="1" applyAlignment="1">
      <alignment vertical="center"/>
    </xf>
    <xf numFmtId="180" fontId="0" fillId="0" borderId="57" xfId="143" applyNumberFormat="1" applyFont="1" applyFill="1" applyBorder="1" applyAlignment="1">
      <alignment horizontal="right" vertical="center"/>
      <protection/>
    </xf>
    <xf numFmtId="0" fontId="0" fillId="0" borderId="92" xfId="143" applyFill="1" applyBorder="1" applyAlignment="1">
      <alignment vertical="center"/>
      <protection/>
    </xf>
    <xf numFmtId="0" fontId="24" fillId="0" borderId="93" xfId="143" applyFont="1" applyFill="1" applyBorder="1" applyAlignment="1">
      <alignment vertical="center"/>
      <protection/>
    </xf>
    <xf numFmtId="0" fontId="0" fillId="0" borderId="57" xfId="143" applyFill="1" applyBorder="1" applyAlignment="1">
      <alignment vertical="center"/>
      <protection/>
    </xf>
    <xf numFmtId="0" fontId="24" fillId="0" borderId="79" xfId="143" applyFont="1" applyFill="1" applyBorder="1" applyAlignment="1">
      <alignment vertical="center"/>
      <protection/>
    </xf>
    <xf numFmtId="0" fontId="0" fillId="0" borderId="93" xfId="143" applyFill="1" applyBorder="1" applyAlignment="1">
      <alignment vertical="center"/>
      <protection/>
    </xf>
    <xf numFmtId="0" fontId="0" fillId="0" borderId="94" xfId="143" applyFill="1" applyBorder="1" applyAlignment="1">
      <alignment vertical="center"/>
      <protection/>
    </xf>
    <xf numFmtId="0" fontId="0" fillId="0" borderId="95" xfId="143" applyFill="1" applyBorder="1" applyAlignment="1">
      <alignment vertical="center"/>
      <protection/>
    </xf>
    <xf numFmtId="0" fontId="0" fillId="0" borderId="96" xfId="143" applyFill="1" applyBorder="1" applyAlignment="1">
      <alignment vertical="center"/>
      <protection/>
    </xf>
    <xf numFmtId="179" fontId="27" fillId="0" borderId="97" xfId="115" applyNumberFormat="1" applyFont="1" applyFill="1" applyBorder="1" applyAlignment="1">
      <alignment vertical="center"/>
    </xf>
    <xf numFmtId="180" fontId="0" fillId="0" borderId="96" xfId="143" applyNumberFormat="1" applyFont="1" applyFill="1" applyBorder="1" applyAlignment="1">
      <alignment vertical="center"/>
      <protection/>
    </xf>
    <xf numFmtId="179" fontId="27" fillId="0" borderId="98" xfId="115" applyNumberFormat="1" applyFont="1" applyFill="1" applyBorder="1" applyAlignment="1">
      <alignment vertical="center"/>
    </xf>
    <xf numFmtId="180" fontId="0" fillId="0" borderId="96" xfId="143" applyNumberFormat="1" applyFont="1" applyFill="1" applyBorder="1" applyAlignment="1">
      <alignment horizontal="right" vertical="center"/>
      <protection/>
    </xf>
    <xf numFmtId="0" fontId="0" fillId="0" borderId="35" xfId="143" applyFill="1" applyBorder="1" applyAlignment="1">
      <alignment vertical="center"/>
      <protection/>
    </xf>
    <xf numFmtId="0" fontId="0" fillId="0" borderId="99" xfId="143" applyFill="1" applyBorder="1" applyAlignment="1">
      <alignment vertical="center"/>
      <protection/>
    </xf>
    <xf numFmtId="0" fontId="0" fillId="0" borderId="36" xfId="143" applyFill="1" applyBorder="1" applyAlignment="1">
      <alignment vertical="center"/>
      <protection/>
    </xf>
    <xf numFmtId="179" fontId="27" fillId="0" borderId="37" xfId="115" applyNumberFormat="1" applyFont="1" applyFill="1" applyBorder="1" applyAlignment="1">
      <alignment vertical="center"/>
    </xf>
    <xf numFmtId="180" fontId="0" fillId="0" borderId="36" xfId="143" applyNumberFormat="1" applyFont="1" applyFill="1" applyBorder="1" applyAlignment="1">
      <alignment vertical="center"/>
      <protection/>
    </xf>
    <xf numFmtId="179" fontId="27" fillId="0" borderId="100" xfId="115" applyNumberFormat="1" applyFont="1" applyFill="1" applyBorder="1" applyAlignment="1">
      <alignment vertical="center"/>
    </xf>
    <xf numFmtId="180" fontId="0" fillId="0" borderId="36" xfId="143" applyNumberFormat="1" applyFont="1" applyFill="1" applyBorder="1" applyAlignment="1">
      <alignment horizontal="right" vertical="center"/>
      <protection/>
    </xf>
    <xf numFmtId="0" fontId="0" fillId="0" borderId="101" xfId="143" applyFont="1" applyFill="1" applyBorder="1" applyAlignment="1">
      <alignment vertical="center"/>
      <protection/>
    </xf>
    <xf numFmtId="0" fontId="0" fillId="0" borderId="102" xfId="143" applyBorder="1" applyAlignment="1">
      <alignment vertical="center"/>
      <protection/>
    </xf>
    <xf numFmtId="0" fontId="0" fillId="0" borderId="103" xfId="143" applyBorder="1" applyAlignment="1">
      <alignment vertical="center"/>
      <protection/>
    </xf>
    <xf numFmtId="179" fontId="27" fillId="0" borderId="104" xfId="115" applyNumberFormat="1" applyFont="1" applyFill="1" applyBorder="1" applyAlignment="1">
      <alignment vertical="center"/>
    </xf>
    <xf numFmtId="0" fontId="0" fillId="0" borderId="105" xfId="143" applyFont="1" applyFill="1" applyBorder="1" applyAlignment="1">
      <alignment vertical="center"/>
      <protection/>
    </xf>
    <xf numFmtId="0" fontId="0" fillId="0" borderId="106" xfId="143" applyBorder="1" applyAlignment="1">
      <alignment vertical="center"/>
      <protection/>
    </xf>
    <xf numFmtId="5" fontId="0" fillId="0" borderId="105" xfId="143" applyNumberFormat="1" applyFont="1" applyFill="1" applyBorder="1" applyAlignment="1">
      <alignment horizontal="left" vertical="center"/>
      <protection/>
    </xf>
    <xf numFmtId="5" fontId="0" fillId="0" borderId="107" xfId="143" applyNumberFormat="1" applyFont="1" applyFill="1" applyBorder="1" applyAlignment="1">
      <alignment horizontal="left" vertical="center"/>
      <protection/>
    </xf>
    <xf numFmtId="0" fontId="0" fillId="0" borderId="108" xfId="143" applyBorder="1" applyAlignment="1">
      <alignment vertical="center"/>
      <protection/>
    </xf>
    <xf numFmtId="179" fontId="27" fillId="0" borderId="33" xfId="115" applyNumberFormat="1" applyFont="1" applyFill="1" applyBorder="1" applyAlignment="1">
      <alignment vertical="center"/>
    </xf>
    <xf numFmtId="0" fontId="0" fillId="0" borderId="19" xfId="143" applyBorder="1" applyAlignment="1">
      <alignment vertical="center"/>
      <protection/>
    </xf>
    <xf numFmtId="0" fontId="0" fillId="0" borderId="47" xfId="143" applyBorder="1" applyAlignment="1">
      <alignment vertical="center"/>
      <protection/>
    </xf>
    <xf numFmtId="179" fontId="0" fillId="0" borderId="46" xfId="115" applyNumberFormat="1" applyFont="1" applyFill="1" applyBorder="1" applyAlignment="1">
      <alignment vertical="center"/>
    </xf>
    <xf numFmtId="180" fontId="0" fillId="0" borderId="24" xfId="143" applyNumberFormat="1" applyFont="1" applyFill="1" applyBorder="1" applyAlignment="1">
      <alignment vertical="center"/>
      <protection/>
    </xf>
    <xf numFmtId="179" fontId="0" fillId="0" borderId="88" xfId="143" applyNumberFormat="1" applyFont="1" applyFill="1" applyBorder="1" applyAlignment="1">
      <alignment vertical="center"/>
      <protection/>
    </xf>
    <xf numFmtId="0" fontId="0" fillId="0" borderId="0" xfId="143" applyFill="1" applyAlignment="1">
      <alignment vertical="center"/>
      <protection/>
    </xf>
    <xf numFmtId="179" fontId="24" fillId="0" borderId="0" xfId="143" applyNumberFormat="1" applyFont="1" applyFill="1" applyAlignment="1">
      <alignment vertical="center"/>
      <protection/>
    </xf>
    <xf numFmtId="0" fontId="6" fillId="0" borderId="0" xfId="143" applyFont="1" applyFill="1" applyAlignment="1">
      <alignment vertical="center"/>
      <protection/>
    </xf>
    <xf numFmtId="0" fontId="0" fillId="0" borderId="0" xfId="143" applyFont="1" applyFill="1" applyAlignment="1">
      <alignment vertical="center"/>
      <protection/>
    </xf>
    <xf numFmtId="177" fontId="0" fillId="0" borderId="0" xfId="143" applyNumberFormat="1" applyFont="1" applyFill="1" applyAlignment="1">
      <alignment vertical="center"/>
      <protection/>
    </xf>
    <xf numFmtId="176" fontId="0" fillId="0" borderId="0" xfId="143" applyNumberFormat="1" applyFont="1" applyFill="1" applyAlignment="1">
      <alignment vertical="center"/>
      <protection/>
    </xf>
    <xf numFmtId="180" fontId="0" fillId="0" borderId="51" xfId="143" applyNumberFormat="1" applyFont="1" applyFill="1" applyBorder="1" applyAlignment="1">
      <alignment vertical="center"/>
      <protection/>
    </xf>
    <xf numFmtId="179" fontId="0" fillId="0" borderId="109" xfId="143" applyNumberFormat="1" applyFont="1" applyFill="1" applyBorder="1" applyAlignment="1">
      <alignment vertical="center"/>
      <protection/>
    </xf>
    <xf numFmtId="180" fontId="0" fillId="0" borderId="51" xfId="143" applyNumberFormat="1" applyFont="1" applyFill="1" applyBorder="1" applyAlignment="1">
      <alignment horizontal="right" vertical="center"/>
      <protection/>
    </xf>
    <xf numFmtId="0" fontId="0" fillId="0" borderId="52" xfId="143" applyFill="1" applyBorder="1" applyAlignment="1">
      <alignment vertical="center"/>
      <protection/>
    </xf>
    <xf numFmtId="180" fontId="0" fillId="0" borderId="69" xfId="143" applyNumberFormat="1" applyFont="1" applyFill="1" applyBorder="1" applyAlignment="1">
      <alignment vertical="center"/>
      <protection/>
    </xf>
    <xf numFmtId="179" fontId="0" fillId="0" borderId="100" xfId="143" applyNumberFormat="1" applyFont="1" applyFill="1" applyBorder="1" applyAlignment="1">
      <alignment vertical="center"/>
      <protection/>
    </xf>
    <xf numFmtId="0" fontId="24" fillId="0" borderId="0" xfId="143" applyFont="1" applyFill="1" applyAlignment="1">
      <alignment horizontal="center" vertical="center"/>
      <protection/>
    </xf>
    <xf numFmtId="0" fontId="6" fillId="0" borderId="0" xfId="143" applyFont="1" applyFill="1" applyAlignment="1">
      <alignment horizontal="center" vertical="center"/>
      <protection/>
    </xf>
    <xf numFmtId="176" fontId="27" fillId="0" borderId="0" xfId="115" applyNumberFormat="1" applyFont="1" applyFill="1" applyAlignment="1">
      <alignment vertical="center"/>
    </xf>
    <xf numFmtId="179" fontId="27" fillId="0" borderId="50" xfId="115" applyNumberFormat="1" applyFont="1" applyFill="1" applyBorder="1" applyAlignment="1">
      <alignment vertical="center"/>
    </xf>
    <xf numFmtId="179" fontId="0" fillId="0" borderId="35" xfId="115" applyNumberFormat="1" applyFont="1" applyFill="1" applyBorder="1" applyAlignment="1">
      <alignment vertical="center"/>
    </xf>
    <xf numFmtId="0" fontId="0" fillId="0" borderId="110" xfId="143" applyFill="1" applyBorder="1" applyAlignment="1">
      <alignment vertical="center"/>
      <protection/>
    </xf>
    <xf numFmtId="0" fontId="0" fillId="0" borderId="111" xfId="143" applyFill="1" applyBorder="1" applyAlignment="1">
      <alignment vertical="center"/>
      <protection/>
    </xf>
    <xf numFmtId="0" fontId="0" fillId="0" borderId="112" xfId="143" applyFill="1" applyBorder="1" applyAlignment="1">
      <alignment vertical="center"/>
      <protection/>
    </xf>
    <xf numFmtId="180" fontId="0" fillId="0" borderId="112" xfId="143" applyNumberFormat="1" applyFont="1" applyFill="1" applyBorder="1" applyAlignment="1">
      <alignment vertical="center"/>
      <protection/>
    </xf>
    <xf numFmtId="179" fontId="27" fillId="0" borderId="113" xfId="115" applyNumberFormat="1" applyFont="1" applyFill="1" applyBorder="1" applyAlignment="1">
      <alignment vertical="center"/>
    </xf>
    <xf numFmtId="180" fontId="0" fillId="0" borderId="112" xfId="143" applyNumberFormat="1" applyFont="1" applyFill="1" applyBorder="1" applyAlignment="1">
      <alignment horizontal="right" vertical="center"/>
      <protection/>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50" xfId="0" applyNumberFormat="1" applyFont="1" applyFill="1" applyBorder="1" applyAlignment="1">
      <alignment vertical="center"/>
    </xf>
    <xf numFmtId="178" fontId="6" fillId="0" borderId="114" xfId="0" applyNumberFormat="1" applyFont="1" applyFill="1" applyBorder="1" applyAlignment="1">
      <alignment vertical="center"/>
    </xf>
    <xf numFmtId="180" fontId="6" fillId="0" borderId="69" xfId="0" applyNumberFormat="1" applyFont="1" applyFill="1" applyBorder="1" applyAlignment="1">
      <alignment horizontal="right" vertical="center"/>
    </xf>
    <xf numFmtId="0" fontId="0" fillId="0" borderId="0" xfId="0" applyFill="1" applyBorder="1" applyAlignment="1">
      <alignment horizontal="right" vertical="top" wrapText="1"/>
    </xf>
    <xf numFmtId="0" fontId="0" fillId="0" borderId="71" xfId="0" applyFill="1" applyBorder="1" applyAlignment="1">
      <alignment horizontal="right" vertical="top" wrapText="1"/>
    </xf>
    <xf numFmtId="0" fontId="0" fillId="0" borderId="0" xfId="0" applyAlignment="1">
      <alignment vertical="top"/>
    </xf>
    <xf numFmtId="57" fontId="24" fillId="0" borderId="0" xfId="143" applyNumberFormat="1" applyFont="1" applyFill="1" applyAlignment="1">
      <alignment vertical="center"/>
      <protection/>
    </xf>
    <xf numFmtId="57" fontId="24" fillId="0" borderId="0" xfId="0" applyNumberFormat="1" applyFont="1" applyFill="1" applyAlignment="1">
      <alignment vertical="center"/>
    </xf>
    <xf numFmtId="178" fontId="6" fillId="0" borderId="43" xfId="0" applyNumberFormat="1" applyFont="1" applyFill="1" applyBorder="1" applyAlignment="1">
      <alignment vertical="center"/>
    </xf>
    <xf numFmtId="178" fontId="6" fillId="0" borderId="115" xfId="0" applyNumberFormat="1" applyFont="1" applyFill="1" applyBorder="1" applyAlignment="1">
      <alignment vertical="center"/>
    </xf>
    <xf numFmtId="0" fontId="0" fillId="0" borderId="116" xfId="0" applyFill="1" applyBorder="1" applyAlignment="1">
      <alignment vertical="center" shrinkToFit="1"/>
    </xf>
    <xf numFmtId="178" fontId="0" fillId="0" borderId="116" xfId="0" applyNumberFormat="1" applyFill="1" applyBorder="1" applyAlignment="1">
      <alignment vertical="center" shrinkToFit="1"/>
    </xf>
    <xf numFmtId="179" fontId="6" fillId="0" borderId="116" xfId="0" applyNumberFormat="1" applyFont="1" applyFill="1" applyBorder="1" applyAlignment="1">
      <alignment vertical="center" shrinkToFit="1"/>
    </xf>
    <xf numFmtId="180" fontId="6" fillId="0" borderId="116" xfId="0" applyNumberFormat="1" applyFont="1" applyFill="1" applyBorder="1" applyAlignment="1">
      <alignment horizontal="right" vertical="center" shrinkToFit="1"/>
    </xf>
    <xf numFmtId="0" fontId="25"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6" fillId="0" borderId="117" xfId="0" applyFont="1" applyFill="1" applyBorder="1" applyAlignment="1">
      <alignment horizontal="center" vertical="center" wrapText="1"/>
    </xf>
    <xf numFmtId="0" fontId="26" fillId="0" borderId="115" xfId="0" applyFont="1" applyFill="1" applyBorder="1" applyAlignment="1">
      <alignment horizontal="center" vertical="center" wrapText="1"/>
    </xf>
    <xf numFmtId="0" fontId="26" fillId="0" borderId="118"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2" xfId="0" applyBorder="1" applyAlignment="1">
      <alignment horizontal="center" vertical="center"/>
    </xf>
    <xf numFmtId="0" fontId="0" fillId="0" borderId="46" xfId="0" applyFont="1" applyFill="1" applyBorder="1" applyAlignment="1">
      <alignment horizontal="center" vertical="center"/>
    </xf>
    <xf numFmtId="0" fontId="0" fillId="0" borderId="47" xfId="0" applyBorder="1" applyAlignment="1">
      <alignment horizontal="center" vertical="center"/>
    </xf>
    <xf numFmtId="177" fontId="0" fillId="0" borderId="101" xfId="0" applyNumberFormat="1" applyFill="1" applyBorder="1" applyAlignment="1">
      <alignment horizontal="center" vertical="center"/>
    </xf>
    <xf numFmtId="177" fontId="0" fillId="0" borderId="103"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0" fontId="0" fillId="0" borderId="70" xfId="0" applyFont="1" applyFill="1" applyBorder="1" applyAlignment="1">
      <alignment vertical="center" shrinkToFit="1"/>
    </xf>
    <xf numFmtId="0" fontId="0" fillId="0" borderId="103" xfId="0" applyBorder="1" applyAlignment="1">
      <alignment vertical="center" shrinkToFit="1"/>
    </xf>
    <xf numFmtId="0" fontId="0" fillId="0" borderId="105" xfId="0" applyFont="1" applyFill="1" applyBorder="1" applyAlignment="1">
      <alignment vertical="center" shrinkToFit="1"/>
    </xf>
    <xf numFmtId="0" fontId="0" fillId="0" borderId="84" xfId="0" applyBorder="1" applyAlignment="1">
      <alignment vertical="center" shrinkToFit="1"/>
    </xf>
    <xf numFmtId="0" fontId="0" fillId="0" borderId="105" xfId="0" applyFill="1" applyBorder="1" applyAlignment="1">
      <alignment vertical="center" shrinkToFit="1"/>
    </xf>
    <xf numFmtId="0" fontId="0" fillId="0" borderId="82" xfId="0" applyFont="1" applyFill="1" applyBorder="1" applyAlignment="1">
      <alignment vertical="center" shrinkToFit="1"/>
    </xf>
    <xf numFmtId="5" fontId="0" fillId="0" borderId="82" xfId="0" applyNumberFormat="1" applyFont="1" applyFill="1" applyBorder="1" applyAlignment="1">
      <alignment vertical="center" shrinkToFit="1"/>
    </xf>
    <xf numFmtId="0" fontId="0" fillId="0" borderId="35" xfId="0" applyFill="1" applyBorder="1" applyAlignment="1">
      <alignment vertical="center" shrinkToFit="1"/>
    </xf>
    <xf numFmtId="0" fontId="0" fillId="0" borderId="36" xfId="0" applyBorder="1" applyAlignment="1">
      <alignment vertical="center" shrinkToFit="1"/>
    </xf>
    <xf numFmtId="0" fontId="0" fillId="0" borderId="71" xfId="0" applyBorder="1" applyAlignment="1">
      <alignment horizontal="left" vertical="top" wrapText="1"/>
    </xf>
    <xf numFmtId="0" fontId="0" fillId="0" borderId="70" xfId="143" applyFont="1" applyFill="1" applyBorder="1" applyAlignment="1">
      <alignment horizontal="center" vertical="center"/>
      <protection/>
    </xf>
    <xf numFmtId="0" fontId="0" fillId="0" borderId="71" xfId="143" applyFont="1" applyFill="1" applyBorder="1" applyAlignment="1">
      <alignment horizontal="center" vertical="center"/>
      <protection/>
    </xf>
    <xf numFmtId="0" fontId="0" fillId="0" borderId="72" xfId="143" applyFont="1" applyFill="1" applyBorder="1" applyAlignment="1">
      <alignment horizontal="center" vertical="center"/>
      <protection/>
    </xf>
    <xf numFmtId="0" fontId="0" fillId="0" borderId="46" xfId="143" applyFont="1" applyFill="1" applyBorder="1" applyAlignment="1">
      <alignment horizontal="center" vertical="center"/>
      <protection/>
    </xf>
    <xf numFmtId="0" fontId="0" fillId="0" borderId="19" xfId="143" applyFont="1" applyFill="1" applyBorder="1" applyAlignment="1">
      <alignment horizontal="center" vertical="center"/>
      <protection/>
    </xf>
    <xf numFmtId="0" fontId="0" fillId="0" borderId="47" xfId="143" applyFont="1" applyFill="1" applyBorder="1" applyAlignment="1">
      <alignment horizontal="center" vertical="center"/>
      <protection/>
    </xf>
    <xf numFmtId="177" fontId="0" fillId="0" borderId="101" xfId="143" applyNumberFormat="1" applyFont="1" applyFill="1" applyBorder="1" applyAlignment="1">
      <alignment horizontal="center" vertical="center"/>
      <protection/>
    </xf>
    <xf numFmtId="177" fontId="0" fillId="0" borderId="103" xfId="143" applyNumberFormat="1" applyFont="1" applyFill="1" applyBorder="1" applyAlignment="1">
      <alignment horizontal="center" vertical="center"/>
      <protection/>
    </xf>
    <xf numFmtId="176" fontId="0" fillId="0" borderId="119" xfId="143" applyNumberFormat="1" applyFont="1" applyFill="1" applyBorder="1" applyAlignment="1">
      <alignment horizontal="center" vertical="center" wrapText="1"/>
      <protection/>
    </xf>
    <xf numFmtId="176" fontId="0" fillId="0" borderId="120" xfId="143" applyNumberFormat="1" applyFont="1" applyFill="1" applyBorder="1" applyAlignment="1">
      <alignment horizontal="center" vertical="center"/>
      <protection/>
    </xf>
    <xf numFmtId="177" fontId="0" fillId="0" borderId="72" xfId="143" applyNumberFormat="1" applyFont="1" applyFill="1" applyBorder="1" applyAlignment="1">
      <alignment horizontal="center" vertical="center" wrapText="1"/>
      <protection/>
    </xf>
    <xf numFmtId="177" fontId="0" fillId="0" borderId="47" xfId="143" applyNumberFormat="1" applyFont="1" applyFill="1" applyBorder="1" applyAlignment="1">
      <alignment horizontal="center" vertical="center"/>
      <protection/>
    </xf>
    <xf numFmtId="0" fontId="0" fillId="0" borderId="72" xfId="143" applyBorder="1" applyAlignment="1">
      <alignment horizontal="center" vertical="center"/>
      <protection/>
    </xf>
    <xf numFmtId="0" fontId="0" fillId="0" borderId="47" xfId="143" applyBorder="1" applyAlignment="1">
      <alignment horizontal="center" vertical="center"/>
      <protection/>
    </xf>
    <xf numFmtId="0" fontId="0" fillId="0" borderId="101" xfId="143" applyFont="1" applyFill="1" applyBorder="1" applyAlignment="1">
      <alignment vertical="center"/>
      <protection/>
    </xf>
    <xf numFmtId="0" fontId="0" fillId="0" borderId="103" xfId="143" applyBorder="1" applyAlignment="1">
      <alignment vertical="center"/>
      <protection/>
    </xf>
    <xf numFmtId="0" fontId="0" fillId="0" borderId="105" xfId="143" applyFont="1" applyFill="1" applyBorder="1" applyAlignment="1">
      <alignment vertical="center"/>
      <protection/>
    </xf>
    <xf numFmtId="0" fontId="0" fillId="0" borderId="84" xfId="143" applyBorder="1" applyAlignment="1">
      <alignment vertical="center"/>
      <protection/>
    </xf>
    <xf numFmtId="0" fontId="0" fillId="0" borderId="82" xfId="143" applyFont="1" applyFill="1" applyBorder="1" applyAlignment="1">
      <alignment vertical="center"/>
      <protection/>
    </xf>
    <xf numFmtId="0" fontId="0" fillId="0" borderId="105" xfId="143" applyFont="1" applyFill="1" applyBorder="1" applyAlignment="1">
      <alignment vertical="center"/>
      <protection/>
    </xf>
    <xf numFmtId="0" fontId="0" fillId="0" borderId="107" xfId="143" applyFont="1" applyFill="1" applyBorder="1" applyAlignment="1">
      <alignment vertical="center"/>
      <protection/>
    </xf>
    <xf numFmtId="0" fontId="0" fillId="0" borderId="121" xfId="143" applyBorder="1" applyAlignment="1">
      <alignment vertical="center"/>
      <protection/>
    </xf>
    <xf numFmtId="0" fontId="0" fillId="0" borderId="35" xfId="143" applyFill="1" applyBorder="1" applyAlignment="1">
      <alignment horizontal="left" vertical="center"/>
      <protection/>
    </xf>
    <xf numFmtId="0" fontId="0" fillId="0" borderId="36" xfId="143" applyBorder="1" applyAlignment="1">
      <alignment horizontal="lef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G1" sqref="G1"/>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172</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163</v>
      </c>
      <c r="E4" s="15" t="s">
        <v>143</v>
      </c>
      <c r="F4" s="15" t="s">
        <v>4</v>
      </c>
      <c r="G4" s="16" t="s">
        <v>5</v>
      </c>
      <c r="H4" s="17"/>
      <c r="I4" s="12" t="s">
        <v>2</v>
      </c>
      <c r="J4" s="13" t="s">
        <v>3</v>
      </c>
      <c r="K4" s="14" t="s">
        <v>163</v>
      </c>
      <c r="L4" s="15" t="s">
        <v>143</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5">+D7-E7</f>
        <v>-1650000</v>
      </c>
      <c r="G7" s="30">
        <f aca="true" t="shared" si="1" ref="G7:G45">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141</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142</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+D46+K29</f>
        <v>2297803907</v>
      </c>
      <c r="L31" s="46">
        <f>+E46+L29</f>
        <v>2257213768</v>
      </c>
      <c r="M31" s="47">
        <f>K31-L31</f>
        <v>40590139</v>
      </c>
      <c r="N31" s="48">
        <f>ROUND(+M31/L31*100,1)</f>
        <v>1.8</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2"/>
      <c r="J33" s="242"/>
      <c r="K33" s="242"/>
      <c r="L33" s="242"/>
      <c r="M33" s="242"/>
      <c r="N33" s="242"/>
    </row>
    <row r="34" spans="1:16" ht="12.75" customHeight="1">
      <c r="A34" s="9"/>
      <c r="B34" s="27">
        <v>29</v>
      </c>
      <c r="C34" s="28" t="s">
        <v>61</v>
      </c>
      <c r="D34" s="25">
        <v>19245000</v>
      </c>
      <c r="E34" s="26">
        <v>20480000</v>
      </c>
      <c r="F34" s="29">
        <f t="shared" si="0"/>
        <v>-1235000</v>
      </c>
      <c r="G34" s="30">
        <f t="shared" si="1"/>
        <v>-6</v>
      </c>
      <c r="H34" s="9"/>
      <c r="I34" s="50"/>
      <c r="J34" s="49"/>
      <c r="K34" s="49"/>
      <c r="L34" s="49"/>
      <c r="M34" s="49"/>
      <c r="N34" s="49"/>
      <c r="P34" s="9"/>
    </row>
    <row r="35" spans="1:8" ht="12.75" customHeight="1">
      <c r="A35" s="9"/>
      <c r="B35" s="27">
        <v>30</v>
      </c>
      <c r="C35" s="28" t="s">
        <v>62</v>
      </c>
      <c r="D35" s="25">
        <v>29100000</v>
      </c>
      <c r="E35" s="26">
        <v>26530000</v>
      </c>
      <c r="F35" s="29">
        <f t="shared" si="0"/>
        <v>2570000</v>
      </c>
      <c r="G35" s="30">
        <f t="shared" si="1"/>
        <v>9.7</v>
      </c>
      <c r="H35" s="9"/>
    </row>
    <row r="36" spans="1:8" ht="12.75" customHeight="1">
      <c r="A36" s="9"/>
      <c r="B36" s="27">
        <v>31</v>
      </c>
      <c r="C36" s="28" t="s">
        <v>63</v>
      </c>
      <c r="D36" s="25">
        <v>32460802</v>
      </c>
      <c r="E36" s="26">
        <v>32449013</v>
      </c>
      <c r="F36" s="29">
        <f t="shared" si="0"/>
        <v>11789</v>
      </c>
      <c r="G36" s="30">
        <f t="shared" si="1"/>
        <v>0</v>
      </c>
      <c r="H36" s="9"/>
    </row>
    <row r="37" spans="1:8" ht="12.75" customHeight="1">
      <c r="A37" s="9"/>
      <c r="B37" s="27">
        <v>32</v>
      </c>
      <c r="C37" s="28" t="s">
        <v>64</v>
      </c>
      <c r="D37" s="25">
        <v>45100000</v>
      </c>
      <c r="E37" s="26">
        <v>41430000</v>
      </c>
      <c r="F37" s="29">
        <f t="shared" si="0"/>
        <v>3670000</v>
      </c>
      <c r="G37" s="30">
        <f t="shared" si="1"/>
        <v>8.9</v>
      </c>
      <c r="H37" s="9"/>
    </row>
    <row r="38" spans="1:8" ht="12.75" customHeight="1">
      <c r="A38" s="9"/>
      <c r="B38" s="27">
        <v>33</v>
      </c>
      <c r="C38" s="28" t="s">
        <v>65</v>
      </c>
      <c r="D38" s="25">
        <v>19350000</v>
      </c>
      <c r="E38" s="26">
        <v>16500000</v>
      </c>
      <c r="F38" s="29">
        <f t="shared" si="0"/>
        <v>2850000</v>
      </c>
      <c r="G38" s="30">
        <f t="shared" si="1"/>
        <v>17.3</v>
      </c>
      <c r="H38" s="9"/>
    </row>
    <row r="39" spans="1:8" ht="12.75" customHeight="1">
      <c r="A39" s="9"/>
      <c r="B39" s="27">
        <v>34</v>
      </c>
      <c r="C39" s="28" t="s">
        <v>66</v>
      </c>
      <c r="D39" s="25">
        <v>29397000</v>
      </c>
      <c r="E39" s="26">
        <v>26687000</v>
      </c>
      <c r="F39" s="29">
        <f t="shared" si="0"/>
        <v>2710000</v>
      </c>
      <c r="G39" s="30">
        <f t="shared" si="1"/>
        <v>10.2</v>
      </c>
      <c r="H39" s="9"/>
    </row>
    <row r="40" spans="1:8" ht="12.75" customHeight="1">
      <c r="A40" s="9"/>
      <c r="B40" s="27">
        <v>35</v>
      </c>
      <c r="C40" s="28" t="s">
        <v>67</v>
      </c>
      <c r="D40" s="25">
        <v>16200000</v>
      </c>
      <c r="E40" s="26">
        <v>15610000</v>
      </c>
      <c r="F40" s="29">
        <f t="shared" si="0"/>
        <v>590000</v>
      </c>
      <c r="G40" s="30">
        <f t="shared" si="1"/>
        <v>3.8</v>
      </c>
      <c r="H40" s="9"/>
    </row>
    <row r="41" spans="1:14" ht="12.75" customHeight="1">
      <c r="A41" s="9"/>
      <c r="B41" s="27">
        <v>36</v>
      </c>
      <c r="C41" s="28" t="s">
        <v>68</v>
      </c>
      <c r="D41" s="25">
        <v>19433278</v>
      </c>
      <c r="E41" s="26">
        <v>18570000</v>
      </c>
      <c r="F41" s="29">
        <f t="shared" si="0"/>
        <v>863278</v>
      </c>
      <c r="G41" s="30">
        <f t="shared" si="1"/>
        <v>4.6</v>
      </c>
      <c r="H41" s="9"/>
      <c r="I41" s="52"/>
      <c r="J41" s="52"/>
      <c r="K41" s="52"/>
      <c r="L41" s="52"/>
      <c r="M41" s="52"/>
      <c r="N41" s="9"/>
    </row>
    <row r="42" spans="1:14" ht="12.75" customHeight="1">
      <c r="A42" s="9"/>
      <c r="B42" s="27">
        <v>37</v>
      </c>
      <c r="C42" s="28" t="s">
        <v>69</v>
      </c>
      <c r="D42" s="25">
        <v>18460000</v>
      </c>
      <c r="E42" s="26">
        <v>17440000</v>
      </c>
      <c r="F42" s="29">
        <f t="shared" si="0"/>
        <v>1020000</v>
      </c>
      <c r="G42" s="30">
        <f t="shared" si="1"/>
        <v>5.8</v>
      </c>
      <c r="H42" s="9"/>
      <c r="J42" s="9"/>
      <c r="K42" s="9"/>
      <c r="L42" s="9"/>
      <c r="M42" s="9"/>
      <c r="N42" s="9"/>
    </row>
    <row r="43" spans="1:14" ht="12.75" customHeight="1">
      <c r="A43" s="9"/>
      <c r="B43" s="27">
        <v>38</v>
      </c>
      <c r="C43" s="28" t="s">
        <v>70</v>
      </c>
      <c r="D43" s="25">
        <v>20654527</v>
      </c>
      <c r="E43" s="26">
        <v>18800000</v>
      </c>
      <c r="F43" s="29">
        <f>+D43-E43</f>
        <v>1854527</v>
      </c>
      <c r="G43" s="30">
        <f>ROUND(+F43/E43*100,1)</f>
        <v>9.9</v>
      </c>
      <c r="H43" s="9"/>
      <c r="I43" s="9" t="s">
        <v>171</v>
      </c>
      <c r="L43" s="9"/>
      <c r="M43" s="9"/>
      <c r="N43" s="9"/>
    </row>
    <row r="44" spans="1:14" ht="12.75" customHeight="1">
      <c r="A44" s="9"/>
      <c r="B44" s="27">
        <v>39</v>
      </c>
      <c r="C44" s="28" t="s">
        <v>71</v>
      </c>
      <c r="D44" s="25">
        <v>38061297</v>
      </c>
      <c r="E44" s="26">
        <v>39567476</v>
      </c>
      <c r="F44" s="29">
        <f t="shared" si="0"/>
        <v>-1506179</v>
      </c>
      <c r="G44" s="30">
        <f t="shared" si="1"/>
        <v>-3.8</v>
      </c>
      <c r="H44" s="9"/>
      <c r="L44" s="9"/>
      <c r="M44" s="9"/>
      <c r="N44" s="9"/>
    </row>
    <row r="45" spans="1:8" ht="12.75" customHeight="1" thickBot="1">
      <c r="A45" s="9"/>
      <c r="B45" s="54">
        <v>40</v>
      </c>
      <c r="C45" s="55" t="s">
        <v>72</v>
      </c>
      <c r="D45" s="228">
        <v>13008000</v>
      </c>
      <c r="E45" s="229">
        <v>12563000</v>
      </c>
      <c r="F45" s="29">
        <f t="shared" si="0"/>
        <v>445000</v>
      </c>
      <c r="G45" s="30">
        <f t="shared" si="1"/>
        <v>3.5</v>
      </c>
      <c r="H45" s="9"/>
    </row>
    <row r="46" spans="1:8" ht="12.75" customHeight="1" thickBot="1" thickTop="1">
      <c r="A46" s="9"/>
      <c r="B46" s="56" t="s">
        <v>73</v>
      </c>
      <c r="C46" s="57"/>
      <c r="D46" s="35">
        <f>SUM(D6:D45)</f>
        <v>2135834817</v>
      </c>
      <c r="E46" s="36">
        <f>SUM(E6:E45)</f>
        <v>2094117741</v>
      </c>
      <c r="F46" s="37">
        <f>D46-E46</f>
        <v>41717076</v>
      </c>
      <c r="G46" s="230">
        <f>ROUND(+F46/E46*100,1)</f>
        <v>2</v>
      </c>
      <c r="H46" s="58"/>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9"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164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163</v>
      </c>
      <c r="E4" s="15" t="s">
        <v>143</v>
      </c>
      <c r="F4" s="15" t="s">
        <v>4</v>
      </c>
      <c r="G4" s="16" t="s">
        <v>5</v>
      </c>
      <c r="H4" s="17"/>
      <c r="I4" s="12" t="s">
        <v>2</v>
      </c>
      <c r="J4" s="13" t="s">
        <v>3</v>
      </c>
      <c r="K4" s="14" t="s">
        <v>163</v>
      </c>
      <c r="L4" s="15" t="s">
        <v>143</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141</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142</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242"/>
      <c r="J33" s="242"/>
      <c r="K33" s="242"/>
      <c r="L33" s="242"/>
      <c r="M33" s="242"/>
      <c r="N33" s="242"/>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243" t="s">
        <v>165</v>
      </c>
      <c r="J35" s="243"/>
      <c r="K35" s="243"/>
      <c r="L35" s="243"/>
      <c r="M35" s="243"/>
      <c r="N35" s="243"/>
    </row>
    <row r="36" spans="1:14" ht="12.75" customHeight="1" thickBot="1">
      <c r="A36" s="9"/>
      <c r="B36" s="27">
        <v>31</v>
      </c>
      <c r="C36" s="28" t="s">
        <v>63</v>
      </c>
      <c r="D36" s="25">
        <v>32460802</v>
      </c>
      <c r="E36" s="26">
        <v>32449013</v>
      </c>
      <c r="F36" s="29">
        <f t="shared" si="0"/>
        <v>11789</v>
      </c>
      <c r="G36" s="30">
        <f t="shared" si="1"/>
        <v>0</v>
      </c>
      <c r="H36" s="9"/>
      <c r="I36" s="243"/>
      <c r="J36" s="243"/>
      <c r="K36" s="243"/>
      <c r="L36" s="243"/>
      <c r="M36" s="243"/>
      <c r="N36" s="243"/>
    </row>
    <row r="37" spans="1:14" ht="12.75" customHeight="1">
      <c r="A37" s="9"/>
      <c r="B37" s="27">
        <v>32</v>
      </c>
      <c r="C37" s="28" t="s">
        <v>64</v>
      </c>
      <c r="D37" s="25">
        <v>45100000</v>
      </c>
      <c r="E37" s="26">
        <v>41430000</v>
      </c>
      <c r="F37" s="29">
        <f t="shared" si="0"/>
        <v>3670000</v>
      </c>
      <c r="G37" s="30">
        <f t="shared" si="1"/>
        <v>8.9</v>
      </c>
      <c r="H37" s="9"/>
      <c r="I37" s="244" t="s">
        <v>2</v>
      </c>
      <c r="J37" s="246" t="s">
        <v>166</v>
      </c>
      <c r="K37" s="248" t="s">
        <v>163</v>
      </c>
      <c r="L37" s="250" t="s">
        <v>143</v>
      </c>
      <c r="M37" s="52"/>
      <c r="N37" s="9"/>
    </row>
    <row r="38" spans="1:14" ht="12.75" customHeight="1" thickBot="1">
      <c r="A38" s="9"/>
      <c r="B38" s="27">
        <v>33</v>
      </c>
      <c r="C38" s="28" t="s">
        <v>65</v>
      </c>
      <c r="D38" s="25">
        <v>19350000</v>
      </c>
      <c r="E38" s="26">
        <v>16500000</v>
      </c>
      <c r="F38" s="29">
        <f t="shared" si="0"/>
        <v>2850000</v>
      </c>
      <c r="G38" s="30">
        <f t="shared" si="1"/>
        <v>17.3</v>
      </c>
      <c r="H38" s="9"/>
      <c r="I38" s="245"/>
      <c r="J38" s="247"/>
      <c r="K38" s="249"/>
      <c r="L38" s="251"/>
      <c r="M38" s="52"/>
      <c r="N38" s="9"/>
    </row>
    <row r="39" spans="1:14" ht="12.75" customHeight="1" thickBot="1">
      <c r="A39" s="9"/>
      <c r="B39" s="27">
        <v>34</v>
      </c>
      <c r="C39" s="28" t="s">
        <v>66</v>
      </c>
      <c r="D39" s="25">
        <v>29397000</v>
      </c>
      <c r="E39" s="26">
        <v>26687000</v>
      </c>
      <c r="F39" s="29">
        <f t="shared" si="0"/>
        <v>2710000</v>
      </c>
      <c r="G39" s="30">
        <f t="shared" si="1"/>
        <v>10.2</v>
      </c>
      <c r="H39" s="9"/>
      <c r="I39" s="226">
        <v>38</v>
      </c>
      <c r="J39" s="227" t="s">
        <v>70</v>
      </c>
      <c r="K39" s="237">
        <v>19494000</v>
      </c>
      <c r="L39" s="236">
        <v>18800000</v>
      </c>
      <c r="M39" s="52"/>
      <c r="N39" s="9"/>
    </row>
    <row r="40" spans="1:14" ht="12.75" customHeight="1">
      <c r="A40" s="9"/>
      <c r="B40" s="27">
        <v>35</v>
      </c>
      <c r="C40" s="28" t="s">
        <v>67</v>
      </c>
      <c r="D40" s="25">
        <v>16200000</v>
      </c>
      <c r="E40" s="26">
        <v>15610000</v>
      </c>
      <c r="F40" s="29">
        <f t="shared" si="0"/>
        <v>590000</v>
      </c>
      <c r="G40" s="30">
        <f t="shared" si="1"/>
        <v>3.8</v>
      </c>
      <c r="H40" s="9"/>
      <c r="I40" s="50"/>
      <c r="J40" s="52"/>
      <c r="K40" s="53"/>
      <c r="L40" s="52"/>
      <c r="M40" s="52"/>
      <c r="N40" s="9"/>
    </row>
    <row r="41" spans="1:14" ht="12.75" customHeight="1">
      <c r="A41" s="9"/>
      <c r="B41" s="27">
        <v>36</v>
      </c>
      <c r="C41" s="28" t="s">
        <v>68</v>
      </c>
      <c r="D41" s="25">
        <v>19433278</v>
      </c>
      <c r="E41" s="26">
        <v>18570000</v>
      </c>
      <c r="F41" s="29">
        <f t="shared" si="0"/>
        <v>863278</v>
      </c>
      <c r="G41" s="30">
        <f t="shared" si="1"/>
        <v>4.6</v>
      </c>
      <c r="H41" s="9"/>
      <c r="I41" s="52"/>
      <c r="J41" s="52"/>
      <c r="K41" s="52"/>
      <c r="L41" s="52"/>
      <c r="M41" s="52"/>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4">
        <v>40</v>
      </c>
      <c r="C44" s="55" t="s">
        <v>72</v>
      </c>
      <c r="D44" s="228">
        <v>13008000</v>
      </c>
      <c r="E44" s="229">
        <v>12563000</v>
      </c>
      <c r="F44" s="29">
        <f t="shared" si="0"/>
        <v>445000</v>
      </c>
      <c r="G44" s="30">
        <f t="shared" si="1"/>
        <v>3.5</v>
      </c>
      <c r="H44" s="9"/>
    </row>
    <row r="45" spans="1:8" ht="12.75" customHeight="1" thickBot="1" thickTop="1">
      <c r="A45" s="9"/>
      <c r="B45" s="56" t="s">
        <v>73</v>
      </c>
      <c r="C45" s="57"/>
      <c r="D45" s="35">
        <f>SUM(D6:D44)</f>
        <v>2115180290</v>
      </c>
      <c r="E45" s="36">
        <f>SUM(E6:E44)</f>
        <v>2075317741</v>
      </c>
      <c r="F45" s="37">
        <f>D45-E45</f>
        <v>39862549</v>
      </c>
      <c r="G45" s="230">
        <f>ROUND(+F45/E45*100,1)</f>
        <v>1.9</v>
      </c>
      <c r="H45" s="58"/>
    </row>
    <row r="46" ht="15" customHeight="1"/>
    <row r="47" ht="30" customHeight="1"/>
    <row r="48" spans="10:14" ht="15" customHeight="1">
      <c r="J48" s="238"/>
      <c r="K48" s="238" t="s">
        <v>163</v>
      </c>
      <c r="L48" s="238" t="s">
        <v>143</v>
      </c>
      <c r="M48" s="238" t="s">
        <v>4</v>
      </c>
      <c r="N48" s="238" t="s">
        <v>5</v>
      </c>
    </row>
    <row r="49" spans="10:14" ht="15" customHeight="1">
      <c r="J49" s="238" t="s">
        <v>170</v>
      </c>
      <c r="K49" s="239">
        <f>K31+K39</f>
        <v>2296643380</v>
      </c>
      <c r="L49" s="239">
        <f>L31+L39</f>
        <v>2257213768</v>
      </c>
      <c r="M49" s="240">
        <f>K49-L49</f>
        <v>39429612</v>
      </c>
      <c r="N49" s="241">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pane xSplit="3" ySplit="5" topLeftCell="D18" activePane="bottomRight" state="frozen"/>
      <selection pane="topLeft" activeCell="M49" sqref="M49"/>
      <selection pane="topRight" activeCell="M49" sqref="M49"/>
      <selection pane="bottomLeft" activeCell="M49" sqref="M49"/>
      <selection pane="bottomRight" activeCell="B36" sqref="B36"/>
    </sheetView>
  </sheetViews>
  <sheetFormatPr defaultColWidth="9.00390625" defaultRowHeight="13.5"/>
  <cols>
    <col min="1" max="1" width="2.00390625" style="60" customWidth="1"/>
    <col min="2" max="2" width="5.625" style="60" customWidth="1"/>
    <col min="3" max="3" width="36.00390625" style="60" customWidth="1"/>
    <col min="4" max="4" width="20.00390625" style="60" customWidth="1"/>
    <col min="5" max="5" width="10.625" style="60" customWidth="1"/>
    <col min="6" max="6" width="20.00390625" style="61" customWidth="1"/>
    <col min="7" max="7" width="10.625" style="62" customWidth="1"/>
    <col min="8" max="8" width="20.00390625" style="63" customWidth="1"/>
    <col min="9" max="9" width="12.125" style="62" customWidth="1"/>
    <col min="10" max="10" width="7.875" style="60" customWidth="1"/>
    <col min="11" max="16384" width="9.00390625" style="60" customWidth="1"/>
  </cols>
  <sheetData>
    <row r="1" spans="1:14" ht="21" customHeight="1">
      <c r="A1" s="3" t="s">
        <v>74</v>
      </c>
      <c r="N1" s="235"/>
    </row>
    <row r="2" ht="3" customHeight="1">
      <c r="A2" s="4"/>
    </row>
    <row r="3" ht="13.5" customHeight="1" thickBot="1">
      <c r="I3" s="64" t="s">
        <v>144</v>
      </c>
    </row>
    <row r="4" spans="2:9" ht="17.25" customHeight="1">
      <c r="B4" s="252" t="s">
        <v>75</v>
      </c>
      <c r="C4" s="253"/>
      <c r="D4" s="256" t="s">
        <v>167</v>
      </c>
      <c r="E4" s="257"/>
      <c r="F4" s="256" t="s">
        <v>145</v>
      </c>
      <c r="G4" s="257"/>
      <c r="H4" s="258" t="s">
        <v>76</v>
      </c>
      <c r="I4" s="260" t="s">
        <v>77</v>
      </c>
    </row>
    <row r="5" spans="2:9" ht="17.25" customHeight="1" thickBot="1">
      <c r="B5" s="254"/>
      <c r="C5" s="255"/>
      <c r="D5" s="65" t="s">
        <v>78</v>
      </c>
      <c r="E5" s="66" t="s">
        <v>79</v>
      </c>
      <c r="F5" s="65" t="s">
        <v>80</v>
      </c>
      <c r="G5" s="66" t="s">
        <v>79</v>
      </c>
      <c r="H5" s="259"/>
      <c r="I5" s="261"/>
    </row>
    <row r="6" spans="2:9" ht="17.25" customHeight="1">
      <c r="B6" s="262" t="s">
        <v>81</v>
      </c>
      <c r="C6" s="263"/>
      <c r="D6" s="67">
        <v>1067152195</v>
      </c>
      <c r="E6" s="68">
        <f aca="true" t="shared" si="0" ref="E6:E32">ROUND(D6/D$33*100,1)</f>
        <v>46.4</v>
      </c>
      <c r="F6" s="67">
        <v>1062554296</v>
      </c>
      <c r="G6" s="68">
        <f>ROUND(F6/F$33*100,1)</f>
        <v>47.1</v>
      </c>
      <c r="H6" s="69">
        <f>+D6-F6</f>
        <v>4597899</v>
      </c>
      <c r="I6" s="68">
        <f>IF(AND(OR(F6=0,F6=""),OR(D6="",D6=0)),"-",IF(AND(D6&gt;0,OR(F6=0,F6="")),"皆増",IF(AND(F6&gt;0,OR(D6="",D6=0)),"皆減",ROUND(H6/F6*100,1))))</f>
        <v>0.4</v>
      </c>
    </row>
    <row r="7" spans="2:9" ht="17.25" customHeight="1">
      <c r="B7" s="70"/>
      <c r="C7" s="71" t="s">
        <v>82</v>
      </c>
      <c r="D7" s="72">
        <v>428657597</v>
      </c>
      <c r="E7" s="73">
        <f t="shared" si="0"/>
        <v>18.7</v>
      </c>
      <c r="F7" s="72">
        <v>422767967</v>
      </c>
      <c r="G7" s="73">
        <f aca="true" t="shared" si="1" ref="G7:G32">ROUND(F7/F$33*100,1)</f>
        <v>18.7</v>
      </c>
      <c r="H7" s="72">
        <f>+D7-F7</f>
        <v>5889630</v>
      </c>
      <c r="I7" s="73">
        <f aca="true" t="shared" si="2" ref="I7:I33">IF(AND(OR(F7=0,F7=""),OR(D7="",D7=0)),"-",IF(AND(D7&gt;0,OR(F7=0,F7="")),"皆増",IF(AND(F7&gt;0,OR(D7="",D7=0)),"皆減",ROUND(H7/F7*100,1))))</f>
        <v>1.4</v>
      </c>
    </row>
    <row r="8" spans="2:9" ht="17.25" customHeight="1">
      <c r="B8" s="70"/>
      <c r="C8" s="74" t="s">
        <v>83</v>
      </c>
      <c r="D8" s="75">
        <v>74097996</v>
      </c>
      <c r="E8" s="76">
        <f t="shared" si="0"/>
        <v>3.2</v>
      </c>
      <c r="F8" s="75">
        <v>75334182</v>
      </c>
      <c r="G8" s="76">
        <f t="shared" si="1"/>
        <v>3.3</v>
      </c>
      <c r="H8" s="75">
        <f>+D8-F8</f>
        <v>-1236186</v>
      </c>
      <c r="I8" s="76">
        <f t="shared" si="2"/>
        <v>-1.6</v>
      </c>
    </row>
    <row r="9" spans="2:9" ht="17.25" customHeight="1">
      <c r="B9" s="70"/>
      <c r="C9" s="77" t="s">
        <v>84</v>
      </c>
      <c r="D9" s="78">
        <v>432071967</v>
      </c>
      <c r="E9" s="79">
        <f t="shared" si="0"/>
        <v>18.8</v>
      </c>
      <c r="F9" s="78">
        <v>431858703</v>
      </c>
      <c r="G9" s="79">
        <f t="shared" si="1"/>
        <v>19.1</v>
      </c>
      <c r="H9" s="78">
        <f>+D9-F9</f>
        <v>213264</v>
      </c>
      <c r="I9" s="79">
        <f>IF(AND(OR(F9=0,F9=""),OR(D9="",D9=0)),"-",IF(AND(D9&gt;0,OR(F9=0,F9="")),"皆増",IF(AND(F9&gt;0,OR(D9="",D9=0)),"皆減",ROUND(H9/F9*100,1))))</f>
        <v>0</v>
      </c>
    </row>
    <row r="10" spans="2:9" ht="17.25" customHeight="1">
      <c r="B10" s="264" t="s">
        <v>85</v>
      </c>
      <c r="C10" s="265"/>
      <c r="D10" s="80">
        <v>16168940</v>
      </c>
      <c r="E10" s="81">
        <f t="shared" si="0"/>
        <v>0.7</v>
      </c>
      <c r="F10" s="80">
        <v>16998021</v>
      </c>
      <c r="G10" s="81">
        <f t="shared" si="1"/>
        <v>0.8</v>
      </c>
      <c r="H10" s="82">
        <f aca="true" t="shared" si="3" ref="H10:H33">+D10-F10</f>
        <v>-829081</v>
      </c>
      <c r="I10" s="81">
        <f t="shared" si="2"/>
        <v>-4.9</v>
      </c>
    </row>
    <row r="11" spans="2:9" ht="17.25" customHeight="1">
      <c r="B11" s="264" t="s">
        <v>86</v>
      </c>
      <c r="C11" s="265"/>
      <c r="D11" s="83">
        <v>97268944</v>
      </c>
      <c r="E11" s="81">
        <f t="shared" si="0"/>
        <v>4.2</v>
      </c>
      <c r="F11" s="83">
        <v>73155015</v>
      </c>
      <c r="G11" s="81">
        <f t="shared" si="1"/>
        <v>3.2</v>
      </c>
      <c r="H11" s="82">
        <f t="shared" si="3"/>
        <v>24113929</v>
      </c>
      <c r="I11" s="81">
        <f t="shared" si="2"/>
        <v>33</v>
      </c>
    </row>
    <row r="12" spans="2:9" ht="17.25" customHeight="1">
      <c r="B12" s="266" t="s">
        <v>87</v>
      </c>
      <c r="C12" s="265"/>
      <c r="D12" s="83">
        <v>24357829</v>
      </c>
      <c r="E12" s="81">
        <f t="shared" si="0"/>
        <v>1.1</v>
      </c>
      <c r="F12" s="83">
        <v>20220625</v>
      </c>
      <c r="G12" s="81">
        <f t="shared" si="1"/>
        <v>0.9</v>
      </c>
      <c r="H12" s="82">
        <f>+D12-F12</f>
        <v>4137204</v>
      </c>
      <c r="I12" s="81">
        <f>IF(AND(OR(F12=0,F12=""),OR(D12="",D12=0)),"-",IF(AND(D12&gt;0,OR(F12=0,F12="")),"皆増",IF(AND(F12&gt;0,OR(D12="",D12=0)),"皆減",ROUND(H12/F12*100,1))))</f>
        <v>20.5</v>
      </c>
    </row>
    <row r="13" spans="2:9" ht="17.25" customHeight="1">
      <c r="B13" s="264" t="s">
        <v>88</v>
      </c>
      <c r="C13" s="265"/>
      <c r="D13" s="83">
        <v>5334660</v>
      </c>
      <c r="E13" s="81">
        <f t="shared" si="0"/>
        <v>0.2</v>
      </c>
      <c r="F13" s="83">
        <v>5592187</v>
      </c>
      <c r="G13" s="81">
        <f t="shared" si="1"/>
        <v>0.2</v>
      </c>
      <c r="H13" s="82">
        <f t="shared" si="3"/>
        <v>-257527</v>
      </c>
      <c r="I13" s="81">
        <f t="shared" si="2"/>
        <v>-4.6</v>
      </c>
    </row>
    <row r="14" spans="2:9" ht="17.25" customHeight="1">
      <c r="B14" s="267" t="s">
        <v>89</v>
      </c>
      <c r="C14" s="265"/>
      <c r="D14" s="83">
        <v>140496040</v>
      </c>
      <c r="E14" s="81">
        <f t="shared" si="0"/>
        <v>6.1</v>
      </c>
      <c r="F14" s="83">
        <v>144278009</v>
      </c>
      <c r="G14" s="81">
        <f t="shared" si="1"/>
        <v>6.4</v>
      </c>
      <c r="H14" s="82">
        <f t="shared" si="3"/>
        <v>-3781969</v>
      </c>
      <c r="I14" s="81">
        <f t="shared" si="2"/>
        <v>-2.6</v>
      </c>
    </row>
    <row r="15" spans="2:9" ht="17.25" customHeight="1">
      <c r="B15" s="70"/>
      <c r="C15" s="71" t="s">
        <v>90</v>
      </c>
      <c r="D15" s="72">
        <v>124952000</v>
      </c>
      <c r="E15" s="73">
        <f t="shared" si="0"/>
        <v>5.4</v>
      </c>
      <c r="F15" s="72">
        <v>130626700</v>
      </c>
      <c r="G15" s="73">
        <f t="shared" si="1"/>
        <v>5.8</v>
      </c>
      <c r="H15" s="72">
        <f>+D15-F15</f>
        <v>-5674700</v>
      </c>
      <c r="I15" s="73">
        <f>IF(AND(OR(F15=0,F15=""),OR(D15="",D15=0)),"-",IF(AND(D15&gt;0,OR(F15=0,F15="")),"皆増",IF(AND(F15&gt;0,OR(D15="",D15=0)),"皆減",ROUND(H15/F15*100,1))))</f>
        <v>-4.3</v>
      </c>
    </row>
    <row r="16" spans="2:9" ht="17.25" customHeight="1">
      <c r="B16" s="70"/>
      <c r="C16" s="84" t="s">
        <v>91</v>
      </c>
      <c r="D16" s="75">
        <v>14457660</v>
      </c>
      <c r="E16" s="76">
        <f t="shared" si="0"/>
        <v>0.6</v>
      </c>
      <c r="F16" s="75">
        <v>13633000</v>
      </c>
      <c r="G16" s="76">
        <f t="shared" si="1"/>
        <v>0.6</v>
      </c>
      <c r="H16" s="75">
        <f>+D16-F16</f>
        <v>824660</v>
      </c>
      <c r="I16" s="76">
        <f>IF(AND(OR(F16=0,F16=""),OR(D16="",D16=0)),"-",IF(AND(D16&gt;0,OR(F16=0,F16="")),"皆増",IF(AND(F16&gt;0,OR(D16="",D16=0)),"皆減",ROUND(H16/F16*100,1))))</f>
        <v>6</v>
      </c>
    </row>
    <row r="17" spans="2:9" ht="17.25" customHeight="1">
      <c r="B17" s="85"/>
      <c r="C17" s="77" t="s">
        <v>92</v>
      </c>
      <c r="D17" s="78">
        <v>1086380</v>
      </c>
      <c r="E17" s="79">
        <f t="shared" si="0"/>
        <v>0</v>
      </c>
      <c r="F17" s="78">
        <v>18309</v>
      </c>
      <c r="G17" s="79">
        <f t="shared" si="1"/>
        <v>0</v>
      </c>
      <c r="H17" s="78">
        <f>+D17-F17</f>
        <v>1068071</v>
      </c>
      <c r="I17" s="79">
        <f>IF(AND(OR(F17=0,F17=""),OR(D17="",D17=0)),"-",IF(AND(D17&gt;0,OR(F17=0,F17="")),"皆増",IF(AND(F17&gt;0,OR(D17="",D17=0)),"皆減",ROUND(H17/F17*100,1))))</f>
        <v>5833.6</v>
      </c>
    </row>
    <row r="18" spans="2:9" ht="17.25" customHeight="1">
      <c r="B18" s="264" t="s">
        <v>93</v>
      </c>
      <c r="C18" s="265"/>
      <c r="D18" s="83">
        <v>27617473</v>
      </c>
      <c r="E18" s="81">
        <f t="shared" si="0"/>
        <v>1.2</v>
      </c>
      <c r="F18" s="83">
        <v>31399913</v>
      </c>
      <c r="G18" s="81">
        <f t="shared" si="1"/>
        <v>1.4</v>
      </c>
      <c r="H18" s="82">
        <f t="shared" si="3"/>
        <v>-3782440</v>
      </c>
      <c r="I18" s="81">
        <f t="shared" si="2"/>
        <v>-12</v>
      </c>
    </row>
    <row r="19" spans="2:9" ht="17.25" customHeight="1">
      <c r="B19" s="264" t="s">
        <v>94</v>
      </c>
      <c r="C19" s="265"/>
      <c r="D19" s="83">
        <v>35836072</v>
      </c>
      <c r="E19" s="81">
        <f t="shared" si="0"/>
        <v>1.6</v>
      </c>
      <c r="F19" s="83">
        <v>30682967</v>
      </c>
      <c r="G19" s="81">
        <f t="shared" si="1"/>
        <v>1.4</v>
      </c>
      <c r="H19" s="82">
        <f t="shared" si="3"/>
        <v>5153105</v>
      </c>
      <c r="I19" s="81">
        <f t="shared" si="2"/>
        <v>16.8</v>
      </c>
    </row>
    <row r="20" spans="2:9" ht="17.25" customHeight="1">
      <c r="B20" s="267" t="s">
        <v>95</v>
      </c>
      <c r="C20" s="265"/>
      <c r="D20" s="83">
        <v>348889461</v>
      </c>
      <c r="E20" s="81">
        <f t="shared" si="0"/>
        <v>15.2</v>
      </c>
      <c r="F20" s="83">
        <v>343502965</v>
      </c>
      <c r="G20" s="81">
        <f t="shared" si="1"/>
        <v>15.2</v>
      </c>
      <c r="H20" s="82">
        <f t="shared" si="3"/>
        <v>5386496</v>
      </c>
      <c r="I20" s="81">
        <f t="shared" si="2"/>
        <v>1.6</v>
      </c>
    </row>
    <row r="21" spans="2:9" ht="17.25" customHeight="1">
      <c r="B21" s="86"/>
      <c r="C21" s="87" t="s">
        <v>96</v>
      </c>
      <c r="D21" s="72">
        <v>43351200</v>
      </c>
      <c r="E21" s="73">
        <f t="shared" si="0"/>
        <v>1.9</v>
      </c>
      <c r="F21" s="72">
        <v>41257696</v>
      </c>
      <c r="G21" s="73">
        <f t="shared" si="1"/>
        <v>1.8</v>
      </c>
      <c r="H21" s="72">
        <f t="shared" si="3"/>
        <v>2093504</v>
      </c>
      <c r="I21" s="73">
        <f t="shared" si="2"/>
        <v>5.1</v>
      </c>
    </row>
    <row r="22" spans="2:9" ht="17.25" customHeight="1">
      <c r="B22" s="86"/>
      <c r="C22" s="88" t="s">
        <v>97</v>
      </c>
      <c r="D22" s="75">
        <v>305538261</v>
      </c>
      <c r="E22" s="76">
        <f t="shared" si="0"/>
        <v>13.3</v>
      </c>
      <c r="F22" s="89">
        <v>302245269</v>
      </c>
      <c r="G22" s="76">
        <f t="shared" si="1"/>
        <v>13.4</v>
      </c>
      <c r="H22" s="75">
        <f t="shared" si="3"/>
        <v>3292992</v>
      </c>
      <c r="I22" s="76">
        <f t="shared" si="2"/>
        <v>1.1</v>
      </c>
    </row>
    <row r="23" spans="2:9" ht="17.25" customHeight="1">
      <c r="B23" s="264" t="s">
        <v>98</v>
      </c>
      <c r="C23" s="265"/>
      <c r="D23" s="83">
        <v>129478832</v>
      </c>
      <c r="E23" s="81">
        <f t="shared" si="0"/>
        <v>5.6</v>
      </c>
      <c r="F23" s="83">
        <v>118123245</v>
      </c>
      <c r="G23" s="81">
        <f t="shared" si="1"/>
        <v>5.2</v>
      </c>
      <c r="H23" s="82">
        <f t="shared" si="3"/>
        <v>11355587</v>
      </c>
      <c r="I23" s="81">
        <f t="shared" si="2"/>
        <v>9.6</v>
      </c>
    </row>
    <row r="24" spans="2:9" ht="17.25" customHeight="1">
      <c r="B24" s="264" t="s">
        <v>99</v>
      </c>
      <c r="C24" s="265"/>
      <c r="D24" s="83">
        <v>5789351</v>
      </c>
      <c r="E24" s="81">
        <f t="shared" si="0"/>
        <v>0.3</v>
      </c>
      <c r="F24" s="83">
        <v>6743084</v>
      </c>
      <c r="G24" s="81">
        <f t="shared" si="1"/>
        <v>0.3</v>
      </c>
      <c r="H24" s="82">
        <f t="shared" si="3"/>
        <v>-953733</v>
      </c>
      <c r="I24" s="81">
        <f t="shared" si="2"/>
        <v>-14.1</v>
      </c>
    </row>
    <row r="25" spans="2:9" ht="17.25" customHeight="1">
      <c r="B25" s="264" t="s">
        <v>100</v>
      </c>
      <c r="C25" s="265"/>
      <c r="D25" s="83">
        <v>523073</v>
      </c>
      <c r="E25" s="81">
        <f t="shared" si="0"/>
        <v>0</v>
      </c>
      <c r="F25" s="83">
        <v>300826</v>
      </c>
      <c r="G25" s="81">
        <f t="shared" si="1"/>
        <v>0</v>
      </c>
      <c r="H25" s="82">
        <f t="shared" si="3"/>
        <v>222247</v>
      </c>
      <c r="I25" s="81">
        <f t="shared" si="2"/>
        <v>73.9</v>
      </c>
    </row>
    <row r="26" spans="2:9" ht="17.25" customHeight="1">
      <c r="B26" s="264" t="s">
        <v>101</v>
      </c>
      <c r="C26" s="265"/>
      <c r="D26" s="83">
        <v>82219492</v>
      </c>
      <c r="E26" s="81">
        <f t="shared" si="0"/>
        <v>3.6</v>
      </c>
      <c r="F26" s="83">
        <v>78601443</v>
      </c>
      <c r="G26" s="81">
        <f t="shared" si="1"/>
        <v>3.5</v>
      </c>
      <c r="H26" s="82">
        <f t="shared" si="3"/>
        <v>3618049</v>
      </c>
      <c r="I26" s="81">
        <f t="shared" si="2"/>
        <v>4.6</v>
      </c>
    </row>
    <row r="27" spans="2:9" ht="17.25" customHeight="1">
      <c r="B27" s="264" t="s">
        <v>102</v>
      </c>
      <c r="C27" s="265"/>
      <c r="D27" s="83">
        <v>26532802</v>
      </c>
      <c r="E27" s="81">
        <f t="shared" si="0"/>
        <v>1.2</v>
      </c>
      <c r="F27" s="83">
        <v>25492283</v>
      </c>
      <c r="G27" s="81">
        <f t="shared" si="1"/>
        <v>1.1</v>
      </c>
      <c r="H27" s="82">
        <f t="shared" si="3"/>
        <v>1040519</v>
      </c>
      <c r="I27" s="81">
        <f t="shared" si="2"/>
        <v>4.1</v>
      </c>
    </row>
    <row r="28" spans="2:9" ht="17.25" customHeight="1">
      <c r="B28" s="264" t="s">
        <v>103</v>
      </c>
      <c r="C28" s="265"/>
      <c r="D28" s="83">
        <v>75969165</v>
      </c>
      <c r="E28" s="81">
        <f t="shared" si="0"/>
        <v>3.3</v>
      </c>
      <c r="F28" s="83">
        <v>72127934</v>
      </c>
      <c r="G28" s="81">
        <f t="shared" si="1"/>
        <v>3.2</v>
      </c>
      <c r="H28" s="82">
        <f t="shared" si="3"/>
        <v>3841231</v>
      </c>
      <c r="I28" s="81">
        <f t="shared" si="2"/>
        <v>5.3</v>
      </c>
    </row>
    <row r="29" spans="2:9" ht="17.25" customHeight="1">
      <c r="B29" s="268" t="s">
        <v>104</v>
      </c>
      <c r="C29" s="265"/>
      <c r="D29" s="83">
        <v>214169578</v>
      </c>
      <c r="E29" s="81">
        <f t="shared" si="0"/>
        <v>9.3</v>
      </c>
      <c r="F29" s="83">
        <v>227440955</v>
      </c>
      <c r="G29" s="81">
        <f t="shared" si="1"/>
        <v>10.1</v>
      </c>
      <c r="H29" s="82">
        <f t="shared" si="3"/>
        <v>-13271377</v>
      </c>
      <c r="I29" s="81">
        <f t="shared" si="2"/>
        <v>-5.8</v>
      </c>
    </row>
    <row r="30" spans="2:9" ht="17.25" customHeight="1">
      <c r="B30" s="90"/>
      <c r="C30" s="91" t="s">
        <v>105</v>
      </c>
      <c r="D30" s="72">
        <v>125582701</v>
      </c>
      <c r="E30" s="73">
        <f t="shared" si="0"/>
        <v>5.5</v>
      </c>
      <c r="F30" s="72">
        <v>130720201</v>
      </c>
      <c r="G30" s="73">
        <f t="shared" si="1"/>
        <v>5.8</v>
      </c>
      <c r="H30" s="72">
        <f>+D30-F30</f>
        <v>-5137500</v>
      </c>
      <c r="I30" s="73">
        <f>IF(AND(OR(F30=0,F30=""),OR(D30="",D30=0)),"-",IF(AND(D30&gt;0,OR(F30=0,F30="")),"皆増",IF(AND(F30&gt;0,OR(D30="",D30=0)),"皆減",ROUND(H30/F30*100,1))))</f>
        <v>-3.9</v>
      </c>
    </row>
    <row r="31" spans="2:9" ht="17.25" customHeight="1">
      <c r="B31" s="90"/>
      <c r="C31" s="92" t="s">
        <v>106</v>
      </c>
      <c r="D31" s="89">
        <v>87582777</v>
      </c>
      <c r="E31" s="93">
        <f t="shared" si="0"/>
        <v>3.8</v>
      </c>
      <c r="F31" s="89">
        <v>95157054</v>
      </c>
      <c r="G31" s="93">
        <f t="shared" si="1"/>
        <v>4.2</v>
      </c>
      <c r="H31" s="89">
        <f>+D31-F31</f>
        <v>-7574277</v>
      </c>
      <c r="I31" s="93">
        <f>IF(AND(OR(F31=0,F31=""),OR(D31="",D31=0)),"-",IF(AND(D31&gt;0,OR(F31=0,F31="")),"皆増",IF(AND(F31&gt;0,OR(D31="",D31=0)),"皆減",ROUND(H31/F31*100,1))))</f>
        <v>-8</v>
      </c>
    </row>
    <row r="32" spans="2:9" ht="17.25" customHeight="1" thickBot="1">
      <c r="B32" s="94"/>
      <c r="C32" s="95" t="s">
        <v>107</v>
      </c>
      <c r="D32" s="96">
        <v>914400</v>
      </c>
      <c r="E32" s="97">
        <f t="shared" si="0"/>
        <v>0</v>
      </c>
      <c r="F32" s="98">
        <v>1249000</v>
      </c>
      <c r="G32" s="97">
        <f t="shared" si="1"/>
        <v>0.1</v>
      </c>
      <c r="H32" s="96">
        <f>+D32-F32</f>
        <v>-334600</v>
      </c>
      <c r="I32" s="97">
        <f t="shared" si="2"/>
        <v>-26.8</v>
      </c>
    </row>
    <row r="33" spans="2:9" ht="17.25" customHeight="1" thickBot="1" thickTop="1">
      <c r="B33" s="269" t="s">
        <v>108</v>
      </c>
      <c r="C33" s="270"/>
      <c r="D33" s="99">
        <f>SUM(D6,D10:D14,D18:D20,D23:D29)</f>
        <v>2297803907</v>
      </c>
      <c r="E33" s="100">
        <f>D33/D$33*100</f>
        <v>100</v>
      </c>
      <c r="F33" s="99">
        <f>SUM(F6,F10:F14,F18:F20,F23:F29)</f>
        <v>2257213768</v>
      </c>
      <c r="G33" s="100">
        <f>F33/F$33*100</f>
        <v>100</v>
      </c>
      <c r="H33" s="101">
        <f t="shared" si="3"/>
        <v>40590139</v>
      </c>
      <c r="I33" s="100">
        <f t="shared" si="2"/>
        <v>1.8</v>
      </c>
    </row>
    <row r="34" spans="2:10" ht="31.5" customHeight="1">
      <c r="B34" s="232" t="s">
        <v>146</v>
      </c>
      <c r="C34" s="271" t="s">
        <v>109</v>
      </c>
      <c r="D34" s="271"/>
      <c r="E34" s="271"/>
      <c r="F34" s="271"/>
      <c r="G34" s="271"/>
      <c r="H34" s="271"/>
      <c r="I34" s="271"/>
      <c r="J34" s="9"/>
    </row>
    <row r="35" spans="2:9" ht="14.25">
      <c r="B35" s="231"/>
      <c r="C35" s="102"/>
      <c r="D35" s="51"/>
      <c r="E35" s="51"/>
      <c r="F35" s="51"/>
      <c r="G35" s="51"/>
      <c r="H35" s="51"/>
      <c r="I35" s="51"/>
    </row>
  </sheetData>
  <sheetProtection/>
  <mergeCells count="23">
    <mergeCell ref="B27:C27"/>
    <mergeCell ref="B28:C28"/>
    <mergeCell ref="B29:C29"/>
    <mergeCell ref="B33:C33"/>
    <mergeCell ref="C34:I34"/>
    <mergeCell ref="B19:C19"/>
    <mergeCell ref="B20:C20"/>
    <mergeCell ref="B23:C23"/>
    <mergeCell ref="B24:C24"/>
    <mergeCell ref="B25:C25"/>
    <mergeCell ref="B26:C26"/>
    <mergeCell ref="B10:C10"/>
    <mergeCell ref="B11:C11"/>
    <mergeCell ref="B12:C12"/>
    <mergeCell ref="B13:C13"/>
    <mergeCell ref="B14:C14"/>
    <mergeCell ref="B18:C18"/>
    <mergeCell ref="B4:C5"/>
    <mergeCell ref="D4:E4"/>
    <mergeCell ref="F4:G4"/>
    <mergeCell ref="H4:H5"/>
    <mergeCell ref="I4:I5"/>
    <mergeCell ref="B6:C6"/>
  </mergeCells>
  <printOptions horizontalCentered="1"/>
  <pageMargins left="0.3937007874015748" right="0.3937007874015748" top="0.7874015748031497" bottom="0.3937007874015748" header="0.5118110236220472" footer="0"/>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1"/>
  <sheetViews>
    <sheetView view="pageBreakPreview" zoomScaleNormal="75" zoomScaleSheetLayoutView="100" zoomScalePageLayoutView="0" workbookViewId="0" topLeftCell="B1">
      <selection activeCell="M33" sqref="M33"/>
    </sheetView>
  </sheetViews>
  <sheetFormatPr defaultColWidth="9.00390625" defaultRowHeight="13.5"/>
  <cols>
    <col min="1" max="1" width="1.75390625" style="104" customWidth="1"/>
    <col min="2" max="2" width="5.625" style="104" customWidth="1"/>
    <col min="3" max="4" width="3.625" style="104" customWidth="1"/>
    <col min="5" max="5" width="25.625" style="104" customWidth="1"/>
    <col min="6" max="6" width="20.625" style="104" customWidth="1"/>
    <col min="7" max="7" width="11.625" style="104" customWidth="1"/>
    <col min="8" max="8" width="20.625" style="105" customWidth="1"/>
    <col min="9" max="9" width="11.625" style="106" customWidth="1"/>
    <col min="10" max="10" width="20.625" style="107" customWidth="1"/>
    <col min="11" max="11" width="11.625" style="106" customWidth="1"/>
    <col min="12" max="12" width="1.00390625" style="104" customWidth="1"/>
    <col min="13" max="16384" width="9.00390625" style="104" customWidth="1"/>
  </cols>
  <sheetData>
    <row r="1" spans="1:14" ht="21" customHeight="1">
      <c r="A1" s="103" t="s">
        <v>110</v>
      </c>
      <c r="N1" s="234"/>
    </row>
    <row r="2" ht="5.25" customHeight="1">
      <c r="A2" s="108"/>
    </row>
    <row r="3" ht="15.75" customHeight="1" thickBot="1">
      <c r="K3" s="109" t="s">
        <v>144</v>
      </c>
    </row>
    <row r="4" spans="2:11" ht="16.5" customHeight="1">
      <c r="B4" s="272" t="s">
        <v>75</v>
      </c>
      <c r="C4" s="273"/>
      <c r="D4" s="273"/>
      <c r="E4" s="274"/>
      <c r="F4" s="278" t="s">
        <v>168</v>
      </c>
      <c r="G4" s="279"/>
      <c r="H4" s="278" t="s">
        <v>169</v>
      </c>
      <c r="I4" s="279"/>
      <c r="J4" s="280" t="s">
        <v>76</v>
      </c>
      <c r="K4" s="282" t="s">
        <v>77</v>
      </c>
    </row>
    <row r="5" spans="2:11" ht="16.5" customHeight="1" thickBot="1">
      <c r="B5" s="275"/>
      <c r="C5" s="276"/>
      <c r="D5" s="276"/>
      <c r="E5" s="277"/>
      <c r="F5" s="110" t="s">
        <v>78</v>
      </c>
      <c r="G5" s="111" t="s">
        <v>79</v>
      </c>
      <c r="H5" s="110" t="s">
        <v>80</v>
      </c>
      <c r="I5" s="111" t="s">
        <v>79</v>
      </c>
      <c r="J5" s="281"/>
      <c r="K5" s="283"/>
    </row>
    <row r="6" spans="2:11" ht="15" customHeight="1">
      <c r="B6" s="112" t="s">
        <v>111</v>
      </c>
      <c r="C6" s="113"/>
      <c r="D6" s="113"/>
      <c r="E6" s="114"/>
      <c r="F6" s="115">
        <v>403411220</v>
      </c>
      <c r="G6" s="116">
        <f aca="true" t="shared" si="0" ref="G6:G35">ROUND(F6/F$36*100,1)</f>
        <v>17.6</v>
      </c>
      <c r="H6" s="115">
        <v>398984818</v>
      </c>
      <c r="I6" s="116">
        <f aca="true" t="shared" si="1" ref="I6:I35">ROUND(H6/H$36*100,1)</f>
        <v>17.7</v>
      </c>
      <c r="J6" s="117">
        <f>+F6-H6</f>
        <v>4426402</v>
      </c>
      <c r="K6" s="118">
        <f aca="true" t="shared" si="2" ref="K6:K36">IF(AND(OR(H6=0,H6=""),OR(F6="",F6=0)),"-",IF(AND(F6&gt;0,OR(H6=0,H6="")),"皆増",IF(AND(H6&gt;0,OR(F6="",F6=0)),"皆減",ROUND(J6/H6*100,1))))</f>
        <v>1.1</v>
      </c>
    </row>
    <row r="7" spans="2:11" ht="15" customHeight="1">
      <c r="B7" s="119"/>
      <c r="C7" s="120" t="s">
        <v>112</v>
      </c>
      <c r="D7" s="121"/>
      <c r="E7" s="122"/>
      <c r="F7" s="123">
        <v>278673842</v>
      </c>
      <c r="G7" s="124">
        <f>ROUND(F7/F$36*100,1)</f>
        <v>12.1</v>
      </c>
      <c r="H7" s="125">
        <v>276673585</v>
      </c>
      <c r="I7" s="124">
        <f t="shared" si="1"/>
        <v>12.3</v>
      </c>
      <c r="J7" s="126">
        <f aca="true" t="shared" si="3" ref="J7:J36">+F7-H7</f>
        <v>2000257</v>
      </c>
      <c r="K7" s="127">
        <f t="shared" si="2"/>
        <v>0.7</v>
      </c>
    </row>
    <row r="8" spans="2:11" ht="15" customHeight="1">
      <c r="B8" s="128"/>
      <c r="C8" s="129" t="s">
        <v>113</v>
      </c>
      <c r="D8" s="130"/>
      <c r="E8" s="131"/>
      <c r="F8" s="132">
        <v>36391762</v>
      </c>
      <c r="G8" s="133">
        <f t="shared" si="0"/>
        <v>1.6</v>
      </c>
      <c r="H8" s="134">
        <v>38771658</v>
      </c>
      <c r="I8" s="133">
        <f t="shared" si="1"/>
        <v>1.7</v>
      </c>
      <c r="J8" s="135">
        <f t="shared" si="3"/>
        <v>-2379896</v>
      </c>
      <c r="K8" s="136">
        <f t="shared" si="2"/>
        <v>-6.1</v>
      </c>
    </row>
    <row r="9" spans="2:11" ht="15" customHeight="1">
      <c r="B9" s="137" t="s">
        <v>114</v>
      </c>
      <c r="C9" s="138"/>
      <c r="D9" s="138"/>
      <c r="E9" s="139"/>
      <c r="F9" s="140">
        <v>536759109</v>
      </c>
      <c r="G9" s="141">
        <f t="shared" si="0"/>
        <v>23.4</v>
      </c>
      <c r="H9" s="140">
        <v>518994439</v>
      </c>
      <c r="I9" s="141">
        <f t="shared" si="1"/>
        <v>23</v>
      </c>
      <c r="J9" s="142">
        <f t="shared" si="3"/>
        <v>17764670</v>
      </c>
      <c r="K9" s="143">
        <f t="shared" si="2"/>
        <v>3.4</v>
      </c>
    </row>
    <row r="10" spans="2:11" ht="15" customHeight="1">
      <c r="B10" s="119"/>
      <c r="C10" s="220" t="s">
        <v>115</v>
      </c>
      <c r="D10" s="221"/>
      <c r="E10" s="222"/>
      <c r="F10" s="125">
        <v>156469640</v>
      </c>
      <c r="G10" s="223">
        <f t="shared" si="0"/>
        <v>6.8</v>
      </c>
      <c r="H10" s="125">
        <v>155445699</v>
      </c>
      <c r="I10" s="223">
        <f t="shared" si="1"/>
        <v>6.9</v>
      </c>
      <c r="J10" s="224">
        <f t="shared" si="3"/>
        <v>1023941</v>
      </c>
      <c r="K10" s="225">
        <f t="shared" si="2"/>
        <v>0.7</v>
      </c>
    </row>
    <row r="11" spans="2:11" ht="15" customHeight="1">
      <c r="B11" s="137" t="s">
        <v>116</v>
      </c>
      <c r="C11" s="138"/>
      <c r="D11" s="138"/>
      <c r="E11" s="139"/>
      <c r="F11" s="140">
        <v>198797799</v>
      </c>
      <c r="G11" s="141">
        <f t="shared" si="0"/>
        <v>8.7</v>
      </c>
      <c r="H11" s="140">
        <v>206156188</v>
      </c>
      <c r="I11" s="141">
        <f t="shared" si="1"/>
        <v>9.1</v>
      </c>
      <c r="J11" s="142">
        <f t="shared" si="3"/>
        <v>-7358389</v>
      </c>
      <c r="K11" s="143">
        <f t="shared" si="2"/>
        <v>-3.6</v>
      </c>
    </row>
    <row r="12" spans="2:11" ht="15" customHeight="1">
      <c r="B12" s="119"/>
      <c r="C12" s="120" t="s">
        <v>117</v>
      </c>
      <c r="D12" s="121"/>
      <c r="E12" s="122"/>
      <c r="F12" s="123">
        <v>175096204</v>
      </c>
      <c r="G12" s="124">
        <f t="shared" si="0"/>
        <v>7.6</v>
      </c>
      <c r="H12" s="123">
        <v>179779513</v>
      </c>
      <c r="I12" s="124">
        <f t="shared" si="1"/>
        <v>8</v>
      </c>
      <c r="J12" s="126">
        <f t="shared" si="3"/>
        <v>-4683309</v>
      </c>
      <c r="K12" s="127">
        <f t="shared" si="2"/>
        <v>-2.6</v>
      </c>
    </row>
    <row r="13" spans="2:11" ht="15" customHeight="1" thickBot="1">
      <c r="B13" s="144"/>
      <c r="C13" s="145" t="s">
        <v>118</v>
      </c>
      <c r="D13" s="146"/>
      <c r="E13" s="147"/>
      <c r="F13" s="148">
        <v>23701595</v>
      </c>
      <c r="G13" s="149">
        <f t="shared" si="0"/>
        <v>1</v>
      </c>
      <c r="H13" s="148">
        <v>26376675</v>
      </c>
      <c r="I13" s="149">
        <f t="shared" si="1"/>
        <v>1.2</v>
      </c>
      <c r="J13" s="150">
        <f t="shared" si="3"/>
        <v>-2675080</v>
      </c>
      <c r="K13" s="151">
        <f t="shared" si="2"/>
        <v>-10.1</v>
      </c>
    </row>
    <row r="14" spans="2:11" ht="15" customHeight="1" thickBot="1" thickTop="1">
      <c r="B14" s="152" t="s">
        <v>119</v>
      </c>
      <c r="C14" s="153"/>
      <c r="D14" s="153"/>
      <c r="E14" s="154"/>
      <c r="F14" s="155">
        <f>SUM(F6,F9,F11)</f>
        <v>1138968128</v>
      </c>
      <c r="G14" s="156">
        <f t="shared" si="0"/>
        <v>49.6</v>
      </c>
      <c r="H14" s="155">
        <f>SUM(H6,H9,H11)</f>
        <v>1124135445</v>
      </c>
      <c r="I14" s="156">
        <f t="shared" si="1"/>
        <v>49.8</v>
      </c>
      <c r="J14" s="157">
        <f t="shared" si="3"/>
        <v>14832683</v>
      </c>
      <c r="K14" s="158">
        <f t="shared" si="2"/>
        <v>1.3</v>
      </c>
    </row>
    <row r="15" spans="2:11" ht="15" customHeight="1">
      <c r="B15" s="137" t="s">
        <v>120</v>
      </c>
      <c r="C15" s="138"/>
      <c r="D15" s="138"/>
      <c r="E15" s="159"/>
      <c r="F15" s="140">
        <v>263402104</v>
      </c>
      <c r="G15" s="160">
        <f t="shared" si="0"/>
        <v>11.5</v>
      </c>
      <c r="H15" s="140">
        <v>259667904</v>
      </c>
      <c r="I15" s="160">
        <f t="shared" si="1"/>
        <v>11.5</v>
      </c>
      <c r="J15" s="161">
        <f t="shared" si="3"/>
        <v>3734200</v>
      </c>
      <c r="K15" s="162">
        <f t="shared" si="2"/>
        <v>1.4</v>
      </c>
    </row>
    <row r="16" spans="2:11" ht="15" customHeight="1">
      <c r="B16" s="163"/>
      <c r="C16" s="120" t="s">
        <v>121</v>
      </c>
      <c r="D16" s="164"/>
      <c r="E16" s="122"/>
      <c r="F16" s="165">
        <v>103966156</v>
      </c>
      <c r="G16" s="166">
        <f t="shared" si="0"/>
        <v>4.5</v>
      </c>
      <c r="H16" s="165">
        <v>99055070</v>
      </c>
      <c r="I16" s="166">
        <f t="shared" si="1"/>
        <v>4.4</v>
      </c>
      <c r="J16" s="167">
        <f t="shared" si="3"/>
        <v>4911086</v>
      </c>
      <c r="K16" s="168">
        <f t="shared" si="2"/>
        <v>5</v>
      </c>
    </row>
    <row r="17" spans="2:11" ht="15" customHeight="1">
      <c r="B17" s="163"/>
      <c r="C17" s="169" t="s">
        <v>122</v>
      </c>
      <c r="D17" s="170"/>
      <c r="E17" s="171"/>
      <c r="F17" s="165">
        <v>400000</v>
      </c>
      <c r="G17" s="166">
        <f t="shared" si="0"/>
        <v>0</v>
      </c>
      <c r="H17" s="165">
        <v>400000</v>
      </c>
      <c r="I17" s="166">
        <f t="shared" si="1"/>
        <v>0</v>
      </c>
      <c r="J17" s="167">
        <f t="shared" si="3"/>
        <v>0</v>
      </c>
      <c r="K17" s="168">
        <f t="shared" si="2"/>
        <v>0</v>
      </c>
    </row>
    <row r="18" spans="2:11" ht="15" customHeight="1">
      <c r="B18" s="163"/>
      <c r="C18" s="129" t="s">
        <v>123</v>
      </c>
      <c r="D18" s="172"/>
      <c r="E18" s="131"/>
      <c r="F18" s="132">
        <v>159035948</v>
      </c>
      <c r="G18" s="133">
        <f t="shared" si="0"/>
        <v>6.9</v>
      </c>
      <c r="H18" s="132">
        <v>160212834</v>
      </c>
      <c r="I18" s="133">
        <f t="shared" si="1"/>
        <v>7.1</v>
      </c>
      <c r="J18" s="135">
        <f t="shared" si="3"/>
        <v>-1176886</v>
      </c>
      <c r="K18" s="136">
        <f t="shared" si="2"/>
        <v>-0.7</v>
      </c>
    </row>
    <row r="19" spans="2:11" ht="15" customHeight="1">
      <c r="B19" s="137" t="s">
        <v>124</v>
      </c>
      <c r="C19" s="138"/>
      <c r="D19" s="138"/>
      <c r="E19" s="139"/>
      <c r="F19" s="140">
        <v>3712</v>
      </c>
      <c r="G19" s="141">
        <f t="shared" si="0"/>
        <v>0</v>
      </c>
      <c r="H19" s="140">
        <v>5712</v>
      </c>
      <c r="I19" s="141">
        <f t="shared" si="1"/>
        <v>0</v>
      </c>
      <c r="J19" s="142">
        <f t="shared" si="3"/>
        <v>-2000</v>
      </c>
      <c r="K19" s="143">
        <f t="shared" si="2"/>
        <v>-35</v>
      </c>
    </row>
    <row r="20" spans="2:11" ht="15" customHeight="1">
      <c r="B20" s="119"/>
      <c r="C20" s="120" t="s">
        <v>121</v>
      </c>
      <c r="D20" s="121"/>
      <c r="E20" s="122"/>
      <c r="F20" s="123">
        <v>55</v>
      </c>
      <c r="G20" s="124">
        <f t="shared" si="0"/>
        <v>0</v>
      </c>
      <c r="H20" s="123">
        <v>54</v>
      </c>
      <c r="I20" s="124">
        <f t="shared" si="1"/>
        <v>0</v>
      </c>
      <c r="J20" s="126">
        <f t="shared" si="3"/>
        <v>1</v>
      </c>
      <c r="K20" s="127">
        <f t="shared" si="2"/>
        <v>1.9</v>
      </c>
    </row>
    <row r="21" spans="2:11" ht="15" customHeight="1">
      <c r="B21" s="119"/>
      <c r="C21" s="169" t="s">
        <v>122</v>
      </c>
      <c r="D21" s="173"/>
      <c r="E21" s="171"/>
      <c r="F21" s="165">
        <v>0</v>
      </c>
      <c r="G21" s="166">
        <f t="shared" si="0"/>
        <v>0</v>
      </c>
      <c r="H21" s="165">
        <v>0</v>
      </c>
      <c r="I21" s="166">
        <f t="shared" si="1"/>
        <v>0</v>
      </c>
      <c r="J21" s="167">
        <f t="shared" si="3"/>
        <v>0</v>
      </c>
      <c r="K21" s="168" t="str">
        <f t="shared" si="2"/>
        <v>-</v>
      </c>
    </row>
    <row r="22" spans="2:11" ht="15" customHeight="1" thickBot="1">
      <c r="B22" s="119"/>
      <c r="C22" s="174" t="s">
        <v>123</v>
      </c>
      <c r="D22" s="175"/>
      <c r="E22" s="176"/>
      <c r="F22" s="177">
        <v>3657</v>
      </c>
      <c r="G22" s="178">
        <f t="shared" si="0"/>
        <v>0</v>
      </c>
      <c r="H22" s="177">
        <v>5658</v>
      </c>
      <c r="I22" s="178">
        <f t="shared" si="1"/>
        <v>0</v>
      </c>
      <c r="J22" s="179">
        <f t="shared" si="3"/>
        <v>-2001</v>
      </c>
      <c r="K22" s="180">
        <f t="shared" si="2"/>
        <v>-35.4</v>
      </c>
    </row>
    <row r="23" spans="2:11" ht="15" customHeight="1" thickBot="1" thickTop="1">
      <c r="B23" s="181" t="s">
        <v>125</v>
      </c>
      <c r="C23" s="182"/>
      <c r="D23" s="182"/>
      <c r="E23" s="183"/>
      <c r="F23" s="184">
        <f>SUM(F15,F19)</f>
        <v>263405816</v>
      </c>
      <c r="G23" s="185">
        <f t="shared" si="0"/>
        <v>11.5</v>
      </c>
      <c r="H23" s="184">
        <f>SUM(H15,H19)</f>
        <v>259673616</v>
      </c>
      <c r="I23" s="185">
        <f t="shared" si="1"/>
        <v>11.5</v>
      </c>
      <c r="J23" s="186">
        <f t="shared" si="3"/>
        <v>3732200</v>
      </c>
      <c r="K23" s="187">
        <f t="shared" si="2"/>
        <v>1.4</v>
      </c>
    </row>
    <row r="24" spans="2:11" ht="15" customHeight="1">
      <c r="B24" s="188" t="s">
        <v>126</v>
      </c>
      <c r="C24" s="189"/>
      <c r="D24" s="189"/>
      <c r="E24" s="190"/>
      <c r="F24" s="191">
        <v>380201927</v>
      </c>
      <c r="G24" s="116">
        <f t="shared" si="0"/>
        <v>16.5</v>
      </c>
      <c r="H24" s="191">
        <v>367455414</v>
      </c>
      <c r="I24" s="116">
        <f t="shared" si="1"/>
        <v>16.3</v>
      </c>
      <c r="J24" s="117">
        <f t="shared" si="3"/>
        <v>12746513</v>
      </c>
      <c r="K24" s="118">
        <f t="shared" si="2"/>
        <v>3.5</v>
      </c>
    </row>
    <row r="25" spans="2:11" ht="15" customHeight="1">
      <c r="B25" s="192" t="s">
        <v>127</v>
      </c>
      <c r="C25" s="193"/>
      <c r="D25" s="193"/>
      <c r="E25" s="139"/>
      <c r="F25" s="140">
        <v>22412664</v>
      </c>
      <c r="G25" s="141">
        <f t="shared" si="0"/>
        <v>1</v>
      </c>
      <c r="H25" s="140">
        <v>21730728</v>
      </c>
      <c r="I25" s="141">
        <f t="shared" si="1"/>
        <v>1</v>
      </c>
      <c r="J25" s="142">
        <f t="shared" si="3"/>
        <v>681936</v>
      </c>
      <c r="K25" s="143">
        <f t="shared" si="2"/>
        <v>3.1</v>
      </c>
    </row>
    <row r="26" spans="2:11" ht="15" customHeight="1">
      <c r="B26" s="192" t="s">
        <v>128</v>
      </c>
      <c r="C26" s="193"/>
      <c r="D26" s="193"/>
      <c r="E26" s="139"/>
      <c r="F26" s="140">
        <v>213075704</v>
      </c>
      <c r="G26" s="141">
        <f t="shared" si="0"/>
        <v>9.3</v>
      </c>
      <c r="H26" s="140">
        <v>213832016</v>
      </c>
      <c r="I26" s="141">
        <f t="shared" si="1"/>
        <v>9.5</v>
      </c>
      <c r="J26" s="142">
        <f t="shared" si="3"/>
        <v>-756312</v>
      </c>
      <c r="K26" s="143">
        <f t="shared" si="2"/>
        <v>-0.4</v>
      </c>
    </row>
    <row r="27" spans="2:11" ht="15" customHeight="1">
      <c r="B27" s="137" t="s">
        <v>129</v>
      </c>
      <c r="C27" s="138"/>
      <c r="D27" s="138"/>
      <c r="E27" s="139"/>
      <c r="F27" s="140">
        <v>11519472</v>
      </c>
      <c r="G27" s="141">
        <f t="shared" si="0"/>
        <v>0.5</v>
      </c>
      <c r="H27" s="140">
        <v>5205205</v>
      </c>
      <c r="I27" s="141">
        <f t="shared" si="1"/>
        <v>0.2</v>
      </c>
      <c r="J27" s="142">
        <f t="shared" si="3"/>
        <v>6314267</v>
      </c>
      <c r="K27" s="143">
        <f t="shared" si="2"/>
        <v>121.3</v>
      </c>
    </row>
    <row r="28" spans="2:11" ht="15" customHeight="1">
      <c r="B28" s="119"/>
      <c r="C28" s="120" t="s">
        <v>130</v>
      </c>
      <c r="D28" s="121"/>
      <c r="E28" s="122"/>
      <c r="F28" s="123">
        <v>666794</v>
      </c>
      <c r="G28" s="124">
        <f t="shared" si="0"/>
        <v>0</v>
      </c>
      <c r="H28" s="123">
        <v>919115</v>
      </c>
      <c r="I28" s="124">
        <f t="shared" si="1"/>
        <v>0</v>
      </c>
      <c r="J28" s="126">
        <f t="shared" si="3"/>
        <v>-252321</v>
      </c>
      <c r="K28" s="127">
        <f t="shared" si="2"/>
        <v>-27.5</v>
      </c>
    </row>
    <row r="29" spans="2:11" ht="15" customHeight="1">
      <c r="B29" s="119"/>
      <c r="C29" s="169" t="s">
        <v>131</v>
      </c>
      <c r="D29" s="173"/>
      <c r="E29" s="171"/>
      <c r="F29" s="165">
        <v>346001</v>
      </c>
      <c r="G29" s="166">
        <f t="shared" si="0"/>
        <v>0</v>
      </c>
      <c r="H29" s="165">
        <v>373934</v>
      </c>
      <c r="I29" s="166">
        <f t="shared" si="1"/>
        <v>0</v>
      </c>
      <c r="J29" s="167">
        <f t="shared" si="3"/>
        <v>-27933</v>
      </c>
      <c r="K29" s="168">
        <f t="shared" si="2"/>
        <v>-7.5</v>
      </c>
    </row>
    <row r="30" spans="2:11" ht="15" customHeight="1">
      <c r="B30" s="128"/>
      <c r="C30" s="129" t="s">
        <v>132</v>
      </c>
      <c r="D30" s="130"/>
      <c r="E30" s="131"/>
      <c r="F30" s="132">
        <v>10506677</v>
      </c>
      <c r="G30" s="133">
        <f t="shared" si="0"/>
        <v>0.5</v>
      </c>
      <c r="H30" s="132">
        <v>3912156</v>
      </c>
      <c r="I30" s="133">
        <f t="shared" si="1"/>
        <v>0.2</v>
      </c>
      <c r="J30" s="135">
        <f t="shared" si="3"/>
        <v>6594521</v>
      </c>
      <c r="K30" s="136">
        <f t="shared" si="2"/>
        <v>168.6</v>
      </c>
    </row>
    <row r="31" spans="2:11" ht="15" customHeight="1">
      <c r="B31" s="192" t="s">
        <v>133</v>
      </c>
      <c r="C31" s="193"/>
      <c r="D31" s="193"/>
      <c r="E31" s="139"/>
      <c r="F31" s="140">
        <v>5285274</v>
      </c>
      <c r="G31" s="141">
        <f t="shared" si="0"/>
        <v>0.2</v>
      </c>
      <c r="H31" s="140">
        <v>3518131</v>
      </c>
      <c r="I31" s="141">
        <f t="shared" si="1"/>
        <v>0.2</v>
      </c>
      <c r="J31" s="142">
        <f t="shared" si="3"/>
        <v>1767143</v>
      </c>
      <c r="K31" s="143">
        <f t="shared" si="2"/>
        <v>50.2</v>
      </c>
    </row>
    <row r="32" spans="2:11" ht="15" customHeight="1">
      <c r="B32" s="192" t="s">
        <v>134</v>
      </c>
      <c r="C32" s="193"/>
      <c r="D32" s="193"/>
      <c r="E32" s="139"/>
      <c r="F32" s="140">
        <v>30287190</v>
      </c>
      <c r="G32" s="141">
        <f t="shared" si="0"/>
        <v>1.3</v>
      </c>
      <c r="H32" s="140">
        <v>32512128</v>
      </c>
      <c r="I32" s="141">
        <f t="shared" si="1"/>
        <v>1.4</v>
      </c>
      <c r="J32" s="142">
        <f t="shared" si="3"/>
        <v>-2224938</v>
      </c>
      <c r="K32" s="143">
        <f t="shared" si="2"/>
        <v>-6.8</v>
      </c>
    </row>
    <row r="33" spans="2:11" ht="15" customHeight="1">
      <c r="B33" s="194" t="s">
        <v>135</v>
      </c>
      <c r="C33" s="193"/>
      <c r="D33" s="193"/>
      <c r="E33" s="139"/>
      <c r="F33" s="140">
        <v>229823533</v>
      </c>
      <c r="G33" s="141">
        <f t="shared" si="0"/>
        <v>10</v>
      </c>
      <c r="H33" s="140">
        <v>226329026</v>
      </c>
      <c r="I33" s="141">
        <f t="shared" si="1"/>
        <v>10</v>
      </c>
      <c r="J33" s="142">
        <f t="shared" si="3"/>
        <v>3494507</v>
      </c>
      <c r="K33" s="143">
        <f t="shared" si="2"/>
        <v>1.5</v>
      </c>
    </row>
    <row r="34" spans="2:11" ht="15" customHeight="1" thickBot="1">
      <c r="B34" s="195" t="s">
        <v>136</v>
      </c>
      <c r="C34" s="196"/>
      <c r="D34" s="138"/>
      <c r="E34" s="159"/>
      <c r="F34" s="197">
        <v>2824199</v>
      </c>
      <c r="G34" s="141">
        <f t="shared" si="0"/>
        <v>0.1</v>
      </c>
      <c r="H34" s="197">
        <v>2822059</v>
      </c>
      <c r="I34" s="141">
        <f t="shared" si="1"/>
        <v>0.1</v>
      </c>
      <c r="J34" s="142">
        <f t="shared" si="3"/>
        <v>2140</v>
      </c>
      <c r="K34" s="143">
        <f t="shared" si="2"/>
        <v>0.1</v>
      </c>
    </row>
    <row r="35" spans="2:11" ht="15" customHeight="1" thickBot="1" thickTop="1">
      <c r="B35" s="181" t="s">
        <v>137</v>
      </c>
      <c r="C35" s="182"/>
      <c r="D35" s="182"/>
      <c r="E35" s="183"/>
      <c r="F35" s="184">
        <f>SUM(F24:F27,F31:F34)</f>
        <v>895429963</v>
      </c>
      <c r="G35" s="185">
        <f t="shared" si="0"/>
        <v>39</v>
      </c>
      <c r="H35" s="184">
        <f>SUM(H24:H27,H31:H34)</f>
        <v>873404707</v>
      </c>
      <c r="I35" s="185">
        <f t="shared" si="1"/>
        <v>38.7</v>
      </c>
      <c r="J35" s="186">
        <f t="shared" si="3"/>
        <v>22025256</v>
      </c>
      <c r="K35" s="187">
        <f t="shared" si="2"/>
        <v>2.5</v>
      </c>
    </row>
    <row r="36" spans="2:11" ht="15" customHeight="1" thickBot="1">
      <c r="B36" s="152" t="s">
        <v>138</v>
      </c>
      <c r="C36" s="198"/>
      <c r="D36" s="198"/>
      <c r="E36" s="199"/>
      <c r="F36" s="200">
        <f>SUM(F6,F24,F25,F9,F26,F15,F19,F11,F27,F31:F34)</f>
        <v>2297803907</v>
      </c>
      <c r="G36" s="201">
        <f>F36/F$36*100</f>
        <v>100</v>
      </c>
      <c r="H36" s="200">
        <f>SUM(H6,H24,H25,H9,H26,H15,H19,H11,H27,H31:H34)</f>
        <v>2257213768</v>
      </c>
      <c r="I36" s="201">
        <f>H36/H$36*100</f>
        <v>100</v>
      </c>
      <c r="J36" s="202">
        <f t="shared" si="3"/>
        <v>40590139</v>
      </c>
      <c r="K36" s="158">
        <f t="shared" si="2"/>
        <v>1.8</v>
      </c>
    </row>
    <row r="37" spans="2:8" ht="15" customHeight="1">
      <c r="B37" s="231"/>
      <c r="C37" s="102"/>
      <c r="D37" s="203"/>
      <c r="E37" s="203"/>
      <c r="F37" s="204"/>
      <c r="H37" s="204"/>
    </row>
    <row r="38" spans="2:5" ht="14.25">
      <c r="B38" s="231"/>
      <c r="C38" s="102"/>
      <c r="D38" s="203"/>
      <c r="E38" s="203"/>
    </row>
    <row r="41" ht="14.25">
      <c r="L41" s="20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N39"/>
  <sheetViews>
    <sheetView view="pageBreakPreview" zoomScaleNormal="75" zoomScaleSheetLayoutView="100" zoomScalePageLayoutView="0" workbookViewId="0" topLeftCell="A1">
      <pane xSplit="3" ySplit="5" topLeftCell="D6" activePane="bottomRight" state="frozen"/>
      <selection pane="topLeft" activeCell="M49" sqref="M49"/>
      <selection pane="topRight" activeCell="M49" sqref="M49"/>
      <selection pane="bottomLeft" activeCell="M49" sqref="M49"/>
      <selection pane="bottomRight" activeCell="B23" sqref="B23"/>
    </sheetView>
  </sheetViews>
  <sheetFormatPr defaultColWidth="9.00390625" defaultRowHeight="13.5"/>
  <cols>
    <col min="1" max="1" width="1.75390625" style="104" customWidth="1"/>
    <col min="2" max="2" width="5.625" style="104" customWidth="1"/>
    <col min="3" max="3" width="28.625" style="104" customWidth="1"/>
    <col min="4" max="4" width="20.625" style="104" customWidth="1"/>
    <col min="5" max="5" width="11.125" style="104" customWidth="1"/>
    <col min="6" max="6" width="20.625" style="105" customWidth="1"/>
    <col min="7" max="7" width="11.00390625" style="106" customWidth="1"/>
    <col min="8" max="8" width="20.625" style="107" customWidth="1"/>
    <col min="9" max="9" width="11.875" style="106" customWidth="1"/>
    <col min="10" max="10" width="1.4921875" style="104" customWidth="1"/>
    <col min="11" max="16384" width="9.00390625" style="104" customWidth="1"/>
  </cols>
  <sheetData>
    <row r="1" spans="1:14" ht="21" customHeight="1">
      <c r="A1" s="103" t="s">
        <v>139</v>
      </c>
      <c r="N1" s="234"/>
    </row>
    <row r="2" ht="8.25" customHeight="1"/>
    <row r="3" spans="2:9" ht="14.25" customHeight="1" thickBot="1">
      <c r="B3" s="206"/>
      <c r="C3" s="206"/>
      <c r="D3" s="206"/>
      <c r="E3" s="206"/>
      <c r="F3" s="217"/>
      <c r="G3" s="207"/>
      <c r="H3" s="208"/>
      <c r="I3" s="109" t="s">
        <v>144</v>
      </c>
    </row>
    <row r="4" spans="2:9" ht="21.75" customHeight="1">
      <c r="B4" s="272" t="s">
        <v>75</v>
      </c>
      <c r="C4" s="284"/>
      <c r="D4" s="278" t="s">
        <v>168</v>
      </c>
      <c r="E4" s="279"/>
      <c r="F4" s="278" t="s">
        <v>169</v>
      </c>
      <c r="G4" s="279"/>
      <c r="H4" s="280" t="s">
        <v>76</v>
      </c>
      <c r="I4" s="282" t="s">
        <v>77</v>
      </c>
    </row>
    <row r="5" spans="2:9" ht="21.75" customHeight="1" thickBot="1">
      <c r="B5" s="275"/>
      <c r="C5" s="285"/>
      <c r="D5" s="110" t="s">
        <v>78</v>
      </c>
      <c r="E5" s="111" t="s">
        <v>79</v>
      </c>
      <c r="F5" s="110" t="s">
        <v>80</v>
      </c>
      <c r="G5" s="111" t="s">
        <v>79</v>
      </c>
      <c r="H5" s="281"/>
      <c r="I5" s="283"/>
    </row>
    <row r="6" spans="2:9" ht="24.75" customHeight="1">
      <c r="B6" s="286" t="s">
        <v>147</v>
      </c>
      <c r="C6" s="287"/>
      <c r="D6" s="218">
        <v>17624169</v>
      </c>
      <c r="E6" s="209">
        <f aca="true" t="shared" si="0" ref="E6:E20">ROUND(D6/D$21*100,1)</f>
        <v>0.8</v>
      </c>
      <c r="F6" s="218">
        <v>16958985</v>
      </c>
      <c r="G6" s="209">
        <f aca="true" t="shared" si="1" ref="G6:G20">ROUND(F6/F$21*100,1)</f>
        <v>0.8</v>
      </c>
      <c r="H6" s="210">
        <f aca="true" t="shared" si="2" ref="H6:H20">+D6-F6</f>
        <v>665184</v>
      </c>
      <c r="I6" s="211">
        <f aca="true" t="shared" si="3" ref="I6:I14">IF(AND(OR(F6=0,F6=""),OR(D6="",D6=0)),"-",IF(AND(D6&gt;0,OR(F6=0,F6="")),"皆増",IF(AND(F6&gt;0,OR(D6="",D6=0)),"皆減",ROUND(H6/F6*100,1))))</f>
        <v>3.9</v>
      </c>
    </row>
    <row r="7" spans="2:9" ht="24.75" customHeight="1">
      <c r="B7" s="288" t="s">
        <v>148</v>
      </c>
      <c r="C7" s="289"/>
      <c r="D7" s="197">
        <v>260757081</v>
      </c>
      <c r="E7" s="141">
        <f t="shared" si="0"/>
        <v>11.3</v>
      </c>
      <c r="F7" s="197">
        <v>256275870</v>
      </c>
      <c r="G7" s="141">
        <f t="shared" si="1"/>
        <v>11.4</v>
      </c>
      <c r="H7" s="142">
        <f t="shared" si="2"/>
        <v>4481211</v>
      </c>
      <c r="I7" s="143">
        <f t="shared" si="3"/>
        <v>1.7</v>
      </c>
    </row>
    <row r="8" spans="2:9" ht="24.75" customHeight="1">
      <c r="B8" s="290" t="s">
        <v>149</v>
      </c>
      <c r="C8" s="289"/>
      <c r="D8" s="197">
        <v>921758298</v>
      </c>
      <c r="E8" s="141">
        <f t="shared" si="0"/>
        <v>40.1</v>
      </c>
      <c r="F8" s="197">
        <v>903718056</v>
      </c>
      <c r="G8" s="141">
        <f t="shared" si="1"/>
        <v>40</v>
      </c>
      <c r="H8" s="142">
        <f t="shared" si="2"/>
        <v>18040242</v>
      </c>
      <c r="I8" s="143">
        <f t="shared" si="3"/>
        <v>2</v>
      </c>
    </row>
    <row r="9" spans="2:9" ht="24.75" customHeight="1">
      <c r="B9" s="119"/>
      <c r="C9" s="212" t="s">
        <v>150</v>
      </c>
      <c r="D9" s="123">
        <v>159849215</v>
      </c>
      <c r="E9" s="124">
        <f t="shared" si="0"/>
        <v>7</v>
      </c>
      <c r="F9" s="123">
        <v>158643758</v>
      </c>
      <c r="G9" s="124">
        <f t="shared" si="1"/>
        <v>7</v>
      </c>
      <c r="H9" s="126">
        <f t="shared" si="2"/>
        <v>1205457</v>
      </c>
      <c r="I9" s="127">
        <f t="shared" si="3"/>
        <v>0.8</v>
      </c>
    </row>
    <row r="10" spans="2:9" ht="24.75" customHeight="1">
      <c r="B10" s="290" t="s">
        <v>151</v>
      </c>
      <c r="C10" s="289"/>
      <c r="D10" s="140">
        <v>204159942</v>
      </c>
      <c r="E10" s="141">
        <f t="shared" si="0"/>
        <v>8.9</v>
      </c>
      <c r="F10" s="140">
        <v>212808587</v>
      </c>
      <c r="G10" s="141">
        <f t="shared" si="1"/>
        <v>9.4</v>
      </c>
      <c r="H10" s="142">
        <f t="shared" si="2"/>
        <v>-8648645</v>
      </c>
      <c r="I10" s="143">
        <f t="shared" si="3"/>
        <v>-4.1</v>
      </c>
    </row>
    <row r="11" spans="2:9" ht="24.75" customHeight="1">
      <c r="B11" s="291" t="s">
        <v>152</v>
      </c>
      <c r="C11" s="289"/>
      <c r="D11" s="140">
        <v>3841380</v>
      </c>
      <c r="E11" s="141">
        <f t="shared" si="0"/>
        <v>0.2</v>
      </c>
      <c r="F11" s="140">
        <v>4162940</v>
      </c>
      <c r="G11" s="141">
        <f t="shared" si="1"/>
        <v>0.2</v>
      </c>
      <c r="H11" s="142">
        <f t="shared" si="2"/>
        <v>-321560</v>
      </c>
      <c r="I11" s="143">
        <f t="shared" si="3"/>
        <v>-7.7</v>
      </c>
    </row>
    <row r="12" spans="2:9" ht="24.75" customHeight="1">
      <c r="B12" s="288" t="s">
        <v>153</v>
      </c>
      <c r="C12" s="289"/>
      <c r="D12" s="197">
        <v>17536263</v>
      </c>
      <c r="E12" s="141">
        <f t="shared" si="0"/>
        <v>0.8</v>
      </c>
      <c r="F12" s="140">
        <v>16892780</v>
      </c>
      <c r="G12" s="141">
        <f t="shared" si="1"/>
        <v>0.7</v>
      </c>
      <c r="H12" s="142">
        <f t="shared" si="2"/>
        <v>643483</v>
      </c>
      <c r="I12" s="143">
        <f t="shared" si="3"/>
        <v>3.8</v>
      </c>
    </row>
    <row r="13" spans="2:9" ht="24.75" customHeight="1">
      <c r="B13" s="288" t="s">
        <v>154</v>
      </c>
      <c r="C13" s="289"/>
      <c r="D13" s="140">
        <v>33331469</v>
      </c>
      <c r="E13" s="141">
        <f t="shared" si="0"/>
        <v>1.5</v>
      </c>
      <c r="F13" s="140">
        <v>34644996</v>
      </c>
      <c r="G13" s="141">
        <f t="shared" si="1"/>
        <v>1.5</v>
      </c>
      <c r="H13" s="142">
        <f t="shared" si="2"/>
        <v>-1313527</v>
      </c>
      <c r="I13" s="143">
        <f t="shared" si="3"/>
        <v>-3.8</v>
      </c>
    </row>
    <row r="14" spans="2:9" ht="24.75" customHeight="1">
      <c r="B14" s="288" t="s">
        <v>155</v>
      </c>
      <c r="C14" s="289"/>
      <c r="D14" s="140">
        <v>282754983</v>
      </c>
      <c r="E14" s="141">
        <f t="shared" si="0"/>
        <v>12.3</v>
      </c>
      <c r="F14" s="140">
        <v>282434470</v>
      </c>
      <c r="G14" s="141">
        <f t="shared" si="1"/>
        <v>12.5</v>
      </c>
      <c r="H14" s="142">
        <f t="shared" si="2"/>
        <v>320513</v>
      </c>
      <c r="I14" s="143">
        <f t="shared" si="3"/>
        <v>0.1</v>
      </c>
    </row>
    <row r="15" spans="2:9" ht="24.75" customHeight="1">
      <c r="B15" s="288" t="s">
        <v>156</v>
      </c>
      <c r="C15" s="289"/>
      <c r="D15" s="140">
        <v>94225931</v>
      </c>
      <c r="E15" s="141">
        <f t="shared" si="0"/>
        <v>4.1</v>
      </c>
      <c r="F15" s="140">
        <v>94654381</v>
      </c>
      <c r="G15" s="141">
        <f t="shared" si="1"/>
        <v>4.2</v>
      </c>
      <c r="H15" s="142">
        <f t="shared" si="2"/>
        <v>-428450</v>
      </c>
      <c r="I15" s="143">
        <f aca="true" t="shared" si="4" ref="I15:I21">IF(AND(OR(F15=0,F15=""),OR(D15="",D15=0)),"-",IF(AND(D15&gt;0,OR(F15=0,F15="")),"皆増",IF(AND(F15&gt;0,OR(D15="",D15=0)),"皆減",ROUND(H15/F15*100,1))))</f>
        <v>-0.5</v>
      </c>
    </row>
    <row r="16" spans="2:9" ht="24.75" customHeight="1">
      <c r="B16" s="288" t="s">
        <v>157</v>
      </c>
      <c r="C16" s="289"/>
      <c r="D16" s="140">
        <v>253134132</v>
      </c>
      <c r="E16" s="141">
        <f t="shared" si="0"/>
        <v>11</v>
      </c>
      <c r="F16" s="140">
        <v>223105404</v>
      </c>
      <c r="G16" s="141">
        <f t="shared" si="1"/>
        <v>9.9</v>
      </c>
      <c r="H16" s="142">
        <f t="shared" si="2"/>
        <v>30028728</v>
      </c>
      <c r="I16" s="143">
        <f t="shared" si="4"/>
        <v>13.5</v>
      </c>
    </row>
    <row r="17" spans="2:9" ht="24.75" customHeight="1">
      <c r="B17" s="288" t="s">
        <v>158</v>
      </c>
      <c r="C17" s="289"/>
      <c r="D17" s="140">
        <v>3715</v>
      </c>
      <c r="E17" s="141">
        <f t="shared" si="0"/>
        <v>0</v>
      </c>
      <c r="F17" s="140">
        <v>5715</v>
      </c>
      <c r="G17" s="141">
        <f t="shared" si="1"/>
        <v>0</v>
      </c>
      <c r="H17" s="142">
        <f t="shared" si="2"/>
        <v>-2000</v>
      </c>
      <c r="I17" s="143">
        <f t="shared" si="4"/>
        <v>-35</v>
      </c>
    </row>
    <row r="18" spans="2:9" ht="24.75" customHeight="1">
      <c r="B18" s="288" t="s">
        <v>159</v>
      </c>
      <c r="C18" s="289"/>
      <c r="D18" s="140">
        <v>198837357</v>
      </c>
      <c r="E18" s="141">
        <f t="shared" si="0"/>
        <v>8.7</v>
      </c>
      <c r="F18" s="140">
        <v>206195386</v>
      </c>
      <c r="G18" s="141">
        <f t="shared" si="1"/>
        <v>9.1</v>
      </c>
      <c r="H18" s="142">
        <f t="shared" si="2"/>
        <v>-7358029</v>
      </c>
      <c r="I18" s="143">
        <f t="shared" si="4"/>
        <v>-3.6</v>
      </c>
    </row>
    <row r="19" spans="2:9" ht="24.75" customHeight="1">
      <c r="B19" s="288" t="s">
        <v>160</v>
      </c>
      <c r="C19" s="289"/>
      <c r="D19" s="140">
        <v>7014988</v>
      </c>
      <c r="E19" s="141">
        <f t="shared" si="0"/>
        <v>0.3</v>
      </c>
      <c r="F19" s="140">
        <v>2534139</v>
      </c>
      <c r="G19" s="141">
        <f t="shared" si="1"/>
        <v>0.1</v>
      </c>
      <c r="H19" s="142">
        <f t="shared" si="2"/>
        <v>4480849</v>
      </c>
      <c r="I19" s="143">
        <f t="shared" si="4"/>
        <v>176.8</v>
      </c>
    </row>
    <row r="20" spans="2:9" ht="24.75" customHeight="1" thickBot="1">
      <c r="B20" s="292" t="s">
        <v>161</v>
      </c>
      <c r="C20" s="293"/>
      <c r="D20" s="140">
        <v>2824199</v>
      </c>
      <c r="E20" s="141">
        <f t="shared" si="0"/>
        <v>0.1</v>
      </c>
      <c r="F20" s="140">
        <v>2822059</v>
      </c>
      <c r="G20" s="141">
        <f t="shared" si="1"/>
        <v>0.1</v>
      </c>
      <c r="H20" s="142">
        <f t="shared" si="2"/>
        <v>2140</v>
      </c>
      <c r="I20" s="143">
        <f t="shared" si="4"/>
        <v>0.1</v>
      </c>
    </row>
    <row r="21" spans="2:9" ht="24.75" customHeight="1" thickBot="1" thickTop="1">
      <c r="B21" s="294" t="s">
        <v>140</v>
      </c>
      <c r="C21" s="295"/>
      <c r="D21" s="219">
        <f>SUM(D6:D20)-D9</f>
        <v>2297803907</v>
      </c>
      <c r="E21" s="213">
        <f>D21/D$21*100</f>
        <v>100</v>
      </c>
      <c r="F21" s="219">
        <f>SUM(F6:F20)-F9</f>
        <v>2257213768</v>
      </c>
      <c r="G21" s="213">
        <f>F21/F$21*100</f>
        <v>100</v>
      </c>
      <c r="H21" s="214">
        <f>+D21-F21</f>
        <v>40590139</v>
      </c>
      <c r="I21" s="187">
        <f t="shared" si="4"/>
        <v>1.8</v>
      </c>
    </row>
    <row r="22" spans="2:9" ht="11.25" customHeight="1">
      <c r="B22" s="203"/>
      <c r="C22" s="203"/>
      <c r="D22" s="206"/>
      <c r="E22" s="206"/>
      <c r="F22" s="217"/>
      <c r="G22" s="207"/>
      <c r="H22" s="208"/>
      <c r="I22" s="207"/>
    </row>
    <row r="23" spans="2:3" ht="15" customHeight="1">
      <c r="B23" s="231"/>
      <c r="C23" s="233"/>
    </row>
    <row r="27" spans="2:3" ht="14.25">
      <c r="B27" s="104" t="s">
        <v>162</v>
      </c>
      <c r="C27" s="104" t="s">
        <v>162</v>
      </c>
    </row>
    <row r="33" ht="14.25">
      <c r="B33" s="215"/>
    </row>
    <row r="34" spans="2:10" ht="14.25">
      <c r="B34" s="215"/>
      <c r="J34" s="205"/>
    </row>
    <row r="39" ht="14.25">
      <c r="K39" s="216"/>
    </row>
  </sheetData>
  <sheetProtection/>
  <mergeCells count="20">
    <mergeCell ref="B20:C20"/>
    <mergeCell ref="B21:C21"/>
    <mergeCell ref="B14:C14"/>
    <mergeCell ref="B15:C15"/>
    <mergeCell ref="B16:C16"/>
    <mergeCell ref="B17:C17"/>
    <mergeCell ref="B18:C18"/>
    <mergeCell ref="B19:C19"/>
    <mergeCell ref="B7:C7"/>
    <mergeCell ref="B8:C8"/>
    <mergeCell ref="B10:C10"/>
    <mergeCell ref="B11:C11"/>
    <mergeCell ref="B12:C12"/>
    <mergeCell ref="B13:C13"/>
    <mergeCell ref="B4:C5"/>
    <mergeCell ref="D4:E4"/>
    <mergeCell ref="F4:G4"/>
    <mergeCell ref="H4:H5"/>
    <mergeCell ref="I4:I5"/>
    <mergeCell ref="B6:C6"/>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2015-07-09T09:11:27Z</cp:lastPrinted>
  <dcterms:created xsi:type="dcterms:W3CDTF">2013-03-21T06:27:35Z</dcterms:created>
  <dcterms:modified xsi:type="dcterms:W3CDTF">2015-07-09T09:11:35Z</dcterms:modified>
  <cp:category/>
  <cp:version/>
  <cp:contentType/>
  <cp:contentStatus/>
</cp:coreProperties>
</file>