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8025" activeTab="0"/>
  </bookViews>
  <sheets>
    <sheet name="予算総額" sheetId="1" r:id="rId1"/>
    <sheet name="予算総額 （合算あり）" sheetId="2" state="hidden" r:id="rId2"/>
    <sheet name="○歳入" sheetId="3" r:id="rId3"/>
    <sheet name="○性質別歳出" sheetId="4" r:id="rId4"/>
    <sheet name="○目的別歳出" sheetId="5" r:id="rId5"/>
  </sheets>
  <externalReferences>
    <externalReference r:id="rId8"/>
  </externalReferences>
  <definedNames>
    <definedName name="_xlnm.Print_Area" localSheetId="2">'○歳入'!$A$1:$I$36</definedName>
    <definedName name="_xlnm.Print_Area" localSheetId="3">'○性質別歳出'!$A$1:$K$38</definedName>
    <definedName name="_xlnm.Print_Area" localSheetId="4">'○目的別歳出'!$A$1:$I$27</definedName>
    <definedName name="_xlnm.Print_Area" localSheetId="0">'予算総額'!$A$1:$N$45</definedName>
    <definedName name="_xlnm.Print_Area" localSheetId="1">'予算総額 （合算あり）'!$A$1:$N$45</definedName>
    <definedName name="_xlnm.Print_Titles" localSheetId="0">'予算総額'!$4:$4</definedName>
    <definedName name="_xlnm.Print_Titles" localSheetId="1">'予算総額 （合算あり）'!$4:$4</definedName>
    <definedName name="前年度数値等">#REF!</definedName>
  </definedNames>
  <calcPr calcMode="manual" fullCalcOnLoad="1"/>
</workbook>
</file>

<file path=xl/sharedStrings.xml><?xml version="1.0" encoding="utf-8"?>
<sst xmlns="http://schemas.openxmlformats.org/spreadsheetml/2006/main" count="313" uniqueCount="174">
  <si>
    <t>１．予算規模</t>
  </si>
  <si>
    <t>（単位：千円、％）</t>
  </si>
  <si>
    <t>番号</t>
  </si>
  <si>
    <t>市町村名</t>
  </si>
  <si>
    <t>増減額
(A)-(B)</t>
  </si>
  <si>
    <t>増減率
(Ｃ)/(B)</t>
  </si>
  <si>
    <t>　　　　(Ａ)</t>
  </si>
  <si>
    <t>(B)</t>
  </si>
  <si>
    <t>　　　(Ｃ)</t>
  </si>
  <si>
    <t>(D)</t>
  </si>
  <si>
    <t>さいたま市</t>
  </si>
  <si>
    <t>伊奈町</t>
  </si>
  <si>
    <t>川越市</t>
  </si>
  <si>
    <t>三芳町</t>
  </si>
  <si>
    <t>熊谷市</t>
  </si>
  <si>
    <t>毛呂山町</t>
  </si>
  <si>
    <t>川口市</t>
  </si>
  <si>
    <t>越生町</t>
  </si>
  <si>
    <t>行田市</t>
  </si>
  <si>
    <t>滑川町</t>
  </si>
  <si>
    <t>秩父市</t>
  </si>
  <si>
    <t>嵐山町</t>
  </si>
  <si>
    <t>所沢市</t>
  </si>
  <si>
    <t>小川町</t>
  </si>
  <si>
    <t>飯能市</t>
  </si>
  <si>
    <t>川島町</t>
  </si>
  <si>
    <t>加須市</t>
  </si>
  <si>
    <t>吉見町</t>
  </si>
  <si>
    <t>本庄市</t>
  </si>
  <si>
    <t>鳩山町</t>
  </si>
  <si>
    <t>東松山市</t>
  </si>
  <si>
    <t>ときがわ町</t>
  </si>
  <si>
    <t>春日部市</t>
  </si>
  <si>
    <t>横瀬町</t>
  </si>
  <si>
    <t>狭山市</t>
  </si>
  <si>
    <t>皆野町</t>
  </si>
  <si>
    <t>羽生市</t>
  </si>
  <si>
    <t>長瀞町</t>
  </si>
  <si>
    <t>鴻巣市</t>
  </si>
  <si>
    <t>小鹿野町</t>
  </si>
  <si>
    <t>深谷市</t>
  </si>
  <si>
    <t>東秩父村</t>
  </si>
  <si>
    <t>上尾市</t>
  </si>
  <si>
    <t>美里町</t>
  </si>
  <si>
    <t>草加市</t>
  </si>
  <si>
    <t>神川町</t>
  </si>
  <si>
    <t>越谷市</t>
  </si>
  <si>
    <t>上里町</t>
  </si>
  <si>
    <t>蕨市</t>
  </si>
  <si>
    <t>寄居町</t>
  </si>
  <si>
    <t>戸田市</t>
  </si>
  <si>
    <t>入間市</t>
  </si>
  <si>
    <t>杉戸町</t>
  </si>
  <si>
    <t>松伏町</t>
  </si>
  <si>
    <t>志木市</t>
  </si>
  <si>
    <t>町村合計</t>
  </si>
  <si>
    <t>和光市</t>
  </si>
  <si>
    <t>新座市</t>
  </si>
  <si>
    <t>県合計</t>
  </si>
  <si>
    <t>桶川市</t>
  </si>
  <si>
    <t>久喜市</t>
  </si>
  <si>
    <t>北本市</t>
  </si>
  <si>
    <t>八潮市</t>
  </si>
  <si>
    <t>富士見市</t>
  </si>
  <si>
    <t>三郷市</t>
  </si>
  <si>
    <t>蓮田市</t>
  </si>
  <si>
    <t>坂戸市</t>
  </si>
  <si>
    <t>幸手市</t>
  </si>
  <si>
    <t>鶴ヶ島市</t>
  </si>
  <si>
    <t>日高市</t>
  </si>
  <si>
    <t>吉川市</t>
  </si>
  <si>
    <t>ふじみ野市</t>
  </si>
  <si>
    <t>白岡市</t>
  </si>
  <si>
    <t>市合計</t>
  </si>
  <si>
    <t>２．歳入</t>
  </si>
  <si>
    <t>　区　分</t>
  </si>
  <si>
    <t>増減額
（Ｃ）=(A)-(B)</t>
  </si>
  <si>
    <t>増減率
（Ｃ）/(B)</t>
  </si>
  <si>
    <t>当初予算額（Ａ）</t>
  </si>
  <si>
    <t>構成比</t>
  </si>
  <si>
    <t>当初予算額（Ｂ）</t>
  </si>
  <si>
    <t>市町村税</t>
  </si>
  <si>
    <t>うち個人住民税</t>
  </si>
  <si>
    <t>うち法人住民税</t>
  </si>
  <si>
    <t>うち固定資産税</t>
  </si>
  <si>
    <t>地方譲与税</t>
  </si>
  <si>
    <t>地方消費税交付金</t>
  </si>
  <si>
    <t>その他税交付金等　※１</t>
  </si>
  <si>
    <t>地方特例交付金</t>
  </si>
  <si>
    <t>地方交付税</t>
  </si>
  <si>
    <t>普通交付税</t>
  </si>
  <si>
    <t>特別交付税</t>
  </si>
  <si>
    <t>震災復興特別交付税</t>
  </si>
  <si>
    <t>分担金及び負担金</t>
  </si>
  <si>
    <t>使用料及び手数料</t>
  </si>
  <si>
    <t>国庫支出金</t>
  </si>
  <si>
    <t>建設事業に係るもの</t>
  </si>
  <si>
    <t>建設事業以外</t>
  </si>
  <si>
    <t>県支出金</t>
  </si>
  <si>
    <t>財産収入</t>
  </si>
  <si>
    <t>寄附金</t>
  </si>
  <si>
    <t>繰入金</t>
  </si>
  <si>
    <t>繰越金</t>
  </si>
  <si>
    <t>諸収入</t>
  </si>
  <si>
    <t>地方債</t>
  </si>
  <si>
    <t>建設地方債</t>
  </si>
  <si>
    <t>臨時財政対策債</t>
  </si>
  <si>
    <t>借換債</t>
  </si>
  <si>
    <t>歳　入　合　計</t>
  </si>
  <si>
    <t>　「その他税交付金等」は、利子割交付金、配当割交付金、株式等譲渡所得割交付金、ゴルフ場利用税交付金、特別地方消費税交付金、自動車取得税交付金、軽油引取税交付金、国有提供施設等所在市町村助成交付金及び交通安全対策特別交付金の合計額である。</t>
  </si>
  <si>
    <t>３．歳出（性質別）</t>
  </si>
  <si>
    <t>人件費</t>
  </si>
  <si>
    <t>うち職員給</t>
  </si>
  <si>
    <t>うち退職手当</t>
  </si>
  <si>
    <t>扶助費</t>
  </si>
  <si>
    <t>うち生活保護費</t>
  </si>
  <si>
    <t>公債費</t>
  </si>
  <si>
    <t>元金</t>
  </si>
  <si>
    <t>利子</t>
  </si>
  <si>
    <t>義務的経費合計　（A)</t>
  </si>
  <si>
    <t>普通建設事業費</t>
  </si>
  <si>
    <t>国庫補助事業費</t>
  </si>
  <si>
    <t>国直轄事業負担金</t>
  </si>
  <si>
    <t>単独事業費</t>
  </si>
  <si>
    <t>災害復旧費</t>
  </si>
  <si>
    <t>投資的経費合計　（B)</t>
  </si>
  <si>
    <t>物件費</t>
  </si>
  <si>
    <t>維持補修費</t>
  </si>
  <si>
    <t>補助費等</t>
  </si>
  <si>
    <t>積立金</t>
  </si>
  <si>
    <t>財政調整基金積立金</t>
  </si>
  <si>
    <t>減債基金積立金</t>
  </si>
  <si>
    <t>その他特定目的基金積立金</t>
  </si>
  <si>
    <t>投資及び出資金</t>
  </si>
  <si>
    <t>貸付金</t>
  </si>
  <si>
    <t>繰出金</t>
  </si>
  <si>
    <t>予備費</t>
  </si>
  <si>
    <t>その他の経費合計　（C)</t>
  </si>
  <si>
    <t>歳　出　合　計　（A＋B＋Ｃ）</t>
  </si>
  <si>
    <t>３．歳出（目的別）</t>
  </si>
  <si>
    <t>歳　出　合　計</t>
  </si>
  <si>
    <t>宮代町</t>
  </si>
  <si>
    <t>朝霞市</t>
  </si>
  <si>
    <t>平成26年度
当初予算額</t>
  </si>
  <si>
    <t>（単位：千円、％）</t>
  </si>
  <si>
    <t>平成26年度</t>
  </si>
  <si>
    <t>※１</t>
  </si>
  <si>
    <t>議会費</t>
  </si>
  <si>
    <t>総務費</t>
  </si>
  <si>
    <t>民生費</t>
  </si>
  <si>
    <t>うち生活保護費</t>
  </si>
  <si>
    <t>衛生費</t>
  </si>
  <si>
    <t>労働費</t>
  </si>
  <si>
    <t>農林水産業費</t>
  </si>
  <si>
    <t>商工費</t>
  </si>
  <si>
    <t>土木費</t>
  </si>
  <si>
    <t>消防費</t>
  </si>
  <si>
    <t>教育費</t>
  </si>
  <si>
    <t>災害復旧費</t>
  </si>
  <si>
    <t>公債費</t>
  </si>
  <si>
    <t>諸支出金</t>
  </si>
  <si>
    <t>予備費</t>
  </si>
  <si>
    <t xml:space="preserve"> </t>
  </si>
  <si>
    <t>平成27年度
当初予算額</t>
  </si>
  <si>
    <r>
      <t>平成２７年度一般会計当初予算の状況</t>
    </r>
    <r>
      <rPr>
        <sz val="14"/>
        <rFont val="ＭＳ Ｐゴシック"/>
        <family val="3"/>
      </rPr>
      <t xml:space="preserve"> (※吉川市を除く)</t>
    </r>
  </si>
  <si>
    <t>※骨格予算を編成した吉川市を除く。なお、参考までに吉川市の年度開始時の一般会計予算の予算規模は以下のとおりです。</t>
  </si>
  <si>
    <t>市町村名</t>
  </si>
  <si>
    <t>平成27度</t>
  </si>
  <si>
    <r>
      <t>平成2</t>
    </r>
    <r>
      <rPr>
        <sz val="11"/>
        <rFont val="ＭＳ Ｐゴシック"/>
        <family val="3"/>
      </rPr>
      <t>7</t>
    </r>
    <r>
      <rPr>
        <sz val="11"/>
        <rFont val="ＭＳ Ｐゴシック"/>
        <family val="3"/>
      </rPr>
      <t>年度</t>
    </r>
  </si>
  <si>
    <r>
      <t>平成2</t>
    </r>
    <r>
      <rPr>
        <sz val="11"/>
        <rFont val="ＭＳ Ｐゴシック"/>
        <family val="3"/>
      </rPr>
      <t>6</t>
    </r>
    <r>
      <rPr>
        <sz val="11"/>
        <rFont val="ＭＳ Ｐゴシック"/>
        <family val="3"/>
      </rPr>
      <t>年度</t>
    </r>
  </si>
  <si>
    <t>※２</t>
  </si>
  <si>
    <t>骨格予算を編成した吉川市を除く。</t>
  </si>
  <si>
    <t>※</t>
  </si>
  <si>
    <t>全市町村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</si>
</sst>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quot;△ &quot;#,##0"/>
    <numFmt numFmtId="179" formatCode="#,##0;&quot;▲ &quot;#,##0"/>
    <numFmt numFmtId="180" formatCode="#,##0.0;&quot;▲ &quot;#,##0.0"/>
    <numFmt numFmtId="181" formatCode="0.0;&quot;△ &quot;0.0"/>
  </numFmts>
  <fonts count="44">
    <font>
      <sz val="11"/>
      <name val="ＭＳ Ｐゴシック"/>
      <family val="3"/>
    </font>
    <font>
      <sz val="11"/>
      <color indexed="8"/>
      <name val="ＭＳ Ｐゴシック"/>
      <family val="3"/>
    </font>
    <font>
      <sz val="20"/>
      <name val="ＭＳ Ｐゴシック"/>
      <family val="3"/>
    </font>
    <font>
      <sz val="14"/>
      <name val="ＭＳ Ｐゴシック"/>
      <family val="3"/>
    </font>
    <font>
      <sz val="6"/>
      <name val="ＭＳ Ｐゴシック"/>
      <family val="3"/>
    </font>
    <font>
      <sz val="1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Ｐゴシック"/>
      <family val="3"/>
    </font>
    <font>
      <sz val="8"/>
      <name val="ＭＳ Ｐゴシック"/>
      <family val="3"/>
    </font>
    <font>
      <sz val="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double"/>
      <bottom style="medium"/>
    </border>
    <border>
      <left>
        <color indexed="63"/>
      </left>
      <right style="medium"/>
      <top style="double"/>
      <bottom style="medium"/>
    </border>
    <border>
      <left style="medium"/>
      <right style="thin"/>
      <top style="double"/>
      <bottom style="medium"/>
    </border>
    <border>
      <left style="thin"/>
      <right style="thin"/>
      <top style="double"/>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color indexed="63"/>
      </left>
      <right style="medium"/>
      <top>
        <color indexed="63"/>
      </top>
      <bottom>
        <color indexed="63"/>
      </bottom>
    </border>
    <border>
      <left style="thin"/>
      <right style="medium"/>
      <top style="thin"/>
      <bottom style="dotted"/>
    </border>
    <border>
      <left style="medium"/>
      <right style="thin"/>
      <top style="thin"/>
      <bottom style="dotted"/>
    </border>
    <border>
      <left>
        <color indexed="63"/>
      </left>
      <right style="medium"/>
      <top style="thin"/>
      <bottom style="dotted"/>
    </border>
    <border>
      <left style="thin"/>
      <right style="medium"/>
      <top style="dotted"/>
      <bottom style="dotted"/>
    </border>
    <border>
      <left style="medium"/>
      <right style="thin"/>
      <top style="dotted"/>
      <bottom style="dotted"/>
    </border>
    <border>
      <left>
        <color indexed="63"/>
      </left>
      <right style="medium"/>
      <top style="dotted"/>
      <bottom style="dotted"/>
    </border>
    <border>
      <left style="thin"/>
      <right style="medium"/>
      <top style="dotted"/>
      <bottom style="thin"/>
    </border>
    <border>
      <left style="medium"/>
      <right style="thin"/>
      <top style="dotted"/>
      <bottom style="thin"/>
    </border>
    <border>
      <left>
        <color indexed="63"/>
      </left>
      <right style="medium"/>
      <top style="dotted"/>
      <bottom style="thin"/>
    </border>
    <border>
      <left style="thin"/>
      <right style="medium"/>
      <top style="dotted"/>
      <bottom>
        <color indexed="63"/>
      </bottom>
    </border>
    <border>
      <left style="medium"/>
      <right style="thin"/>
      <top>
        <color indexed="63"/>
      </top>
      <bottom style="dotted"/>
    </border>
    <border>
      <left style="thin"/>
      <right style="medium"/>
      <top>
        <color indexed="63"/>
      </top>
      <bottom style="dotted"/>
    </border>
    <border>
      <left>
        <color indexed="63"/>
      </left>
      <right style="medium"/>
      <top>
        <color indexed="63"/>
      </top>
      <bottom style="dotted"/>
    </border>
    <border>
      <left style="medium"/>
      <right style="thin"/>
      <top>
        <color indexed="63"/>
      </top>
      <bottom style="double"/>
    </border>
    <border>
      <left style="thin"/>
      <right style="medium"/>
      <top style="dotted"/>
      <bottom style="double"/>
    </border>
    <border>
      <left style="medium"/>
      <right style="thin"/>
      <top style="dotted"/>
      <bottom style="double"/>
    </border>
    <border>
      <left>
        <color indexed="63"/>
      </left>
      <right style="medium"/>
      <top style="dotted"/>
      <bottom style="double"/>
    </border>
    <border>
      <left style="thin"/>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thin"/>
      <bottom style="dotted"/>
    </border>
    <border>
      <left>
        <color indexed="63"/>
      </left>
      <right>
        <color indexed="63"/>
      </right>
      <top style="thin"/>
      <bottom style="dotted"/>
    </border>
    <border>
      <left style="medium"/>
      <right style="thin"/>
      <top style="thin"/>
      <bottom style="hair"/>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style="medium"/>
      <right style="thin"/>
      <top style="hair"/>
      <bottom style="thin"/>
    </border>
    <border>
      <left>
        <color indexed="63"/>
      </left>
      <right style="thin"/>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color indexed="63"/>
      </left>
      <right style="thin"/>
      <top>
        <color indexed="63"/>
      </top>
      <bottom style="medium"/>
    </border>
    <border>
      <left>
        <color indexed="63"/>
      </left>
      <right style="thin"/>
      <top style="thin"/>
      <bottom style="thin"/>
    </border>
    <border>
      <left style="medium"/>
      <right>
        <color indexed="63"/>
      </right>
      <top>
        <color indexed="63"/>
      </top>
      <bottom>
        <color indexed="63"/>
      </bottom>
    </border>
    <border>
      <left>
        <color indexed="63"/>
      </left>
      <right style="thin"/>
      <top style="dotted"/>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style="dotted"/>
      <bottom>
        <color indexed="63"/>
      </bottom>
    </border>
    <border>
      <left>
        <color indexed="63"/>
      </left>
      <right style="thin"/>
      <top style="dotted"/>
      <bottom>
        <color indexed="63"/>
      </botto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double"/>
    </border>
    <border>
      <left>
        <color indexed="63"/>
      </left>
      <right>
        <color indexed="63"/>
      </right>
      <top style="thin"/>
      <bottom style="double"/>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thin"/>
      <right style="thin"/>
      <top>
        <color indexed="63"/>
      </top>
      <bottom>
        <color indexed="63"/>
      </bottom>
    </border>
    <border>
      <left style="thin"/>
      <right>
        <color indexed="63"/>
      </right>
      <top>
        <color indexed="63"/>
      </top>
      <bottom style="medium"/>
    </border>
    <border>
      <left style="thin"/>
      <right style="thin"/>
      <top style="thin"/>
      <bottom style="thin"/>
    </border>
    <border>
      <left style="thin"/>
      <right>
        <color indexed="63"/>
      </right>
      <top style="medium"/>
      <bottom>
        <color indexed="63"/>
      </bottom>
    </border>
    <border>
      <left style="thin"/>
      <right style="medium"/>
      <top style="medium"/>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double"/>
    </border>
  </borders>
  <cellStyleXfs count="148">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28"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8"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8"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8"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8"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8"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8"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28"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8"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8"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44" borderId="1" applyNumberFormat="0" applyAlignment="0" applyProtection="0"/>
    <xf numFmtId="0" fontId="9" fillId="45" borderId="2" applyNumberFormat="0" applyAlignment="0" applyProtection="0"/>
    <xf numFmtId="0" fontId="9" fillId="45" borderId="2" applyNumberFormat="0" applyAlignment="0" applyProtection="0"/>
    <xf numFmtId="0" fontId="31"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9" fontId="27" fillId="0" borderId="0" applyFont="0" applyFill="0" applyBorder="0" applyAlignment="0" applyProtection="0"/>
    <xf numFmtId="9" fontId="0" fillId="0" borderId="0" applyFont="0" applyFill="0" applyBorder="0" applyAlignment="0" applyProtection="0"/>
    <xf numFmtId="0" fontId="27"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32"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33" fillId="5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4" fillId="51" borderId="7" applyNumberFormat="0" applyAlignment="0" applyProtection="0"/>
    <xf numFmtId="0" fontId="13" fillId="52" borderId="8" applyNumberFormat="0" applyAlignment="0" applyProtection="0"/>
    <xf numFmtId="0" fontId="13" fillId="52" borderId="8" applyNumberFormat="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38" fontId="0" fillId="0" borderId="0" applyFont="0" applyFill="0" applyBorder="0" applyAlignment="0" applyProtection="0"/>
    <xf numFmtId="0" fontId="36"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37"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38"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40" fillId="51" borderId="17" applyNumberFormat="0" applyAlignment="0" applyProtection="0"/>
    <xf numFmtId="0" fontId="19" fillId="52" borderId="18" applyNumberFormat="0" applyAlignment="0" applyProtection="0"/>
    <xf numFmtId="0" fontId="19" fillId="52" borderId="18" applyNumberFormat="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53" borderId="7" applyNumberFormat="0" applyAlignment="0" applyProtection="0"/>
    <xf numFmtId="0" fontId="21" fillId="13" borderId="8" applyNumberFormat="0" applyAlignment="0" applyProtection="0"/>
    <xf numFmtId="0" fontId="21" fillId="13" borderId="8" applyNumberFormat="0" applyAlignment="0" applyProtection="0"/>
    <xf numFmtId="0" fontId="6" fillId="0" borderId="0">
      <alignment vertical="center"/>
      <protection/>
    </xf>
    <xf numFmtId="0" fontId="0" fillId="0" borderId="0">
      <alignment/>
      <protection/>
    </xf>
    <xf numFmtId="0" fontId="22" fillId="0" borderId="0">
      <alignment/>
      <protection/>
    </xf>
    <xf numFmtId="0" fontId="43" fillId="54"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cellStyleXfs>
  <cellXfs count="296">
    <xf numFmtId="0" fontId="0" fillId="0" borderId="0" xfId="0" applyAlignment="1">
      <alignment/>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176" fontId="5" fillId="0" borderId="0" xfId="113" applyNumberFormat="1" applyFont="1" applyFill="1" applyAlignment="1">
      <alignment vertical="center"/>
    </xf>
    <xf numFmtId="177" fontId="5" fillId="0" borderId="0" xfId="0" applyNumberFormat="1" applyFont="1" applyFill="1" applyAlignment="1">
      <alignment vertical="center"/>
    </xf>
    <xf numFmtId="176" fontId="5" fillId="0" borderId="0" xfId="0" applyNumberFormat="1"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19" xfId="0" applyFont="1" applyFill="1" applyBorder="1" applyAlignment="1">
      <alignment horizontal="righ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Alignment="1">
      <alignment vertical="center" wrapText="1"/>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3"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6" fillId="0" borderId="24" xfId="0" applyFont="1" applyFill="1" applyBorder="1" applyAlignment="1">
      <alignment horizontal="right" vertical="center" wrapText="1"/>
    </xf>
    <xf numFmtId="0" fontId="6" fillId="0" borderId="26" xfId="0" applyFont="1" applyFill="1" applyBorder="1" applyAlignment="1">
      <alignment horizontal="center" vertical="center"/>
    </xf>
    <xf numFmtId="0" fontId="6" fillId="0" borderId="27" xfId="0" applyFont="1" applyFill="1" applyBorder="1" applyAlignment="1">
      <alignment vertical="center"/>
    </xf>
    <xf numFmtId="178" fontId="6" fillId="0" borderId="26" xfId="0" applyNumberFormat="1" applyFont="1" applyFill="1" applyBorder="1" applyAlignment="1">
      <alignment vertical="center"/>
    </xf>
    <xf numFmtId="178" fontId="6" fillId="0" borderId="28" xfId="0" applyNumberFormat="1" applyFont="1" applyFill="1" applyBorder="1" applyAlignment="1">
      <alignment vertical="center"/>
    </xf>
    <xf numFmtId="0" fontId="6" fillId="0" borderId="29" xfId="0" applyFont="1" applyFill="1" applyBorder="1" applyAlignment="1">
      <alignment horizontal="center" vertical="center"/>
    </xf>
    <xf numFmtId="0" fontId="6" fillId="0" borderId="30" xfId="0" applyFont="1" applyFill="1" applyBorder="1" applyAlignment="1">
      <alignment vertical="center"/>
    </xf>
    <xf numFmtId="179" fontId="6" fillId="0" borderId="31" xfId="0" applyNumberFormat="1" applyFont="1" applyFill="1" applyBorder="1" applyAlignment="1">
      <alignment vertical="center"/>
    </xf>
    <xf numFmtId="180" fontId="6" fillId="0" borderId="32" xfId="0" applyNumberFormat="1" applyFont="1" applyFill="1" applyBorder="1" applyAlignment="1">
      <alignment horizontal="right" vertical="center"/>
    </xf>
    <xf numFmtId="0" fontId="6" fillId="0" borderId="33" xfId="0" applyFont="1" applyFill="1" applyBorder="1" applyAlignment="1">
      <alignment horizontal="center" vertical="center"/>
    </xf>
    <xf numFmtId="0" fontId="6" fillId="0" borderId="34" xfId="0" applyFont="1" applyFill="1" applyBorder="1" applyAlignment="1">
      <alignment horizontal="left" vertical="center" wrapText="1"/>
    </xf>
    <xf numFmtId="0" fontId="6" fillId="0" borderId="35" xfId="0" applyFont="1" applyFill="1" applyBorder="1" applyAlignment="1">
      <alignment vertical="center"/>
    </xf>
    <xf numFmtId="0" fontId="6" fillId="0" borderId="36" xfId="0" applyFont="1" applyFill="1" applyBorder="1" applyAlignment="1">
      <alignment vertical="center"/>
    </xf>
    <xf numFmtId="178" fontId="6" fillId="0" borderId="37" xfId="0" applyNumberFormat="1" applyFont="1" applyFill="1" applyBorder="1" applyAlignment="1">
      <alignment vertical="center"/>
    </xf>
    <xf numFmtId="178" fontId="6" fillId="0" borderId="38" xfId="0" applyNumberFormat="1" applyFont="1" applyFill="1" applyBorder="1" applyAlignment="1">
      <alignment vertical="center"/>
    </xf>
    <xf numFmtId="179" fontId="6" fillId="0" borderId="38" xfId="0" applyNumberFormat="1" applyFont="1" applyFill="1" applyBorder="1" applyAlignment="1">
      <alignment vertical="center"/>
    </xf>
    <xf numFmtId="180" fontId="6" fillId="0" borderId="36"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178" fontId="6" fillId="0" borderId="0" xfId="0" applyNumberFormat="1" applyFont="1" applyFill="1" applyBorder="1" applyAlignment="1">
      <alignment vertical="center"/>
    </xf>
    <xf numFmtId="181" fontId="6" fillId="0" borderId="0" xfId="0" applyNumberFormat="1"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178" fontId="6" fillId="0" borderId="41" xfId="0" applyNumberFormat="1" applyFont="1" applyFill="1" applyBorder="1" applyAlignment="1">
      <alignment vertical="center"/>
    </xf>
    <xf numFmtId="178" fontId="6" fillId="0" borderId="42" xfId="0" applyNumberFormat="1" applyFont="1" applyFill="1" applyBorder="1" applyAlignment="1">
      <alignment vertical="center"/>
    </xf>
    <xf numFmtId="179" fontId="6" fillId="0" borderId="42" xfId="0" applyNumberFormat="1" applyFont="1" applyFill="1" applyBorder="1" applyAlignment="1">
      <alignment vertical="center"/>
    </xf>
    <xf numFmtId="180" fontId="6" fillId="0" borderId="43" xfId="0" applyNumberFormat="1" applyFont="1" applyFill="1" applyBorder="1" applyAlignment="1">
      <alignment horizontal="right" vertical="center"/>
    </xf>
    <xf numFmtId="0" fontId="6" fillId="0" borderId="0" xfId="0" applyFont="1" applyFill="1" applyAlignment="1">
      <alignment vertical="top"/>
    </xf>
    <xf numFmtId="0" fontId="0" fillId="0" borderId="0" xfId="0" applyFill="1" applyBorder="1" applyAlignment="1">
      <alignment vertical="center"/>
    </xf>
    <xf numFmtId="0" fontId="0" fillId="0" borderId="0" xfId="0" applyAlignment="1">
      <alignment vertical="center" wrapText="1"/>
    </xf>
    <xf numFmtId="0" fontId="6" fillId="0" borderId="0" xfId="0" applyFont="1" applyFill="1" applyBorder="1" applyAlignment="1">
      <alignment vertical="center"/>
    </xf>
    <xf numFmtId="3" fontId="6" fillId="0" borderId="0" xfId="0" applyNumberFormat="1" applyFont="1" applyFill="1" applyBorder="1" applyAlignment="1">
      <alignment vertical="center"/>
    </xf>
    <xf numFmtId="0" fontId="6" fillId="0" borderId="44" xfId="0" applyFont="1" applyFill="1" applyBorder="1" applyAlignment="1">
      <alignment horizontal="center"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0" fillId="0" borderId="47" xfId="0" applyFill="1" applyBorder="1" applyAlignment="1">
      <alignment vertical="center"/>
    </xf>
    <xf numFmtId="0" fontId="6" fillId="0" borderId="0" xfId="0" applyFont="1" applyFill="1" applyAlignment="1">
      <alignment horizontal="left" vertical="center" wrapText="1"/>
    </xf>
    <xf numFmtId="0" fontId="0" fillId="0" borderId="0" xfId="0" applyFill="1" applyAlignment="1">
      <alignment horizontal="center" vertical="center"/>
    </xf>
    <xf numFmtId="0" fontId="24" fillId="0" borderId="0" xfId="0" applyFont="1" applyFill="1" applyAlignment="1">
      <alignment vertical="center"/>
    </xf>
    <xf numFmtId="176" fontId="24" fillId="0" borderId="0" xfId="113" applyNumberFormat="1" applyFont="1" applyFill="1" applyAlignment="1">
      <alignment vertical="center"/>
    </xf>
    <xf numFmtId="177" fontId="24" fillId="0" borderId="0" xfId="0" applyNumberFormat="1" applyFont="1" applyFill="1" applyAlignment="1">
      <alignment vertical="center"/>
    </xf>
    <xf numFmtId="176" fontId="24" fillId="0" borderId="0" xfId="0" applyNumberFormat="1" applyFont="1" applyFill="1" applyAlignment="1">
      <alignment vertical="center"/>
    </xf>
    <xf numFmtId="177" fontId="0" fillId="0" borderId="0" xfId="0" applyNumberFormat="1" applyFont="1" applyFill="1" applyAlignment="1">
      <alignment horizontal="right" vertical="center"/>
    </xf>
    <xf numFmtId="176" fontId="0" fillId="0" borderId="48" xfId="113"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9" fontId="0" fillId="0" borderId="50" xfId="113" applyNumberFormat="1" applyFont="1" applyFill="1" applyBorder="1" applyAlignment="1">
      <alignment vertical="center"/>
    </xf>
    <xf numFmtId="180" fontId="0" fillId="0" borderId="51" xfId="0" applyNumberFormat="1" applyFont="1" applyFill="1" applyBorder="1" applyAlignment="1">
      <alignment vertical="center"/>
    </xf>
    <xf numFmtId="179" fontId="0" fillId="0" borderId="50" xfId="0" applyNumberFormat="1" applyFont="1" applyFill="1" applyBorder="1" applyAlignment="1">
      <alignment vertical="center"/>
    </xf>
    <xf numFmtId="0" fontId="0" fillId="0" borderId="50" xfId="0" applyFill="1" applyBorder="1" applyAlignment="1">
      <alignment vertical="center"/>
    </xf>
    <xf numFmtId="0" fontId="0" fillId="0" borderId="52" xfId="0" applyFill="1" applyBorder="1" applyAlignment="1">
      <alignment vertical="center"/>
    </xf>
    <xf numFmtId="179" fontId="0" fillId="0" borderId="53" xfId="113" applyNumberFormat="1" applyFont="1" applyFill="1" applyBorder="1" applyAlignment="1">
      <alignment vertical="center"/>
    </xf>
    <xf numFmtId="180" fontId="0" fillId="0" borderId="54" xfId="0" applyNumberFormat="1" applyFont="1" applyFill="1" applyBorder="1" applyAlignment="1">
      <alignment vertical="center"/>
    </xf>
    <xf numFmtId="0" fontId="0" fillId="0" borderId="55" xfId="0" applyFill="1" applyBorder="1" applyAlignment="1">
      <alignment vertical="center"/>
    </xf>
    <xf numFmtId="179" fontId="0" fillId="0" borderId="56" xfId="113" applyNumberFormat="1" applyFont="1" applyFill="1" applyBorder="1" applyAlignment="1">
      <alignment vertical="center"/>
    </xf>
    <xf numFmtId="180" fontId="0" fillId="0" borderId="57" xfId="0" applyNumberFormat="1" applyFont="1" applyFill="1" applyBorder="1" applyAlignment="1">
      <alignment vertical="center"/>
    </xf>
    <xf numFmtId="0" fontId="0" fillId="0" borderId="58" xfId="0" applyFill="1" applyBorder="1" applyAlignment="1">
      <alignment vertical="center"/>
    </xf>
    <xf numFmtId="179" fontId="0" fillId="0" borderId="59" xfId="113" applyNumberFormat="1" applyFont="1" applyFill="1" applyBorder="1" applyAlignment="1">
      <alignment vertical="center"/>
    </xf>
    <xf numFmtId="180" fontId="0" fillId="0" borderId="60" xfId="0" applyNumberFormat="1" applyFont="1" applyFill="1" applyBorder="1" applyAlignment="1">
      <alignment vertical="center"/>
    </xf>
    <xf numFmtId="179" fontId="0" fillId="0" borderId="33" xfId="113" applyNumberFormat="1" applyFont="1" applyFill="1" applyBorder="1" applyAlignment="1">
      <alignment vertical="center"/>
    </xf>
    <xf numFmtId="180" fontId="0" fillId="0" borderId="32" xfId="0" applyNumberFormat="1" applyFont="1" applyFill="1" applyBorder="1" applyAlignment="1">
      <alignment vertical="center"/>
    </xf>
    <xf numFmtId="179" fontId="0" fillId="0" borderId="33" xfId="0" applyNumberFormat="1" applyFont="1" applyFill="1" applyBorder="1" applyAlignment="1">
      <alignment vertical="center"/>
    </xf>
    <xf numFmtId="179" fontId="0" fillId="0" borderId="29" xfId="113" applyNumberFormat="1" applyFont="1" applyFill="1" applyBorder="1" applyAlignment="1">
      <alignment vertical="center"/>
    </xf>
    <xf numFmtId="0" fontId="0" fillId="0" borderId="61" xfId="0" applyFill="1" applyBorder="1" applyAlignment="1">
      <alignment vertical="center"/>
    </xf>
    <xf numFmtId="0" fontId="0" fillId="0" borderId="26" xfId="0" applyFill="1" applyBorder="1" applyAlignment="1">
      <alignment vertical="center"/>
    </xf>
    <xf numFmtId="0" fontId="0" fillId="0" borderId="50" xfId="0" applyFill="1" applyBorder="1" applyAlignment="1">
      <alignment vertical="center" shrinkToFit="1"/>
    </xf>
    <xf numFmtId="0" fontId="0" fillId="0" borderId="52" xfId="0" applyFill="1" applyBorder="1" applyAlignment="1">
      <alignment vertical="center" shrinkToFit="1"/>
    </xf>
    <xf numFmtId="0" fontId="0" fillId="0" borderId="55" xfId="0" applyFill="1" applyBorder="1" applyAlignment="1">
      <alignment vertical="center" shrinkToFit="1"/>
    </xf>
    <xf numFmtId="179" fontId="0" fillId="0" borderId="62" xfId="113" applyNumberFormat="1" applyFont="1" applyFill="1" applyBorder="1" applyAlignment="1">
      <alignment vertical="center"/>
    </xf>
    <xf numFmtId="5" fontId="0" fillId="0" borderId="50" xfId="0" applyNumberFormat="1" applyFont="1" applyFill="1" applyBorder="1" applyAlignment="1">
      <alignment vertical="center" shrinkToFit="1"/>
    </xf>
    <xf numFmtId="5" fontId="0" fillId="0" borderId="52" xfId="0" applyNumberFormat="1" applyFill="1" applyBorder="1" applyAlignment="1">
      <alignment vertical="center" shrinkToFit="1"/>
    </xf>
    <xf numFmtId="5" fontId="0" fillId="0" borderId="63" xfId="0" applyNumberFormat="1" applyFill="1" applyBorder="1" applyAlignment="1">
      <alignment vertical="center" shrinkToFit="1"/>
    </xf>
    <xf numFmtId="180" fontId="0" fillId="0" borderId="64" xfId="0" applyNumberFormat="1" applyFont="1" applyFill="1" applyBorder="1" applyAlignment="1">
      <alignment vertical="center"/>
    </xf>
    <xf numFmtId="5" fontId="0" fillId="0" borderId="65" xfId="0" applyNumberFormat="1" applyFont="1" applyFill="1" applyBorder="1" applyAlignment="1">
      <alignment vertical="center" shrinkToFit="1"/>
    </xf>
    <xf numFmtId="5" fontId="0" fillId="0" borderId="66" xfId="0" applyNumberFormat="1" applyFill="1" applyBorder="1" applyAlignment="1">
      <alignment vertical="center" shrinkToFit="1"/>
    </xf>
    <xf numFmtId="179" fontId="0" fillId="0" borderId="67" xfId="113" applyNumberFormat="1" applyFont="1" applyFill="1" applyBorder="1" applyAlignment="1">
      <alignment vertical="center"/>
    </xf>
    <xf numFmtId="180" fontId="0" fillId="0" borderId="68" xfId="0" applyNumberFormat="1" applyFont="1" applyFill="1" applyBorder="1" applyAlignment="1">
      <alignment vertical="center"/>
    </xf>
    <xf numFmtId="179" fontId="0" fillId="0" borderId="65" xfId="113" applyNumberFormat="1" applyFont="1" applyFill="1" applyBorder="1" applyAlignment="1">
      <alignment vertical="center"/>
    </xf>
    <xf numFmtId="179" fontId="0" fillId="0" borderId="35" xfId="113" applyNumberFormat="1" applyFont="1" applyFill="1" applyBorder="1" applyAlignment="1">
      <alignment vertical="center"/>
    </xf>
    <xf numFmtId="180" fontId="0" fillId="0" borderId="69" xfId="0" applyNumberFormat="1" applyFont="1" applyFill="1" applyBorder="1" applyAlignment="1">
      <alignment vertical="center"/>
    </xf>
    <xf numFmtId="179" fontId="0" fillId="0" borderId="37" xfId="0" applyNumberFormat="1" applyFont="1" applyFill="1" applyBorder="1" applyAlignment="1">
      <alignment vertical="center"/>
    </xf>
    <xf numFmtId="0" fontId="0" fillId="0" borderId="0" xfId="0" applyAlignment="1">
      <alignment vertical="center"/>
    </xf>
    <xf numFmtId="0" fontId="3" fillId="0" borderId="0" xfId="143" applyFont="1" applyFill="1" applyAlignment="1">
      <alignment vertical="center"/>
      <protection/>
    </xf>
    <xf numFmtId="0" fontId="24" fillId="0" borderId="0" xfId="143" applyFont="1" applyFill="1" applyAlignment="1">
      <alignment vertical="center"/>
      <protection/>
    </xf>
    <xf numFmtId="176" fontId="24" fillId="0" borderId="0" xfId="115" applyNumberFormat="1" applyFont="1" applyFill="1" applyAlignment="1">
      <alignment vertical="center"/>
    </xf>
    <xf numFmtId="177" fontId="24" fillId="0" borderId="0" xfId="143" applyNumberFormat="1" applyFont="1" applyFill="1" applyAlignment="1">
      <alignment vertical="center"/>
      <protection/>
    </xf>
    <xf numFmtId="176" fontId="24" fillId="0" borderId="0" xfId="143" applyNumberFormat="1" applyFont="1" applyFill="1" applyAlignment="1">
      <alignment vertical="center"/>
      <protection/>
    </xf>
    <xf numFmtId="0" fontId="5" fillId="0" borderId="0" xfId="143" applyFont="1" applyFill="1" applyAlignment="1">
      <alignment vertical="center"/>
      <protection/>
    </xf>
    <xf numFmtId="177" fontId="0" fillId="0" borderId="0" xfId="143" applyNumberFormat="1" applyFont="1" applyFill="1" applyAlignment="1">
      <alignment horizontal="right" vertical="center"/>
      <protection/>
    </xf>
    <xf numFmtId="176" fontId="27" fillId="0" borderId="48" xfId="115" applyNumberFormat="1" applyFont="1" applyFill="1" applyBorder="1" applyAlignment="1">
      <alignment horizontal="center" vertical="center"/>
    </xf>
    <xf numFmtId="177" fontId="0" fillId="0" borderId="49" xfId="143" applyNumberFormat="1" applyFont="1" applyFill="1" applyBorder="1" applyAlignment="1">
      <alignment horizontal="center" vertical="center"/>
      <protection/>
    </xf>
    <xf numFmtId="0" fontId="0" fillId="0" borderId="70" xfId="143" applyFont="1" applyFill="1" applyBorder="1" applyAlignment="1">
      <alignment vertical="center"/>
      <protection/>
    </xf>
    <xf numFmtId="0" fontId="0" fillId="0" borderId="71" xfId="143" applyBorder="1" applyAlignment="1">
      <alignment/>
      <protection/>
    </xf>
    <xf numFmtId="0" fontId="0" fillId="0" borderId="72" xfId="143" applyBorder="1" applyAlignment="1">
      <alignment vertical="center"/>
      <protection/>
    </xf>
    <xf numFmtId="179" fontId="27" fillId="0" borderId="20" xfId="115" applyNumberFormat="1" applyFont="1" applyFill="1" applyBorder="1" applyAlignment="1">
      <alignment vertical="center"/>
    </xf>
    <xf numFmtId="180" fontId="0" fillId="0" borderId="72" xfId="143" applyNumberFormat="1" applyFont="1" applyFill="1" applyBorder="1" applyAlignment="1">
      <alignment vertical="center"/>
      <protection/>
    </xf>
    <xf numFmtId="179" fontId="0" fillId="0" borderId="73" xfId="143" applyNumberFormat="1" applyFont="1" applyFill="1" applyBorder="1" applyAlignment="1">
      <alignment vertical="center"/>
      <protection/>
    </xf>
    <xf numFmtId="180" fontId="0" fillId="0" borderId="72" xfId="143" applyNumberFormat="1" applyFont="1" applyFill="1" applyBorder="1" applyAlignment="1">
      <alignment horizontal="right" vertical="center"/>
      <protection/>
    </xf>
    <xf numFmtId="0" fontId="0" fillId="0" borderId="50" xfId="143" applyFont="1" applyFill="1" applyBorder="1" applyAlignment="1">
      <alignment vertical="center"/>
      <protection/>
    </xf>
    <xf numFmtId="0" fontId="0" fillId="0" borderId="74" xfId="143" applyFill="1" applyBorder="1" applyAlignment="1">
      <alignment vertical="center"/>
      <protection/>
    </xf>
    <xf numFmtId="0" fontId="0" fillId="0" borderId="75" xfId="143" applyFill="1" applyBorder="1" applyAlignment="1">
      <alignment vertical="center"/>
      <protection/>
    </xf>
    <xf numFmtId="0" fontId="0" fillId="0" borderId="54" xfId="143" applyFill="1" applyBorder="1" applyAlignment="1">
      <alignment vertical="center"/>
      <protection/>
    </xf>
    <xf numFmtId="179" fontId="27" fillId="0" borderId="53" xfId="115" applyNumberFormat="1" applyFont="1" applyFill="1" applyBorder="1" applyAlignment="1">
      <alignment vertical="center"/>
    </xf>
    <xf numFmtId="180" fontId="0" fillId="0" borderId="54" xfId="143" applyNumberFormat="1" applyFont="1" applyFill="1" applyBorder="1" applyAlignment="1">
      <alignment vertical="center"/>
      <protection/>
    </xf>
    <xf numFmtId="179" fontId="27" fillId="0" borderId="76" xfId="115" applyNumberFormat="1" applyFont="1" applyFill="1" applyBorder="1" applyAlignment="1">
      <alignment vertical="center"/>
    </xf>
    <xf numFmtId="179" fontId="27" fillId="0" borderId="77" xfId="115" applyNumberFormat="1" applyFont="1" applyFill="1" applyBorder="1" applyAlignment="1">
      <alignment vertical="center"/>
    </xf>
    <xf numFmtId="180" fontId="0" fillId="0" borderId="54" xfId="143" applyNumberFormat="1" applyFont="1" applyFill="1" applyBorder="1" applyAlignment="1">
      <alignment horizontal="right" vertical="center"/>
      <protection/>
    </xf>
    <xf numFmtId="0" fontId="0" fillId="0" borderId="26" xfId="143" applyFont="1" applyFill="1" applyBorder="1" applyAlignment="1">
      <alignment vertical="center"/>
      <protection/>
    </xf>
    <xf numFmtId="0" fontId="0" fillId="0" borderId="78" xfId="143" applyFill="1" applyBorder="1" applyAlignment="1">
      <alignment vertical="center"/>
      <protection/>
    </xf>
    <xf numFmtId="0" fontId="0" fillId="0" borderId="79" xfId="143" applyFill="1" applyBorder="1" applyAlignment="1">
      <alignment vertical="center"/>
      <protection/>
    </xf>
    <xf numFmtId="0" fontId="0" fillId="0" borderId="60" xfId="143" applyFill="1" applyBorder="1" applyAlignment="1">
      <alignment vertical="center"/>
      <protection/>
    </xf>
    <xf numFmtId="179" fontId="27" fillId="0" borderId="59" xfId="115" applyNumberFormat="1" applyFont="1" applyFill="1" applyBorder="1" applyAlignment="1">
      <alignment vertical="center"/>
    </xf>
    <xf numFmtId="180" fontId="0" fillId="0" borderId="60" xfId="143" applyNumberFormat="1" applyFont="1" applyFill="1" applyBorder="1" applyAlignment="1">
      <alignment vertical="center"/>
      <protection/>
    </xf>
    <xf numFmtId="179" fontId="27" fillId="0" borderId="80" xfId="115" applyNumberFormat="1" applyFont="1" applyFill="1" applyBorder="1" applyAlignment="1">
      <alignment vertical="center"/>
    </xf>
    <xf numFmtId="179" fontId="27" fillId="0" borderId="81" xfId="115" applyNumberFormat="1" applyFont="1" applyFill="1" applyBorder="1" applyAlignment="1">
      <alignment vertical="center"/>
    </xf>
    <xf numFmtId="180" fontId="0" fillId="0" borderId="60" xfId="143" applyNumberFormat="1" applyFont="1" applyFill="1" applyBorder="1" applyAlignment="1">
      <alignment horizontal="right" vertical="center"/>
      <protection/>
    </xf>
    <xf numFmtId="0" fontId="0" fillId="0" borderId="82" xfId="143" applyFont="1" applyFill="1" applyBorder="1" applyAlignment="1">
      <alignment vertical="center"/>
      <protection/>
    </xf>
    <xf numFmtId="0" fontId="0" fillId="0" borderId="83" xfId="143" applyBorder="1" applyAlignment="1">
      <alignment vertical="center"/>
      <protection/>
    </xf>
    <xf numFmtId="0" fontId="0" fillId="0" borderId="84" xfId="143" applyBorder="1" applyAlignment="1">
      <alignment vertical="center"/>
      <protection/>
    </xf>
    <xf numFmtId="179" fontId="27" fillId="0" borderId="29" xfId="115" applyNumberFormat="1" applyFont="1" applyFill="1" applyBorder="1" applyAlignment="1">
      <alignment vertical="center"/>
    </xf>
    <xf numFmtId="180" fontId="0" fillId="0" borderId="32" xfId="143" applyNumberFormat="1" applyFont="1" applyFill="1" applyBorder="1" applyAlignment="1">
      <alignment vertical="center"/>
      <protection/>
    </xf>
    <xf numFmtId="179" fontId="0" fillId="0" borderId="31" xfId="143" applyNumberFormat="1" applyFont="1" applyFill="1" applyBorder="1" applyAlignment="1">
      <alignment vertical="center"/>
      <protection/>
    </xf>
    <xf numFmtId="180" fontId="0" fillId="0" borderId="32" xfId="143" applyNumberFormat="1" applyFont="1" applyFill="1" applyBorder="1" applyAlignment="1">
      <alignment horizontal="right" vertical="center"/>
      <protection/>
    </xf>
    <xf numFmtId="0" fontId="0" fillId="0" borderId="65" xfId="143" applyFont="1" applyFill="1" applyBorder="1" applyAlignment="1">
      <alignment vertical="center"/>
      <protection/>
    </xf>
    <xf numFmtId="0" fontId="0" fillId="0" borderId="85" xfId="143" applyFill="1" applyBorder="1" applyAlignment="1">
      <alignment vertical="center"/>
      <protection/>
    </xf>
    <xf numFmtId="0" fontId="0" fillId="0" borderId="86" xfId="143" applyFill="1" applyBorder="1" applyAlignment="1">
      <alignment vertical="center"/>
      <protection/>
    </xf>
    <xf numFmtId="0" fontId="0" fillId="0" borderId="68" xfId="143" applyFill="1" applyBorder="1" applyAlignment="1">
      <alignment vertical="center"/>
      <protection/>
    </xf>
    <xf numFmtId="179" fontId="27" fillId="0" borderId="67" xfId="115" applyNumberFormat="1" applyFont="1" applyFill="1" applyBorder="1" applyAlignment="1">
      <alignment vertical="center"/>
    </xf>
    <xf numFmtId="180" fontId="0" fillId="0" borderId="68" xfId="143" applyNumberFormat="1" applyFont="1" applyFill="1" applyBorder="1" applyAlignment="1">
      <alignment vertical="center"/>
      <protection/>
    </xf>
    <xf numFmtId="179" fontId="27" fillId="0" borderId="87" xfId="115" applyNumberFormat="1" applyFont="1" applyFill="1" applyBorder="1" applyAlignment="1">
      <alignment vertical="center"/>
    </xf>
    <xf numFmtId="180" fontId="0" fillId="0" borderId="68" xfId="143" applyNumberFormat="1" applyFont="1" applyFill="1" applyBorder="1" applyAlignment="1">
      <alignment horizontal="right" vertical="center"/>
      <protection/>
    </xf>
    <xf numFmtId="0" fontId="0" fillId="0" borderId="46" xfId="143" applyFill="1" applyBorder="1" applyAlignment="1">
      <alignment vertical="center"/>
      <protection/>
    </xf>
    <xf numFmtId="0" fontId="0" fillId="0" borderId="19" xfId="143" applyFill="1" applyBorder="1" applyAlignment="1">
      <alignment vertical="center"/>
      <protection/>
    </xf>
    <xf numFmtId="0" fontId="0" fillId="0" borderId="47" xfId="143" applyFill="1" applyBorder="1" applyAlignment="1">
      <alignment vertical="center"/>
      <protection/>
    </xf>
    <xf numFmtId="179" fontId="27" fillId="0" borderId="23" xfId="115" applyNumberFormat="1" applyFont="1" applyFill="1" applyBorder="1" applyAlignment="1">
      <alignment vertical="center"/>
    </xf>
    <xf numFmtId="180" fontId="0" fillId="0" borderId="47" xfId="143" applyNumberFormat="1" applyFont="1" applyFill="1" applyBorder="1" applyAlignment="1">
      <alignment vertical="center"/>
      <protection/>
    </xf>
    <xf numFmtId="179" fontId="27" fillId="0" borderId="88" xfId="115" applyNumberFormat="1" applyFont="1" applyFill="1" applyBorder="1" applyAlignment="1">
      <alignment vertical="center"/>
    </xf>
    <xf numFmtId="180" fontId="0" fillId="0" borderId="47" xfId="143" applyNumberFormat="1" applyFont="1" applyFill="1" applyBorder="1" applyAlignment="1">
      <alignment horizontal="right" vertical="center"/>
      <protection/>
    </xf>
    <xf numFmtId="0" fontId="0" fillId="0" borderId="32" xfId="143" applyBorder="1" applyAlignment="1">
      <alignment vertical="center"/>
      <protection/>
    </xf>
    <xf numFmtId="180" fontId="0" fillId="0" borderId="84" xfId="143" applyNumberFormat="1" applyFont="1" applyFill="1" applyBorder="1" applyAlignment="1">
      <alignment vertical="center"/>
      <protection/>
    </xf>
    <xf numFmtId="179" fontId="0" fillId="0" borderId="89" xfId="143" applyNumberFormat="1" applyFont="1" applyFill="1" applyBorder="1" applyAlignment="1">
      <alignment vertical="center"/>
      <protection/>
    </xf>
    <xf numFmtId="180" fontId="0" fillId="0" borderId="84" xfId="143" applyNumberFormat="1" applyFont="1" applyFill="1" applyBorder="1" applyAlignment="1">
      <alignment horizontal="right" vertical="center"/>
      <protection/>
    </xf>
    <xf numFmtId="0" fontId="0" fillId="0" borderId="90" xfId="143" applyFont="1" applyFill="1" applyBorder="1" applyAlignment="1">
      <alignment vertical="center"/>
      <protection/>
    </xf>
    <xf numFmtId="0" fontId="24" fillId="0" borderId="75" xfId="143" applyFont="1" applyFill="1" applyBorder="1" applyAlignment="1">
      <alignment vertical="center"/>
      <protection/>
    </xf>
    <xf numFmtId="179" fontId="27" fillId="0" borderId="56" xfId="115" applyNumberFormat="1" applyFont="1" applyFill="1" applyBorder="1" applyAlignment="1">
      <alignment vertical="center"/>
    </xf>
    <xf numFmtId="180" fontId="0" fillId="0" borderId="57" xfId="143" applyNumberFormat="1" applyFont="1" applyFill="1" applyBorder="1" applyAlignment="1">
      <alignment vertical="center"/>
      <protection/>
    </xf>
    <xf numFmtId="179" fontId="27" fillId="0" borderId="91" xfId="115" applyNumberFormat="1" applyFont="1" applyFill="1" applyBorder="1" applyAlignment="1">
      <alignment vertical="center"/>
    </xf>
    <xf numFmtId="180" fontId="0" fillId="0" borderId="57" xfId="143" applyNumberFormat="1" applyFont="1" applyFill="1" applyBorder="1" applyAlignment="1">
      <alignment horizontal="right" vertical="center"/>
      <protection/>
    </xf>
    <xf numFmtId="0" fontId="0" fillId="0" borderId="92" xfId="143" applyFill="1" applyBorder="1" applyAlignment="1">
      <alignment vertical="center"/>
      <protection/>
    </xf>
    <xf numFmtId="0" fontId="24" fillId="0" borderId="93" xfId="143" applyFont="1" applyFill="1" applyBorder="1" applyAlignment="1">
      <alignment vertical="center"/>
      <protection/>
    </xf>
    <xf numFmtId="0" fontId="0" fillId="0" borderId="57" xfId="143" applyFill="1" applyBorder="1" applyAlignment="1">
      <alignment vertical="center"/>
      <protection/>
    </xf>
    <xf numFmtId="0" fontId="24" fillId="0" borderId="79" xfId="143" applyFont="1" applyFill="1" applyBorder="1" applyAlignment="1">
      <alignment vertical="center"/>
      <protection/>
    </xf>
    <xf numFmtId="0" fontId="0" fillId="0" borderId="93" xfId="143" applyFill="1" applyBorder="1" applyAlignment="1">
      <alignment vertical="center"/>
      <protection/>
    </xf>
    <xf numFmtId="0" fontId="0" fillId="0" borderId="94" xfId="143" applyFill="1" applyBorder="1" applyAlignment="1">
      <alignment vertical="center"/>
      <protection/>
    </xf>
    <xf numFmtId="0" fontId="0" fillId="0" borderId="95" xfId="143" applyFill="1" applyBorder="1" applyAlignment="1">
      <alignment vertical="center"/>
      <protection/>
    </xf>
    <xf numFmtId="0" fontId="0" fillId="0" borderId="96" xfId="143" applyFill="1" applyBorder="1" applyAlignment="1">
      <alignment vertical="center"/>
      <protection/>
    </xf>
    <xf numFmtId="179" fontId="27" fillId="0" borderId="97" xfId="115" applyNumberFormat="1" applyFont="1" applyFill="1" applyBorder="1" applyAlignment="1">
      <alignment vertical="center"/>
    </xf>
    <xf numFmtId="180" fontId="0" fillId="0" borderId="96" xfId="143" applyNumberFormat="1" applyFont="1" applyFill="1" applyBorder="1" applyAlignment="1">
      <alignment vertical="center"/>
      <protection/>
    </xf>
    <xf numFmtId="179" fontId="27" fillId="0" borderId="98" xfId="115" applyNumberFormat="1" applyFont="1" applyFill="1" applyBorder="1" applyAlignment="1">
      <alignment vertical="center"/>
    </xf>
    <xf numFmtId="180" fontId="0" fillId="0" borderId="96" xfId="143" applyNumberFormat="1" applyFont="1" applyFill="1" applyBorder="1" applyAlignment="1">
      <alignment horizontal="right" vertical="center"/>
      <protection/>
    </xf>
    <xf numFmtId="0" fontId="0" fillId="0" borderId="35" xfId="143" applyFill="1" applyBorder="1" applyAlignment="1">
      <alignment vertical="center"/>
      <protection/>
    </xf>
    <xf numFmtId="0" fontId="0" fillId="0" borderId="99" xfId="143" applyFill="1" applyBorder="1" applyAlignment="1">
      <alignment vertical="center"/>
      <protection/>
    </xf>
    <xf numFmtId="0" fontId="0" fillId="0" borderId="36" xfId="143" applyFill="1" applyBorder="1" applyAlignment="1">
      <alignment vertical="center"/>
      <protection/>
    </xf>
    <xf numFmtId="179" fontId="27" fillId="0" borderId="37" xfId="115" applyNumberFormat="1" applyFont="1" applyFill="1" applyBorder="1" applyAlignment="1">
      <alignment vertical="center"/>
    </xf>
    <xf numFmtId="180" fontId="0" fillId="0" borderId="36" xfId="143" applyNumberFormat="1" applyFont="1" applyFill="1" applyBorder="1" applyAlignment="1">
      <alignment vertical="center"/>
      <protection/>
    </xf>
    <xf numFmtId="179" fontId="27" fillId="0" borderId="100" xfId="115" applyNumberFormat="1" applyFont="1" applyFill="1" applyBorder="1" applyAlignment="1">
      <alignment vertical="center"/>
    </xf>
    <xf numFmtId="180" fontId="0" fillId="0" borderId="36" xfId="143" applyNumberFormat="1" applyFont="1" applyFill="1" applyBorder="1" applyAlignment="1">
      <alignment horizontal="right" vertical="center"/>
      <protection/>
    </xf>
    <xf numFmtId="0" fontId="0" fillId="0" borderId="101" xfId="143" applyFont="1" applyFill="1" applyBorder="1" applyAlignment="1">
      <alignment vertical="center"/>
      <protection/>
    </xf>
    <xf numFmtId="0" fontId="0" fillId="0" borderId="102" xfId="143" applyBorder="1" applyAlignment="1">
      <alignment vertical="center"/>
      <protection/>
    </xf>
    <xf numFmtId="0" fontId="0" fillId="0" borderId="103" xfId="143" applyBorder="1" applyAlignment="1">
      <alignment vertical="center"/>
      <protection/>
    </xf>
    <xf numFmtId="179" fontId="27" fillId="0" borderId="104" xfId="115" applyNumberFormat="1" applyFont="1" applyFill="1" applyBorder="1" applyAlignment="1">
      <alignment vertical="center"/>
    </xf>
    <xf numFmtId="0" fontId="0" fillId="0" borderId="105" xfId="143" applyFont="1" applyFill="1" applyBorder="1" applyAlignment="1">
      <alignment vertical="center"/>
      <protection/>
    </xf>
    <xf numFmtId="0" fontId="0" fillId="0" borderId="106" xfId="143" applyBorder="1" applyAlignment="1">
      <alignment vertical="center"/>
      <protection/>
    </xf>
    <xf numFmtId="5" fontId="0" fillId="0" borderId="105" xfId="143" applyNumberFormat="1" applyFont="1" applyFill="1" applyBorder="1" applyAlignment="1">
      <alignment horizontal="left" vertical="center"/>
      <protection/>
    </xf>
    <xf numFmtId="5" fontId="0" fillId="0" borderId="107" xfId="143" applyNumberFormat="1" applyFont="1" applyFill="1" applyBorder="1" applyAlignment="1">
      <alignment horizontal="left" vertical="center"/>
      <protection/>
    </xf>
    <xf numFmtId="0" fontId="0" fillId="0" borderId="108" xfId="143" applyBorder="1" applyAlignment="1">
      <alignment vertical="center"/>
      <protection/>
    </xf>
    <xf numFmtId="179" fontId="27" fillId="0" borderId="33" xfId="115" applyNumberFormat="1" applyFont="1" applyFill="1" applyBorder="1" applyAlignment="1">
      <alignment vertical="center"/>
    </xf>
    <xf numFmtId="0" fontId="0" fillId="0" borderId="19" xfId="143" applyBorder="1" applyAlignment="1">
      <alignment vertical="center"/>
      <protection/>
    </xf>
    <xf numFmtId="0" fontId="0" fillId="0" borderId="47" xfId="143" applyBorder="1" applyAlignment="1">
      <alignment vertical="center"/>
      <protection/>
    </xf>
    <xf numFmtId="179" fontId="0" fillId="0" borderId="46" xfId="115" applyNumberFormat="1" applyFont="1" applyFill="1" applyBorder="1" applyAlignment="1">
      <alignment vertical="center"/>
    </xf>
    <xf numFmtId="180" fontId="0" fillId="0" borderId="24" xfId="143" applyNumberFormat="1" applyFont="1" applyFill="1" applyBorder="1" applyAlignment="1">
      <alignment vertical="center"/>
      <protection/>
    </xf>
    <xf numFmtId="179" fontId="0" fillId="0" borderId="88" xfId="143" applyNumberFormat="1" applyFont="1" applyFill="1" applyBorder="1" applyAlignment="1">
      <alignment vertical="center"/>
      <protection/>
    </xf>
    <xf numFmtId="0" fontId="0" fillId="0" borderId="0" xfId="143" applyFill="1" applyAlignment="1">
      <alignment vertical="center"/>
      <protection/>
    </xf>
    <xf numFmtId="179" fontId="24" fillId="0" borderId="0" xfId="143" applyNumberFormat="1" applyFont="1" applyFill="1" applyAlignment="1">
      <alignment vertical="center"/>
      <protection/>
    </xf>
    <xf numFmtId="0" fontId="6" fillId="0" borderId="0" xfId="143" applyFont="1" applyFill="1" applyAlignment="1">
      <alignment vertical="center"/>
      <protection/>
    </xf>
    <xf numFmtId="0" fontId="0" fillId="0" borderId="0" xfId="143" applyFont="1" applyFill="1" applyAlignment="1">
      <alignment vertical="center"/>
      <protection/>
    </xf>
    <xf numFmtId="177" fontId="0" fillId="0" borderId="0" xfId="143" applyNumberFormat="1" applyFont="1" applyFill="1" applyAlignment="1">
      <alignment vertical="center"/>
      <protection/>
    </xf>
    <xf numFmtId="176" fontId="0" fillId="0" borderId="0" xfId="143" applyNumberFormat="1" applyFont="1" applyFill="1" applyAlignment="1">
      <alignment vertical="center"/>
      <protection/>
    </xf>
    <xf numFmtId="180" fontId="0" fillId="0" borderId="51" xfId="143" applyNumberFormat="1" applyFont="1" applyFill="1" applyBorder="1" applyAlignment="1">
      <alignment vertical="center"/>
      <protection/>
    </xf>
    <xf numFmtId="179" fontId="0" fillId="0" borderId="109" xfId="143" applyNumberFormat="1" applyFont="1" applyFill="1" applyBorder="1" applyAlignment="1">
      <alignment vertical="center"/>
      <protection/>
    </xf>
    <xf numFmtId="180" fontId="0" fillId="0" borderId="51" xfId="143" applyNumberFormat="1" applyFont="1" applyFill="1" applyBorder="1" applyAlignment="1">
      <alignment horizontal="right" vertical="center"/>
      <protection/>
    </xf>
    <xf numFmtId="0" fontId="0" fillId="0" borderId="52" xfId="143" applyFill="1" applyBorder="1" applyAlignment="1">
      <alignment vertical="center"/>
      <protection/>
    </xf>
    <xf numFmtId="180" fontId="0" fillId="0" borderId="69" xfId="143" applyNumberFormat="1" applyFont="1" applyFill="1" applyBorder="1" applyAlignment="1">
      <alignment vertical="center"/>
      <protection/>
    </xf>
    <xf numFmtId="179" fontId="0" fillId="0" borderId="100" xfId="143" applyNumberFormat="1" applyFont="1" applyFill="1" applyBorder="1" applyAlignment="1">
      <alignment vertical="center"/>
      <protection/>
    </xf>
    <xf numFmtId="0" fontId="24" fillId="0" borderId="0" xfId="143" applyFont="1" applyFill="1" applyAlignment="1">
      <alignment horizontal="center" vertical="center"/>
      <protection/>
    </xf>
    <xf numFmtId="0" fontId="6" fillId="0" borderId="0" xfId="143" applyFont="1" applyFill="1" applyAlignment="1">
      <alignment horizontal="center" vertical="center"/>
      <protection/>
    </xf>
    <xf numFmtId="176" fontId="27" fillId="0" borderId="0" xfId="115" applyNumberFormat="1" applyFont="1" applyFill="1" applyAlignment="1">
      <alignment vertical="center"/>
    </xf>
    <xf numFmtId="179" fontId="27" fillId="0" borderId="50" xfId="115" applyNumberFormat="1" applyFont="1" applyFill="1" applyBorder="1" applyAlignment="1">
      <alignment vertical="center"/>
    </xf>
    <xf numFmtId="179" fontId="0" fillId="0" borderId="35" xfId="115" applyNumberFormat="1" applyFont="1" applyFill="1" applyBorder="1" applyAlignment="1">
      <alignment vertical="center"/>
    </xf>
    <xf numFmtId="0" fontId="0" fillId="0" borderId="110" xfId="143" applyFill="1" applyBorder="1" applyAlignment="1">
      <alignment vertical="center"/>
      <protection/>
    </xf>
    <xf numFmtId="0" fontId="0" fillId="0" borderId="111" xfId="143" applyFill="1" applyBorder="1" applyAlignment="1">
      <alignment vertical="center"/>
      <protection/>
    </xf>
    <xf numFmtId="0" fontId="0" fillId="0" borderId="112" xfId="143" applyFill="1" applyBorder="1" applyAlignment="1">
      <alignment vertical="center"/>
      <protection/>
    </xf>
    <xf numFmtId="180" fontId="0" fillId="0" borderId="112" xfId="143" applyNumberFormat="1" applyFont="1" applyFill="1" applyBorder="1" applyAlignment="1">
      <alignment vertical="center"/>
      <protection/>
    </xf>
    <xf numFmtId="179" fontId="27" fillId="0" borderId="113" xfId="115" applyNumberFormat="1" applyFont="1" applyFill="1" applyBorder="1" applyAlignment="1">
      <alignment vertical="center"/>
    </xf>
    <xf numFmtId="180" fontId="0" fillId="0" borderId="112" xfId="143" applyNumberFormat="1" applyFont="1" applyFill="1" applyBorder="1" applyAlignment="1">
      <alignment horizontal="right" vertical="center"/>
      <protection/>
    </xf>
    <xf numFmtId="0" fontId="6" fillId="0" borderId="23" xfId="0" applyFont="1" applyFill="1" applyBorder="1" applyAlignment="1">
      <alignment horizontal="center" vertical="center"/>
    </xf>
    <xf numFmtId="0" fontId="6" fillId="0" borderId="25" xfId="0" applyFont="1" applyFill="1" applyBorder="1" applyAlignment="1">
      <alignment vertical="center"/>
    </xf>
    <xf numFmtId="178" fontId="6" fillId="0" borderId="50" xfId="0" applyNumberFormat="1" applyFont="1" applyFill="1" applyBorder="1" applyAlignment="1">
      <alignment vertical="center"/>
    </xf>
    <xf numFmtId="178" fontId="6" fillId="0" borderId="114" xfId="0" applyNumberFormat="1" applyFont="1" applyFill="1" applyBorder="1" applyAlignment="1">
      <alignment vertical="center"/>
    </xf>
    <xf numFmtId="180" fontId="6" fillId="0" borderId="69" xfId="0" applyNumberFormat="1" applyFont="1" applyFill="1" applyBorder="1" applyAlignment="1">
      <alignment horizontal="right" vertical="center"/>
    </xf>
    <xf numFmtId="0" fontId="0" fillId="0" borderId="0" xfId="0" applyFill="1" applyBorder="1" applyAlignment="1">
      <alignment horizontal="right" vertical="top" wrapText="1"/>
    </xf>
    <xf numFmtId="0" fontId="0" fillId="0" borderId="71" xfId="0" applyFill="1" applyBorder="1" applyAlignment="1">
      <alignment horizontal="right" vertical="top" wrapText="1"/>
    </xf>
    <xf numFmtId="0" fontId="0" fillId="0" borderId="0" xfId="0" applyAlignment="1">
      <alignment vertical="top"/>
    </xf>
    <xf numFmtId="57" fontId="24" fillId="0" borderId="0" xfId="143" applyNumberFormat="1" applyFont="1" applyFill="1" applyAlignment="1">
      <alignment vertical="center"/>
      <protection/>
    </xf>
    <xf numFmtId="57" fontId="24" fillId="0" borderId="0" xfId="0" applyNumberFormat="1" applyFont="1" applyFill="1" applyAlignment="1">
      <alignment vertical="center"/>
    </xf>
    <xf numFmtId="178" fontId="6" fillId="0" borderId="43" xfId="0" applyNumberFormat="1" applyFont="1" applyFill="1" applyBorder="1" applyAlignment="1">
      <alignment vertical="center"/>
    </xf>
    <xf numFmtId="178" fontId="6" fillId="0" borderId="115" xfId="0" applyNumberFormat="1" applyFont="1" applyFill="1" applyBorder="1" applyAlignment="1">
      <alignment vertical="center"/>
    </xf>
    <xf numFmtId="0" fontId="0" fillId="0" borderId="116" xfId="0" applyFill="1" applyBorder="1" applyAlignment="1">
      <alignment vertical="center" shrinkToFit="1"/>
    </xf>
    <xf numFmtId="178" fontId="0" fillId="0" borderId="116" xfId="0" applyNumberFormat="1" applyFill="1" applyBorder="1" applyAlignment="1">
      <alignment vertical="center" shrinkToFit="1"/>
    </xf>
    <xf numFmtId="179" fontId="6" fillId="0" borderId="116" xfId="0" applyNumberFormat="1" applyFont="1" applyFill="1" applyBorder="1" applyAlignment="1">
      <alignment vertical="center" shrinkToFit="1"/>
    </xf>
    <xf numFmtId="180" fontId="6" fillId="0" borderId="116" xfId="0" applyNumberFormat="1" applyFont="1" applyFill="1" applyBorder="1" applyAlignment="1">
      <alignment horizontal="right" vertical="center" shrinkToFit="1"/>
    </xf>
    <xf numFmtId="0" fontId="25" fillId="0" borderId="0" xfId="0" applyFont="1" applyFill="1" applyAlignment="1">
      <alignment vertical="center"/>
    </xf>
    <xf numFmtId="0" fontId="6" fillId="0" borderId="0" xfId="0" applyFont="1" applyAlignment="1">
      <alignment vertical="center" wrapText="1"/>
    </xf>
    <xf numFmtId="0" fontId="26" fillId="0" borderId="117" xfId="0" applyFont="1" applyFill="1" applyBorder="1" applyAlignment="1">
      <alignment horizontal="center" vertical="center" wrapText="1"/>
    </xf>
    <xf numFmtId="0" fontId="26" fillId="0" borderId="115"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26" fillId="0" borderId="118"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0" fillId="0" borderId="105" xfId="0" applyFont="1" applyFill="1" applyBorder="1" applyAlignment="1">
      <alignment vertical="center" shrinkToFit="1"/>
    </xf>
    <xf numFmtId="0" fontId="0" fillId="0" borderId="84" xfId="0" applyBorder="1" applyAlignment="1">
      <alignment vertical="center" shrinkToFit="1"/>
    </xf>
    <xf numFmtId="5" fontId="0" fillId="0" borderId="82" xfId="0" applyNumberFormat="1" applyFont="1" applyFill="1" applyBorder="1" applyAlignment="1">
      <alignment vertical="center" shrinkToFit="1"/>
    </xf>
    <xf numFmtId="0" fontId="0" fillId="0" borderId="35" xfId="0" applyFill="1" applyBorder="1" applyAlignment="1">
      <alignment vertical="center" shrinkToFit="1"/>
    </xf>
    <xf numFmtId="0" fontId="0" fillId="0" borderId="36" xfId="0" applyBorder="1" applyAlignment="1">
      <alignment vertical="center" shrinkToFit="1"/>
    </xf>
    <xf numFmtId="0" fontId="0" fillId="0" borderId="71" xfId="0" applyBorder="1" applyAlignment="1">
      <alignment horizontal="left" vertical="top" wrapText="1"/>
    </xf>
    <xf numFmtId="0" fontId="0" fillId="0" borderId="82" xfId="0" applyFont="1" applyFill="1" applyBorder="1" applyAlignment="1">
      <alignment vertical="center" shrinkToFit="1"/>
    </xf>
    <xf numFmtId="0" fontId="0" fillId="0" borderId="105" xfId="0" applyFill="1" applyBorder="1" applyAlignment="1">
      <alignment vertical="center" shrinkToFit="1"/>
    </xf>
    <xf numFmtId="0" fontId="0" fillId="0" borderId="70" xfId="0" applyFont="1" applyFill="1" applyBorder="1" applyAlignment="1">
      <alignment horizontal="center" vertical="center"/>
    </xf>
    <xf numFmtId="0" fontId="0" fillId="0" borderId="72" xfId="0" applyBorder="1" applyAlignment="1">
      <alignment horizontal="center" vertical="center"/>
    </xf>
    <xf numFmtId="0" fontId="0" fillId="0" borderId="46" xfId="0" applyFont="1" applyFill="1" applyBorder="1" applyAlignment="1">
      <alignment horizontal="center" vertical="center"/>
    </xf>
    <xf numFmtId="0" fontId="0" fillId="0" borderId="47" xfId="0" applyBorder="1" applyAlignment="1">
      <alignment horizontal="center" vertical="center"/>
    </xf>
    <xf numFmtId="177" fontId="0" fillId="0" borderId="101" xfId="0" applyNumberFormat="1" applyFill="1" applyBorder="1" applyAlignment="1">
      <alignment horizontal="center" vertical="center"/>
    </xf>
    <xf numFmtId="177" fontId="0" fillId="0" borderId="103"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wrapText="1"/>
    </xf>
    <xf numFmtId="176" fontId="0" fillId="0" borderId="48" xfId="0" applyNumberFormat="1" applyFont="1" applyFill="1" applyBorder="1" applyAlignment="1">
      <alignment horizontal="center" vertical="center"/>
    </xf>
    <xf numFmtId="177" fontId="0" fillId="0" borderId="72" xfId="0" applyNumberFormat="1" applyFont="1" applyFill="1" applyBorder="1" applyAlignment="1">
      <alignment horizontal="center" vertical="center" wrapText="1"/>
    </xf>
    <xf numFmtId="177" fontId="0" fillId="0" borderId="47" xfId="0" applyNumberFormat="1" applyFont="1" applyFill="1" applyBorder="1" applyAlignment="1">
      <alignment horizontal="center" vertical="center"/>
    </xf>
    <xf numFmtId="0" fontId="0" fillId="0" borderId="70" xfId="0" applyFont="1" applyFill="1" applyBorder="1" applyAlignment="1">
      <alignment vertical="center" shrinkToFit="1"/>
    </xf>
    <xf numFmtId="0" fontId="0" fillId="0" borderId="103" xfId="0" applyBorder="1" applyAlignment="1">
      <alignment vertical="center" shrinkToFit="1"/>
    </xf>
    <xf numFmtId="0" fontId="0" fillId="0" borderId="70" xfId="143" applyFont="1" applyFill="1" applyBorder="1" applyAlignment="1">
      <alignment horizontal="center" vertical="center"/>
      <protection/>
    </xf>
    <xf numFmtId="0" fontId="0" fillId="0" borderId="71" xfId="143" applyFont="1" applyFill="1" applyBorder="1" applyAlignment="1">
      <alignment horizontal="center" vertical="center"/>
      <protection/>
    </xf>
    <xf numFmtId="0" fontId="0" fillId="0" borderId="72" xfId="143" applyFont="1" applyFill="1" applyBorder="1" applyAlignment="1">
      <alignment horizontal="center" vertical="center"/>
      <protection/>
    </xf>
    <xf numFmtId="0" fontId="0" fillId="0" borderId="46" xfId="143" applyFont="1" applyFill="1" applyBorder="1" applyAlignment="1">
      <alignment horizontal="center" vertical="center"/>
      <protection/>
    </xf>
    <xf numFmtId="0" fontId="0" fillId="0" borderId="19" xfId="143" applyFont="1" applyFill="1" applyBorder="1" applyAlignment="1">
      <alignment horizontal="center" vertical="center"/>
      <protection/>
    </xf>
    <xf numFmtId="0" fontId="0" fillId="0" borderId="47" xfId="143" applyFont="1" applyFill="1" applyBorder="1" applyAlignment="1">
      <alignment horizontal="center" vertical="center"/>
      <protection/>
    </xf>
    <xf numFmtId="177" fontId="0" fillId="0" borderId="101" xfId="143" applyNumberFormat="1" applyFont="1" applyFill="1" applyBorder="1" applyAlignment="1">
      <alignment horizontal="center" vertical="center"/>
      <protection/>
    </xf>
    <xf numFmtId="177" fontId="0" fillId="0" borderId="103" xfId="143" applyNumberFormat="1" applyFont="1" applyFill="1" applyBorder="1" applyAlignment="1">
      <alignment horizontal="center" vertical="center"/>
      <protection/>
    </xf>
    <xf numFmtId="176" fontId="0" fillId="0" borderId="119" xfId="143" applyNumberFormat="1" applyFont="1" applyFill="1" applyBorder="1" applyAlignment="1">
      <alignment horizontal="center" vertical="center" wrapText="1"/>
      <protection/>
    </xf>
    <xf numFmtId="176" fontId="0" fillId="0" borderId="120" xfId="143" applyNumberFormat="1" applyFont="1" applyFill="1" applyBorder="1" applyAlignment="1">
      <alignment horizontal="center" vertical="center"/>
      <protection/>
    </xf>
    <xf numFmtId="177" fontId="0" fillId="0" borderId="72" xfId="143" applyNumberFormat="1" applyFont="1" applyFill="1" applyBorder="1" applyAlignment="1">
      <alignment horizontal="center" vertical="center" wrapText="1"/>
      <protection/>
    </xf>
    <xf numFmtId="177" fontId="0" fillId="0" borderId="47" xfId="143" applyNumberFormat="1" applyFont="1" applyFill="1" applyBorder="1" applyAlignment="1">
      <alignment horizontal="center" vertical="center"/>
      <protection/>
    </xf>
    <xf numFmtId="0" fontId="0" fillId="0" borderId="107" xfId="143" applyFont="1" applyFill="1" applyBorder="1" applyAlignment="1">
      <alignment vertical="center"/>
      <protection/>
    </xf>
    <xf numFmtId="0" fontId="0" fillId="0" borderId="121" xfId="143" applyBorder="1" applyAlignment="1">
      <alignment vertical="center"/>
      <protection/>
    </xf>
    <xf numFmtId="0" fontId="0" fillId="0" borderId="35" xfId="143" applyFill="1" applyBorder="1" applyAlignment="1">
      <alignment horizontal="left" vertical="center"/>
      <protection/>
    </xf>
    <xf numFmtId="0" fontId="0" fillId="0" borderId="36" xfId="143" applyBorder="1" applyAlignment="1">
      <alignment horizontal="left" vertical="center"/>
      <protection/>
    </xf>
    <xf numFmtId="0" fontId="0" fillId="0" borderId="105" xfId="143" applyFont="1" applyFill="1" applyBorder="1" applyAlignment="1">
      <alignment vertical="center"/>
      <protection/>
    </xf>
    <xf numFmtId="0" fontId="0" fillId="0" borderId="84" xfId="143" applyBorder="1" applyAlignment="1">
      <alignment vertical="center"/>
      <protection/>
    </xf>
    <xf numFmtId="0" fontId="0" fillId="0" borderId="82" xfId="143" applyFont="1" applyFill="1" applyBorder="1" applyAlignment="1">
      <alignment vertical="center"/>
      <protection/>
    </xf>
    <xf numFmtId="0" fontId="0" fillId="0" borderId="105" xfId="143" applyFont="1" applyFill="1" applyBorder="1" applyAlignment="1">
      <alignment vertical="center"/>
      <protection/>
    </xf>
    <xf numFmtId="0" fontId="0" fillId="0" borderId="72" xfId="143" applyBorder="1" applyAlignment="1">
      <alignment horizontal="center" vertical="center"/>
      <protection/>
    </xf>
    <xf numFmtId="0" fontId="0" fillId="0" borderId="47" xfId="143" applyBorder="1" applyAlignment="1">
      <alignment horizontal="center" vertical="center"/>
      <protection/>
    </xf>
    <xf numFmtId="0" fontId="0" fillId="0" borderId="101" xfId="143" applyFont="1" applyFill="1" applyBorder="1" applyAlignment="1">
      <alignment vertical="center"/>
      <protection/>
    </xf>
    <xf numFmtId="0" fontId="0" fillId="0" borderId="103" xfId="143" applyBorder="1" applyAlignment="1">
      <alignment vertical="center"/>
      <protection/>
    </xf>
  </cellXfs>
  <cellStyles count="13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桁区切り 2" xfId="115"/>
    <cellStyle name="見出し 1" xfId="116"/>
    <cellStyle name="見出し 1 2" xfId="117"/>
    <cellStyle name="見出し 1 3" xfId="118"/>
    <cellStyle name="見出し 2" xfId="119"/>
    <cellStyle name="見出し 2 2" xfId="120"/>
    <cellStyle name="見出し 2 3" xfId="121"/>
    <cellStyle name="見出し 3" xfId="122"/>
    <cellStyle name="見出し 3 2" xfId="123"/>
    <cellStyle name="見出し 3 3" xfId="124"/>
    <cellStyle name="見出し 4" xfId="125"/>
    <cellStyle name="見出し 4 2" xfId="126"/>
    <cellStyle name="見出し 4 3" xfId="127"/>
    <cellStyle name="集計" xfId="128"/>
    <cellStyle name="集計 2" xfId="129"/>
    <cellStyle name="集計 3" xfId="130"/>
    <cellStyle name="出力" xfId="131"/>
    <cellStyle name="出力 2" xfId="132"/>
    <cellStyle name="出力 3" xfId="133"/>
    <cellStyle name="説明文" xfId="134"/>
    <cellStyle name="説明文 2" xfId="135"/>
    <cellStyle name="説明文 3" xfId="136"/>
    <cellStyle name="Currency [0]" xfId="137"/>
    <cellStyle name="Currency" xfId="138"/>
    <cellStyle name="入力" xfId="139"/>
    <cellStyle name="入力 2" xfId="140"/>
    <cellStyle name="入力 3" xfId="141"/>
    <cellStyle name="標準 2" xfId="142"/>
    <cellStyle name="標準 3" xfId="143"/>
    <cellStyle name="未定義" xfId="144"/>
    <cellStyle name="良い" xfId="145"/>
    <cellStyle name="良い 2" xfId="146"/>
    <cellStyle name="良い 3"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saitama.lg.jp/uploaded/attachment/4918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算総額"/>
      <sheetName val="○歳入"/>
      <sheetName val="○性質別歳出"/>
      <sheetName val="○目的別歳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5"/>
  <sheetViews>
    <sheetView tabSelected="1" view="pageBreakPreview" zoomScaleSheetLayoutView="100" zoomScalePageLayoutView="0" workbookViewId="0" topLeftCell="A1">
      <selection activeCell="M49" sqref="M49"/>
    </sheetView>
  </sheetViews>
  <sheetFormatPr defaultColWidth="9.00390625" defaultRowHeight="13.5"/>
  <cols>
    <col min="1" max="1" width="1.37890625" style="2" customWidth="1"/>
    <col min="2" max="2" width="5.625" style="59" customWidth="1"/>
    <col min="3" max="3" width="13.25390625" style="2" customWidth="1"/>
    <col min="4" max="6" width="13.375" style="2" customWidth="1"/>
    <col min="7" max="7" width="9.125" style="2" customWidth="1"/>
    <col min="8" max="8" width="4.875" style="2" customWidth="1"/>
    <col min="9" max="9" width="4.75390625" style="2" customWidth="1"/>
    <col min="10" max="13" width="13.375" style="2" customWidth="1"/>
    <col min="14" max="14" width="9.25390625" style="2" customWidth="1"/>
    <col min="15" max="15" width="2.875" style="2" customWidth="1"/>
    <col min="16" max="16384" width="9.00390625" style="2" customWidth="1"/>
  </cols>
  <sheetData>
    <row r="1" spans="1:2" ht="24.75" customHeight="1">
      <c r="A1" s="1" t="s">
        <v>164</v>
      </c>
      <c r="B1" s="2"/>
    </row>
    <row r="2" spans="1:8" s="8" customFormat="1" ht="17.25" customHeight="1">
      <c r="A2" s="3" t="s">
        <v>0</v>
      </c>
      <c r="B2" s="4"/>
      <c r="C2" s="4"/>
      <c r="D2" s="4"/>
      <c r="E2" s="5"/>
      <c r="F2" s="6"/>
      <c r="G2" s="7"/>
      <c r="H2" s="6"/>
    </row>
    <row r="3" spans="1:14" ht="14.25" thickBot="1">
      <c r="A3" s="9"/>
      <c r="B3" s="10"/>
      <c r="C3" s="9"/>
      <c r="D3" s="9"/>
      <c r="E3" s="9"/>
      <c r="G3" s="11" t="s">
        <v>1</v>
      </c>
      <c r="H3" s="9"/>
      <c r="I3" s="10"/>
      <c r="J3" s="9"/>
      <c r="K3" s="9"/>
      <c r="L3" s="9"/>
      <c r="N3" s="11" t="s">
        <v>1</v>
      </c>
    </row>
    <row r="4" spans="1:14" ht="27" customHeight="1">
      <c r="A4" s="9"/>
      <c r="B4" s="12" t="s">
        <v>2</v>
      </c>
      <c r="C4" s="13" t="s">
        <v>3</v>
      </c>
      <c r="D4" s="14" t="s">
        <v>163</v>
      </c>
      <c r="E4" s="15" t="s">
        <v>143</v>
      </c>
      <c r="F4" s="15" t="s">
        <v>4</v>
      </c>
      <c r="G4" s="16" t="s">
        <v>5</v>
      </c>
      <c r="H4" s="17"/>
      <c r="I4" s="12" t="s">
        <v>2</v>
      </c>
      <c r="J4" s="13" t="s">
        <v>3</v>
      </c>
      <c r="K4" s="14" t="s">
        <v>163</v>
      </c>
      <c r="L4" s="15" t="s">
        <v>143</v>
      </c>
      <c r="M4" s="15" t="s">
        <v>4</v>
      </c>
      <c r="N4" s="16" t="s">
        <v>5</v>
      </c>
    </row>
    <row r="5" spans="1:14" ht="12" customHeight="1" thickBot="1">
      <c r="A5" s="9"/>
      <c r="B5" s="18"/>
      <c r="C5" s="19"/>
      <c r="D5" s="20" t="s">
        <v>6</v>
      </c>
      <c r="E5" s="21" t="s">
        <v>7</v>
      </c>
      <c r="F5" s="21" t="s">
        <v>8</v>
      </c>
      <c r="G5" s="22" t="s">
        <v>9</v>
      </c>
      <c r="H5" s="17"/>
      <c r="I5" s="18"/>
      <c r="J5" s="19"/>
      <c r="K5" s="20" t="s">
        <v>6</v>
      </c>
      <c r="L5" s="21" t="s">
        <v>7</v>
      </c>
      <c r="M5" s="21" t="s">
        <v>8</v>
      </c>
      <c r="N5" s="22" t="s">
        <v>9</v>
      </c>
    </row>
    <row r="6" spans="1:15" ht="12.75" customHeight="1">
      <c r="A6" s="9"/>
      <c r="B6" s="23">
        <v>1</v>
      </c>
      <c r="C6" s="24" t="s">
        <v>10</v>
      </c>
      <c r="D6" s="25">
        <v>456000000</v>
      </c>
      <c r="E6" s="26">
        <v>464900000</v>
      </c>
      <c r="F6" s="29">
        <f>+D6-E6</f>
        <v>-8900000</v>
      </c>
      <c r="G6" s="30">
        <f>ROUND(+F6/E6*100,1)</f>
        <v>-1.9</v>
      </c>
      <c r="H6" s="9"/>
      <c r="I6" s="23">
        <v>41</v>
      </c>
      <c r="J6" s="24" t="s">
        <v>11</v>
      </c>
      <c r="K6" s="25">
        <v>11368000</v>
      </c>
      <c r="L6" s="26">
        <v>11430000</v>
      </c>
      <c r="M6" s="29">
        <f>+K6-L6</f>
        <v>-62000</v>
      </c>
      <c r="N6" s="30">
        <f>ROUND(+M6/L6*100,1)</f>
        <v>-0.5</v>
      </c>
      <c r="O6" s="9"/>
    </row>
    <row r="7" spans="1:15" ht="12.75" customHeight="1">
      <c r="A7" s="9"/>
      <c r="B7" s="27">
        <v>2</v>
      </c>
      <c r="C7" s="28" t="s">
        <v>12</v>
      </c>
      <c r="D7" s="25">
        <v>110430000</v>
      </c>
      <c r="E7" s="26">
        <v>112080000</v>
      </c>
      <c r="F7" s="29">
        <f aca="true" t="shared" si="0" ref="F7:F44">+D7-E7</f>
        <v>-1650000</v>
      </c>
      <c r="G7" s="30">
        <f aca="true" t="shared" si="1" ref="G7:G44">ROUND(+F7/E7*100,1)</f>
        <v>-1.5</v>
      </c>
      <c r="H7" s="9"/>
      <c r="I7" s="27">
        <v>42</v>
      </c>
      <c r="J7" s="28" t="s">
        <v>13</v>
      </c>
      <c r="K7" s="25">
        <v>12250825</v>
      </c>
      <c r="L7" s="26">
        <v>14977485</v>
      </c>
      <c r="M7" s="29">
        <f aca="true" t="shared" si="2" ref="M7:M28">+K7-L7</f>
        <v>-2726660</v>
      </c>
      <c r="N7" s="30">
        <f aca="true" t="shared" si="3" ref="N7:N28">ROUND(+M7/L7*100,1)</f>
        <v>-18.2</v>
      </c>
      <c r="O7" s="9"/>
    </row>
    <row r="8" spans="1:15" ht="12.75" customHeight="1">
      <c r="A8" s="9"/>
      <c r="B8" s="27">
        <v>3</v>
      </c>
      <c r="C8" s="28" t="s">
        <v>14</v>
      </c>
      <c r="D8" s="25">
        <v>64600000</v>
      </c>
      <c r="E8" s="26">
        <v>60300000</v>
      </c>
      <c r="F8" s="29">
        <f t="shared" si="0"/>
        <v>4300000</v>
      </c>
      <c r="G8" s="30">
        <f t="shared" si="1"/>
        <v>7.1</v>
      </c>
      <c r="H8" s="9"/>
      <c r="I8" s="27">
        <v>43</v>
      </c>
      <c r="J8" s="28" t="s">
        <v>15</v>
      </c>
      <c r="K8" s="25">
        <v>9943000</v>
      </c>
      <c r="L8" s="26">
        <v>9186000</v>
      </c>
      <c r="M8" s="29">
        <f t="shared" si="2"/>
        <v>757000</v>
      </c>
      <c r="N8" s="30">
        <f t="shared" si="3"/>
        <v>8.2</v>
      </c>
      <c r="O8" s="9"/>
    </row>
    <row r="9" spans="1:15" ht="12.75" customHeight="1">
      <c r="A9" s="9"/>
      <c r="B9" s="27">
        <v>4</v>
      </c>
      <c r="C9" s="28" t="s">
        <v>16</v>
      </c>
      <c r="D9" s="25">
        <v>176180000</v>
      </c>
      <c r="E9" s="26">
        <v>173230000</v>
      </c>
      <c r="F9" s="29">
        <f t="shared" si="0"/>
        <v>2950000</v>
      </c>
      <c r="G9" s="30">
        <f t="shared" si="1"/>
        <v>1.7</v>
      </c>
      <c r="H9" s="9"/>
      <c r="I9" s="27">
        <v>44</v>
      </c>
      <c r="J9" s="28" t="s">
        <v>17</v>
      </c>
      <c r="K9" s="25">
        <v>4002000</v>
      </c>
      <c r="L9" s="26">
        <v>3859000</v>
      </c>
      <c r="M9" s="29">
        <f t="shared" si="2"/>
        <v>143000</v>
      </c>
      <c r="N9" s="30">
        <f t="shared" si="3"/>
        <v>3.7</v>
      </c>
      <c r="O9" s="9"/>
    </row>
    <row r="10" spans="1:15" ht="12.75" customHeight="1">
      <c r="A10" s="9"/>
      <c r="B10" s="27">
        <v>5</v>
      </c>
      <c r="C10" s="28" t="s">
        <v>18</v>
      </c>
      <c r="D10" s="25">
        <v>25880000</v>
      </c>
      <c r="E10" s="26">
        <v>25860000</v>
      </c>
      <c r="F10" s="29">
        <f t="shared" si="0"/>
        <v>20000</v>
      </c>
      <c r="G10" s="30">
        <f t="shared" si="1"/>
        <v>0.1</v>
      </c>
      <c r="H10" s="9"/>
      <c r="I10" s="27">
        <v>45</v>
      </c>
      <c r="J10" s="28" t="s">
        <v>19</v>
      </c>
      <c r="K10" s="25">
        <v>5564000</v>
      </c>
      <c r="L10" s="26">
        <v>5372000</v>
      </c>
      <c r="M10" s="29">
        <f t="shared" si="2"/>
        <v>192000</v>
      </c>
      <c r="N10" s="30">
        <f t="shared" si="3"/>
        <v>3.6</v>
      </c>
      <c r="O10" s="9"/>
    </row>
    <row r="11" spans="1:15" ht="12.75" customHeight="1">
      <c r="A11" s="9"/>
      <c r="B11" s="27">
        <v>6</v>
      </c>
      <c r="C11" s="28" t="s">
        <v>20</v>
      </c>
      <c r="D11" s="25">
        <v>27907000</v>
      </c>
      <c r="E11" s="26">
        <v>27887000</v>
      </c>
      <c r="F11" s="29">
        <f t="shared" si="0"/>
        <v>20000</v>
      </c>
      <c r="G11" s="30">
        <f t="shared" si="1"/>
        <v>0.1</v>
      </c>
      <c r="H11" s="9"/>
      <c r="I11" s="27">
        <v>46</v>
      </c>
      <c r="J11" s="28" t="s">
        <v>21</v>
      </c>
      <c r="K11" s="25">
        <v>5936000</v>
      </c>
      <c r="L11" s="26">
        <v>5925000</v>
      </c>
      <c r="M11" s="29">
        <f t="shared" si="2"/>
        <v>11000</v>
      </c>
      <c r="N11" s="30">
        <f t="shared" si="3"/>
        <v>0.2</v>
      </c>
      <c r="O11" s="9"/>
    </row>
    <row r="12" spans="1:15" ht="12.75" customHeight="1">
      <c r="A12" s="9"/>
      <c r="B12" s="27">
        <v>7</v>
      </c>
      <c r="C12" s="28" t="s">
        <v>22</v>
      </c>
      <c r="D12" s="25">
        <v>92750000</v>
      </c>
      <c r="E12" s="26">
        <v>91826000</v>
      </c>
      <c r="F12" s="29">
        <f t="shared" si="0"/>
        <v>924000</v>
      </c>
      <c r="G12" s="30">
        <f t="shared" si="1"/>
        <v>1</v>
      </c>
      <c r="H12" s="9"/>
      <c r="I12" s="27">
        <v>47</v>
      </c>
      <c r="J12" s="28" t="s">
        <v>23</v>
      </c>
      <c r="K12" s="25">
        <v>9093000</v>
      </c>
      <c r="L12" s="26">
        <v>9790000</v>
      </c>
      <c r="M12" s="29">
        <f t="shared" si="2"/>
        <v>-697000</v>
      </c>
      <c r="N12" s="30">
        <f t="shared" si="3"/>
        <v>-7.1</v>
      </c>
      <c r="O12" s="9"/>
    </row>
    <row r="13" spans="1:15" ht="12.75" customHeight="1">
      <c r="A13" s="9"/>
      <c r="B13" s="27">
        <v>8</v>
      </c>
      <c r="C13" s="28" t="s">
        <v>24</v>
      </c>
      <c r="D13" s="25">
        <v>28500000</v>
      </c>
      <c r="E13" s="26">
        <v>28000000</v>
      </c>
      <c r="F13" s="29">
        <f t="shared" si="0"/>
        <v>500000</v>
      </c>
      <c r="G13" s="30">
        <f t="shared" si="1"/>
        <v>1.8</v>
      </c>
      <c r="H13" s="9"/>
      <c r="I13" s="27">
        <v>48</v>
      </c>
      <c r="J13" s="28" t="s">
        <v>25</v>
      </c>
      <c r="K13" s="25">
        <v>8007000</v>
      </c>
      <c r="L13" s="26">
        <v>7619000</v>
      </c>
      <c r="M13" s="29">
        <f t="shared" si="2"/>
        <v>388000</v>
      </c>
      <c r="N13" s="30">
        <f t="shared" si="3"/>
        <v>5.1</v>
      </c>
      <c r="O13" s="9"/>
    </row>
    <row r="14" spans="1:15" ht="12.75" customHeight="1">
      <c r="A14" s="9"/>
      <c r="B14" s="27">
        <v>9</v>
      </c>
      <c r="C14" s="28" t="s">
        <v>26</v>
      </c>
      <c r="D14" s="25">
        <v>37166000</v>
      </c>
      <c r="E14" s="26">
        <v>35743000</v>
      </c>
      <c r="F14" s="29">
        <f t="shared" si="0"/>
        <v>1423000</v>
      </c>
      <c r="G14" s="30">
        <f t="shared" si="1"/>
        <v>4</v>
      </c>
      <c r="H14" s="9"/>
      <c r="I14" s="27">
        <v>49</v>
      </c>
      <c r="J14" s="28" t="s">
        <v>27</v>
      </c>
      <c r="K14" s="25">
        <v>6340000</v>
      </c>
      <c r="L14" s="26">
        <v>7300000</v>
      </c>
      <c r="M14" s="29">
        <f t="shared" si="2"/>
        <v>-960000</v>
      </c>
      <c r="N14" s="30">
        <f t="shared" si="3"/>
        <v>-13.2</v>
      </c>
      <c r="O14" s="9"/>
    </row>
    <row r="15" spans="1:15" ht="12.75" customHeight="1">
      <c r="A15" s="9"/>
      <c r="B15" s="27">
        <v>10</v>
      </c>
      <c r="C15" s="28" t="s">
        <v>28</v>
      </c>
      <c r="D15" s="25">
        <v>29740000</v>
      </c>
      <c r="E15" s="26">
        <v>30757000</v>
      </c>
      <c r="F15" s="29">
        <f t="shared" si="0"/>
        <v>-1017000</v>
      </c>
      <c r="G15" s="30">
        <f t="shared" si="1"/>
        <v>-3.3</v>
      </c>
      <c r="H15" s="9"/>
      <c r="I15" s="27">
        <v>50</v>
      </c>
      <c r="J15" s="28" t="s">
        <v>29</v>
      </c>
      <c r="K15" s="25">
        <v>4429000</v>
      </c>
      <c r="L15" s="26">
        <v>4942000</v>
      </c>
      <c r="M15" s="29">
        <f t="shared" si="2"/>
        <v>-513000</v>
      </c>
      <c r="N15" s="30">
        <f t="shared" si="3"/>
        <v>-10.4</v>
      </c>
      <c r="O15" s="9"/>
    </row>
    <row r="16" spans="1:15" ht="12.75" customHeight="1">
      <c r="A16" s="9"/>
      <c r="B16" s="27">
        <v>11</v>
      </c>
      <c r="C16" s="28" t="s">
        <v>30</v>
      </c>
      <c r="D16" s="25">
        <v>28850000</v>
      </c>
      <c r="E16" s="26">
        <v>27670000</v>
      </c>
      <c r="F16" s="29">
        <f t="shared" si="0"/>
        <v>1180000</v>
      </c>
      <c r="G16" s="30">
        <f t="shared" si="1"/>
        <v>4.3</v>
      </c>
      <c r="H16" s="9"/>
      <c r="I16" s="27">
        <v>51</v>
      </c>
      <c r="J16" s="28" t="s">
        <v>31</v>
      </c>
      <c r="K16" s="25">
        <v>5177622</v>
      </c>
      <c r="L16" s="26">
        <v>5130809</v>
      </c>
      <c r="M16" s="29">
        <f t="shared" si="2"/>
        <v>46813</v>
      </c>
      <c r="N16" s="30">
        <f t="shared" si="3"/>
        <v>0.9</v>
      </c>
      <c r="O16" s="9"/>
    </row>
    <row r="17" spans="1:15" ht="12.75" customHeight="1">
      <c r="A17" s="9"/>
      <c r="B17" s="27">
        <v>12</v>
      </c>
      <c r="C17" s="28" t="s">
        <v>32</v>
      </c>
      <c r="D17" s="25">
        <v>70330000</v>
      </c>
      <c r="E17" s="26">
        <v>64790000</v>
      </c>
      <c r="F17" s="29">
        <f t="shared" si="0"/>
        <v>5540000</v>
      </c>
      <c r="G17" s="30">
        <f t="shared" si="1"/>
        <v>8.6</v>
      </c>
      <c r="H17" s="9"/>
      <c r="I17" s="27">
        <v>52</v>
      </c>
      <c r="J17" s="28" t="s">
        <v>33</v>
      </c>
      <c r="K17" s="25">
        <v>3609000</v>
      </c>
      <c r="L17" s="26">
        <v>3463000</v>
      </c>
      <c r="M17" s="29">
        <f t="shared" si="2"/>
        <v>146000</v>
      </c>
      <c r="N17" s="30">
        <f t="shared" si="3"/>
        <v>4.2</v>
      </c>
      <c r="O17" s="9"/>
    </row>
    <row r="18" spans="1:15" ht="12.75" customHeight="1">
      <c r="A18" s="9"/>
      <c r="B18" s="27">
        <v>13</v>
      </c>
      <c r="C18" s="28" t="s">
        <v>34</v>
      </c>
      <c r="D18" s="25">
        <v>44850000</v>
      </c>
      <c r="E18" s="26">
        <v>45930000</v>
      </c>
      <c r="F18" s="29">
        <f t="shared" si="0"/>
        <v>-1080000</v>
      </c>
      <c r="G18" s="30">
        <f t="shared" si="1"/>
        <v>-2.4</v>
      </c>
      <c r="H18" s="9"/>
      <c r="I18" s="27">
        <v>53</v>
      </c>
      <c r="J18" s="28" t="s">
        <v>35</v>
      </c>
      <c r="K18" s="25">
        <v>3962000</v>
      </c>
      <c r="L18" s="26">
        <v>4110100</v>
      </c>
      <c r="M18" s="29">
        <f t="shared" si="2"/>
        <v>-148100</v>
      </c>
      <c r="N18" s="30">
        <f t="shared" si="3"/>
        <v>-3.6</v>
      </c>
      <c r="O18" s="9"/>
    </row>
    <row r="19" spans="1:15" ht="12.75" customHeight="1">
      <c r="A19" s="9"/>
      <c r="B19" s="27">
        <v>14</v>
      </c>
      <c r="C19" s="28" t="s">
        <v>36</v>
      </c>
      <c r="D19" s="25">
        <v>17800000</v>
      </c>
      <c r="E19" s="26">
        <v>16590000</v>
      </c>
      <c r="F19" s="29">
        <f t="shared" si="0"/>
        <v>1210000</v>
      </c>
      <c r="G19" s="30">
        <f t="shared" si="1"/>
        <v>7.3</v>
      </c>
      <c r="H19" s="9"/>
      <c r="I19" s="27">
        <v>54</v>
      </c>
      <c r="J19" s="28" t="s">
        <v>37</v>
      </c>
      <c r="K19" s="25">
        <v>3256558</v>
      </c>
      <c r="L19" s="26">
        <v>3261693</v>
      </c>
      <c r="M19" s="29">
        <f t="shared" si="2"/>
        <v>-5135</v>
      </c>
      <c r="N19" s="30">
        <f t="shared" si="3"/>
        <v>-0.2</v>
      </c>
      <c r="O19" s="9"/>
    </row>
    <row r="20" spans="1:15" ht="12.75" customHeight="1">
      <c r="A20" s="9"/>
      <c r="B20" s="27">
        <v>15</v>
      </c>
      <c r="C20" s="28" t="s">
        <v>38</v>
      </c>
      <c r="D20" s="25">
        <v>36786000</v>
      </c>
      <c r="E20" s="26">
        <v>37985000</v>
      </c>
      <c r="F20" s="29">
        <f t="shared" si="0"/>
        <v>-1199000</v>
      </c>
      <c r="G20" s="30">
        <f t="shared" si="1"/>
        <v>-3.2</v>
      </c>
      <c r="H20" s="9"/>
      <c r="I20" s="27">
        <v>55</v>
      </c>
      <c r="J20" s="28" t="s">
        <v>39</v>
      </c>
      <c r="K20" s="25">
        <v>7180000</v>
      </c>
      <c r="L20" s="26">
        <v>7830000</v>
      </c>
      <c r="M20" s="29">
        <f t="shared" si="2"/>
        <v>-650000</v>
      </c>
      <c r="N20" s="30">
        <f t="shared" si="3"/>
        <v>-8.3</v>
      </c>
      <c r="O20" s="9"/>
    </row>
    <row r="21" spans="1:15" ht="12.75" customHeight="1">
      <c r="A21" s="9"/>
      <c r="B21" s="27">
        <v>16</v>
      </c>
      <c r="C21" s="28" t="s">
        <v>40</v>
      </c>
      <c r="D21" s="25">
        <v>46639913</v>
      </c>
      <c r="E21" s="26">
        <v>49089252</v>
      </c>
      <c r="F21" s="29">
        <f t="shared" si="0"/>
        <v>-2449339</v>
      </c>
      <c r="G21" s="30">
        <f t="shared" si="1"/>
        <v>-5</v>
      </c>
      <c r="H21" s="9"/>
      <c r="I21" s="27">
        <v>56</v>
      </c>
      <c r="J21" s="28" t="s">
        <v>41</v>
      </c>
      <c r="K21" s="25">
        <v>1810000</v>
      </c>
      <c r="L21" s="26">
        <v>1750000</v>
      </c>
      <c r="M21" s="29">
        <f t="shared" si="2"/>
        <v>60000</v>
      </c>
      <c r="N21" s="30">
        <f t="shared" si="3"/>
        <v>3.4</v>
      </c>
      <c r="O21" s="9"/>
    </row>
    <row r="22" spans="1:15" ht="12.75" customHeight="1">
      <c r="A22" s="9"/>
      <c r="B22" s="27">
        <v>17</v>
      </c>
      <c r="C22" s="28" t="s">
        <v>42</v>
      </c>
      <c r="D22" s="25">
        <v>60650000</v>
      </c>
      <c r="E22" s="26">
        <v>57770000</v>
      </c>
      <c r="F22" s="29">
        <f t="shared" si="0"/>
        <v>2880000</v>
      </c>
      <c r="G22" s="30">
        <f t="shared" si="1"/>
        <v>5</v>
      </c>
      <c r="H22" s="9"/>
      <c r="I22" s="27">
        <v>57</v>
      </c>
      <c r="J22" s="28" t="s">
        <v>43</v>
      </c>
      <c r="K22" s="25">
        <v>4472186</v>
      </c>
      <c r="L22" s="26">
        <v>4412225</v>
      </c>
      <c r="M22" s="29">
        <f t="shared" si="2"/>
        <v>59961</v>
      </c>
      <c r="N22" s="30">
        <f t="shared" si="3"/>
        <v>1.4</v>
      </c>
      <c r="O22" s="9"/>
    </row>
    <row r="23" spans="1:15" ht="12.75" customHeight="1">
      <c r="A23" s="9"/>
      <c r="B23" s="27">
        <v>18</v>
      </c>
      <c r="C23" s="28" t="s">
        <v>44</v>
      </c>
      <c r="D23" s="25">
        <v>70338000</v>
      </c>
      <c r="E23" s="26">
        <v>67502000</v>
      </c>
      <c r="F23" s="29">
        <f t="shared" si="0"/>
        <v>2836000</v>
      </c>
      <c r="G23" s="30">
        <f t="shared" si="1"/>
        <v>4.2</v>
      </c>
      <c r="H23" s="9"/>
      <c r="I23" s="27">
        <v>58</v>
      </c>
      <c r="J23" s="28" t="s">
        <v>45</v>
      </c>
      <c r="K23" s="25">
        <v>5790000</v>
      </c>
      <c r="L23" s="26">
        <v>5594000</v>
      </c>
      <c r="M23" s="29">
        <f t="shared" si="2"/>
        <v>196000</v>
      </c>
      <c r="N23" s="30">
        <f t="shared" si="3"/>
        <v>3.5</v>
      </c>
      <c r="O23" s="9"/>
    </row>
    <row r="24" spans="1:15" ht="12.75" customHeight="1">
      <c r="A24" s="9"/>
      <c r="B24" s="27">
        <v>19</v>
      </c>
      <c r="C24" s="28" t="s">
        <v>46</v>
      </c>
      <c r="D24" s="25">
        <v>89900000</v>
      </c>
      <c r="E24" s="26">
        <v>86200000</v>
      </c>
      <c r="F24" s="29">
        <f t="shared" si="0"/>
        <v>3700000</v>
      </c>
      <c r="G24" s="30">
        <f t="shared" si="1"/>
        <v>4.3</v>
      </c>
      <c r="H24" s="9"/>
      <c r="I24" s="27">
        <v>59</v>
      </c>
      <c r="J24" s="28" t="s">
        <v>47</v>
      </c>
      <c r="K24" s="25">
        <v>8220995</v>
      </c>
      <c r="L24" s="26">
        <v>7750900</v>
      </c>
      <c r="M24" s="29">
        <f t="shared" si="2"/>
        <v>470095</v>
      </c>
      <c r="N24" s="30">
        <f t="shared" si="3"/>
        <v>6.1</v>
      </c>
      <c r="O24" s="9"/>
    </row>
    <row r="25" spans="1:15" ht="12.75" customHeight="1">
      <c r="A25" s="9"/>
      <c r="B25" s="27">
        <v>20</v>
      </c>
      <c r="C25" s="28" t="s">
        <v>48</v>
      </c>
      <c r="D25" s="25">
        <v>22640000</v>
      </c>
      <c r="E25" s="26">
        <v>21900000</v>
      </c>
      <c r="F25" s="29">
        <f t="shared" si="0"/>
        <v>740000</v>
      </c>
      <c r="G25" s="30">
        <f t="shared" si="1"/>
        <v>3.4</v>
      </c>
      <c r="H25" s="9"/>
      <c r="I25" s="27">
        <v>60</v>
      </c>
      <c r="J25" s="28" t="s">
        <v>49</v>
      </c>
      <c r="K25" s="25">
        <v>11696504</v>
      </c>
      <c r="L25" s="26">
        <v>10605415</v>
      </c>
      <c r="M25" s="29">
        <f t="shared" si="2"/>
        <v>1091089</v>
      </c>
      <c r="N25" s="30">
        <f t="shared" si="3"/>
        <v>10.3</v>
      </c>
      <c r="O25" s="9"/>
    </row>
    <row r="26" spans="1:15" ht="12.75" customHeight="1">
      <c r="A26" s="9"/>
      <c r="B26" s="27">
        <v>21</v>
      </c>
      <c r="C26" s="28" t="s">
        <v>50</v>
      </c>
      <c r="D26" s="25">
        <v>47920000</v>
      </c>
      <c r="E26" s="26">
        <v>50000000</v>
      </c>
      <c r="F26" s="29">
        <f t="shared" si="0"/>
        <v>-2080000</v>
      </c>
      <c r="G26" s="30">
        <f t="shared" si="1"/>
        <v>-4.2</v>
      </c>
      <c r="H26" s="9"/>
      <c r="I26" s="27">
        <v>61</v>
      </c>
      <c r="J26" s="28" t="s">
        <v>141</v>
      </c>
      <c r="K26" s="25">
        <v>8900400</v>
      </c>
      <c r="L26" s="26">
        <v>9062400</v>
      </c>
      <c r="M26" s="29">
        <f t="shared" si="2"/>
        <v>-162000</v>
      </c>
      <c r="N26" s="30">
        <f t="shared" si="3"/>
        <v>-1.8</v>
      </c>
      <c r="O26" s="9"/>
    </row>
    <row r="27" spans="1:15" ht="12.75" customHeight="1">
      <c r="A27" s="9"/>
      <c r="B27" s="27">
        <v>22</v>
      </c>
      <c r="C27" s="28" t="s">
        <v>51</v>
      </c>
      <c r="D27" s="25">
        <v>39100000</v>
      </c>
      <c r="E27" s="26">
        <v>37580000</v>
      </c>
      <c r="F27" s="29">
        <f t="shared" si="0"/>
        <v>1520000</v>
      </c>
      <c r="G27" s="30">
        <f t="shared" si="1"/>
        <v>4</v>
      </c>
      <c r="H27" s="9"/>
      <c r="I27" s="27">
        <v>62</v>
      </c>
      <c r="J27" s="28" t="s">
        <v>52</v>
      </c>
      <c r="K27" s="25">
        <v>12824000</v>
      </c>
      <c r="L27" s="26">
        <v>11880000</v>
      </c>
      <c r="M27" s="29">
        <f t="shared" si="2"/>
        <v>944000</v>
      </c>
      <c r="N27" s="30">
        <f t="shared" si="3"/>
        <v>7.9</v>
      </c>
      <c r="O27" s="9"/>
    </row>
    <row r="28" spans="1:15" ht="12.75" customHeight="1" thickBot="1">
      <c r="A28" s="9"/>
      <c r="B28" s="27">
        <v>23</v>
      </c>
      <c r="C28" s="28" t="s">
        <v>142</v>
      </c>
      <c r="D28" s="25">
        <v>36950000</v>
      </c>
      <c r="E28" s="26">
        <v>35810000</v>
      </c>
      <c r="F28" s="29">
        <f t="shared" si="0"/>
        <v>1140000</v>
      </c>
      <c r="G28" s="30">
        <f t="shared" si="1"/>
        <v>3.2</v>
      </c>
      <c r="H28" s="9"/>
      <c r="I28" s="31">
        <v>63</v>
      </c>
      <c r="J28" s="32" t="s">
        <v>53</v>
      </c>
      <c r="K28" s="25">
        <v>8137000</v>
      </c>
      <c r="L28" s="26">
        <v>7845000</v>
      </c>
      <c r="M28" s="29">
        <f t="shared" si="2"/>
        <v>292000</v>
      </c>
      <c r="N28" s="30">
        <f t="shared" si="3"/>
        <v>3.7</v>
      </c>
      <c r="O28" s="9"/>
    </row>
    <row r="29" spans="1:15" ht="12.75" customHeight="1" thickBot="1" thickTop="1">
      <c r="A29" s="9"/>
      <c r="B29" s="27">
        <v>24</v>
      </c>
      <c r="C29" s="28" t="s">
        <v>54</v>
      </c>
      <c r="D29" s="25">
        <v>21719000</v>
      </c>
      <c r="E29" s="26">
        <v>20954000</v>
      </c>
      <c r="F29" s="29">
        <f t="shared" si="0"/>
        <v>765000</v>
      </c>
      <c r="G29" s="30">
        <f t="shared" si="1"/>
        <v>3.7</v>
      </c>
      <c r="H29" s="9"/>
      <c r="I29" s="33" t="s">
        <v>55</v>
      </c>
      <c r="J29" s="34"/>
      <c r="K29" s="35">
        <f>SUM(K6:K28)</f>
        <v>161969090</v>
      </c>
      <c r="L29" s="36">
        <f>SUM(L6:L28)</f>
        <v>163096027</v>
      </c>
      <c r="M29" s="37">
        <f>K29-L29</f>
        <v>-1126937</v>
      </c>
      <c r="N29" s="38">
        <f>ROUND(+M29/L29*100,1)</f>
        <v>-0.7</v>
      </c>
      <c r="O29" s="9"/>
    </row>
    <row r="30" spans="1:14" ht="12.75" customHeight="1" thickBot="1">
      <c r="A30" s="9"/>
      <c r="B30" s="27">
        <v>25</v>
      </c>
      <c r="C30" s="28" t="s">
        <v>56</v>
      </c>
      <c r="D30" s="25">
        <v>26809000</v>
      </c>
      <c r="E30" s="26">
        <v>22756000</v>
      </c>
      <c r="F30" s="29">
        <f t="shared" si="0"/>
        <v>4053000</v>
      </c>
      <c r="G30" s="30">
        <f t="shared" si="1"/>
        <v>17.8</v>
      </c>
      <c r="H30" s="9"/>
      <c r="I30" s="39"/>
      <c r="J30" s="40"/>
      <c r="K30" s="41"/>
      <c r="L30" s="41"/>
      <c r="M30" s="41"/>
      <c r="N30" s="42"/>
    </row>
    <row r="31" spans="1:14" ht="12.75" customHeight="1" thickBot="1">
      <c r="A31" s="9"/>
      <c r="B31" s="27">
        <v>26</v>
      </c>
      <c r="C31" s="28" t="s">
        <v>57</v>
      </c>
      <c r="D31" s="25">
        <v>45440000</v>
      </c>
      <c r="E31" s="26">
        <v>46735000</v>
      </c>
      <c r="F31" s="29">
        <f t="shared" si="0"/>
        <v>-1295000</v>
      </c>
      <c r="G31" s="30">
        <f t="shared" si="1"/>
        <v>-2.8</v>
      </c>
      <c r="H31" s="9"/>
      <c r="I31" s="43" t="s">
        <v>58</v>
      </c>
      <c r="J31" s="44"/>
      <c r="K31" s="45">
        <f>+D45+K29</f>
        <v>2277149380</v>
      </c>
      <c r="L31" s="46">
        <f>+E45+L29</f>
        <v>2238413768</v>
      </c>
      <c r="M31" s="47">
        <f>K31-L31</f>
        <v>38735612</v>
      </c>
      <c r="N31" s="48">
        <f>ROUND(+M31/L31*100,1)</f>
        <v>1.7</v>
      </c>
    </row>
    <row r="32" spans="1:14" ht="12.75" customHeight="1">
      <c r="A32" s="9"/>
      <c r="B32" s="27">
        <v>27</v>
      </c>
      <c r="C32" s="28" t="s">
        <v>59</v>
      </c>
      <c r="D32" s="25">
        <v>22896000</v>
      </c>
      <c r="E32" s="26">
        <v>21120000</v>
      </c>
      <c r="F32" s="29">
        <f t="shared" si="0"/>
        <v>1776000</v>
      </c>
      <c r="G32" s="30">
        <f t="shared" si="1"/>
        <v>8.4</v>
      </c>
      <c r="H32" s="9"/>
      <c r="I32" s="9"/>
      <c r="J32" s="9"/>
      <c r="K32" s="9"/>
      <c r="L32" s="9"/>
      <c r="M32" s="9"/>
      <c r="N32" s="9"/>
    </row>
    <row r="33" spans="1:14" ht="12.75" customHeight="1">
      <c r="A33" s="9"/>
      <c r="B33" s="27">
        <v>28</v>
      </c>
      <c r="C33" s="28" t="s">
        <v>60</v>
      </c>
      <c r="D33" s="25">
        <v>56594000</v>
      </c>
      <c r="E33" s="26">
        <v>46527000</v>
      </c>
      <c r="F33" s="29">
        <f t="shared" si="0"/>
        <v>10067000</v>
      </c>
      <c r="G33" s="30">
        <f t="shared" si="1"/>
        <v>21.6</v>
      </c>
      <c r="H33" s="9"/>
      <c r="I33" s="242"/>
      <c r="J33" s="242"/>
      <c r="K33" s="242"/>
      <c r="L33" s="242"/>
      <c r="M33" s="242"/>
      <c r="N33" s="242"/>
    </row>
    <row r="34" spans="1:14" ht="12.75" customHeight="1">
      <c r="A34" s="9"/>
      <c r="B34" s="27">
        <v>29</v>
      </c>
      <c r="C34" s="28" t="s">
        <v>61</v>
      </c>
      <c r="D34" s="25">
        <v>19245000</v>
      </c>
      <c r="E34" s="26">
        <v>20480000</v>
      </c>
      <c r="F34" s="29">
        <f t="shared" si="0"/>
        <v>-1235000</v>
      </c>
      <c r="G34" s="30">
        <f t="shared" si="1"/>
        <v>-6</v>
      </c>
      <c r="H34" s="9"/>
      <c r="I34" s="50"/>
      <c r="J34" s="49"/>
      <c r="K34" s="49"/>
      <c r="L34" s="49"/>
      <c r="M34" s="49"/>
      <c r="N34" s="49"/>
    </row>
    <row r="35" spans="1:14" ht="12.75" customHeight="1">
      <c r="A35" s="9"/>
      <c r="B35" s="27">
        <v>30</v>
      </c>
      <c r="C35" s="28" t="s">
        <v>62</v>
      </c>
      <c r="D35" s="25">
        <v>29100000</v>
      </c>
      <c r="E35" s="26">
        <v>26530000</v>
      </c>
      <c r="F35" s="29">
        <f t="shared" si="0"/>
        <v>2570000</v>
      </c>
      <c r="G35" s="30">
        <f t="shared" si="1"/>
        <v>9.7</v>
      </c>
      <c r="H35" s="9"/>
      <c r="I35" s="243" t="s">
        <v>165</v>
      </c>
      <c r="J35" s="243"/>
      <c r="K35" s="243"/>
      <c r="L35" s="243"/>
      <c r="M35" s="243"/>
      <c r="N35" s="243"/>
    </row>
    <row r="36" spans="1:14" ht="12.75" customHeight="1" thickBot="1">
      <c r="A36" s="9"/>
      <c r="B36" s="27">
        <v>31</v>
      </c>
      <c r="C36" s="28" t="s">
        <v>63</v>
      </c>
      <c r="D36" s="25">
        <v>32460802</v>
      </c>
      <c r="E36" s="26">
        <v>32449013</v>
      </c>
      <c r="F36" s="29">
        <f t="shared" si="0"/>
        <v>11789</v>
      </c>
      <c r="G36" s="30">
        <f t="shared" si="1"/>
        <v>0</v>
      </c>
      <c r="H36" s="9"/>
      <c r="I36" s="243"/>
      <c r="J36" s="243"/>
      <c r="K36" s="243"/>
      <c r="L36" s="243"/>
      <c r="M36" s="243"/>
      <c r="N36" s="243"/>
    </row>
    <row r="37" spans="1:14" ht="12.75" customHeight="1">
      <c r="A37" s="9"/>
      <c r="B37" s="27">
        <v>32</v>
      </c>
      <c r="C37" s="28" t="s">
        <v>64</v>
      </c>
      <c r="D37" s="25">
        <v>45100000</v>
      </c>
      <c r="E37" s="26">
        <v>41430000</v>
      </c>
      <c r="F37" s="29">
        <f t="shared" si="0"/>
        <v>3670000</v>
      </c>
      <c r="G37" s="30">
        <f t="shared" si="1"/>
        <v>8.9</v>
      </c>
      <c r="H37" s="9"/>
      <c r="I37" s="246" t="s">
        <v>2</v>
      </c>
      <c r="J37" s="248" t="s">
        <v>166</v>
      </c>
      <c r="K37" s="244" t="s">
        <v>163</v>
      </c>
      <c r="L37" s="250" t="s">
        <v>143</v>
      </c>
      <c r="M37" s="52"/>
      <c r="N37" s="9"/>
    </row>
    <row r="38" spans="1:14" ht="12.75" customHeight="1" thickBot="1">
      <c r="A38" s="9"/>
      <c r="B38" s="27">
        <v>33</v>
      </c>
      <c r="C38" s="28" t="s">
        <v>65</v>
      </c>
      <c r="D38" s="25">
        <v>19350000</v>
      </c>
      <c r="E38" s="26">
        <v>16500000</v>
      </c>
      <c r="F38" s="29">
        <f t="shared" si="0"/>
        <v>2850000</v>
      </c>
      <c r="G38" s="30">
        <f t="shared" si="1"/>
        <v>17.3</v>
      </c>
      <c r="H38" s="9"/>
      <c r="I38" s="247"/>
      <c r="J38" s="249"/>
      <c r="K38" s="245"/>
      <c r="L38" s="251"/>
      <c r="M38" s="52"/>
      <c r="N38" s="9"/>
    </row>
    <row r="39" spans="1:14" ht="12.75" customHeight="1" thickBot="1">
      <c r="A39" s="9"/>
      <c r="B39" s="27">
        <v>34</v>
      </c>
      <c r="C39" s="28" t="s">
        <v>66</v>
      </c>
      <c r="D39" s="25">
        <v>29397000</v>
      </c>
      <c r="E39" s="26">
        <v>26687000</v>
      </c>
      <c r="F39" s="29">
        <f t="shared" si="0"/>
        <v>2710000</v>
      </c>
      <c r="G39" s="30">
        <f t="shared" si="1"/>
        <v>10.2</v>
      </c>
      <c r="H39" s="9"/>
      <c r="I39" s="226">
        <v>38</v>
      </c>
      <c r="J39" s="227" t="s">
        <v>70</v>
      </c>
      <c r="K39" s="237">
        <v>19494000</v>
      </c>
      <c r="L39" s="236">
        <v>18800000</v>
      </c>
      <c r="M39" s="52"/>
      <c r="N39" s="9"/>
    </row>
    <row r="40" spans="1:14" ht="12.75" customHeight="1">
      <c r="A40" s="9"/>
      <c r="B40" s="27">
        <v>35</v>
      </c>
      <c r="C40" s="28" t="s">
        <v>67</v>
      </c>
      <c r="D40" s="25">
        <v>16200000</v>
      </c>
      <c r="E40" s="26">
        <v>15610000</v>
      </c>
      <c r="F40" s="29">
        <f t="shared" si="0"/>
        <v>590000</v>
      </c>
      <c r="G40" s="30">
        <f t="shared" si="1"/>
        <v>3.8</v>
      </c>
      <c r="H40" s="9"/>
      <c r="I40" s="50"/>
      <c r="J40" s="52"/>
      <c r="K40" s="53"/>
      <c r="L40" s="52"/>
      <c r="M40" s="52"/>
      <c r="N40" s="9"/>
    </row>
    <row r="41" spans="1:14" ht="12.75" customHeight="1">
      <c r="A41" s="9"/>
      <c r="B41" s="27">
        <v>36</v>
      </c>
      <c r="C41" s="28" t="s">
        <v>68</v>
      </c>
      <c r="D41" s="25">
        <v>19433278</v>
      </c>
      <c r="E41" s="26">
        <v>18570000</v>
      </c>
      <c r="F41" s="29">
        <f t="shared" si="0"/>
        <v>863278</v>
      </c>
      <c r="G41" s="30">
        <f t="shared" si="1"/>
        <v>4.6</v>
      </c>
      <c r="H41" s="9"/>
      <c r="I41" s="52"/>
      <c r="J41" s="52"/>
      <c r="K41" s="52"/>
      <c r="L41" s="52"/>
      <c r="M41" s="52"/>
      <c r="N41" s="9"/>
    </row>
    <row r="42" spans="1:14" ht="12.75" customHeight="1">
      <c r="A42" s="9"/>
      <c r="B42" s="27">
        <v>37</v>
      </c>
      <c r="C42" s="28" t="s">
        <v>69</v>
      </c>
      <c r="D42" s="25">
        <v>18460000</v>
      </c>
      <c r="E42" s="26">
        <v>17440000</v>
      </c>
      <c r="F42" s="29">
        <f t="shared" si="0"/>
        <v>1020000</v>
      </c>
      <c r="G42" s="30">
        <f t="shared" si="1"/>
        <v>5.8</v>
      </c>
      <c r="H42" s="9"/>
      <c r="I42" s="9"/>
      <c r="J42" s="9"/>
      <c r="K42" s="9"/>
      <c r="L42" s="9"/>
      <c r="M42" s="9"/>
      <c r="N42" s="9"/>
    </row>
    <row r="43" spans="1:14" ht="12.75" customHeight="1">
      <c r="A43" s="9"/>
      <c r="B43" s="27">
        <v>39</v>
      </c>
      <c r="C43" s="28" t="s">
        <v>71</v>
      </c>
      <c r="D43" s="25">
        <v>38061297</v>
      </c>
      <c r="E43" s="26">
        <v>39567476</v>
      </c>
      <c r="F43" s="29">
        <f t="shared" si="0"/>
        <v>-1506179</v>
      </c>
      <c r="G43" s="30">
        <f t="shared" si="1"/>
        <v>-3.8</v>
      </c>
      <c r="H43" s="9"/>
      <c r="I43" s="9"/>
      <c r="J43" s="9"/>
      <c r="K43" s="9"/>
      <c r="L43" s="9"/>
      <c r="M43" s="9"/>
      <c r="N43" s="9"/>
    </row>
    <row r="44" spans="1:8" ht="12.75" customHeight="1" thickBot="1">
      <c r="A44" s="9"/>
      <c r="B44" s="54">
        <v>40</v>
      </c>
      <c r="C44" s="55" t="s">
        <v>72</v>
      </c>
      <c r="D44" s="228">
        <v>13008000</v>
      </c>
      <c r="E44" s="229">
        <v>12563000</v>
      </c>
      <c r="F44" s="29">
        <f t="shared" si="0"/>
        <v>445000</v>
      </c>
      <c r="G44" s="30">
        <f t="shared" si="1"/>
        <v>3.5</v>
      </c>
      <c r="H44" s="9"/>
    </row>
    <row r="45" spans="1:8" ht="12.75" customHeight="1" thickBot="1" thickTop="1">
      <c r="A45" s="9"/>
      <c r="B45" s="56" t="s">
        <v>73</v>
      </c>
      <c r="C45" s="57"/>
      <c r="D45" s="35">
        <f>SUM(D6:D44)</f>
        <v>2115180290</v>
      </c>
      <c r="E45" s="36">
        <f>SUM(E6:E44)</f>
        <v>2075317741</v>
      </c>
      <c r="F45" s="37">
        <f>D45-E45</f>
        <v>39862549</v>
      </c>
      <c r="G45" s="230">
        <f>ROUND(+F45/E45*100,1)</f>
        <v>1.9</v>
      </c>
      <c r="H45" s="58"/>
    </row>
    <row r="46" ht="15" customHeight="1"/>
    <row r="47" ht="30"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6">
    <mergeCell ref="I33:N33"/>
    <mergeCell ref="I35:N36"/>
    <mergeCell ref="K37:K38"/>
    <mergeCell ref="I37:I38"/>
    <mergeCell ref="J37:J38"/>
    <mergeCell ref="L37:L38"/>
  </mergeCells>
  <printOptions horizontalCentered="1"/>
  <pageMargins left="0.3937007874015748" right="0.3937007874015748" top="0.3937007874015748" bottom="0.1968503937007874" header="0.5118110236220472" footer="0"/>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O49"/>
  <sheetViews>
    <sheetView view="pageBreakPreview" zoomScaleSheetLayoutView="100" zoomScalePageLayoutView="0" workbookViewId="0" topLeftCell="A31">
      <selection activeCell="E55" sqref="E55"/>
    </sheetView>
  </sheetViews>
  <sheetFormatPr defaultColWidth="9.00390625" defaultRowHeight="13.5"/>
  <cols>
    <col min="1" max="1" width="1.37890625" style="2" customWidth="1"/>
    <col min="2" max="2" width="5.625" style="59" customWidth="1"/>
    <col min="3" max="3" width="13.25390625" style="2" customWidth="1"/>
    <col min="4" max="6" width="13.375" style="2" customWidth="1"/>
    <col min="7" max="7" width="9.125" style="2" customWidth="1"/>
    <col min="8" max="8" width="4.875" style="2" customWidth="1"/>
    <col min="9" max="9" width="4.75390625" style="2" customWidth="1"/>
    <col min="10" max="13" width="13.375" style="2" customWidth="1"/>
    <col min="14" max="14" width="9.25390625" style="2" customWidth="1"/>
    <col min="15" max="15" width="2.875" style="2" customWidth="1"/>
    <col min="16" max="16384" width="9.00390625" style="2" customWidth="1"/>
  </cols>
  <sheetData>
    <row r="1" spans="1:2" ht="24.75" customHeight="1">
      <c r="A1" s="1" t="s">
        <v>164</v>
      </c>
      <c r="B1" s="2"/>
    </row>
    <row r="2" spans="1:8" s="8" customFormat="1" ht="17.25" customHeight="1">
      <c r="A2" s="3" t="s">
        <v>0</v>
      </c>
      <c r="B2" s="4"/>
      <c r="C2" s="4"/>
      <c r="D2" s="4"/>
      <c r="E2" s="5"/>
      <c r="F2" s="6"/>
      <c r="G2" s="7"/>
      <c r="H2" s="6"/>
    </row>
    <row r="3" spans="1:14" ht="14.25" thickBot="1">
      <c r="A3" s="9"/>
      <c r="B3" s="10"/>
      <c r="C3" s="9"/>
      <c r="D3" s="9"/>
      <c r="E3" s="9"/>
      <c r="G3" s="11" t="s">
        <v>1</v>
      </c>
      <c r="H3" s="9"/>
      <c r="I3" s="10"/>
      <c r="J3" s="9"/>
      <c r="K3" s="9"/>
      <c r="L3" s="9"/>
      <c r="N3" s="11" t="s">
        <v>1</v>
      </c>
    </row>
    <row r="4" spans="1:14" ht="27" customHeight="1">
      <c r="A4" s="9"/>
      <c r="B4" s="12" t="s">
        <v>2</v>
      </c>
      <c r="C4" s="13" t="s">
        <v>3</v>
      </c>
      <c r="D4" s="14" t="s">
        <v>163</v>
      </c>
      <c r="E4" s="15" t="s">
        <v>143</v>
      </c>
      <c r="F4" s="15" t="s">
        <v>4</v>
      </c>
      <c r="G4" s="16" t="s">
        <v>5</v>
      </c>
      <c r="H4" s="17"/>
      <c r="I4" s="12" t="s">
        <v>2</v>
      </c>
      <c r="J4" s="13" t="s">
        <v>3</v>
      </c>
      <c r="K4" s="14" t="s">
        <v>163</v>
      </c>
      <c r="L4" s="15" t="s">
        <v>143</v>
      </c>
      <c r="M4" s="15" t="s">
        <v>4</v>
      </c>
      <c r="N4" s="16" t="s">
        <v>5</v>
      </c>
    </row>
    <row r="5" spans="1:14" ht="12" customHeight="1" thickBot="1">
      <c r="A5" s="9"/>
      <c r="B5" s="18"/>
      <c r="C5" s="19"/>
      <c r="D5" s="20" t="s">
        <v>6</v>
      </c>
      <c r="E5" s="21" t="s">
        <v>7</v>
      </c>
      <c r="F5" s="21" t="s">
        <v>8</v>
      </c>
      <c r="G5" s="22" t="s">
        <v>9</v>
      </c>
      <c r="H5" s="17"/>
      <c r="I5" s="18"/>
      <c r="J5" s="19"/>
      <c r="K5" s="20" t="s">
        <v>6</v>
      </c>
      <c r="L5" s="21" t="s">
        <v>7</v>
      </c>
      <c r="M5" s="21" t="s">
        <v>8</v>
      </c>
      <c r="N5" s="22" t="s">
        <v>9</v>
      </c>
    </row>
    <row r="6" spans="1:15" ht="12.75" customHeight="1">
      <c r="A6" s="9"/>
      <c r="B6" s="23">
        <v>1</v>
      </c>
      <c r="C6" s="24" t="s">
        <v>10</v>
      </c>
      <c r="D6" s="25">
        <v>456000000</v>
      </c>
      <c r="E6" s="26">
        <v>464900000</v>
      </c>
      <c r="F6" s="29">
        <f>+D6-E6</f>
        <v>-8900000</v>
      </c>
      <c r="G6" s="30">
        <f>ROUND(+F6/E6*100,1)</f>
        <v>-1.9</v>
      </c>
      <c r="H6" s="9"/>
      <c r="I6" s="23">
        <v>41</v>
      </c>
      <c r="J6" s="24" t="s">
        <v>11</v>
      </c>
      <c r="K6" s="25">
        <v>11368000</v>
      </c>
      <c r="L6" s="26">
        <v>11430000</v>
      </c>
      <c r="M6" s="29">
        <f>+K6-L6</f>
        <v>-62000</v>
      </c>
      <c r="N6" s="30">
        <f>ROUND(+M6/L6*100,1)</f>
        <v>-0.5</v>
      </c>
      <c r="O6" s="9"/>
    </row>
    <row r="7" spans="1:15" ht="12.75" customHeight="1">
      <c r="A7" s="9"/>
      <c r="B7" s="27">
        <v>2</v>
      </c>
      <c r="C7" s="28" t="s">
        <v>12</v>
      </c>
      <c r="D7" s="25">
        <v>110430000</v>
      </c>
      <c r="E7" s="26">
        <v>112080000</v>
      </c>
      <c r="F7" s="29">
        <f aca="true" t="shared" si="0" ref="F7:F44">+D7-E7</f>
        <v>-1650000</v>
      </c>
      <c r="G7" s="30">
        <f aca="true" t="shared" si="1" ref="G7:G44">ROUND(+F7/E7*100,1)</f>
        <v>-1.5</v>
      </c>
      <c r="H7" s="9"/>
      <c r="I7" s="27">
        <v>42</v>
      </c>
      <c r="J7" s="28" t="s">
        <v>13</v>
      </c>
      <c r="K7" s="25">
        <v>12250825</v>
      </c>
      <c r="L7" s="26">
        <v>14977485</v>
      </c>
      <c r="M7" s="29">
        <f aca="true" t="shared" si="2" ref="M7:M28">+K7-L7</f>
        <v>-2726660</v>
      </c>
      <c r="N7" s="30">
        <f aca="true" t="shared" si="3" ref="N7:N28">ROUND(+M7/L7*100,1)</f>
        <v>-18.2</v>
      </c>
      <c r="O7" s="9"/>
    </row>
    <row r="8" spans="1:15" ht="12.75" customHeight="1">
      <c r="A8" s="9"/>
      <c r="B8" s="27">
        <v>3</v>
      </c>
      <c r="C8" s="28" t="s">
        <v>14</v>
      </c>
      <c r="D8" s="25">
        <v>64600000</v>
      </c>
      <c r="E8" s="26">
        <v>60300000</v>
      </c>
      <c r="F8" s="29">
        <f t="shared" si="0"/>
        <v>4300000</v>
      </c>
      <c r="G8" s="30">
        <f t="shared" si="1"/>
        <v>7.1</v>
      </c>
      <c r="H8" s="9"/>
      <c r="I8" s="27">
        <v>43</v>
      </c>
      <c r="J8" s="28" t="s">
        <v>15</v>
      </c>
      <c r="K8" s="25">
        <v>9943000</v>
      </c>
      <c r="L8" s="26">
        <v>9186000</v>
      </c>
      <c r="M8" s="29">
        <f t="shared" si="2"/>
        <v>757000</v>
      </c>
      <c r="N8" s="30">
        <f t="shared" si="3"/>
        <v>8.2</v>
      </c>
      <c r="O8" s="9"/>
    </row>
    <row r="9" spans="1:15" ht="12.75" customHeight="1">
      <c r="A9" s="9"/>
      <c r="B9" s="27">
        <v>4</v>
      </c>
      <c r="C9" s="28" t="s">
        <v>16</v>
      </c>
      <c r="D9" s="25">
        <v>176180000</v>
      </c>
      <c r="E9" s="26">
        <v>173230000</v>
      </c>
      <c r="F9" s="29">
        <f t="shared" si="0"/>
        <v>2950000</v>
      </c>
      <c r="G9" s="30">
        <f t="shared" si="1"/>
        <v>1.7</v>
      </c>
      <c r="H9" s="9"/>
      <c r="I9" s="27">
        <v>44</v>
      </c>
      <c r="J9" s="28" t="s">
        <v>17</v>
      </c>
      <c r="K9" s="25">
        <v>4002000</v>
      </c>
      <c r="L9" s="26">
        <v>3859000</v>
      </c>
      <c r="M9" s="29">
        <f t="shared" si="2"/>
        <v>143000</v>
      </c>
      <c r="N9" s="30">
        <f t="shared" si="3"/>
        <v>3.7</v>
      </c>
      <c r="O9" s="9"/>
    </row>
    <row r="10" spans="1:15" ht="12.75" customHeight="1">
      <c r="A10" s="9"/>
      <c r="B10" s="27">
        <v>5</v>
      </c>
      <c r="C10" s="28" t="s">
        <v>18</v>
      </c>
      <c r="D10" s="25">
        <v>25880000</v>
      </c>
      <c r="E10" s="26">
        <v>25860000</v>
      </c>
      <c r="F10" s="29">
        <f t="shared" si="0"/>
        <v>20000</v>
      </c>
      <c r="G10" s="30">
        <f t="shared" si="1"/>
        <v>0.1</v>
      </c>
      <c r="H10" s="9"/>
      <c r="I10" s="27">
        <v>45</v>
      </c>
      <c r="J10" s="28" t="s">
        <v>19</v>
      </c>
      <c r="K10" s="25">
        <v>5564000</v>
      </c>
      <c r="L10" s="26">
        <v>5372000</v>
      </c>
      <c r="M10" s="29">
        <f t="shared" si="2"/>
        <v>192000</v>
      </c>
      <c r="N10" s="30">
        <f t="shared" si="3"/>
        <v>3.6</v>
      </c>
      <c r="O10" s="9"/>
    </row>
    <row r="11" spans="1:15" ht="12.75" customHeight="1">
      <c r="A11" s="9"/>
      <c r="B11" s="27">
        <v>6</v>
      </c>
      <c r="C11" s="28" t="s">
        <v>20</v>
      </c>
      <c r="D11" s="25">
        <v>27907000</v>
      </c>
      <c r="E11" s="26">
        <v>27887000</v>
      </c>
      <c r="F11" s="29">
        <f t="shared" si="0"/>
        <v>20000</v>
      </c>
      <c r="G11" s="30">
        <f t="shared" si="1"/>
        <v>0.1</v>
      </c>
      <c r="H11" s="9"/>
      <c r="I11" s="27">
        <v>46</v>
      </c>
      <c r="J11" s="28" t="s">
        <v>21</v>
      </c>
      <c r="K11" s="25">
        <v>5936000</v>
      </c>
      <c r="L11" s="26">
        <v>5925000</v>
      </c>
      <c r="M11" s="29">
        <f t="shared" si="2"/>
        <v>11000</v>
      </c>
      <c r="N11" s="30">
        <f t="shared" si="3"/>
        <v>0.2</v>
      </c>
      <c r="O11" s="9"/>
    </row>
    <row r="12" spans="1:15" ht="12.75" customHeight="1">
      <c r="A12" s="9"/>
      <c r="B12" s="27">
        <v>7</v>
      </c>
      <c r="C12" s="28" t="s">
        <v>22</v>
      </c>
      <c r="D12" s="25">
        <v>92750000</v>
      </c>
      <c r="E12" s="26">
        <v>91826000</v>
      </c>
      <c r="F12" s="29">
        <f t="shared" si="0"/>
        <v>924000</v>
      </c>
      <c r="G12" s="30">
        <f t="shared" si="1"/>
        <v>1</v>
      </c>
      <c r="H12" s="9"/>
      <c r="I12" s="27">
        <v>47</v>
      </c>
      <c r="J12" s="28" t="s">
        <v>23</v>
      </c>
      <c r="K12" s="25">
        <v>9093000</v>
      </c>
      <c r="L12" s="26">
        <v>9790000</v>
      </c>
      <c r="M12" s="29">
        <f t="shared" si="2"/>
        <v>-697000</v>
      </c>
      <c r="N12" s="30">
        <f t="shared" si="3"/>
        <v>-7.1</v>
      </c>
      <c r="O12" s="9"/>
    </row>
    <row r="13" spans="1:15" ht="12.75" customHeight="1">
      <c r="A13" s="9"/>
      <c r="B13" s="27">
        <v>8</v>
      </c>
      <c r="C13" s="28" t="s">
        <v>24</v>
      </c>
      <c r="D13" s="25">
        <v>28500000</v>
      </c>
      <c r="E13" s="26">
        <v>28000000</v>
      </c>
      <c r="F13" s="29">
        <f t="shared" si="0"/>
        <v>500000</v>
      </c>
      <c r="G13" s="30">
        <f t="shared" si="1"/>
        <v>1.8</v>
      </c>
      <c r="H13" s="9"/>
      <c r="I13" s="27">
        <v>48</v>
      </c>
      <c r="J13" s="28" t="s">
        <v>25</v>
      </c>
      <c r="K13" s="25">
        <v>8007000</v>
      </c>
      <c r="L13" s="26">
        <v>7619000</v>
      </c>
      <c r="M13" s="29">
        <f t="shared" si="2"/>
        <v>388000</v>
      </c>
      <c r="N13" s="30">
        <f t="shared" si="3"/>
        <v>5.1</v>
      </c>
      <c r="O13" s="9"/>
    </row>
    <row r="14" spans="1:15" ht="12.75" customHeight="1">
      <c r="A14" s="9"/>
      <c r="B14" s="27">
        <v>9</v>
      </c>
      <c r="C14" s="28" t="s">
        <v>26</v>
      </c>
      <c r="D14" s="25">
        <v>37166000</v>
      </c>
      <c r="E14" s="26">
        <v>35743000</v>
      </c>
      <c r="F14" s="29">
        <f t="shared" si="0"/>
        <v>1423000</v>
      </c>
      <c r="G14" s="30">
        <f t="shared" si="1"/>
        <v>4</v>
      </c>
      <c r="H14" s="9"/>
      <c r="I14" s="27">
        <v>49</v>
      </c>
      <c r="J14" s="28" t="s">
        <v>27</v>
      </c>
      <c r="K14" s="25">
        <v>6340000</v>
      </c>
      <c r="L14" s="26">
        <v>7300000</v>
      </c>
      <c r="M14" s="29">
        <f t="shared" si="2"/>
        <v>-960000</v>
      </c>
      <c r="N14" s="30">
        <f t="shared" si="3"/>
        <v>-13.2</v>
      </c>
      <c r="O14" s="9"/>
    </row>
    <row r="15" spans="1:15" ht="12.75" customHeight="1">
      <c r="A15" s="9"/>
      <c r="B15" s="27">
        <v>10</v>
      </c>
      <c r="C15" s="28" t="s">
        <v>28</v>
      </c>
      <c r="D15" s="25">
        <v>29740000</v>
      </c>
      <c r="E15" s="26">
        <v>30757000</v>
      </c>
      <c r="F15" s="29">
        <f t="shared" si="0"/>
        <v>-1017000</v>
      </c>
      <c r="G15" s="30">
        <f t="shared" si="1"/>
        <v>-3.3</v>
      </c>
      <c r="H15" s="9"/>
      <c r="I15" s="27">
        <v>50</v>
      </c>
      <c r="J15" s="28" t="s">
        <v>29</v>
      </c>
      <c r="K15" s="25">
        <v>4429000</v>
      </c>
      <c r="L15" s="26">
        <v>4942000</v>
      </c>
      <c r="M15" s="29">
        <f t="shared" si="2"/>
        <v>-513000</v>
      </c>
      <c r="N15" s="30">
        <f t="shared" si="3"/>
        <v>-10.4</v>
      </c>
      <c r="O15" s="9"/>
    </row>
    <row r="16" spans="1:15" ht="12.75" customHeight="1">
      <c r="A16" s="9"/>
      <c r="B16" s="27">
        <v>11</v>
      </c>
      <c r="C16" s="28" t="s">
        <v>30</v>
      </c>
      <c r="D16" s="25">
        <v>28850000</v>
      </c>
      <c r="E16" s="26">
        <v>27670000</v>
      </c>
      <c r="F16" s="29">
        <f t="shared" si="0"/>
        <v>1180000</v>
      </c>
      <c r="G16" s="30">
        <f t="shared" si="1"/>
        <v>4.3</v>
      </c>
      <c r="H16" s="9"/>
      <c r="I16" s="27">
        <v>51</v>
      </c>
      <c r="J16" s="28" t="s">
        <v>31</v>
      </c>
      <c r="K16" s="25">
        <v>5177622</v>
      </c>
      <c r="L16" s="26">
        <v>5130809</v>
      </c>
      <c r="M16" s="29">
        <f t="shared" si="2"/>
        <v>46813</v>
      </c>
      <c r="N16" s="30">
        <f t="shared" si="3"/>
        <v>0.9</v>
      </c>
      <c r="O16" s="9"/>
    </row>
    <row r="17" spans="1:15" ht="12.75" customHeight="1">
      <c r="A17" s="9"/>
      <c r="B17" s="27">
        <v>12</v>
      </c>
      <c r="C17" s="28" t="s">
        <v>32</v>
      </c>
      <c r="D17" s="25">
        <v>70330000</v>
      </c>
      <c r="E17" s="26">
        <v>64790000</v>
      </c>
      <c r="F17" s="29">
        <f t="shared" si="0"/>
        <v>5540000</v>
      </c>
      <c r="G17" s="30">
        <f t="shared" si="1"/>
        <v>8.6</v>
      </c>
      <c r="H17" s="9"/>
      <c r="I17" s="27">
        <v>52</v>
      </c>
      <c r="J17" s="28" t="s">
        <v>33</v>
      </c>
      <c r="K17" s="25">
        <v>3609000</v>
      </c>
      <c r="L17" s="26">
        <v>3463000</v>
      </c>
      <c r="M17" s="29">
        <f t="shared" si="2"/>
        <v>146000</v>
      </c>
      <c r="N17" s="30">
        <f t="shared" si="3"/>
        <v>4.2</v>
      </c>
      <c r="O17" s="9"/>
    </row>
    <row r="18" spans="1:15" ht="12.75" customHeight="1">
      <c r="A18" s="9"/>
      <c r="B18" s="27">
        <v>13</v>
      </c>
      <c r="C18" s="28" t="s">
        <v>34</v>
      </c>
      <c r="D18" s="25">
        <v>44850000</v>
      </c>
      <c r="E18" s="26">
        <v>45930000</v>
      </c>
      <c r="F18" s="29">
        <f t="shared" si="0"/>
        <v>-1080000</v>
      </c>
      <c r="G18" s="30">
        <f t="shared" si="1"/>
        <v>-2.4</v>
      </c>
      <c r="H18" s="9"/>
      <c r="I18" s="27">
        <v>53</v>
      </c>
      <c r="J18" s="28" t="s">
        <v>35</v>
      </c>
      <c r="K18" s="25">
        <v>3962000</v>
      </c>
      <c r="L18" s="26">
        <v>4110100</v>
      </c>
      <c r="M18" s="29">
        <f t="shared" si="2"/>
        <v>-148100</v>
      </c>
      <c r="N18" s="30">
        <f t="shared" si="3"/>
        <v>-3.6</v>
      </c>
      <c r="O18" s="9"/>
    </row>
    <row r="19" spans="1:15" ht="12.75" customHeight="1">
      <c r="A19" s="9"/>
      <c r="B19" s="27">
        <v>14</v>
      </c>
      <c r="C19" s="28" t="s">
        <v>36</v>
      </c>
      <c r="D19" s="25">
        <v>17800000</v>
      </c>
      <c r="E19" s="26">
        <v>16590000</v>
      </c>
      <c r="F19" s="29">
        <f t="shared" si="0"/>
        <v>1210000</v>
      </c>
      <c r="G19" s="30">
        <f t="shared" si="1"/>
        <v>7.3</v>
      </c>
      <c r="H19" s="9"/>
      <c r="I19" s="27">
        <v>54</v>
      </c>
      <c r="J19" s="28" t="s">
        <v>37</v>
      </c>
      <c r="K19" s="25">
        <v>3256558</v>
      </c>
      <c r="L19" s="26">
        <v>3261693</v>
      </c>
      <c r="M19" s="29">
        <f t="shared" si="2"/>
        <v>-5135</v>
      </c>
      <c r="N19" s="30">
        <f t="shared" si="3"/>
        <v>-0.2</v>
      </c>
      <c r="O19" s="9"/>
    </row>
    <row r="20" spans="1:15" ht="12.75" customHeight="1">
      <c r="A20" s="9"/>
      <c r="B20" s="27">
        <v>15</v>
      </c>
      <c r="C20" s="28" t="s">
        <v>38</v>
      </c>
      <c r="D20" s="25">
        <v>36786000</v>
      </c>
      <c r="E20" s="26">
        <v>37985000</v>
      </c>
      <c r="F20" s="29">
        <f t="shared" si="0"/>
        <v>-1199000</v>
      </c>
      <c r="G20" s="30">
        <f t="shared" si="1"/>
        <v>-3.2</v>
      </c>
      <c r="H20" s="9"/>
      <c r="I20" s="27">
        <v>55</v>
      </c>
      <c r="J20" s="28" t="s">
        <v>39</v>
      </c>
      <c r="K20" s="25">
        <v>7180000</v>
      </c>
      <c r="L20" s="26">
        <v>7830000</v>
      </c>
      <c r="M20" s="29">
        <f t="shared" si="2"/>
        <v>-650000</v>
      </c>
      <c r="N20" s="30">
        <f t="shared" si="3"/>
        <v>-8.3</v>
      </c>
      <c r="O20" s="9"/>
    </row>
    <row r="21" spans="1:15" ht="12.75" customHeight="1">
      <c r="A21" s="9"/>
      <c r="B21" s="27">
        <v>16</v>
      </c>
      <c r="C21" s="28" t="s">
        <v>40</v>
      </c>
      <c r="D21" s="25">
        <v>46639913</v>
      </c>
      <c r="E21" s="26">
        <v>49089252</v>
      </c>
      <c r="F21" s="29">
        <f t="shared" si="0"/>
        <v>-2449339</v>
      </c>
      <c r="G21" s="30">
        <f t="shared" si="1"/>
        <v>-5</v>
      </c>
      <c r="H21" s="9"/>
      <c r="I21" s="27">
        <v>56</v>
      </c>
      <c r="J21" s="28" t="s">
        <v>41</v>
      </c>
      <c r="K21" s="25">
        <v>1810000</v>
      </c>
      <c r="L21" s="26">
        <v>1750000</v>
      </c>
      <c r="M21" s="29">
        <f t="shared" si="2"/>
        <v>60000</v>
      </c>
      <c r="N21" s="30">
        <f t="shared" si="3"/>
        <v>3.4</v>
      </c>
      <c r="O21" s="9"/>
    </row>
    <row r="22" spans="1:15" ht="12.75" customHeight="1">
      <c r="A22" s="9"/>
      <c r="B22" s="27">
        <v>17</v>
      </c>
      <c r="C22" s="28" t="s">
        <v>42</v>
      </c>
      <c r="D22" s="25">
        <v>60650000</v>
      </c>
      <c r="E22" s="26">
        <v>57770000</v>
      </c>
      <c r="F22" s="29">
        <f t="shared" si="0"/>
        <v>2880000</v>
      </c>
      <c r="G22" s="30">
        <f t="shared" si="1"/>
        <v>5</v>
      </c>
      <c r="H22" s="9"/>
      <c r="I22" s="27">
        <v>57</v>
      </c>
      <c r="J22" s="28" t="s">
        <v>43</v>
      </c>
      <c r="K22" s="25">
        <v>4472186</v>
      </c>
      <c r="L22" s="26">
        <v>4412225</v>
      </c>
      <c r="M22" s="29">
        <f t="shared" si="2"/>
        <v>59961</v>
      </c>
      <c r="N22" s="30">
        <f t="shared" si="3"/>
        <v>1.4</v>
      </c>
      <c r="O22" s="9"/>
    </row>
    <row r="23" spans="1:15" ht="12.75" customHeight="1">
      <c r="A23" s="9"/>
      <c r="B23" s="27">
        <v>18</v>
      </c>
      <c r="C23" s="28" t="s">
        <v>44</v>
      </c>
      <c r="D23" s="25">
        <v>70338000</v>
      </c>
      <c r="E23" s="26">
        <v>67502000</v>
      </c>
      <c r="F23" s="29">
        <f t="shared" si="0"/>
        <v>2836000</v>
      </c>
      <c r="G23" s="30">
        <f t="shared" si="1"/>
        <v>4.2</v>
      </c>
      <c r="H23" s="9"/>
      <c r="I23" s="27">
        <v>58</v>
      </c>
      <c r="J23" s="28" t="s">
        <v>45</v>
      </c>
      <c r="K23" s="25">
        <v>5790000</v>
      </c>
      <c r="L23" s="26">
        <v>5594000</v>
      </c>
      <c r="M23" s="29">
        <f t="shared" si="2"/>
        <v>196000</v>
      </c>
      <c r="N23" s="30">
        <f t="shared" si="3"/>
        <v>3.5</v>
      </c>
      <c r="O23" s="9"/>
    </row>
    <row r="24" spans="1:15" ht="12.75" customHeight="1">
      <c r="A24" s="9"/>
      <c r="B24" s="27">
        <v>19</v>
      </c>
      <c r="C24" s="28" t="s">
        <v>46</v>
      </c>
      <c r="D24" s="25">
        <v>89900000</v>
      </c>
      <c r="E24" s="26">
        <v>86200000</v>
      </c>
      <c r="F24" s="29">
        <f t="shared" si="0"/>
        <v>3700000</v>
      </c>
      <c r="G24" s="30">
        <f t="shared" si="1"/>
        <v>4.3</v>
      </c>
      <c r="H24" s="9"/>
      <c r="I24" s="27">
        <v>59</v>
      </c>
      <c r="J24" s="28" t="s">
        <v>47</v>
      </c>
      <c r="K24" s="25">
        <v>8220995</v>
      </c>
      <c r="L24" s="26">
        <v>7750900</v>
      </c>
      <c r="M24" s="29">
        <f t="shared" si="2"/>
        <v>470095</v>
      </c>
      <c r="N24" s="30">
        <f t="shared" si="3"/>
        <v>6.1</v>
      </c>
      <c r="O24" s="9"/>
    </row>
    <row r="25" spans="1:15" ht="12.75" customHeight="1">
      <c r="A25" s="9"/>
      <c r="B25" s="27">
        <v>20</v>
      </c>
      <c r="C25" s="28" t="s">
        <v>48</v>
      </c>
      <c r="D25" s="25">
        <v>22640000</v>
      </c>
      <c r="E25" s="26">
        <v>21900000</v>
      </c>
      <c r="F25" s="29">
        <f t="shared" si="0"/>
        <v>740000</v>
      </c>
      <c r="G25" s="30">
        <f t="shared" si="1"/>
        <v>3.4</v>
      </c>
      <c r="H25" s="9"/>
      <c r="I25" s="27">
        <v>60</v>
      </c>
      <c r="J25" s="28" t="s">
        <v>49</v>
      </c>
      <c r="K25" s="25">
        <v>11696504</v>
      </c>
      <c r="L25" s="26">
        <v>10605415</v>
      </c>
      <c r="M25" s="29">
        <f t="shared" si="2"/>
        <v>1091089</v>
      </c>
      <c r="N25" s="30">
        <f t="shared" si="3"/>
        <v>10.3</v>
      </c>
      <c r="O25" s="9"/>
    </row>
    <row r="26" spans="1:15" ht="12.75" customHeight="1">
      <c r="A26" s="9"/>
      <c r="B26" s="27">
        <v>21</v>
      </c>
      <c r="C26" s="28" t="s">
        <v>50</v>
      </c>
      <c r="D26" s="25">
        <v>47920000</v>
      </c>
      <c r="E26" s="26">
        <v>50000000</v>
      </c>
      <c r="F26" s="29">
        <f t="shared" si="0"/>
        <v>-2080000</v>
      </c>
      <c r="G26" s="30">
        <f t="shared" si="1"/>
        <v>-4.2</v>
      </c>
      <c r="H26" s="9"/>
      <c r="I26" s="27">
        <v>61</v>
      </c>
      <c r="J26" s="28" t="s">
        <v>141</v>
      </c>
      <c r="K26" s="25">
        <v>8900400</v>
      </c>
      <c r="L26" s="26">
        <v>9062400</v>
      </c>
      <c r="M26" s="29">
        <f t="shared" si="2"/>
        <v>-162000</v>
      </c>
      <c r="N26" s="30">
        <f t="shared" si="3"/>
        <v>-1.8</v>
      </c>
      <c r="O26" s="9"/>
    </row>
    <row r="27" spans="1:15" ht="12.75" customHeight="1">
      <c r="A27" s="9"/>
      <c r="B27" s="27">
        <v>22</v>
      </c>
      <c r="C27" s="28" t="s">
        <v>51</v>
      </c>
      <c r="D27" s="25">
        <v>39100000</v>
      </c>
      <c r="E27" s="26">
        <v>37580000</v>
      </c>
      <c r="F27" s="29">
        <f t="shared" si="0"/>
        <v>1520000</v>
      </c>
      <c r="G27" s="30">
        <f t="shared" si="1"/>
        <v>4</v>
      </c>
      <c r="H27" s="9"/>
      <c r="I27" s="27">
        <v>62</v>
      </c>
      <c r="J27" s="28" t="s">
        <v>52</v>
      </c>
      <c r="K27" s="25">
        <v>12824000</v>
      </c>
      <c r="L27" s="26">
        <v>11880000</v>
      </c>
      <c r="M27" s="29">
        <f t="shared" si="2"/>
        <v>944000</v>
      </c>
      <c r="N27" s="30">
        <f t="shared" si="3"/>
        <v>7.9</v>
      </c>
      <c r="O27" s="9"/>
    </row>
    <row r="28" spans="1:15" ht="12.75" customHeight="1" thickBot="1">
      <c r="A28" s="9"/>
      <c r="B28" s="27">
        <v>23</v>
      </c>
      <c r="C28" s="28" t="s">
        <v>142</v>
      </c>
      <c r="D28" s="25">
        <v>36950000</v>
      </c>
      <c r="E28" s="26">
        <v>35810000</v>
      </c>
      <c r="F28" s="29">
        <f t="shared" si="0"/>
        <v>1140000</v>
      </c>
      <c r="G28" s="30">
        <f t="shared" si="1"/>
        <v>3.2</v>
      </c>
      <c r="H28" s="9"/>
      <c r="I28" s="31">
        <v>63</v>
      </c>
      <c r="J28" s="32" t="s">
        <v>53</v>
      </c>
      <c r="K28" s="25">
        <v>8137000</v>
      </c>
      <c r="L28" s="26">
        <v>7845000</v>
      </c>
      <c r="M28" s="29">
        <f t="shared" si="2"/>
        <v>292000</v>
      </c>
      <c r="N28" s="30">
        <f t="shared" si="3"/>
        <v>3.7</v>
      </c>
      <c r="O28" s="9"/>
    </row>
    <row r="29" spans="1:15" ht="12.75" customHeight="1" thickBot="1" thickTop="1">
      <c r="A29" s="9"/>
      <c r="B29" s="27">
        <v>24</v>
      </c>
      <c r="C29" s="28" t="s">
        <v>54</v>
      </c>
      <c r="D29" s="25">
        <v>21719000</v>
      </c>
      <c r="E29" s="26">
        <v>20954000</v>
      </c>
      <c r="F29" s="29">
        <f t="shared" si="0"/>
        <v>765000</v>
      </c>
      <c r="G29" s="30">
        <f t="shared" si="1"/>
        <v>3.7</v>
      </c>
      <c r="H29" s="9"/>
      <c r="I29" s="33" t="s">
        <v>55</v>
      </c>
      <c r="J29" s="34"/>
      <c r="K29" s="35">
        <f>SUM(K6:K28)</f>
        <v>161969090</v>
      </c>
      <c r="L29" s="36">
        <f>SUM(L6:L28)</f>
        <v>163096027</v>
      </c>
      <c r="M29" s="37">
        <f>K29-L29</f>
        <v>-1126937</v>
      </c>
      <c r="N29" s="38">
        <f>ROUND(+M29/L29*100,1)</f>
        <v>-0.7</v>
      </c>
      <c r="O29" s="9"/>
    </row>
    <row r="30" spans="1:14" ht="12.75" customHeight="1" thickBot="1">
      <c r="A30" s="9"/>
      <c r="B30" s="27">
        <v>25</v>
      </c>
      <c r="C30" s="28" t="s">
        <v>56</v>
      </c>
      <c r="D30" s="25">
        <v>26809000</v>
      </c>
      <c r="E30" s="26">
        <v>22756000</v>
      </c>
      <c r="F30" s="29">
        <f t="shared" si="0"/>
        <v>4053000</v>
      </c>
      <c r="G30" s="30">
        <f t="shared" si="1"/>
        <v>17.8</v>
      </c>
      <c r="H30" s="9"/>
      <c r="I30" s="39"/>
      <c r="J30" s="40"/>
      <c r="K30" s="41"/>
      <c r="L30" s="41"/>
      <c r="M30" s="41"/>
      <c r="N30" s="42"/>
    </row>
    <row r="31" spans="1:14" ht="12.75" customHeight="1" thickBot="1">
      <c r="A31" s="9"/>
      <c r="B31" s="27">
        <v>26</v>
      </c>
      <c r="C31" s="28" t="s">
        <v>57</v>
      </c>
      <c r="D31" s="25">
        <v>45440000</v>
      </c>
      <c r="E31" s="26">
        <v>46735000</v>
      </c>
      <c r="F31" s="29">
        <f t="shared" si="0"/>
        <v>-1295000</v>
      </c>
      <c r="G31" s="30">
        <f t="shared" si="1"/>
        <v>-2.8</v>
      </c>
      <c r="H31" s="9"/>
      <c r="I31" s="43" t="s">
        <v>58</v>
      </c>
      <c r="J31" s="44"/>
      <c r="K31" s="45">
        <f>+D45+K29</f>
        <v>2277149380</v>
      </c>
      <c r="L31" s="46">
        <f>+E45+L29</f>
        <v>2238413768</v>
      </c>
      <c r="M31" s="47">
        <f>K31-L31</f>
        <v>38735612</v>
      </c>
      <c r="N31" s="48">
        <f>ROUND(+M31/L31*100,1)</f>
        <v>1.7</v>
      </c>
    </row>
    <row r="32" spans="1:14" ht="12.75" customHeight="1">
      <c r="A32" s="9"/>
      <c r="B32" s="27">
        <v>27</v>
      </c>
      <c r="C32" s="28" t="s">
        <v>59</v>
      </c>
      <c r="D32" s="25">
        <v>22896000</v>
      </c>
      <c r="E32" s="26">
        <v>21120000</v>
      </c>
      <c r="F32" s="29">
        <f t="shared" si="0"/>
        <v>1776000</v>
      </c>
      <c r="G32" s="30">
        <f t="shared" si="1"/>
        <v>8.4</v>
      </c>
      <c r="H32" s="9"/>
      <c r="I32" s="9"/>
      <c r="J32" s="9"/>
      <c r="K32" s="9"/>
      <c r="L32" s="9"/>
      <c r="M32" s="9"/>
      <c r="N32" s="9"/>
    </row>
    <row r="33" spans="1:14" ht="12.75" customHeight="1">
      <c r="A33" s="9"/>
      <c r="B33" s="27">
        <v>28</v>
      </c>
      <c r="C33" s="28" t="s">
        <v>60</v>
      </c>
      <c r="D33" s="25">
        <v>56594000</v>
      </c>
      <c r="E33" s="26">
        <v>46527000</v>
      </c>
      <c r="F33" s="29">
        <f t="shared" si="0"/>
        <v>10067000</v>
      </c>
      <c r="G33" s="30">
        <f t="shared" si="1"/>
        <v>21.6</v>
      </c>
      <c r="H33" s="9"/>
      <c r="I33" s="242"/>
      <c r="J33" s="242"/>
      <c r="K33" s="242"/>
      <c r="L33" s="242"/>
      <c r="M33" s="242"/>
      <c r="N33" s="242"/>
    </row>
    <row r="34" spans="1:14" ht="12.75" customHeight="1">
      <c r="A34" s="9"/>
      <c r="B34" s="27">
        <v>29</v>
      </c>
      <c r="C34" s="28" t="s">
        <v>61</v>
      </c>
      <c r="D34" s="25">
        <v>19245000</v>
      </c>
      <c r="E34" s="26">
        <v>20480000</v>
      </c>
      <c r="F34" s="29">
        <f t="shared" si="0"/>
        <v>-1235000</v>
      </c>
      <c r="G34" s="30">
        <f t="shared" si="1"/>
        <v>-6</v>
      </c>
      <c r="H34" s="9"/>
      <c r="I34" s="50"/>
      <c r="J34" s="49"/>
      <c r="K34" s="49"/>
      <c r="L34" s="49"/>
      <c r="M34" s="49"/>
      <c r="N34" s="49"/>
    </row>
    <row r="35" spans="1:14" ht="12.75" customHeight="1">
      <c r="A35" s="9"/>
      <c r="B35" s="27">
        <v>30</v>
      </c>
      <c r="C35" s="28" t="s">
        <v>62</v>
      </c>
      <c r="D35" s="25">
        <v>29100000</v>
      </c>
      <c r="E35" s="26">
        <v>26530000</v>
      </c>
      <c r="F35" s="29">
        <f t="shared" si="0"/>
        <v>2570000</v>
      </c>
      <c r="G35" s="30">
        <f t="shared" si="1"/>
        <v>9.7</v>
      </c>
      <c r="H35" s="9"/>
      <c r="I35" s="243" t="s">
        <v>165</v>
      </c>
      <c r="J35" s="243"/>
      <c r="K35" s="243"/>
      <c r="L35" s="243"/>
      <c r="M35" s="243"/>
      <c r="N35" s="243"/>
    </row>
    <row r="36" spans="1:14" ht="12.75" customHeight="1" thickBot="1">
      <c r="A36" s="9"/>
      <c r="B36" s="27">
        <v>31</v>
      </c>
      <c r="C36" s="28" t="s">
        <v>63</v>
      </c>
      <c r="D36" s="25">
        <v>32460802</v>
      </c>
      <c r="E36" s="26">
        <v>32449013</v>
      </c>
      <c r="F36" s="29">
        <f t="shared" si="0"/>
        <v>11789</v>
      </c>
      <c r="G36" s="30">
        <f t="shared" si="1"/>
        <v>0</v>
      </c>
      <c r="H36" s="9"/>
      <c r="I36" s="243"/>
      <c r="J36" s="243"/>
      <c r="K36" s="243"/>
      <c r="L36" s="243"/>
      <c r="M36" s="243"/>
      <c r="N36" s="243"/>
    </row>
    <row r="37" spans="1:14" ht="12.75" customHeight="1">
      <c r="A37" s="9"/>
      <c r="B37" s="27">
        <v>32</v>
      </c>
      <c r="C37" s="28" t="s">
        <v>64</v>
      </c>
      <c r="D37" s="25">
        <v>45100000</v>
      </c>
      <c r="E37" s="26">
        <v>41430000</v>
      </c>
      <c r="F37" s="29">
        <f t="shared" si="0"/>
        <v>3670000</v>
      </c>
      <c r="G37" s="30">
        <f t="shared" si="1"/>
        <v>8.9</v>
      </c>
      <c r="H37" s="9"/>
      <c r="I37" s="246" t="s">
        <v>2</v>
      </c>
      <c r="J37" s="248" t="s">
        <v>166</v>
      </c>
      <c r="K37" s="244" t="s">
        <v>163</v>
      </c>
      <c r="L37" s="250" t="s">
        <v>143</v>
      </c>
      <c r="M37" s="52"/>
      <c r="N37" s="9"/>
    </row>
    <row r="38" spans="1:14" ht="12.75" customHeight="1" thickBot="1">
      <c r="A38" s="9"/>
      <c r="B38" s="27">
        <v>33</v>
      </c>
      <c r="C38" s="28" t="s">
        <v>65</v>
      </c>
      <c r="D38" s="25">
        <v>19350000</v>
      </c>
      <c r="E38" s="26">
        <v>16500000</v>
      </c>
      <c r="F38" s="29">
        <f t="shared" si="0"/>
        <v>2850000</v>
      </c>
      <c r="G38" s="30">
        <f t="shared" si="1"/>
        <v>17.3</v>
      </c>
      <c r="H38" s="9"/>
      <c r="I38" s="247"/>
      <c r="J38" s="249"/>
      <c r="K38" s="245"/>
      <c r="L38" s="251"/>
      <c r="M38" s="52"/>
      <c r="N38" s="9"/>
    </row>
    <row r="39" spans="1:14" ht="12.75" customHeight="1" thickBot="1">
      <c r="A39" s="9"/>
      <c r="B39" s="27">
        <v>34</v>
      </c>
      <c r="C39" s="28" t="s">
        <v>66</v>
      </c>
      <c r="D39" s="25">
        <v>29397000</v>
      </c>
      <c r="E39" s="26">
        <v>26687000</v>
      </c>
      <c r="F39" s="29">
        <f t="shared" si="0"/>
        <v>2710000</v>
      </c>
      <c r="G39" s="30">
        <f t="shared" si="1"/>
        <v>10.2</v>
      </c>
      <c r="H39" s="9"/>
      <c r="I39" s="226">
        <v>38</v>
      </c>
      <c r="J39" s="227" t="s">
        <v>70</v>
      </c>
      <c r="K39" s="237">
        <v>19494000</v>
      </c>
      <c r="L39" s="236">
        <v>18800000</v>
      </c>
      <c r="M39" s="52"/>
      <c r="N39" s="9"/>
    </row>
    <row r="40" spans="1:14" ht="12.75" customHeight="1">
      <c r="A40" s="9"/>
      <c r="B40" s="27">
        <v>35</v>
      </c>
      <c r="C40" s="28" t="s">
        <v>67</v>
      </c>
      <c r="D40" s="25">
        <v>16200000</v>
      </c>
      <c r="E40" s="26">
        <v>15610000</v>
      </c>
      <c r="F40" s="29">
        <f t="shared" si="0"/>
        <v>590000</v>
      </c>
      <c r="G40" s="30">
        <f t="shared" si="1"/>
        <v>3.8</v>
      </c>
      <c r="H40" s="9"/>
      <c r="I40" s="50"/>
      <c r="J40" s="52"/>
      <c r="K40" s="53"/>
      <c r="L40" s="52"/>
      <c r="M40" s="52"/>
      <c r="N40" s="9"/>
    </row>
    <row r="41" spans="1:14" ht="12.75" customHeight="1">
      <c r="A41" s="9"/>
      <c r="B41" s="27">
        <v>36</v>
      </c>
      <c r="C41" s="28" t="s">
        <v>68</v>
      </c>
      <c r="D41" s="25">
        <v>19433278</v>
      </c>
      <c r="E41" s="26">
        <v>18570000</v>
      </c>
      <c r="F41" s="29">
        <f t="shared" si="0"/>
        <v>863278</v>
      </c>
      <c r="G41" s="30">
        <f t="shared" si="1"/>
        <v>4.6</v>
      </c>
      <c r="H41" s="9"/>
      <c r="I41" s="52"/>
      <c r="J41" s="52"/>
      <c r="K41" s="52"/>
      <c r="L41" s="52"/>
      <c r="M41" s="52"/>
      <c r="N41" s="9"/>
    </row>
    <row r="42" spans="1:14" ht="12.75" customHeight="1">
      <c r="A42" s="9"/>
      <c r="B42" s="27">
        <v>37</v>
      </c>
      <c r="C42" s="28" t="s">
        <v>69</v>
      </c>
      <c r="D42" s="25">
        <v>18460000</v>
      </c>
      <c r="E42" s="26">
        <v>17440000</v>
      </c>
      <c r="F42" s="29">
        <f t="shared" si="0"/>
        <v>1020000</v>
      </c>
      <c r="G42" s="30">
        <f t="shared" si="1"/>
        <v>5.8</v>
      </c>
      <c r="H42" s="9"/>
      <c r="I42" s="9"/>
      <c r="J42" s="9"/>
      <c r="K42" s="9"/>
      <c r="L42" s="9"/>
      <c r="M42" s="9"/>
      <c r="N42" s="9"/>
    </row>
    <row r="43" spans="1:14" ht="12.75" customHeight="1">
      <c r="A43" s="9"/>
      <c r="B43" s="27">
        <v>39</v>
      </c>
      <c r="C43" s="28" t="s">
        <v>71</v>
      </c>
      <c r="D43" s="25">
        <v>38061297</v>
      </c>
      <c r="E43" s="26">
        <v>39567476</v>
      </c>
      <c r="F43" s="29">
        <f t="shared" si="0"/>
        <v>-1506179</v>
      </c>
      <c r="G43" s="30">
        <f t="shared" si="1"/>
        <v>-3.8</v>
      </c>
      <c r="H43" s="9"/>
      <c r="I43" s="9"/>
      <c r="J43" s="9"/>
      <c r="K43" s="9"/>
      <c r="L43" s="9"/>
      <c r="M43" s="9"/>
      <c r="N43" s="9"/>
    </row>
    <row r="44" spans="1:8" ht="12.75" customHeight="1" thickBot="1">
      <c r="A44" s="9"/>
      <c r="B44" s="54">
        <v>40</v>
      </c>
      <c r="C44" s="55" t="s">
        <v>72</v>
      </c>
      <c r="D44" s="228">
        <v>13008000</v>
      </c>
      <c r="E44" s="229">
        <v>12563000</v>
      </c>
      <c r="F44" s="29">
        <f t="shared" si="0"/>
        <v>445000</v>
      </c>
      <c r="G44" s="30">
        <f t="shared" si="1"/>
        <v>3.5</v>
      </c>
      <c r="H44" s="9"/>
    </row>
    <row r="45" spans="1:8" ht="12.75" customHeight="1" thickBot="1" thickTop="1">
      <c r="A45" s="9"/>
      <c r="B45" s="56" t="s">
        <v>73</v>
      </c>
      <c r="C45" s="57"/>
      <c r="D45" s="35">
        <f>SUM(D6:D44)</f>
        <v>2115180290</v>
      </c>
      <c r="E45" s="36">
        <f>SUM(E6:E44)</f>
        <v>2075317741</v>
      </c>
      <c r="F45" s="37">
        <f>D45-E45</f>
        <v>39862549</v>
      </c>
      <c r="G45" s="230">
        <f>ROUND(+F45/E45*100,1)</f>
        <v>1.9</v>
      </c>
      <c r="H45" s="58"/>
    </row>
    <row r="46" ht="15" customHeight="1"/>
    <row r="47" ht="30" customHeight="1"/>
    <row r="48" spans="10:14" ht="15" customHeight="1">
      <c r="J48" s="238"/>
      <c r="K48" s="238" t="s">
        <v>163</v>
      </c>
      <c r="L48" s="238" t="s">
        <v>143</v>
      </c>
      <c r="M48" s="238" t="s">
        <v>4</v>
      </c>
      <c r="N48" s="238" t="s">
        <v>5</v>
      </c>
    </row>
    <row r="49" spans="10:14" ht="15" customHeight="1">
      <c r="J49" s="238" t="s">
        <v>173</v>
      </c>
      <c r="K49" s="239">
        <f>K31+K39</f>
        <v>2296643380</v>
      </c>
      <c r="L49" s="239">
        <f>L31+L39</f>
        <v>2257213768</v>
      </c>
      <c r="M49" s="240">
        <f>K49-L49</f>
        <v>39429612</v>
      </c>
      <c r="N49" s="241">
        <f>ROUND(+M49/L49*100,1)</f>
        <v>1.7</v>
      </c>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6">
    <mergeCell ref="I33:N33"/>
    <mergeCell ref="I35:N36"/>
    <mergeCell ref="I37:I38"/>
    <mergeCell ref="J37:J38"/>
    <mergeCell ref="K37:K38"/>
    <mergeCell ref="L37:L38"/>
  </mergeCells>
  <printOptions horizontalCentered="1"/>
  <pageMargins left="0.3937007874015748" right="0.3937007874015748" top="0.3937007874015748" bottom="0.1968503937007874" header="0.5118110236220472" footer="0"/>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N35"/>
  <sheetViews>
    <sheetView view="pageBreakPreview" zoomScaleSheetLayoutView="100" zoomScalePageLayoutView="0" workbookViewId="0" topLeftCell="A1">
      <pane xSplit="3" ySplit="5" topLeftCell="D27" activePane="bottomRight" state="frozen"/>
      <selection pane="topLeft" activeCell="M49" sqref="M49"/>
      <selection pane="topRight" activeCell="M49" sqref="M49"/>
      <selection pane="bottomLeft" activeCell="M49" sqref="M49"/>
      <selection pane="bottomRight" activeCell="M49" sqref="M49"/>
    </sheetView>
  </sheetViews>
  <sheetFormatPr defaultColWidth="9.00390625" defaultRowHeight="13.5"/>
  <cols>
    <col min="1" max="1" width="2.00390625" style="60" customWidth="1"/>
    <col min="2" max="2" width="5.625" style="60" customWidth="1"/>
    <col min="3" max="3" width="36.00390625" style="60" customWidth="1"/>
    <col min="4" max="4" width="20.00390625" style="60" customWidth="1"/>
    <col min="5" max="5" width="10.625" style="60" customWidth="1"/>
    <col min="6" max="6" width="20.00390625" style="61" customWidth="1"/>
    <col min="7" max="7" width="10.625" style="62" customWidth="1"/>
    <col min="8" max="8" width="20.00390625" style="63" customWidth="1"/>
    <col min="9" max="9" width="12.125" style="62" customWidth="1"/>
    <col min="10" max="10" width="7.875" style="60" customWidth="1"/>
    <col min="11" max="16384" width="9.00390625" style="60" customWidth="1"/>
  </cols>
  <sheetData>
    <row r="1" spans="1:14" ht="21" customHeight="1">
      <c r="A1" s="3" t="s">
        <v>74</v>
      </c>
      <c r="N1" s="235"/>
    </row>
    <row r="2" ht="3" customHeight="1">
      <c r="A2" s="4"/>
    </row>
    <row r="3" ht="13.5" customHeight="1" thickBot="1">
      <c r="I3" s="64" t="s">
        <v>144</v>
      </c>
    </row>
    <row r="4" spans="2:9" ht="17.25" customHeight="1">
      <c r="B4" s="260" t="s">
        <v>75</v>
      </c>
      <c r="C4" s="261"/>
      <c r="D4" s="264" t="s">
        <v>167</v>
      </c>
      <c r="E4" s="265"/>
      <c r="F4" s="264" t="s">
        <v>145</v>
      </c>
      <c r="G4" s="265"/>
      <c r="H4" s="266" t="s">
        <v>76</v>
      </c>
      <c r="I4" s="268" t="s">
        <v>77</v>
      </c>
    </row>
    <row r="5" spans="2:9" ht="17.25" customHeight="1" thickBot="1">
      <c r="B5" s="262"/>
      <c r="C5" s="263"/>
      <c r="D5" s="65" t="s">
        <v>78</v>
      </c>
      <c r="E5" s="66" t="s">
        <v>79</v>
      </c>
      <c r="F5" s="65" t="s">
        <v>80</v>
      </c>
      <c r="G5" s="66" t="s">
        <v>79</v>
      </c>
      <c r="H5" s="267"/>
      <c r="I5" s="269"/>
    </row>
    <row r="6" spans="2:9" ht="17.25" customHeight="1">
      <c r="B6" s="270" t="s">
        <v>81</v>
      </c>
      <c r="C6" s="271"/>
      <c r="D6" s="67">
        <v>1058310312</v>
      </c>
      <c r="E6" s="68">
        <f aca="true" t="shared" si="0" ref="E6:E32">ROUND(D6/D$33*100,1)</f>
        <v>46.5</v>
      </c>
      <c r="F6" s="67">
        <v>1053735012</v>
      </c>
      <c r="G6" s="68">
        <f>ROUND(F6/F$33*100,1)</f>
        <v>47.1</v>
      </c>
      <c r="H6" s="69">
        <f>+D6-F6</f>
        <v>4575300</v>
      </c>
      <c r="I6" s="68">
        <f>IF(AND(OR(F6=0,F6=""),OR(D6="",D6=0)),"-",IF(AND(D6&gt;0,OR(F6=0,F6="")),"皆増",IF(AND(F6&gt;0,OR(D6="",D6=0)),"皆減",ROUND(H6/F6*100,1))))</f>
        <v>0.4</v>
      </c>
    </row>
    <row r="7" spans="2:9" ht="17.25" customHeight="1">
      <c r="B7" s="70"/>
      <c r="C7" s="71" t="s">
        <v>82</v>
      </c>
      <c r="D7" s="72">
        <v>424923927</v>
      </c>
      <c r="E7" s="73">
        <f t="shared" si="0"/>
        <v>18.7</v>
      </c>
      <c r="F7" s="72">
        <v>419126454</v>
      </c>
      <c r="G7" s="73">
        <f aca="true" t="shared" si="1" ref="G7:G32">ROUND(F7/F$33*100,1)</f>
        <v>18.7</v>
      </c>
      <c r="H7" s="72">
        <f>+D7-F7</f>
        <v>5797473</v>
      </c>
      <c r="I7" s="73">
        <f aca="true" t="shared" si="2" ref="I7:I33">IF(AND(OR(F7=0,F7=""),OR(D7="",D7=0)),"-",IF(AND(D7&gt;0,OR(F7=0,F7="")),"皆増",IF(AND(F7&gt;0,OR(D7="",D7=0)),"皆減",ROUND(H7/F7*100,1))))</f>
        <v>1.4</v>
      </c>
    </row>
    <row r="8" spans="2:9" ht="17.25" customHeight="1">
      <c r="B8" s="70"/>
      <c r="C8" s="74" t="s">
        <v>83</v>
      </c>
      <c r="D8" s="75">
        <v>73666973</v>
      </c>
      <c r="E8" s="76">
        <f t="shared" si="0"/>
        <v>3.2</v>
      </c>
      <c r="F8" s="75">
        <v>74871197</v>
      </c>
      <c r="G8" s="76">
        <f t="shared" si="1"/>
        <v>3.3</v>
      </c>
      <c r="H8" s="75">
        <f>+D8-F8</f>
        <v>-1204224</v>
      </c>
      <c r="I8" s="76">
        <f t="shared" si="2"/>
        <v>-1.6</v>
      </c>
    </row>
    <row r="9" spans="2:9" ht="17.25" customHeight="1">
      <c r="B9" s="70"/>
      <c r="C9" s="77" t="s">
        <v>84</v>
      </c>
      <c r="D9" s="78">
        <v>428438502</v>
      </c>
      <c r="E9" s="79">
        <f t="shared" si="0"/>
        <v>18.8</v>
      </c>
      <c r="F9" s="78">
        <v>428176185</v>
      </c>
      <c r="G9" s="79">
        <f t="shared" si="1"/>
        <v>19.1</v>
      </c>
      <c r="H9" s="78">
        <f>+D9-F9</f>
        <v>262317</v>
      </c>
      <c r="I9" s="79">
        <f>IF(AND(OR(F9=0,F9=""),OR(D9="",D9=0)),"-",IF(AND(D9&gt;0,OR(F9=0,F9="")),"皆増",IF(AND(F9&gt;0,OR(D9="",D9=0)),"皆減",ROUND(H9/F9*100,1))))</f>
        <v>0.1</v>
      </c>
    </row>
    <row r="10" spans="2:9" ht="17.25" customHeight="1">
      <c r="B10" s="252" t="s">
        <v>85</v>
      </c>
      <c r="C10" s="253"/>
      <c r="D10" s="80">
        <v>16008940</v>
      </c>
      <c r="E10" s="81">
        <f t="shared" si="0"/>
        <v>0.7</v>
      </c>
      <c r="F10" s="80">
        <v>16829021</v>
      </c>
      <c r="G10" s="81">
        <f t="shared" si="1"/>
        <v>0.8</v>
      </c>
      <c r="H10" s="82">
        <f aca="true" t="shared" si="3" ref="H10:H33">+D10-F10</f>
        <v>-820081</v>
      </c>
      <c r="I10" s="81">
        <f t="shared" si="2"/>
        <v>-4.9</v>
      </c>
    </row>
    <row r="11" spans="2:9" ht="17.25" customHeight="1">
      <c r="B11" s="252" t="s">
        <v>86</v>
      </c>
      <c r="C11" s="253"/>
      <c r="D11" s="83">
        <v>96358944</v>
      </c>
      <c r="E11" s="81">
        <f t="shared" si="0"/>
        <v>4.2</v>
      </c>
      <c r="F11" s="83">
        <v>72546015</v>
      </c>
      <c r="G11" s="81">
        <f t="shared" si="1"/>
        <v>3.2</v>
      </c>
      <c r="H11" s="82">
        <f t="shared" si="3"/>
        <v>23812929</v>
      </c>
      <c r="I11" s="81">
        <f t="shared" si="2"/>
        <v>32.8</v>
      </c>
    </row>
    <row r="12" spans="2:9" ht="17.25" customHeight="1">
      <c r="B12" s="259" t="s">
        <v>87</v>
      </c>
      <c r="C12" s="253"/>
      <c r="D12" s="83">
        <v>24235829</v>
      </c>
      <c r="E12" s="81">
        <f t="shared" si="0"/>
        <v>1.1</v>
      </c>
      <c r="F12" s="83">
        <v>20131125</v>
      </c>
      <c r="G12" s="81">
        <f t="shared" si="1"/>
        <v>0.9</v>
      </c>
      <c r="H12" s="82">
        <f>+D12-F12</f>
        <v>4104704</v>
      </c>
      <c r="I12" s="81">
        <f>IF(AND(OR(F12=0,F12=""),OR(D12="",D12=0)),"-",IF(AND(D12&gt;0,OR(F12=0,F12="")),"皆増",IF(AND(F12&gt;0,OR(D12="",D12=0)),"皆減",ROUND(H12/F12*100,1))))</f>
        <v>20.4</v>
      </c>
    </row>
    <row r="13" spans="2:9" ht="17.25" customHeight="1">
      <c r="B13" s="252" t="s">
        <v>88</v>
      </c>
      <c r="C13" s="253"/>
      <c r="D13" s="83">
        <v>5262660</v>
      </c>
      <c r="E13" s="81">
        <f t="shared" si="0"/>
        <v>0.2</v>
      </c>
      <c r="F13" s="83">
        <v>5507187</v>
      </c>
      <c r="G13" s="81">
        <f t="shared" si="1"/>
        <v>0.2</v>
      </c>
      <c r="H13" s="82">
        <f t="shared" si="3"/>
        <v>-244527</v>
      </c>
      <c r="I13" s="81">
        <f t="shared" si="2"/>
        <v>-4.4</v>
      </c>
    </row>
    <row r="14" spans="2:9" ht="17.25" customHeight="1">
      <c r="B14" s="258" t="s">
        <v>89</v>
      </c>
      <c r="C14" s="253"/>
      <c r="D14" s="83">
        <v>139156040</v>
      </c>
      <c r="E14" s="81">
        <f t="shared" si="0"/>
        <v>6.1</v>
      </c>
      <c r="F14" s="83">
        <v>142848009</v>
      </c>
      <c r="G14" s="81">
        <f t="shared" si="1"/>
        <v>6.4</v>
      </c>
      <c r="H14" s="82">
        <f t="shared" si="3"/>
        <v>-3691969</v>
      </c>
      <c r="I14" s="81">
        <f t="shared" si="2"/>
        <v>-2.6</v>
      </c>
    </row>
    <row r="15" spans="2:9" ht="17.25" customHeight="1">
      <c r="B15" s="70"/>
      <c r="C15" s="71" t="s">
        <v>90</v>
      </c>
      <c r="D15" s="72">
        <v>123792000</v>
      </c>
      <c r="E15" s="73">
        <f t="shared" si="0"/>
        <v>5.4</v>
      </c>
      <c r="F15" s="72">
        <v>129376700</v>
      </c>
      <c r="G15" s="73">
        <f t="shared" si="1"/>
        <v>5.8</v>
      </c>
      <c r="H15" s="72">
        <f>+D15-F15</f>
        <v>-5584700</v>
      </c>
      <c r="I15" s="73">
        <f>IF(AND(OR(F15=0,F15=""),OR(D15="",D15=0)),"-",IF(AND(D15&gt;0,OR(F15=0,F15="")),"皆増",IF(AND(F15&gt;0,OR(D15="",D15=0)),"皆減",ROUND(H15/F15*100,1))))</f>
        <v>-4.3</v>
      </c>
    </row>
    <row r="16" spans="2:9" ht="17.25" customHeight="1">
      <c r="B16" s="70"/>
      <c r="C16" s="84" t="s">
        <v>91</v>
      </c>
      <c r="D16" s="75">
        <v>14277660</v>
      </c>
      <c r="E16" s="76">
        <f t="shared" si="0"/>
        <v>0.6</v>
      </c>
      <c r="F16" s="75">
        <v>13453000</v>
      </c>
      <c r="G16" s="76">
        <f t="shared" si="1"/>
        <v>0.6</v>
      </c>
      <c r="H16" s="75">
        <f>+D16-F16</f>
        <v>824660</v>
      </c>
      <c r="I16" s="76">
        <f>IF(AND(OR(F16=0,F16=""),OR(D16="",D16=0)),"-",IF(AND(D16&gt;0,OR(F16=0,F16="")),"皆増",IF(AND(F16&gt;0,OR(D16="",D16=0)),"皆減",ROUND(H16/F16*100,1))))</f>
        <v>6.1</v>
      </c>
    </row>
    <row r="17" spans="2:9" ht="17.25" customHeight="1">
      <c r="B17" s="85"/>
      <c r="C17" s="77" t="s">
        <v>92</v>
      </c>
      <c r="D17" s="78">
        <v>1086380</v>
      </c>
      <c r="E17" s="79">
        <f t="shared" si="0"/>
        <v>0</v>
      </c>
      <c r="F17" s="78">
        <v>18309</v>
      </c>
      <c r="G17" s="79">
        <f t="shared" si="1"/>
        <v>0</v>
      </c>
      <c r="H17" s="78">
        <f>+D17-F17</f>
        <v>1068071</v>
      </c>
      <c r="I17" s="79">
        <f>IF(AND(OR(F17=0,F17=""),OR(D17="",D17=0)),"-",IF(AND(D17&gt;0,OR(F17=0,F17="")),"皆増",IF(AND(F17&gt;0,OR(D17="",D17=0)),"皆減",ROUND(H17/F17*100,1))))</f>
        <v>5833.6</v>
      </c>
    </row>
    <row r="18" spans="2:9" ht="17.25" customHeight="1">
      <c r="B18" s="252" t="s">
        <v>93</v>
      </c>
      <c r="C18" s="253"/>
      <c r="D18" s="83">
        <v>27256685</v>
      </c>
      <c r="E18" s="81">
        <f t="shared" si="0"/>
        <v>1.2</v>
      </c>
      <c r="F18" s="83">
        <v>31051279</v>
      </c>
      <c r="G18" s="81">
        <f t="shared" si="1"/>
        <v>1.4</v>
      </c>
      <c r="H18" s="82">
        <f t="shared" si="3"/>
        <v>-3794594</v>
      </c>
      <c r="I18" s="81">
        <f t="shared" si="2"/>
        <v>-12.2</v>
      </c>
    </row>
    <row r="19" spans="2:9" ht="17.25" customHeight="1">
      <c r="B19" s="252" t="s">
        <v>94</v>
      </c>
      <c r="C19" s="253"/>
      <c r="D19" s="83">
        <v>35596861</v>
      </c>
      <c r="E19" s="81">
        <f t="shared" si="0"/>
        <v>1.6</v>
      </c>
      <c r="F19" s="83">
        <v>30497220</v>
      </c>
      <c r="G19" s="81">
        <f t="shared" si="1"/>
        <v>1.4</v>
      </c>
      <c r="H19" s="82">
        <f t="shared" si="3"/>
        <v>5099641</v>
      </c>
      <c r="I19" s="81">
        <f t="shared" si="2"/>
        <v>16.7</v>
      </c>
    </row>
    <row r="20" spans="2:9" ht="17.25" customHeight="1">
      <c r="B20" s="258" t="s">
        <v>95</v>
      </c>
      <c r="C20" s="253"/>
      <c r="D20" s="83">
        <v>345826914</v>
      </c>
      <c r="E20" s="81">
        <f t="shared" si="0"/>
        <v>15.2</v>
      </c>
      <c r="F20" s="83">
        <v>340650326</v>
      </c>
      <c r="G20" s="81">
        <f t="shared" si="1"/>
        <v>15.2</v>
      </c>
      <c r="H20" s="82">
        <f t="shared" si="3"/>
        <v>5176588</v>
      </c>
      <c r="I20" s="81">
        <f t="shared" si="2"/>
        <v>1.5</v>
      </c>
    </row>
    <row r="21" spans="2:9" ht="17.25" customHeight="1">
      <c r="B21" s="86"/>
      <c r="C21" s="87" t="s">
        <v>96</v>
      </c>
      <c r="D21" s="72">
        <v>42992663</v>
      </c>
      <c r="E21" s="73">
        <f t="shared" si="0"/>
        <v>1.9</v>
      </c>
      <c r="F21" s="72">
        <v>41176889</v>
      </c>
      <c r="G21" s="73">
        <f t="shared" si="1"/>
        <v>1.8</v>
      </c>
      <c r="H21" s="72">
        <f t="shared" si="3"/>
        <v>1815774</v>
      </c>
      <c r="I21" s="73">
        <f t="shared" si="2"/>
        <v>4.4</v>
      </c>
    </row>
    <row r="22" spans="2:9" ht="17.25" customHeight="1">
      <c r="B22" s="86"/>
      <c r="C22" s="88" t="s">
        <v>97</v>
      </c>
      <c r="D22" s="75">
        <v>302834251</v>
      </c>
      <c r="E22" s="76">
        <f t="shared" si="0"/>
        <v>13.3</v>
      </c>
      <c r="F22" s="89">
        <v>299473437</v>
      </c>
      <c r="G22" s="76">
        <f t="shared" si="1"/>
        <v>13.4</v>
      </c>
      <c r="H22" s="75">
        <f t="shared" si="3"/>
        <v>3360814</v>
      </c>
      <c r="I22" s="76">
        <f t="shared" si="2"/>
        <v>1.1</v>
      </c>
    </row>
    <row r="23" spans="2:9" ht="17.25" customHeight="1">
      <c r="B23" s="252" t="s">
        <v>98</v>
      </c>
      <c r="C23" s="253"/>
      <c r="D23" s="83">
        <v>127973879</v>
      </c>
      <c r="E23" s="81">
        <f t="shared" si="0"/>
        <v>5.6</v>
      </c>
      <c r="F23" s="83">
        <v>116937806</v>
      </c>
      <c r="G23" s="81">
        <f t="shared" si="1"/>
        <v>5.2</v>
      </c>
      <c r="H23" s="82">
        <f t="shared" si="3"/>
        <v>11036073</v>
      </c>
      <c r="I23" s="81">
        <f t="shared" si="2"/>
        <v>9.4</v>
      </c>
    </row>
    <row r="24" spans="2:9" ht="17.25" customHeight="1">
      <c r="B24" s="252" t="s">
        <v>99</v>
      </c>
      <c r="C24" s="253"/>
      <c r="D24" s="83">
        <v>5786857</v>
      </c>
      <c r="E24" s="81">
        <f t="shared" si="0"/>
        <v>0.3</v>
      </c>
      <c r="F24" s="83">
        <v>6740610</v>
      </c>
      <c r="G24" s="81">
        <f t="shared" si="1"/>
        <v>0.3</v>
      </c>
      <c r="H24" s="82">
        <f t="shared" si="3"/>
        <v>-953753</v>
      </c>
      <c r="I24" s="81">
        <f t="shared" si="2"/>
        <v>-14.1</v>
      </c>
    </row>
    <row r="25" spans="2:9" ht="17.25" customHeight="1">
      <c r="B25" s="252" t="s">
        <v>100</v>
      </c>
      <c r="C25" s="253"/>
      <c r="D25" s="83">
        <v>522673</v>
      </c>
      <c r="E25" s="81">
        <f t="shared" si="0"/>
        <v>0</v>
      </c>
      <c r="F25" s="83">
        <v>300796</v>
      </c>
      <c r="G25" s="81">
        <f t="shared" si="1"/>
        <v>0</v>
      </c>
      <c r="H25" s="82">
        <f t="shared" si="3"/>
        <v>221877</v>
      </c>
      <c r="I25" s="81">
        <f t="shared" si="2"/>
        <v>73.8</v>
      </c>
    </row>
    <row r="26" spans="2:9" ht="17.25" customHeight="1">
      <c r="B26" s="252" t="s">
        <v>101</v>
      </c>
      <c r="C26" s="253"/>
      <c r="D26" s="83">
        <v>81457707</v>
      </c>
      <c r="E26" s="81">
        <f t="shared" si="0"/>
        <v>3.6</v>
      </c>
      <c r="F26" s="83">
        <v>77451823</v>
      </c>
      <c r="G26" s="81">
        <f t="shared" si="1"/>
        <v>3.5</v>
      </c>
      <c r="H26" s="82">
        <f t="shared" si="3"/>
        <v>4005884</v>
      </c>
      <c r="I26" s="81">
        <f t="shared" si="2"/>
        <v>5.2</v>
      </c>
    </row>
    <row r="27" spans="2:9" ht="17.25" customHeight="1">
      <c r="B27" s="252" t="s">
        <v>102</v>
      </c>
      <c r="C27" s="253"/>
      <c r="D27" s="83">
        <v>26282802</v>
      </c>
      <c r="E27" s="81">
        <f t="shared" si="0"/>
        <v>1.2</v>
      </c>
      <c r="F27" s="83">
        <v>25242283</v>
      </c>
      <c r="G27" s="81">
        <f t="shared" si="1"/>
        <v>1.1</v>
      </c>
      <c r="H27" s="82">
        <f t="shared" si="3"/>
        <v>1040519</v>
      </c>
      <c r="I27" s="81">
        <f t="shared" si="2"/>
        <v>4.1</v>
      </c>
    </row>
    <row r="28" spans="2:9" ht="17.25" customHeight="1">
      <c r="B28" s="252" t="s">
        <v>103</v>
      </c>
      <c r="C28" s="253"/>
      <c r="D28" s="83">
        <v>75470499</v>
      </c>
      <c r="E28" s="81">
        <f t="shared" si="0"/>
        <v>3.3</v>
      </c>
      <c r="F28" s="83">
        <v>71663401</v>
      </c>
      <c r="G28" s="81">
        <f t="shared" si="1"/>
        <v>3.2</v>
      </c>
      <c r="H28" s="82">
        <f t="shared" si="3"/>
        <v>3807098</v>
      </c>
      <c r="I28" s="81">
        <f t="shared" si="2"/>
        <v>5.3</v>
      </c>
    </row>
    <row r="29" spans="2:9" ht="17.25" customHeight="1">
      <c r="B29" s="254" t="s">
        <v>104</v>
      </c>
      <c r="C29" s="253"/>
      <c r="D29" s="83">
        <v>211641778</v>
      </c>
      <c r="E29" s="81">
        <f t="shared" si="0"/>
        <v>9.3</v>
      </c>
      <c r="F29" s="83">
        <v>226281855</v>
      </c>
      <c r="G29" s="81">
        <f t="shared" si="1"/>
        <v>10.1</v>
      </c>
      <c r="H29" s="82">
        <f t="shared" si="3"/>
        <v>-14640077</v>
      </c>
      <c r="I29" s="81">
        <f t="shared" si="2"/>
        <v>-6.5</v>
      </c>
    </row>
    <row r="30" spans="2:9" ht="17.25" customHeight="1">
      <c r="B30" s="90"/>
      <c r="C30" s="91" t="s">
        <v>105</v>
      </c>
      <c r="D30" s="72">
        <v>124054901</v>
      </c>
      <c r="E30" s="73">
        <f t="shared" si="0"/>
        <v>5.4</v>
      </c>
      <c r="F30" s="72">
        <v>130511101</v>
      </c>
      <c r="G30" s="73">
        <f t="shared" si="1"/>
        <v>5.8</v>
      </c>
      <c r="H30" s="72">
        <f>+D30-F30</f>
        <v>-6456200</v>
      </c>
      <c r="I30" s="73">
        <f>IF(AND(OR(F30=0,F30=""),OR(D30="",D30=0)),"-",IF(AND(D30&gt;0,OR(F30=0,F30="")),"皆増",IF(AND(F30&gt;0,OR(D30="",D30=0)),"皆減",ROUND(H30/F30*100,1))))</f>
        <v>-4.9</v>
      </c>
    </row>
    <row r="31" spans="2:9" ht="17.25" customHeight="1">
      <c r="B31" s="90"/>
      <c r="C31" s="92" t="s">
        <v>106</v>
      </c>
      <c r="D31" s="89">
        <v>86582777</v>
      </c>
      <c r="E31" s="93">
        <f t="shared" si="0"/>
        <v>3.8</v>
      </c>
      <c r="F31" s="89">
        <v>94207054</v>
      </c>
      <c r="G31" s="93">
        <f t="shared" si="1"/>
        <v>4.2</v>
      </c>
      <c r="H31" s="89">
        <f>+D31-F31</f>
        <v>-7624277</v>
      </c>
      <c r="I31" s="93">
        <f>IF(AND(OR(F31=0,F31=""),OR(D31="",D31=0)),"-",IF(AND(D31&gt;0,OR(F31=0,F31="")),"皆増",IF(AND(F31&gt;0,OR(D31="",D31=0)),"皆減",ROUND(H31/F31*100,1))))</f>
        <v>-8.1</v>
      </c>
    </row>
    <row r="32" spans="2:9" ht="17.25" customHeight="1" thickBot="1">
      <c r="B32" s="94"/>
      <c r="C32" s="95" t="s">
        <v>107</v>
      </c>
      <c r="D32" s="96">
        <v>914400</v>
      </c>
      <c r="E32" s="97">
        <f t="shared" si="0"/>
        <v>0</v>
      </c>
      <c r="F32" s="98">
        <v>1249000</v>
      </c>
      <c r="G32" s="97">
        <f t="shared" si="1"/>
        <v>0.1</v>
      </c>
      <c r="H32" s="96">
        <f>+D32-F32</f>
        <v>-334600</v>
      </c>
      <c r="I32" s="97">
        <f t="shared" si="2"/>
        <v>-26.8</v>
      </c>
    </row>
    <row r="33" spans="2:9" ht="17.25" customHeight="1" thickBot="1" thickTop="1">
      <c r="B33" s="255" t="s">
        <v>108</v>
      </c>
      <c r="C33" s="256"/>
      <c r="D33" s="99">
        <f>SUM(D6,D10:D14,D18:D20,D23:D29)</f>
        <v>2277149380</v>
      </c>
      <c r="E33" s="100">
        <f>D33/D$33*100</f>
        <v>100</v>
      </c>
      <c r="F33" s="99">
        <f>SUM(F6,F10:F14,F18:F20,F23:F29)</f>
        <v>2238413768</v>
      </c>
      <c r="G33" s="100">
        <f>F33/F$33*100</f>
        <v>100</v>
      </c>
      <c r="H33" s="101">
        <f t="shared" si="3"/>
        <v>38735612</v>
      </c>
      <c r="I33" s="100">
        <f t="shared" si="2"/>
        <v>1.7</v>
      </c>
    </row>
    <row r="34" spans="2:10" ht="31.5" customHeight="1">
      <c r="B34" s="232" t="s">
        <v>146</v>
      </c>
      <c r="C34" s="257" t="s">
        <v>109</v>
      </c>
      <c r="D34" s="257"/>
      <c r="E34" s="257"/>
      <c r="F34" s="257"/>
      <c r="G34" s="257"/>
      <c r="H34" s="257"/>
      <c r="I34" s="257"/>
      <c r="J34" s="9"/>
    </row>
    <row r="35" spans="2:9" ht="14.25">
      <c r="B35" s="231" t="s">
        <v>170</v>
      </c>
      <c r="C35" s="102" t="s">
        <v>171</v>
      </c>
      <c r="D35" s="51"/>
      <c r="E35" s="51"/>
      <c r="F35" s="51"/>
      <c r="G35" s="51"/>
      <c r="H35" s="51"/>
      <c r="I35" s="51"/>
    </row>
  </sheetData>
  <sheetProtection/>
  <mergeCells count="23">
    <mergeCell ref="B4:C5"/>
    <mergeCell ref="D4:E4"/>
    <mergeCell ref="F4:G4"/>
    <mergeCell ref="H4:H5"/>
    <mergeCell ref="I4:I5"/>
    <mergeCell ref="B6:C6"/>
    <mergeCell ref="B26:C26"/>
    <mergeCell ref="B10:C10"/>
    <mergeCell ref="B11:C11"/>
    <mergeCell ref="B12:C12"/>
    <mergeCell ref="B13:C13"/>
    <mergeCell ref="B14:C14"/>
    <mergeCell ref="B18:C18"/>
    <mergeCell ref="B27:C27"/>
    <mergeCell ref="B28:C28"/>
    <mergeCell ref="B29:C29"/>
    <mergeCell ref="B33:C33"/>
    <mergeCell ref="C34:I34"/>
    <mergeCell ref="B19:C19"/>
    <mergeCell ref="B20:C20"/>
    <mergeCell ref="B23:C23"/>
    <mergeCell ref="B24:C24"/>
    <mergeCell ref="B25:C25"/>
  </mergeCells>
  <printOptions horizontalCentered="1"/>
  <pageMargins left="0.3937007874015748" right="0.3937007874015748" top="0.7874015748031497" bottom="0.3937007874015748" header="0.5118110236220472" footer="0"/>
  <pageSetup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41"/>
  <sheetViews>
    <sheetView view="pageBreakPreview" zoomScaleNormal="75" zoomScaleSheetLayoutView="100" zoomScalePageLayoutView="0" workbookViewId="0" topLeftCell="A16">
      <selection activeCell="M49" sqref="M49"/>
    </sheetView>
  </sheetViews>
  <sheetFormatPr defaultColWidth="9.00390625" defaultRowHeight="13.5"/>
  <cols>
    <col min="1" max="1" width="1.75390625" style="104" customWidth="1"/>
    <col min="2" max="2" width="5.625" style="104" customWidth="1"/>
    <col min="3" max="4" width="3.625" style="104" customWidth="1"/>
    <col min="5" max="5" width="25.625" style="104" customWidth="1"/>
    <col min="6" max="6" width="20.625" style="104" customWidth="1"/>
    <col min="7" max="7" width="11.625" style="104" customWidth="1"/>
    <col min="8" max="8" width="20.625" style="105" customWidth="1"/>
    <col min="9" max="9" width="11.625" style="106" customWidth="1"/>
    <col min="10" max="10" width="20.625" style="107" customWidth="1"/>
    <col min="11" max="11" width="11.625" style="106" customWidth="1"/>
    <col min="12" max="12" width="1.00390625" style="104" customWidth="1"/>
    <col min="13" max="16384" width="9.00390625" style="104" customWidth="1"/>
  </cols>
  <sheetData>
    <row r="1" spans="1:14" ht="21" customHeight="1">
      <c r="A1" s="103" t="s">
        <v>110</v>
      </c>
      <c r="N1" s="234"/>
    </row>
    <row r="2" ht="5.25" customHeight="1">
      <c r="A2" s="108"/>
    </row>
    <row r="3" ht="15.75" customHeight="1" thickBot="1">
      <c r="K3" s="109" t="s">
        <v>144</v>
      </c>
    </row>
    <row r="4" spans="2:11" ht="16.5" customHeight="1">
      <c r="B4" s="272" t="s">
        <v>75</v>
      </c>
      <c r="C4" s="273"/>
      <c r="D4" s="273"/>
      <c r="E4" s="274"/>
      <c r="F4" s="278" t="s">
        <v>168</v>
      </c>
      <c r="G4" s="279"/>
      <c r="H4" s="278" t="s">
        <v>169</v>
      </c>
      <c r="I4" s="279"/>
      <c r="J4" s="280" t="s">
        <v>76</v>
      </c>
      <c r="K4" s="282" t="s">
        <v>77</v>
      </c>
    </row>
    <row r="5" spans="2:11" ht="16.5" customHeight="1" thickBot="1">
      <c r="B5" s="275"/>
      <c r="C5" s="276"/>
      <c r="D5" s="276"/>
      <c r="E5" s="277"/>
      <c r="F5" s="110" t="s">
        <v>78</v>
      </c>
      <c r="G5" s="111" t="s">
        <v>79</v>
      </c>
      <c r="H5" s="110" t="s">
        <v>80</v>
      </c>
      <c r="I5" s="111" t="s">
        <v>79</v>
      </c>
      <c r="J5" s="281"/>
      <c r="K5" s="283"/>
    </row>
    <row r="6" spans="2:11" ht="15" customHeight="1">
      <c r="B6" s="112" t="s">
        <v>111</v>
      </c>
      <c r="C6" s="113"/>
      <c r="D6" s="113"/>
      <c r="E6" s="114"/>
      <c r="F6" s="115">
        <v>400073529</v>
      </c>
      <c r="G6" s="116">
        <f aca="true" t="shared" si="0" ref="G6:G35">ROUND(F6/F$36*100,1)</f>
        <v>17.6</v>
      </c>
      <c r="H6" s="115">
        <v>395677191</v>
      </c>
      <c r="I6" s="116">
        <f aca="true" t="shared" si="1" ref="I6:I35">ROUND(H6/H$36*100,1)</f>
        <v>17.7</v>
      </c>
      <c r="J6" s="117">
        <f>+F6-H6</f>
        <v>4396338</v>
      </c>
      <c r="K6" s="118">
        <f aca="true" t="shared" si="2" ref="K6:K36">IF(AND(OR(H6=0,H6=""),OR(F6="",F6=0)),"-",IF(AND(F6&gt;0,OR(H6=0,H6="")),"皆増",IF(AND(H6&gt;0,OR(F6="",F6=0)),"皆減",ROUND(J6/H6*100,1))))</f>
        <v>1.1</v>
      </c>
    </row>
    <row r="7" spans="2:11" ht="15" customHeight="1">
      <c r="B7" s="119"/>
      <c r="C7" s="120" t="s">
        <v>112</v>
      </c>
      <c r="D7" s="121"/>
      <c r="E7" s="122"/>
      <c r="F7" s="123">
        <v>276525363</v>
      </c>
      <c r="G7" s="124">
        <f>ROUND(F7/F$36*100,1)</f>
        <v>12.1</v>
      </c>
      <c r="H7" s="125">
        <v>274554257</v>
      </c>
      <c r="I7" s="124">
        <f t="shared" si="1"/>
        <v>12.3</v>
      </c>
      <c r="J7" s="126">
        <f aca="true" t="shared" si="3" ref="J7:J36">+F7-H7</f>
        <v>1971106</v>
      </c>
      <c r="K7" s="127">
        <f t="shared" si="2"/>
        <v>0.7</v>
      </c>
    </row>
    <row r="8" spans="2:11" ht="15" customHeight="1">
      <c r="B8" s="128"/>
      <c r="C8" s="129" t="s">
        <v>113</v>
      </c>
      <c r="D8" s="130"/>
      <c r="E8" s="131"/>
      <c r="F8" s="132">
        <v>36083486</v>
      </c>
      <c r="G8" s="133">
        <f t="shared" si="0"/>
        <v>1.6</v>
      </c>
      <c r="H8" s="134">
        <v>38414932</v>
      </c>
      <c r="I8" s="133">
        <f t="shared" si="1"/>
        <v>1.7</v>
      </c>
      <c r="J8" s="135">
        <f t="shared" si="3"/>
        <v>-2331446</v>
      </c>
      <c r="K8" s="136">
        <f t="shared" si="2"/>
        <v>-6.1</v>
      </c>
    </row>
    <row r="9" spans="2:11" ht="15" customHeight="1">
      <c r="B9" s="137" t="s">
        <v>114</v>
      </c>
      <c r="C9" s="138"/>
      <c r="D9" s="138"/>
      <c r="E9" s="139"/>
      <c r="F9" s="140">
        <v>531903003</v>
      </c>
      <c r="G9" s="141">
        <f t="shared" si="0"/>
        <v>23.4</v>
      </c>
      <c r="H9" s="140">
        <v>514400526</v>
      </c>
      <c r="I9" s="141">
        <f t="shared" si="1"/>
        <v>23</v>
      </c>
      <c r="J9" s="142">
        <f t="shared" si="3"/>
        <v>17502477</v>
      </c>
      <c r="K9" s="143">
        <f t="shared" si="2"/>
        <v>3.4</v>
      </c>
    </row>
    <row r="10" spans="2:11" ht="15" customHeight="1">
      <c r="B10" s="119"/>
      <c r="C10" s="220" t="s">
        <v>115</v>
      </c>
      <c r="D10" s="221"/>
      <c r="E10" s="222"/>
      <c r="F10" s="125">
        <v>155550340</v>
      </c>
      <c r="G10" s="223">
        <f t="shared" si="0"/>
        <v>6.8</v>
      </c>
      <c r="H10" s="125">
        <v>154435358</v>
      </c>
      <c r="I10" s="223">
        <f t="shared" si="1"/>
        <v>6.9</v>
      </c>
      <c r="J10" s="224">
        <f t="shared" si="3"/>
        <v>1114982</v>
      </c>
      <c r="K10" s="225">
        <f t="shared" si="2"/>
        <v>0.7</v>
      </c>
    </row>
    <row r="11" spans="2:11" ht="15" customHeight="1">
      <c r="B11" s="137" t="s">
        <v>116</v>
      </c>
      <c r="C11" s="138"/>
      <c r="D11" s="138"/>
      <c r="E11" s="139"/>
      <c r="F11" s="140">
        <v>197303031</v>
      </c>
      <c r="G11" s="141">
        <f t="shared" si="0"/>
        <v>8.7</v>
      </c>
      <c r="H11" s="140">
        <v>204669551</v>
      </c>
      <c r="I11" s="141">
        <f t="shared" si="1"/>
        <v>9.1</v>
      </c>
      <c r="J11" s="142">
        <f t="shared" si="3"/>
        <v>-7366520</v>
      </c>
      <c r="K11" s="143">
        <f t="shared" si="2"/>
        <v>-3.6</v>
      </c>
    </row>
    <row r="12" spans="2:11" ht="15" customHeight="1">
      <c r="B12" s="119"/>
      <c r="C12" s="120" t="s">
        <v>117</v>
      </c>
      <c r="D12" s="121"/>
      <c r="E12" s="122"/>
      <c r="F12" s="123">
        <v>173777902</v>
      </c>
      <c r="G12" s="124">
        <f t="shared" si="0"/>
        <v>7.6</v>
      </c>
      <c r="H12" s="123">
        <v>178485028</v>
      </c>
      <c r="I12" s="124">
        <f t="shared" si="1"/>
        <v>8</v>
      </c>
      <c r="J12" s="126">
        <f t="shared" si="3"/>
        <v>-4707126</v>
      </c>
      <c r="K12" s="127">
        <f t="shared" si="2"/>
        <v>-2.6</v>
      </c>
    </row>
    <row r="13" spans="2:11" ht="15" customHeight="1" thickBot="1">
      <c r="B13" s="144"/>
      <c r="C13" s="145" t="s">
        <v>118</v>
      </c>
      <c r="D13" s="146"/>
      <c r="E13" s="147"/>
      <c r="F13" s="148">
        <v>23525129</v>
      </c>
      <c r="G13" s="149">
        <f t="shared" si="0"/>
        <v>1</v>
      </c>
      <c r="H13" s="148">
        <v>26184523</v>
      </c>
      <c r="I13" s="149">
        <f t="shared" si="1"/>
        <v>1.2</v>
      </c>
      <c r="J13" s="150">
        <f t="shared" si="3"/>
        <v>-2659394</v>
      </c>
      <c r="K13" s="151">
        <f t="shared" si="2"/>
        <v>-10.2</v>
      </c>
    </row>
    <row r="14" spans="2:11" ht="15" customHeight="1" thickBot="1" thickTop="1">
      <c r="B14" s="152" t="s">
        <v>119</v>
      </c>
      <c r="C14" s="153"/>
      <c r="D14" s="153"/>
      <c r="E14" s="154"/>
      <c r="F14" s="155">
        <f>SUM(F6,F9,F11)</f>
        <v>1129279563</v>
      </c>
      <c r="G14" s="156">
        <f t="shared" si="0"/>
        <v>49.6</v>
      </c>
      <c r="H14" s="155">
        <f>SUM(H6,H9,H11)</f>
        <v>1114747268</v>
      </c>
      <c r="I14" s="156">
        <f t="shared" si="1"/>
        <v>49.8</v>
      </c>
      <c r="J14" s="157">
        <f t="shared" si="3"/>
        <v>14532295</v>
      </c>
      <c r="K14" s="158">
        <f t="shared" si="2"/>
        <v>1.3</v>
      </c>
    </row>
    <row r="15" spans="2:11" ht="15" customHeight="1">
      <c r="B15" s="137" t="s">
        <v>120</v>
      </c>
      <c r="C15" s="138"/>
      <c r="D15" s="138"/>
      <c r="E15" s="159"/>
      <c r="F15" s="140">
        <v>260500296</v>
      </c>
      <c r="G15" s="160">
        <f t="shared" si="0"/>
        <v>11.4</v>
      </c>
      <c r="H15" s="140">
        <v>258548532</v>
      </c>
      <c r="I15" s="160">
        <f t="shared" si="1"/>
        <v>11.6</v>
      </c>
      <c r="J15" s="161">
        <f t="shared" si="3"/>
        <v>1951764</v>
      </c>
      <c r="K15" s="162">
        <f t="shared" si="2"/>
        <v>0.8</v>
      </c>
    </row>
    <row r="16" spans="2:11" ht="15" customHeight="1">
      <c r="B16" s="163"/>
      <c r="C16" s="120" t="s">
        <v>121</v>
      </c>
      <c r="D16" s="164"/>
      <c r="E16" s="122"/>
      <c r="F16" s="165">
        <v>102634463</v>
      </c>
      <c r="G16" s="166">
        <f t="shared" si="0"/>
        <v>4.5</v>
      </c>
      <c r="H16" s="165">
        <v>98625403</v>
      </c>
      <c r="I16" s="166">
        <f t="shared" si="1"/>
        <v>4.4</v>
      </c>
      <c r="J16" s="167">
        <f t="shared" si="3"/>
        <v>4009060</v>
      </c>
      <c r="K16" s="168">
        <f t="shared" si="2"/>
        <v>4.1</v>
      </c>
    </row>
    <row r="17" spans="2:11" ht="15" customHeight="1">
      <c r="B17" s="163"/>
      <c r="C17" s="169" t="s">
        <v>122</v>
      </c>
      <c r="D17" s="170"/>
      <c r="E17" s="171"/>
      <c r="F17" s="165">
        <v>400000</v>
      </c>
      <c r="G17" s="166">
        <f t="shared" si="0"/>
        <v>0</v>
      </c>
      <c r="H17" s="165">
        <v>400000</v>
      </c>
      <c r="I17" s="166">
        <f t="shared" si="1"/>
        <v>0</v>
      </c>
      <c r="J17" s="167">
        <f t="shared" si="3"/>
        <v>0</v>
      </c>
      <c r="K17" s="168">
        <f t="shared" si="2"/>
        <v>0</v>
      </c>
    </row>
    <row r="18" spans="2:11" ht="15" customHeight="1">
      <c r="B18" s="163"/>
      <c r="C18" s="129" t="s">
        <v>123</v>
      </c>
      <c r="D18" s="172"/>
      <c r="E18" s="131"/>
      <c r="F18" s="132">
        <v>157465833</v>
      </c>
      <c r="G18" s="133">
        <f t="shared" si="0"/>
        <v>6.9</v>
      </c>
      <c r="H18" s="132">
        <v>159523129</v>
      </c>
      <c r="I18" s="133">
        <f t="shared" si="1"/>
        <v>7.1</v>
      </c>
      <c r="J18" s="135">
        <f t="shared" si="3"/>
        <v>-2057296</v>
      </c>
      <c r="K18" s="136">
        <f t="shared" si="2"/>
        <v>-1.3</v>
      </c>
    </row>
    <row r="19" spans="2:11" ht="15" customHeight="1">
      <c r="B19" s="137" t="s">
        <v>124</v>
      </c>
      <c r="C19" s="138"/>
      <c r="D19" s="138"/>
      <c r="E19" s="139"/>
      <c r="F19" s="140">
        <v>3712</v>
      </c>
      <c r="G19" s="141">
        <f t="shared" si="0"/>
        <v>0</v>
      </c>
      <c r="H19" s="140">
        <v>5712</v>
      </c>
      <c r="I19" s="141">
        <f t="shared" si="1"/>
        <v>0</v>
      </c>
      <c r="J19" s="142">
        <f t="shared" si="3"/>
        <v>-2000</v>
      </c>
      <c r="K19" s="143">
        <f t="shared" si="2"/>
        <v>-35</v>
      </c>
    </row>
    <row r="20" spans="2:11" ht="15" customHeight="1">
      <c r="B20" s="119"/>
      <c r="C20" s="120" t="s">
        <v>121</v>
      </c>
      <c r="D20" s="121"/>
      <c r="E20" s="122"/>
      <c r="F20" s="123">
        <v>55</v>
      </c>
      <c r="G20" s="124">
        <f t="shared" si="0"/>
        <v>0</v>
      </c>
      <c r="H20" s="123">
        <v>54</v>
      </c>
      <c r="I20" s="124">
        <f t="shared" si="1"/>
        <v>0</v>
      </c>
      <c r="J20" s="126">
        <f t="shared" si="3"/>
        <v>1</v>
      </c>
      <c r="K20" s="127">
        <f t="shared" si="2"/>
        <v>1.9</v>
      </c>
    </row>
    <row r="21" spans="2:11" ht="15" customHeight="1">
      <c r="B21" s="119"/>
      <c r="C21" s="169" t="s">
        <v>122</v>
      </c>
      <c r="D21" s="173"/>
      <c r="E21" s="171"/>
      <c r="F21" s="165">
        <v>0</v>
      </c>
      <c r="G21" s="166">
        <f t="shared" si="0"/>
        <v>0</v>
      </c>
      <c r="H21" s="165">
        <v>0</v>
      </c>
      <c r="I21" s="166">
        <f t="shared" si="1"/>
        <v>0</v>
      </c>
      <c r="J21" s="167">
        <f t="shared" si="3"/>
        <v>0</v>
      </c>
      <c r="K21" s="168" t="str">
        <f t="shared" si="2"/>
        <v>-</v>
      </c>
    </row>
    <row r="22" spans="2:11" ht="15" customHeight="1" thickBot="1">
      <c r="B22" s="119"/>
      <c r="C22" s="174" t="s">
        <v>123</v>
      </c>
      <c r="D22" s="175"/>
      <c r="E22" s="176"/>
      <c r="F22" s="177">
        <v>3657</v>
      </c>
      <c r="G22" s="178">
        <f t="shared" si="0"/>
        <v>0</v>
      </c>
      <c r="H22" s="177">
        <v>5658</v>
      </c>
      <c r="I22" s="178">
        <f t="shared" si="1"/>
        <v>0</v>
      </c>
      <c r="J22" s="179">
        <f t="shared" si="3"/>
        <v>-2001</v>
      </c>
      <c r="K22" s="180">
        <f t="shared" si="2"/>
        <v>-35.4</v>
      </c>
    </row>
    <row r="23" spans="2:11" ht="15" customHeight="1" thickBot="1" thickTop="1">
      <c r="B23" s="181" t="s">
        <v>125</v>
      </c>
      <c r="C23" s="182"/>
      <c r="D23" s="182"/>
      <c r="E23" s="183"/>
      <c r="F23" s="184">
        <f>SUM(F15,F19)</f>
        <v>260504008</v>
      </c>
      <c r="G23" s="185">
        <f t="shared" si="0"/>
        <v>11.4</v>
      </c>
      <c r="H23" s="184">
        <f>SUM(H15,H19)</f>
        <v>258554244</v>
      </c>
      <c r="I23" s="185">
        <f t="shared" si="1"/>
        <v>11.6</v>
      </c>
      <c r="J23" s="186">
        <f t="shared" si="3"/>
        <v>1949764</v>
      </c>
      <c r="K23" s="187">
        <f t="shared" si="2"/>
        <v>0.8</v>
      </c>
    </row>
    <row r="24" spans="2:11" ht="15" customHeight="1">
      <c r="B24" s="188" t="s">
        <v>126</v>
      </c>
      <c r="C24" s="189"/>
      <c r="D24" s="189"/>
      <c r="E24" s="190"/>
      <c r="F24" s="191">
        <v>376729870</v>
      </c>
      <c r="G24" s="116">
        <f t="shared" si="0"/>
        <v>16.5</v>
      </c>
      <c r="H24" s="191">
        <v>364191870</v>
      </c>
      <c r="I24" s="116">
        <f t="shared" si="1"/>
        <v>16.3</v>
      </c>
      <c r="J24" s="117">
        <f t="shared" si="3"/>
        <v>12538000</v>
      </c>
      <c r="K24" s="118">
        <f t="shared" si="2"/>
        <v>3.4</v>
      </c>
    </row>
    <row r="25" spans="2:11" ht="15" customHeight="1">
      <c r="B25" s="192" t="s">
        <v>127</v>
      </c>
      <c r="C25" s="193"/>
      <c r="D25" s="193"/>
      <c r="E25" s="139"/>
      <c r="F25" s="140">
        <v>22338245</v>
      </c>
      <c r="G25" s="141">
        <f t="shared" si="0"/>
        <v>1</v>
      </c>
      <c r="H25" s="140">
        <v>21661450</v>
      </c>
      <c r="I25" s="141">
        <f t="shared" si="1"/>
        <v>1</v>
      </c>
      <c r="J25" s="142">
        <f t="shared" si="3"/>
        <v>676795</v>
      </c>
      <c r="K25" s="143">
        <f t="shared" si="2"/>
        <v>3.1</v>
      </c>
    </row>
    <row r="26" spans="2:11" ht="15" customHeight="1">
      <c r="B26" s="192" t="s">
        <v>128</v>
      </c>
      <c r="C26" s="193"/>
      <c r="D26" s="193"/>
      <c r="E26" s="139"/>
      <c r="F26" s="140">
        <v>210896880</v>
      </c>
      <c r="G26" s="141">
        <f t="shared" si="0"/>
        <v>9.3</v>
      </c>
      <c r="H26" s="140">
        <v>211508437</v>
      </c>
      <c r="I26" s="141">
        <f t="shared" si="1"/>
        <v>9.4</v>
      </c>
      <c r="J26" s="142">
        <f t="shared" si="3"/>
        <v>-611557</v>
      </c>
      <c r="K26" s="143">
        <f t="shared" si="2"/>
        <v>-0.3</v>
      </c>
    </row>
    <row r="27" spans="2:11" ht="15" customHeight="1">
      <c r="B27" s="137" t="s">
        <v>129</v>
      </c>
      <c r="C27" s="138"/>
      <c r="D27" s="138"/>
      <c r="E27" s="139"/>
      <c r="F27" s="140">
        <v>11518392</v>
      </c>
      <c r="G27" s="141">
        <f t="shared" si="0"/>
        <v>0.5</v>
      </c>
      <c r="H27" s="140">
        <v>4904125</v>
      </c>
      <c r="I27" s="141">
        <f t="shared" si="1"/>
        <v>0.2</v>
      </c>
      <c r="J27" s="142">
        <f t="shared" si="3"/>
        <v>6614267</v>
      </c>
      <c r="K27" s="143">
        <f t="shared" si="2"/>
        <v>134.9</v>
      </c>
    </row>
    <row r="28" spans="2:11" ht="15" customHeight="1">
      <c r="B28" s="119"/>
      <c r="C28" s="120" t="s">
        <v>130</v>
      </c>
      <c r="D28" s="121"/>
      <c r="E28" s="122"/>
      <c r="F28" s="123">
        <v>666294</v>
      </c>
      <c r="G28" s="124">
        <f t="shared" si="0"/>
        <v>0</v>
      </c>
      <c r="H28" s="123">
        <v>918615</v>
      </c>
      <c r="I28" s="124">
        <f t="shared" si="1"/>
        <v>0</v>
      </c>
      <c r="J28" s="126">
        <f t="shared" si="3"/>
        <v>-252321</v>
      </c>
      <c r="K28" s="127">
        <f t="shared" si="2"/>
        <v>-27.5</v>
      </c>
    </row>
    <row r="29" spans="2:11" ht="15" customHeight="1">
      <c r="B29" s="119"/>
      <c r="C29" s="169" t="s">
        <v>131</v>
      </c>
      <c r="D29" s="173"/>
      <c r="E29" s="171"/>
      <c r="F29" s="165">
        <v>346001</v>
      </c>
      <c r="G29" s="166">
        <f t="shared" si="0"/>
        <v>0</v>
      </c>
      <c r="H29" s="165">
        <v>373934</v>
      </c>
      <c r="I29" s="166">
        <f t="shared" si="1"/>
        <v>0</v>
      </c>
      <c r="J29" s="167">
        <f t="shared" si="3"/>
        <v>-27933</v>
      </c>
      <c r="K29" s="168">
        <f t="shared" si="2"/>
        <v>-7.5</v>
      </c>
    </row>
    <row r="30" spans="2:11" ht="15" customHeight="1">
      <c r="B30" s="128"/>
      <c r="C30" s="129" t="s">
        <v>132</v>
      </c>
      <c r="D30" s="130"/>
      <c r="E30" s="131"/>
      <c r="F30" s="132">
        <v>10506097</v>
      </c>
      <c r="G30" s="133">
        <f t="shared" si="0"/>
        <v>0.5</v>
      </c>
      <c r="H30" s="132">
        <v>3611576</v>
      </c>
      <c r="I30" s="133">
        <f t="shared" si="1"/>
        <v>0.2</v>
      </c>
      <c r="J30" s="135">
        <f t="shared" si="3"/>
        <v>6894521</v>
      </c>
      <c r="K30" s="136">
        <f t="shared" si="2"/>
        <v>190.9</v>
      </c>
    </row>
    <row r="31" spans="2:11" ht="15" customHeight="1">
      <c r="B31" s="192" t="s">
        <v>133</v>
      </c>
      <c r="C31" s="193"/>
      <c r="D31" s="193"/>
      <c r="E31" s="139"/>
      <c r="F31" s="140">
        <v>5285274</v>
      </c>
      <c r="G31" s="141">
        <f t="shared" si="0"/>
        <v>0.2</v>
      </c>
      <c r="H31" s="140">
        <v>3518131</v>
      </c>
      <c r="I31" s="141">
        <f t="shared" si="1"/>
        <v>0.2</v>
      </c>
      <c r="J31" s="142">
        <f t="shared" si="3"/>
        <v>1767143</v>
      </c>
      <c r="K31" s="143">
        <f t="shared" si="2"/>
        <v>50.2</v>
      </c>
    </row>
    <row r="32" spans="2:11" ht="15" customHeight="1">
      <c r="B32" s="192" t="s">
        <v>134</v>
      </c>
      <c r="C32" s="193"/>
      <c r="D32" s="193"/>
      <c r="E32" s="139"/>
      <c r="F32" s="140">
        <v>30257190</v>
      </c>
      <c r="G32" s="141">
        <f t="shared" si="0"/>
        <v>1.3</v>
      </c>
      <c r="H32" s="140">
        <v>32482128</v>
      </c>
      <c r="I32" s="141">
        <f t="shared" si="1"/>
        <v>1.5</v>
      </c>
      <c r="J32" s="142">
        <f t="shared" si="3"/>
        <v>-2224938</v>
      </c>
      <c r="K32" s="143">
        <f t="shared" si="2"/>
        <v>-6.8</v>
      </c>
    </row>
    <row r="33" spans="2:11" ht="15" customHeight="1">
      <c r="B33" s="194" t="s">
        <v>135</v>
      </c>
      <c r="C33" s="193"/>
      <c r="D33" s="193"/>
      <c r="E33" s="139"/>
      <c r="F33" s="140">
        <v>227530759</v>
      </c>
      <c r="G33" s="141">
        <f t="shared" si="0"/>
        <v>10</v>
      </c>
      <c r="H33" s="140">
        <v>224039056</v>
      </c>
      <c r="I33" s="141">
        <f t="shared" si="1"/>
        <v>10</v>
      </c>
      <c r="J33" s="142">
        <f t="shared" si="3"/>
        <v>3491703</v>
      </c>
      <c r="K33" s="143">
        <f t="shared" si="2"/>
        <v>1.6</v>
      </c>
    </row>
    <row r="34" spans="2:11" ht="15" customHeight="1" thickBot="1">
      <c r="B34" s="195" t="s">
        <v>136</v>
      </c>
      <c r="C34" s="196"/>
      <c r="D34" s="138"/>
      <c r="E34" s="159"/>
      <c r="F34" s="197">
        <v>2809199</v>
      </c>
      <c r="G34" s="141">
        <f t="shared" si="0"/>
        <v>0.1</v>
      </c>
      <c r="H34" s="197">
        <v>2807059</v>
      </c>
      <c r="I34" s="141">
        <f t="shared" si="1"/>
        <v>0.1</v>
      </c>
      <c r="J34" s="142">
        <f t="shared" si="3"/>
        <v>2140</v>
      </c>
      <c r="K34" s="143">
        <f t="shared" si="2"/>
        <v>0.1</v>
      </c>
    </row>
    <row r="35" spans="2:11" ht="15" customHeight="1" thickBot="1" thickTop="1">
      <c r="B35" s="181" t="s">
        <v>137</v>
      </c>
      <c r="C35" s="182"/>
      <c r="D35" s="182"/>
      <c r="E35" s="183"/>
      <c r="F35" s="184">
        <v>887365809</v>
      </c>
      <c r="G35" s="185">
        <f t="shared" si="0"/>
        <v>39</v>
      </c>
      <c r="H35" s="184">
        <v>865112256</v>
      </c>
      <c r="I35" s="185">
        <f t="shared" si="1"/>
        <v>38.6</v>
      </c>
      <c r="J35" s="186">
        <f t="shared" si="3"/>
        <v>22253553</v>
      </c>
      <c r="K35" s="187">
        <f t="shared" si="2"/>
        <v>2.6</v>
      </c>
    </row>
    <row r="36" spans="2:11" ht="15" customHeight="1" thickBot="1">
      <c r="B36" s="152" t="s">
        <v>138</v>
      </c>
      <c r="C36" s="198"/>
      <c r="D36" s="198"/>
      <c r="E36" s="199"/>
      <c r="F36" s="200">
        <f>SUM(F6,F24,F25,F9,F26,F15,F19,F11,F27,F31:F34)</f>
        <v>2277149380</v>
      </c>
      <c r="G36" s="201">
        <f>F36/F$36*100</f>
        <v>100</v>
      </c>
      <c r="H36" s="200">
        <f>SUM(H6,H24,H25,H9,H26,H15,H19,H11,H27,H31:H34)</f>
        <v>2238413768</v>
      </c>
      <c r="I36" s="201">
        <f>H36/H$36*100</f>
        <v>100</v>
      </c>
      <c r="J36" s="202">
        <f t="shared" si="3"/>
        <v>38735612</v>
      </c>
      <c r="K36" s="158">
        <f t="shared" si="2"/>
        <v>1.7</v>
      </c>
    </row>
    <row r="37" spans="2:8" ht="15" customHeight="1">
      <c r="B37" s="231" t="s">
        <v>172</v>
      </c>
      <c r="C37" s="102" t="s">
        <v>171</v>
      </c>
      <c r="D37" s="203"/>
      <c r="E37" s="203"/>
      <c r="F37" s="204"/>
      <c r="H37" s="204"/>
    </row>
    <row r="38" spans="2:5" ht="14.25">
      <c r="B38" s="231"/>
      <c r="C38" s="102"/>
      <c r="D38" s="203"/>
      <c r="E38" s="203"/>
    </row>
    <row r="41" ht="14.25">
      <c r="L41" s="205"/>
    </row>
  </sheetData>
  <sheetProtection/>
  <mergeCells count="5">
    <mergeCell ref="B4:E5"/>
    <mergeCell ref="F4:G4"/>
    <mergeCell ref="H4:I4"/>
    <mergeCell ref="J4:J5"/>
    <mergeCell ref="K4:K5"/>
  </mergeCells>
  <printOptions horizontalCentered="1"/>
  <pageMargins left="0.3937007874015748" right="0.3937007874015748" top="0.7874015748031497" bottom="0.3937007874015748" header="0.5118110236220472" footer="0"/>
  <pageSetup fitToHeight="1" fitToWidth="1"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N39"/>
  <sheetViews>
    <sheetView view="pageBreakPreview" zoomScaleNormal="75" zoomScaleSheetLayoutView="100" zoomScalePageLayoutView="0" workbookViewId="0" topLeftCell="A1">
      <pane xSplit="3" ySplit="5" topLeftCell="D6" activePane="bottomRight" state="frozen"/>
      <selection pane="topLeft" activeCell="M49" sqref="M49"/>
      <selection pane="topRight" activeCell="M49" sqref="M49"/>
      <selection pane="bottomLeft" activeCell="M49" sqref="M49"/>
      <selection pane="bottomRight" activeCell="M49" sqref="M49"/>
    </sheetView>
  </sheetViews>
  <sheetFormatPr defaultColWidth="9.00390625" defaultRowHeight="13.5"/>
  <cols>
    <col min="1" max="1" width="1.75390625" style="104" customWidth="1"/>
    <col min="2" max="2" width="5.625" style="104" customWidth="1"/>
    <col min="3" max="3" width="28.625" style="104" customWidth="1"/>
    <col min="4" max="4" width="20.625" style="104" customWidth="1"/>
    <col min="5" max="5" width="11.125" style="104" customWidth="1"/>
    <col min="6" max="6" width="20.625" style="105" customWidth="1"/>
    <col min="7" max="7" width="11.00390625" style="106" customWidth="1"/>
    <col min="8" max="8" width="20.625" style="107" customWidth="1"/>
    <col min="9" max="9" width="11.875" style="106" customWidth="1"/>
    <col min="10" max="10" width="1.4921875" style="104" customWidth="1"/>
    <col min="11" max="16384" width="9.00390625" style="104" customWidth="1"/>
  </cols>
  <sheetData>
    <row r="1" spans="1:14" ht="21" customHeight="1">
      <c r="A1" s="103" t="s">
        <v>139</v>
      </c>
      <c r="N1" s="234"/>
    </row>
    <row r="2" ht="8.25" customHeight="1"/>
    <row r="3" spans="2:9" ht="14.25" customHeight="1" thickBot="1">
      <c r="B3" s="206"/>
      <c r="C3" s="206"/>
      <c r="D3" s="206"/>
      <c r="E3" s="206"/>
      <c r="F3" s="217"/>
      <c r="G3" s="207"/>
      <c r="H3" s="208"/>
      <c r="I3" s="109" t="s">
        <v>144</v>
      </c>
    </row>
    <row r="4" spans="2:9" ht="21.75" customHeight="1">
      <c r="B4" s="272" t="s">
        <v>75</v>
      </c>
      <c r="C4" s="292"/>
      <c r="D4" s="278" t="s">
        <v>168</v>
      </c>
      <c r="E4" s="279"/>
      <c r="F4" s="278" t="s">
        <v>169</v>
      </c>
      <c r="G4" s="279"/>
      <c r="H4" s="280" t="s">
        <v>76</v>
      </c>
      <c r="I4" s="282" t="s">
        <v>77</v>
      </c>
    </row>
    <row r="5" spans="2:9" ht="21.75" customHeight="1" thickBot="1">
      <c r="B5" s="275"/>
      <c r="C5" s="293"/>
      <c r="D5" s="110" t="s">
        <v>78</v>
      </c>
      <c r="E5" s="111" t="s">
        <v>79</v>
      </c>
      <c r="F5" s="110" t="s">
        <v>80</v>
      </c>
      <c r="G5" s="111" t="s">
        <v>79</v>
      </c>
      <c r="H5" s="281"/>
      <c r="I5" s="283"/>
    </row>
    <row r="6" spans="2:9" ht="24.75" customHeight="1">
      <c r="B6" s="294" t="s">
        <v>147</v>
      </c>
      <c r="C6" s="295"/>
      <c r="D6" s="218">
        <v>17393000</v>
      </c>
      <c r="E6" s="209">
        <f aca="true" t="shared" si="0" ref="E6:E20">ROUND(D6/D$21*100,1)</f>
        <v>0.8</v>
      </c>
      <c r="F6" s="218">
        <v>16741454</v>
      </c>
      <c r="G6" s="209">
        <f aca="true" t="shared" si="1" ref="G6:G20">ROUND(F6/F$21*100,1)</f>
        <v>0.7</v>
      </c>
      <c r="H6" s="210">
        <f aca="true" t="shared" si="2" ref="H6:H20">+D6-F6</f>
        <v>651546</v>
      </c>
      <c r="I6" s="211">
        <f aca="true" t="shared" si="3" ref="I6:I14">IF(AND(OR(F6=0,F6=""),OR(D6="",D6=0)),"-",IF(AND(D6&gt;0,OR(F6=0,F6="")),"皆増",IF(AND(F6&gt;0,OR(D6="",D6=0)),"皆減",ROUND(H6/F6*100,1))))</f>
        <v>3.9</v>
      </c>
    </row>
    <row r="7" spans="2:9" ht="24.75" customHeight="1">
      <c r="B7" s="288" t="s">
        <v>148</v>
      </c>
      <c r="C7" s="289"/>
      <c r="D7" s="197">
        <v>258803105</v>
      </c>
      <c r="E7" s="141">
        <f t="shared" si="0"/>
        <v>11.4</v>
      </c>
      <c r="F7" s="197">
        <v>254008599</v>
      </c>
      <c r="G7" s="141">
        <f t="shared" si="1"/>
        <v>11.3</v>
      </c>
      <c r="H7" s="142">
        <f t="shared" si="2"/>
        <v>4794506</v>
      </c>
      <c r="I7" s="143">
        <f t="shared" si="3"/>
        <v>1.9</v>
      </c>
    </row>
    <row r="8" spans="2:9" ht="24.75" customHeight="1">
      <c r="B8" s="290" t="s">
        <v>149</v>
      </c>
      <c r="C8" s="289"/>
      <c r="D8" s="197">
        <v>913369036</v>
      </c>
      <c r="E8" s="141">
        <f t="shared" si="0"/>
        <v>40.1</v>
      </c>
      <c r="F8" s="197">
        <v>895733595</v>
      </c>
      <c r="G8" s="141">
        <f t="shared" si="1"/>
        <v>40</v>
      </c>
      <c r="H8" s="142">
        <f t="shared" si="2"/>
        <v>17635441</v>
      </c>
      <c r="I8" s="143">
        <f t="shared" si="3"/>
        <v>2</v>
      </c>
    </row>
    <row r="9" spans="2:9" ht="24.75" customHeight="1">
      <c r="B9" s="119"/>
      <c r="C9" s="212" t="s">
        <v>150</v>
      </c>
      <c r="D9" s="123">
        <v>158876800</v>
      </c>
      <c r="E9" s="124">
        <f t="shared" si="0"/>
        <v>7</v>
      </c>
      <c r="F9" s="123">
        <v>157573482</v>
      </c>
      <c r="G9" s="124">
        <f t="shared" si="1"/>
        <v>7</v>
      </c>
      <c r="H9" s="126">
        <f t="shared" si="2"/>
        <v>1303318</v>
      </c>
      <c r="I9" s="127">
        <f t="shared" si="3"/>
        <v>0.8</v>
      </c>
    </row>
    <row r="10" spans="2:9" ht="24.75" customHeight="1">
      <c r="B10" s="290" t="s">
        <v>151</v>
      </c>
      <c r="C10" s="289"/>
      <c r="D10" s="140">
        <v>202531762</v>
      </c>
      <c r="E10" s="141">
        <f t="shared" si="0"/>
        <v>8.9</v>
      </c>
      <c r="F10" s="140">
        <v>211222226</v>
      </c>
      <c r="G10" s="141">
        <f t="shared" si="1"/>
        <v>9.4</v>
      </c>
      <c r="H10" s="142">
        <f t="shared" si="2"/>
        <v>-8690464</v>
      </c>
      <c r="I10" s="143">
        <f t="shared" si="3"/>
        <v>-4.1</v>
      </c>
    </row>
    <row r="11" spans="2:9" ht="24.75" customHeight="1">
      <c r="B11" s="291" t="s">
        <v>152</v>
      </c>
      <c r="C11" s="289"/>
      <c r="D11" s="140">
        <v>3806080</v>
      </c>
      <c r="E11" s="141">
        <f t="shared" si="0"/>
        <v>0.2</v>
      </c>
      <c r="F11" s="140">
        <v>4116126</v>
      </c>
      <c r="G11" s="141">
        <f t="shared" si="1"/>
        <v>0.2</v>
      </c>
      <c r="H11" s="142">
        <f t="shared" si="2"/>
        <v>-310046</v>
      </c>
      <c r="I11" s="143">
        <f t="shared" si="3"/>
        <v>-7.5</v>
      </c>
    </row>
    <row r="12" spans="2:9" ht="24.75" customHeight="1">
      <c r="B12" s="288" t="s">
        <v>153</v>
      </c>
      <c r="C12" s="289"/>
      <c r="D12" s="197">
        <v>17220577</v>
      </c>
      <c r="E12" s="141">
        <f t="shared" si="0"/>
        <v>0.8</v>
      </c>
      <c r="F12" s="140">
        <v>16619530</v>
      </c>
      <c r="G12" s="141">
        <f t="shared" si="1"/>
        <v>0.7</v>
      </c>
      <c r="H12" s="142">
        <f t="shared" si="2"/>
        <v>601047</v>
      </c>
      <c r="I12" s="143">
        <f t="shared" si="3"/>
        <v>3.6</v>
      </c>
    </row>
    <row r="13" spans="2:9" ht="24.75" customHeight="1">
      <c r="B13" s="288" t="s">
        <v>154</v>
      </c>
      <c r="C13" s="289"/>
      <c r="D13" s="140">
        <v>33268526</v>
      </c>
      <c r="E13" s="141">
        <f t="shared" si="0"/>
        <v>1.5</v>
      </c>
      <c r="F13" s="140">
        <v>34584657</v>
      </c>
      <c r="G13" s="141">
        <f t="shared" si="1"/>
        <v>1.5</v>
      </c>
      <c r="H13" s="142">
        <f t="shared" si="2"/>
        <v>-1316131</v>
      </c>
      <c r="I13" s="143">
        <f t="shared" si="3"/>
        <v>-3.8</v>
      </c>
    </row>
    <row r="14" spans="2:9" ht="24.75" customHeight="1">
      <c r="B14" s="288" t="s">
        <v>155</v>
      </c>
      <c r="C14" s="289"/>
      <c r="D14" s="140">
        <v>281030237</v>
      </c>
      <c r="E14" s="141">
        <f t="shared" si="0"/>
        <v>12.3</v>
      </c>
      <c r="F14" s="140">
        <v>280665192</v>
      </c>
      <c r="G14" s="141">
        <f t="shared" si="1"/>
        <v>12.5</v>
      </c>
      <c r="H14" s="142">
        <f t="shared" si="2"/>
        <v>365045</v>
      </c>
      <c r="I14" s="143">
        <f t="shared" si="3"/>
        <v>0.1</v>
      </c>
    </row>
    <row r="15" spans="2:9" ht="24.75" customHeight="1">
      <c r="B15" s="288" t="s">
        <v>156</v>
      </c>
      <c r="C15" s="289"/>
      <c r="D15" s="140">
        <v>93158355</v>
      </c>
      <c r="E15" s="141">
        <f t="shared" si="0"/>
        <v>4.1</v>
      </c>
      <c r="F15" s="140">
        <v>93620196</v>
      </c>
      <c r="G15" s="141">
        <f t="shared" si="1"/>
        <v>4.2</v>
      </c>
      <c r="H15" s="142">
        <f t="shared" si="2"/>
        <v>-461841</v>
      </c>
      <c r="I15" s="143">
        <f aca="true" t="shared" si="4" ref="I15:I21">IF(AND(OR(F15=0,F15=""),OR(D15="",D15=0)),"-",IF(AND(D15&gt;0,OR(F15=0,F15="")),"皆増",IF(AND(F15&gt;0,OR(D15="",D15=0)),"皆減",ROUND(H15/F15*100,1))))</f>
        <v>-0.5</v>
      </c>
    </row>
    <row r="16" spans="2:9" ht="24.75" customHeight="1">
      <c r="B16" s="288" t="s">
        <v>157</v>
      </c>
      <c r="C16" s="289"/>
      <c r="D16" s="140">
        <v>249398211</v>
      </c>
      <c r="E16" s="141">
        <f t="shared" si="0"/>
        <v>11</v>
      </c>
      <c r="F16" s="140">
        <v>221046531</v>
      </c>
      <c r="G16" s="141">
        <f t="shared" si="1"/>
        <v>9.9</v>
      </c>
      <c r="H16" s="142">
        <f t="shared" si="2"/>
        <v>28351680</v>
      </c>
      <c r="I16" s="143">
        <f t="shared" si="4"/>
        <v>12.8</v>
      </c>
    </row>
    <row r="17" spans="2:9" ht="24.75" customHeight="1">
      <c r="B17" s="288" t="s">
        <v>158</v>
      </c>
      <c r="C17" s="289"/>
      <c r="D17" s="140">
        <v>3715</v>
      </c>
      <c r="E17" s="141">
        <f t="shared" si="0"/>
        <v>0</v>
      </c>
      <c r="F17" s="140">
        <v>5715</v>
      </c>
      <c r="G17" s="141">
        <f t="shared" si="1"/>
        <v>0</v>
      </c>
      <c r="H17" s="142">
        <f t="shared" si="2"/>
        <v>-2000</v>
      </c>
      <c r="I17" s="143">
        <f t="shared" si="4"/>
        <v>-35</v>
      </c>
    </row>
    <row r="18" spans="2:9" ht="24.75" customHeight="1">
      <c r="B18" s="288" t="s">
        <v>159</v>
      </c>
      <c r="C18" s="289"/>
      <c r="D18" s="140">
        <v>197342589</v>
      </c>
      <c r="E18" s="141">
        <f t="shared" si="0"/>
        <v>8.7</v>
      </c>
      <c r="F18" s="140">
        <v>204708749</v>
      </c>
      <c r="G18" s="141">
        <f t="shared" si="1"/>
        <v>9.1</v>
      </c>
      <c r="H18" s="142">
        <f t="shared" si="2"/>
        <v>-7366160</v>
      </c>
      <c r="I18" s="143">
        <f t="shared" si="4"/>
        <v>-3.6</v>
      </c>
    </row>
    <row r="19" spans="2:9" ht="24.75" customHeight="1">
      <c r="B19" s="288" t="s">
        <v>160</v>
      </c>
      <c r="C19" s="289"/>
      <c r="D19" s="140">
        <v>7014988</v>
      </c>
      <c r="E19" s="141">
        <f t="shared" si="0"/>
        <v>0.3</v>
      </c>
      <c r="F19" s="140">
        <v>2534139</v>
      </c>
      <c r="G19" s="141">
        <f t="shared" si="1"/>
        <v>0.1</v>
      </c>
      <c r="H19" s="142">
        <f t="shared" si="2"/>
        <v>4480849</v>
      </c>
      <c r="I19" s="143">
        <f t="shared" si="4"/>
        <v>176.8</v>
      </c>
    </row>
    <row r="20" spans="2:9" ht="24.75" customHeight="1" thickBot="1">
      <c r="B20" s="284" t="s">
        <v>161</v>
      </c>
      <c r="C20" s="285"/>
      <c r="D20" s="140">
        <v>2809199</v>
      </c>
      <c r="E20" s="141">
        <f t="shared" si="0"/>
        <v>0.1</v>
      </c>
      <c r="F20" s="140">
        <v>2807059</v>
      </c>
      <c r="G20" s="141">
        <f t="shared" si="1"/>
        <v>0.1</v>
      </c>
      <c r="H20" s="142">
        <f t="shared" si="2"/>
        <v>2140</v>
      </c>
      <c r="I20" s="143">
        <f t="shared" si="4"/>
        <v>0.1</v>
      </c>
    </row>
    <row r="21" spans="2:9" ht="24.75" customHeight="1" thickBot="1" thickTop="1">
      <c r="B21" s="286" t="s">
        <v>140</v>
      </c>
      <c r="C21" s="287"/>
      <c r="D21" s="219">
        <f>SUM(D6:D20)-D9</f>
        <v>2277149380</v>
      </c>
      <c r="E21" s="213">
        <f>D21/D$21*100</f>
        <v>100</v>
      </c>
      <c r="F21" s="219">
        <f>SUM(F6:F20)-F9</f>
        <v>2238413768</v>
      </c>
      <c r="G21" s="213">
        <f>F21/F$21*100</f>
        <v>100</v>
      </c>
      <c r="H21" s="214">
        <f>+D21-F21</f>
        <v>38735612</v>
      </c>
      <c r="I21" s="187">
        <f t="shared" si="4"/>
        <v>1.7</v>
      </c>
    </row>
    <row r="22" spans="2:9" ht="11.25" customHeight="1">
      <c r="B22" s="203"/>
      <c r="C22" s="203"/>
      <c r="D22" s="206"/>
      <c r="E22" s="206"/>
      <c r="F22" s="217"/>
      <c r="G22" s="207"/>
      <c r="H22" s="208"/>
      <c r="I22" s="207"/>
    </row>
    <row r="23" spans="2:3" ht="15" customHeight="1">
      <c r="B23" s="231" t="s">
        <v>172</v>
      </c>
      <c r="C23" s="233" t="s">
        <v>171</v>
      </c>
    </row>
    <row r="27" spans="2:3" ht="14.25">
      <c r="B27" s="104" t="s">
        <v>162</v>
      </c>
      <c r="C27" s="104" t="s">
        <v>162</v>
      </c>
    </row>
    <row r="33" ht="14.25">
      <c r="B33" s="215"/>
    </row>
    <row r="34" spans="2:10" ht="14.25">
      <c r="B34" s="215"/>
      <c r="J34" s="205"/>
    </row>
    <row r="39" ht="14.25">
      <c r="K39" s="216"/>
    </row>
  </sheetData>
  <sheetProtection/>
  <mergeCells count="20">
    <mergeCell ref="B4:C5"/>
    <mergeCell ref="D4:E4"/>
    <mergeCell ref="F4:G4"/>
    <mergeCell ref="H4:H5"/>
    <mergeCell ref="I4:I5"/>
    <mergeCell ref="B6:C6"/>
    <mergeCell ref="B7:C7"/>
    <mergeCell ref="B8:C8"/>
    <mergeCell ref="B10:C10"/>
    <mergeCell ref="B11:C11"/>
    <mergeCell ref="B12:C12"/>
    <mergeCell ref="B13:C13"/>
    <mergeCell ref="B20:C20"/>
    <mergeCell ref="B21:C21"/>
    <mergeCell ref="B14:C14"/>
    <mergeCell ref="B15:C15"/>
    <mergeCell ref="B16:C16"/>
    <mergeCell ref="B17:C17"/>
    <mergeCell ref="B18:C18"/>
    <mergeCell ref="B19:C19"/>
  </mergeCells>
  <printOptions horizontalCentered="1"/>
  <pageMargins left="0.3937007874015748" right="0.3937007874015748" top="0.7874015748031497" bottom="0.5905511811023623" header="0.5118110236220472" footer="0"/>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2015-03-31T01:08:51Z</cp:lastPrinted>
  <dcterms:created xsi:type="dcterms:W3CDTF">2013-03-21T06:27:35Z</dcterms:created>
  <dcterms:modified xsi:type="dcterms:W3CDTF">2015-03-31T01:08:57Z</dcterms:modified>
  <cp:category/>
  <cp:version/>
  <cp:contentType/>
  <cp:contentStatus/>
</cp:coreProperties>
</file>