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30" yWindow="290" windowWidth="9320" windowHeight="8520" activeTab="0"/>
  </bookViews>
  <sheets>
    <sheet name="○予算総額" sheetId="1" r:id="rId1"/>
    <sheet name="○歳入" sheetId="2" r:id="rId2"/>
    <sheet name="○性質別歳出" sheetId="3" r:id="rId3"/>
    <sheet name="○目的別歳出" sheetId="4" r:id="rId4"/>
    <sheet name="○基金 " sheetId="5" r:id="rId5"/>
    <sheet name="○財政調整基金" sheetId="6" r:id="rId6"/>
  </sheets>
  <externalReferences>
    <externalReference r:id="rId9"/>
  </externalReferences>
  <definedNames>
    <definedName name="_xlnm.Print_Area" localSheetId="1">'○歳入'!$A$1:$I$33</definedName>
    <definedName name="_xlnm.Print_Area" localSheetId="5">'○財政調整基金'!$A$1:$I$75</definedName>
    <definedName name="_xlnm.Print_Area" localSheetId="2">'○性質別歳出'!$A$1:$K$34</definedName>
    <definedName name="_xlnm.Print_Area" localSheetId="3">'○目的別歳出'!$A$1:$I$26</definedName>
    <definedName name="_xlnm.Print_Area" localSheetId="0">'○予算総額'!$A$1:$N$46</definedName>
    <definedName name="_xlnm.Print_Titles" localSheetId="5">'○財政調整基金'!$4:$4</definedName>
    <definedName name="_xlnm.Print_Titles" localSheetId="0">'○予算総額'!$4:$4</definedName>
    <definedName name="前年度数値等">#REF!</definedName>
  </definedNames>
  <calcPr fullCalcOnLoad="1"/>
</workbook>
</file>

<file path=xl/sharedStrings.xml><?xml version="1.0" encoding="utf-8"?>
<sst xmlns="http://schemas.openxmlformats.org/spreadsheetml/2006/main" count="299" uniqueCount="211">
  <si>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</si>
  <si>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</si>
  <si>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</si>
  <si>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</si>
  <si>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</si>
  <si>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</si>
  <si>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</si>
  <si>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</si>
  <si>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</si>
  <si>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</si>
  <si>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</si>
  <si>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</si>
  <si>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</si>
  <si>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</si>
  <si>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</si>
  <si>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</si>
  <si>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</si>
  <si>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</si>
  <si>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</si>
  <si>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</si>
  <si>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</si>
  <si>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</si>
  <si>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</si>
  <si>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</si>
  <si>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</si>
  <si>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</si>
  <si>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</si>
  <si>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</si>
  <si>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</si>
  <si>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</si>
  <si>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</si>
  <si>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</si>
  <si>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</si>
  <si>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</si>
  <si>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</si>
  <si>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</si>
  <si>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</si>
  <si>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</si>
  <si>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</si>
  <si>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</si>
  <si>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</si>
  <si>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</si>
  <si>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</si>
  <si>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</si>
  <si>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</si>
  <si>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</si>
  <si>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</si>
  <si>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</si>
  <si>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</si>
  <si>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</si>
  <si>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</si>
  <si>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</si>
  <si>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</si>
  <si>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</si>
  <si>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</si>
  <si>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</si>
  <si>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</si>
  <si>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</si>
  <si>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</si>
  <si>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</si>
  <si>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</si>
  <si>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</si>
  <si>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</si>
  <si>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</si>
  <si>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</si>
  <si>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</si>
  <si>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</si>
  <si>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</si>
  <si>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</si>
  <si>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</si>
  <si>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</si>
  <si>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</si>
  <si>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</si>
  <si>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</si>
  <si>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</si>
  <si>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</si>
  <si>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</si>
  <si>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</si>
  <si>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</si>
  <si>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</si>
  <si>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</si>
  <si>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</si>
  <si>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</si>
  <si>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</si>
  <si>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</si>
  <si>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</si>
  <si>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</si>
  <si>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</si>
  <si>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</si>
  <si>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</si>
  <si>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</si>
  <si>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</si>
  <si>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</si>
  <si>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</si>
  <si>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</si>
  <si>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</si>
  <si>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</si>
  <si>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</si>
  <si>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</si>
  <si>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</si>
  <si>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</si>
  <si>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</si>
  <si>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</si>
  <si>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</si>
  <si>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</si>
  <si>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</si>
  <si>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</si>
  <si>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</si>
  <si>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</si>
  <si>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</si>
  <si>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公債費</t>
  </si>
  <si>
    <t>元金</t>
  </si>
  <si>
    <t>利子</t>
  </si>
  <si>
    <t>義務的経費合計　（A)</t>
  </si>
  <si>
    <t>普通建設事業費</t>
  </si>
  <si>
    <t>国庫補助事業費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</si>
  <si>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</si>
  <si>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</si>
  <si>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</si>
  <si>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</si>
  <si>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</si>
  <si>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</si>
  <si>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</si>
  <si>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</si>
  <si>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</si>
  <si>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</si>
  <si>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</si>
  <si>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</si>
  <si>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</si>
  <si>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</si>
  <si>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</si>
  <si>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</si>
  <si>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</si>
  <si>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</si>
  <si>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</si>
  <si>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（単位：千円、％）</t>
  </si>
  <si>
    <t>※１</t>
  </si>
  <si>
    <t>議会費</t>
  </si>
  <si>
    <t>総務費</t>
  </si>
  <si>
    <t>民生費</t>
  </si>
  <si>
    <t>衛生費</t>
  </si>
  <si>
    <t>労働費</t>
  </si>
  <si>
    <t>農林水産業費</t>
  </si>
  <si>
    <t>商工費</t>
  </si>
  <si>
    <t>土木費</t>
  </si>
  <si>
    <t>消防費</t>
  </si>
  <si>
    <t>教育費</t>
  </si>
  <si>
    <t>災害復旧費</t>
  </si>
  <si>
    <t>公債費</t>
  </si>
  <si>
    <t>諸支出金</t>
  </si>
  <si>
    <t>予備費</t>
  </si>
  <si>
    <t xml:space="preserve"> </t>
  </si>
  <si>
    <t>うち臨時財政対策債</t>
  </si>
  <si>
    <t>国直轄事業負担金</t>
  </si>
  <si>
    <t>単独事業費</t>
  </si>
  <si>
    <t>　「その他税交付金等」は、利子割交付金、配当割交付金、分離課税所得割交付金、株式等譲渡所得割交付金、ゴルフ場利用税交付金、環境性能割交付金、軽油引取税交付金、法人事業税交付金、国有提供施設等所在市町村助成交付金及び交通安全対策特別交付金の合計額である。</t>
  </si>
  <si>
    <t>　　　　(Ａ)</t>
  </si>
  <si>
    <t>Ａ</t>
  </si>
  <si>
    <t>Ｂ</t>
  </si>
  <si>
    <t>Ｃ</t>
  </si>
  <si>
    <t>Ｅ</t>
  </si>
  <si>
    <t>財政調整基金</t>
  </si>
  <si>
    <t>減債基金</t>
  </si>
  <si>
    <t>小　計</t>
  </si>
  <si>
    <t>その他特定目的基金</t>
  </si>
  <si>
    <t>合　計</t>
  </si>
  <si>
    <t>さいたま市</t>
  </si>
  <si>
    <t>川口市</t>
  </si>
  <si>
    <t>加須市</t>
  </si>
  <si>
    <t>深谷市</t>
  </si>
  <si>
    <t>朝霞市</t>
  </si>
  <si>
    <t>久喜市</t>
  </si>
  <si>
    <t>白岡市</t>
  </si>
  <si>
    <t>宮代町</t>
  </si>
  <si>
    <t>団体名</t>
  </si>
  <si>
    <t>年度末
現在高見込額</t>
  </si>
  <si>
    <t>積立額</t>
  </si>
  <si>
    <t>取崩額</t>
  </si>
  <si>
    <t>市計</t>
  </si>
  <si>
    <t>町村計</t>
  </si>
  <si>
    <t>県計</t>
  </si>
  <si>
    <t>４．基金（総括表）</t>
  </si>
  <si>
    <t>４．基金（市町村別財政調整基金残高）</t>
  </si>
  <si>
    <t>（D／A）</t>
  </si>
  <si>
    <t>（E／Ｂ）</t>
  </si>
  <si>
    <t>Ａ　</t>
  </si>
  <si>
    <t>B　</t>
  </si>
  <si>
    <t>C　</t>
  </si>
  <si>
    <t>（B－A）　　D　</t>
  </si>
  <si>
    <t>（Ｃ－Ｂ）　　E　</t>
  </si>
  <si>
    <t>※１　　　　　Ｄ</t>
  </si>
  <si>
    <t>令和４年度</t>
  </si>
  <si>
    <t>令和４年度末
現在高見込額</t>
  </si>
  <si>
    <t>令和５年度一般会計当初予算の状況</t>
  </si>
  <si>
    <t>令和５年度
当初予算額</t>
  </si>
  <si>
    <t>令和４年度
当初予算額</t>
  </si>
  <si>
    <t>令和５年度</t>
  </si>
  <si>
    <t>令和４年度</t>
  </si>
  <si>
    <t>令和５年度</t>
  </si>
  <si>
    <t>令和３年度末
現在高</t>
  </si>
  <si>
    <t>令和５年度末
現在高見込額</t>
  </si>
  <si>
    <t>令和４年度末－
令和３年度末
増減額</t>
  </si>
  <si>
    <t>令和４年度末－
令和３年度末
増減率</t>
  </si>
  <si>
    <t>令和５年度末－
令和４年度末
増減額</t>
  </si>
  <si>
    <t>令和５年度末－
令和４年度末
増減率</t>
  </si>
  <si>
    <t>令和３年度末現在高</t>
  </si>
  <si>
    <t>令和４年度末
現在高見込額</t>
  </si>
  <si>
    <t>令和５年度当初予算</t>
  </si>
  <si>
    <t>R5-R4
増減額
（Ｄ－Ａ）</t>
  </si>
  <si>
    <t>R5-R4
増減率
（Ｅ／Ａ）</t>
  </si>
  <si>
    <t>※１　令和５年度末現在高見込額は令和４年度末現在高見込額に対して、各補正予算により積立額と取崩額を増減する他、決算剰余金の積立見込額がさらに加えられることがある。そのため、Ａ＋Ｂ－ＣがＤと一致しないことがあ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</si>
</sst>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 numFmtId="188" formatCode="#,##0.0%;&quot;△ &quot;#,##0.0%"/>
    <numFmt numFmtId="189" formatCode="#,##0.0;&quot;△ &quot;#,##0.0"/>
    <numFmt numFmtId="190" formatCode="#,##0.00;&quot;△ &quot;#,##0.00"/>
    <numFmt numFmtId="191" formatCode="#,##0.0%;&quot;▲ &quot;#,##0.0%"/>
    <numFmt numFmtId="192" formatCode="0_);[Red]\(0\)"/>
    <numFmt numFmtId="193" formatCode="#,##0.000;&quot;△ &quot;#,##0.000"/>
    <numFmt numFmtId="194" formatCode="&quot;Yes&quot;;&quot;Yes&quot;;&quot;No&quot;"/>
    <numFmt numFmtId="195" formatCode="&quot;True&quot;;&quot;True&quot;;&quot;False&quot;"/>
    <numFmt numFmtId="196" formatCode="&quot;On&quot;;&quot;On&quot;;&quot;Off&quot;"/>
    <numFmt numFmtId="197" formatCode="[$€-2]\ #,##0.00_);[Red]\([$€-2]\ #,##0.00\)"/>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b/>
      <sz val="13"/>
      <color indexed="54"/>
      <name val="ＭＳ Ｐゴシック"/>
      <family val="3"/>
    </font>
    <font>
      <u val="single"/>
      <sz val="11"/>
      <color indexed="12"/>
      <name val="ＭＳ Ｐゴシック"/>
      <family val="3"/>
    </font>
    <font>
      <u val="single"/>
      <sz val="11"/>
      <color indexed="20"/>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8"/>
      <color indexed="10"/>
      <name val="ＭＳ Ｐゴシック"/>
      <family val="3"/>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8"/>
      <color rgb="FFFF0000"/>
      <name val="ＭＳ Ｐゴシック"/>
      <family val="3"/>
    </font>
    <font>
      <sz val="9"/>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thin"/>
      <bottom style="medium"/>
    </border>
    <border>
      <left style="medium"/>
      <right style="thin"/>
      <top style="medium"/>
      <bottom>
        <color indexed="63"/>
      </bottom>
    </border>
    <border>
      <left style="medium"/>
      <right style="thin"/>
      <top style="thin"/>
      <bottom style="dotted"/>
    </border>
    <border>
      <left>
        <color indexed="63"/>
      </left>
      <right style="thin"/>
      <top style="thin"/>
      <bottom style="dotted"/>
    </border>
    <border>
      <left style="medium"/>
      <right style="thin"/>
      <top style="dotted"/>
      <bottom style="thin"/>
    </border>
    <border>
      <left>
        <color indexed="63"/>
      </left>
      <right style="thin"/>
      <top style="dotted"/>
      <bottom style="thin"/>
    </border>
    <border>
      <left style="medium"/>
      <right style="thin"/>
      <top style="thin"/>
      <bottom style="thin"/>
    </border>
    <border>
      <left style="medium"/>
      <right style="thin"/>
      <top style="dotted"/>
      <bottom style="double"/>
    </border>
    <border>
      <left>
        <color indexed="63"/>
      </left>
      <right style="thin"/>
      <top style="dotted"/>
      <bottom style="double"/>
    </border>
    <border>
      <left style="medium"/>
      <right style="thin"/>
      <top>
        <color indexed="63"/>
      </top>
      <bottom style="medium"/>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style="medium"/>
      <right style="thin"/>
      <top style="double"/>
      <bottom style="medium"/>
    </border>
    <border>
      <left>
        <color indexed="63"/>
      </left>
      <right style="thin"/>
      <top style="double"/>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medium"/>
      <top style="medium"/>
      <bottom>
        <color indexed="63"/>
      </bottom>
    </border>
    <border>
      <left style="thin"/>
      <right style="thin"/>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medium"/>
      <top style="thin"/>
      <bottom>
        <color indexed="63"/>
      </bottom>
    </border>
    <border>
      <left style="thin"/>
      <right style="thin"/>
      <top style="double"/>
      <bottom style="medium"/>
    </border>
    <border>
      <left style="thin"/>
      <right style="medium"/>
      <top style="double"/>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medium"/>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style="medium"/>
      <right/>
      <top/>
      <bottom style="thin"/>
    </border>
    <border>
      <left/>
      <right style="thin"/>
      <top/>
      <bottom style="thin"/>
    </border>
    <border>
      <left style="thin"/>
      <right style="double"/>
      <top style="thin"/>
      <bottom style="medium"/>
    </border>
    <border>
      <left style="thin"/>
      <right/>
      <top style="thin"/>
      <bottom style="medium"/>
    </border>
    <border>
      <left style="thin"/>
      <right/>
      <top style="thin"/>
      <bottom style="thin"/>
    </border>
    <border>
      <left/>
      <right style="medium"/>
      <top/>
      <bottom style="thin"/>
    </border>
    <border>
      <left>
        <color indexed="63"/>
      </left>
      <right style="double"/>
      <top style="thin"/>
      <bottom style="thin"/>
    </border>
    <border>
      <left>
        <color indexed="63"/>
      </left>
      <right style="double"/>
      <top style="thin"/>
      <bottom style="medium"/>
    </border>
    <border>
      <left style="thin"/>
      <right style="double"/>
      <top/>
      <bottom style="thin"/>
    </border>
    <border>
      <left style="thin"/>
      <right style="double"/>
      <top style="thin"/>
      <bottom style="thin"/>
    </border>
    <border>
      <left style="double"/>
      <right style="double"/>
      <top/>
      <bottom style="thin"/>
    </border>
    <border>
      <left style="medium"/>
      <right style="double"/>
      <top style="thin"/>
      <bottom style="thin"/>
    </border>
    <border>
      <left style="medium"/>
      <right style="double"/>
      <top style="thin"/>
      <bottom style="medium"/>
    </border>
    <border>
      <left style="thin"/>
      <right style="thin"/>
      <top style="thin"/>
      <bottom style="thin"/>
    </border>
    <border>
      <left style="medium"/>
      <right style="double"/>
      <top/>
      <bottom style="thin"/>
    </border>
    <border>
      <left>
        <color indexed="63"/>
      </left>
      <right style="medium"/>
      <top style="thin"/>
      <bottom style="medium"/>
    </border>
    <border>
      <left style="double"/>
      <right style="double"/>
      <top style="thin"/>
      <bottom style="thin"/>
    </border>
    <border>
      <left style="thin"/>
      <right style="thin"/>
      <top style="thin"/>
      <bottom>
        <color indexed="63"/>
      </bottom>
    </border>
    <border>
      <left style="thin"/>
      <right style="thin"/>
      <top>
        <color indexed="63"/>
      </top>
      <bottom style="thin"/>
    </border>
    <border>
      <left style="medium"/>
      <right style="medium"/>
      <top style="thin"/>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
      <left style="thin"/>
      <right style="double"/>
      <top style="medium"/>
      <bottom/>
    </border>
    <border>
      <left style="thin"/>
      <right style="double"/>
      <top/>
      <bottom/>
    </border>
    <border>
      <left style="double"/>
      <right style="double"/>
      <top style="medium"/>
      <bottom/>
    </border>
    <border>
      <left style="double"/>
      <right style="double"/>
      <top/>
      <bottom/>
    </border>
    <border>
      <left style="medium"/>
      <right style="double"/>
      <top style="medium"/>
      <bottom>
        <color indexed="63"/>
      </bottom>
    </border>
    <border>
      <left style="medium"/>
      <right style="double"/>
      <top>
        <color indexed="63"/>
      </top>
      <bottom>
        <color indexed="63"/>
      </bottom>
    </border>
    <border>
      <left style="thin"/>
      <right style="thin"/>
      <top style="thin"/>
      <bottom style="medium"/>
    </border>
  </borders>
  <cellStyleXfs count="15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4"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4"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4" fillId="4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4" borderId="1" applyNumberFormat="0" applyAlignment="0" applyProtection="0"/>
    <xf numFmtId="0" fontId="6" fillId="45" borderId="2" applyNumberFormat="0" applyAlignment="0" applyProtection="0"/>
    <xf numFmtId="0" fontId="6" fillId="45" borderId="2" applyNumberFormat="0" applyAlignment="0" applyProtection="0"/>
    <xf numFmtId="0" fontId="3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9" fontId="33"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3"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33" fillId="0" borderId="0" applyFont="0" applyFill="0" applyBorder="0" applyAlignment="0" applyProtection="0"/>
    <xf numFmtId="0" fontId="43" fillId="0" borderId="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4"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5"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47" fillId="51" borderId="17" applyNumberFormat="0" applyAlignment="0" applyProtection="0"/>
    <xf numFmtId="0" fontId="16" fillId="52" borderId="18" applyNumberFormat="0" applyAlignment="0" applyProtection="0"/>
    <xf numFmtId="0" fontId="16" fillId="52" borderId="18"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53" borderId="7" applyNumberFormat="0" applyAlignment="0" applyProtection="0"/>
    <xf numFmtId="0" fontId="18" fillId="13" borderId="8" applyNumberFormat="0" applyAlignment="0" applyProtection="0"/>
    <xf numFmtId="0" fontId="18" fillId="13" borderId="8" applyNumberFormat="0" applyAlignment="0" applyProtection="0"/>
    <xf numFmtId="0" fontId="3" fillId="0" borderId="0">
      <alignment vertical="center"/>
      <protection/>
    </xf>
    <xf numFmtId="0" fontId="0" fillId="0" borderId="0">
      <alignment vertical="center"/>
      <protection/>
    </xf>
    <xf numFmtId="0" fontId="0" fillId="0" borderId="0">
      <alignment/>
      <protection/>
    </xf>
    <xf numFmtId="0" fontId="33" fillId="0" borderId="0">
      <alignment vertical="center"/>
      <protection/>
    </xf>
    <xf numFmtId="0" fontId="0" fillId="0" borderId="0">
      <alignment vertical="center"/>
      <protection/>
    </xf>
    <xf numFmtId="0" fontId="50" fillId="0" borderId="0" applyNumberFormat="0" applyFill="0" applyBorder="0" applyAlignment="0" applyProtection="0"/>
    <xf numFmtId="0" fontId="19" fillId="0" borderId="0">
      <alignment/>
      <protection/>
    </xf>
    <xf numFmtId="0" fontId="51"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350">
    <xf numFmtId="0" fontId="0" fillId="0" borderId="0" xfId="0" applyAlignment="1">
      <alignment/>
    </xf>
    <xf numFmtId="176" fontId="33" fillId="0" borderId="19" xfId="116" applyNumberFormat="1" applyFont="1" applyFill="1" applyBorder="1" applyAlignment="1">
      <alignment horizontal="center" vertical="center"/>
    </xf>
    <xf numFmtId="179" fontId="33" fillId="0" borderId="20" xfId="116" applyNumberFormat="1" applyFont="1" applyFill="1" applyBorder="1" applyAlignment="1">
      <alignment vertical="center"/>
    </xf>
    <xf numFmtId="179" fontId="33" fillId="0" borderId="21" xfId="116" applyNumberFormat="1" applyFont="1" applyFill="1" applyBorder="1" applyAlignment="1">
      <alignment vertical="center"/>
    </xf>
    <xf numFmtId="179" fontId="33" fillId="0" borderId="22" xfId="116" applyNumberFormat="1" applyFont="1" applyFill="1" applyBorder="1" applyAlignment="1">
      <alignment vertical="center"/>
    </xf>
    <xf numFmtId="179" fontId="33" fillId="0" borderId="23" xfId="116" applyNumberFormat="1" applyFont="1" applyFill="1" applyBorder="1" applyAlignment="1">
      <alignment vertical="center"/>
    </xf>
    <xf numFmtId="179" fontId="33" fillId="0" borderId="24" xfId="116" applyNumberFormat="1" applyFont="1" applyFill="1" applyBorder="1" applyAlignment="1">
      <alignment vertical="center"/>
    </xf>
    <xf numFmtId="179" fontId="33" fillId="0" borderId="25" xfId="116" applyNumberFormat="1" applyFont="1" applyFill="1" applyBorder="1" applyAlignment="1">
      <alignment vertical="center"/>
    </xf>
    <xf numFmtId="179" fontId="33" fillId="0" borderId="26" xfId="116" applyNumberFormat="1" applyFont="1" applyFill="1" applyBorder="1" applyAlignment="1">
      <alignment vertical="center"/>
    </xf>
    <xf numFmtId="179" fontId="33" fillId="0" borderId="27" xfId="116" applyNumberFormat="1" applyFont="1" applyFill="1" applyBorder="1" applyAlignment="1">
      <alignment vertical="center"/>
    </xf>
    <xf numFmtId="179" fontId="33" fillId="0" borderId="28" xfId="116" applyNumberFormat="1" applyFont="1" applyFill="1" applyBorder="1" applyAlignment="1">
      <alignment vertical="center"/>
    </xf>
    <xf numFmtId="179" fontId="33" fillId="0" borderId="29" xfId="116" applyNumberFormat="1" applyFont="1" applyFill="1" applyBorder="1" applyAlignment="1">
      <alignment vertical="center"/>
    </xf>
    <xf numFmtId="179" fontId="33" fillId="0" borderId="30" xfId="116" applyNumberFormat="1" applyFont="1" applyFill="1" applyBorder="1" applyAlignment="1">
      <alignment vertical="center"/>
    </xf>
    <xf numFmtId="179" fontId="33" fillId="0" borderId="31" xfId="116" applyNumberFormat="1" applyFont="1" applyFill="1" applyBorder="1" applyAlignment="1">
      <alignment vertical="center"/>
    </xf>
    <xf numFmtId="179" fontId="33" fillId="0" borderId="32" xfId="116" applyNumberFormat="1" applyFont="1" applyFill="1" applyBorder="1" applyAlignment="1">
      <alignment vertical="center"/>
    </xf>
    <xf numFmtId="179" fontId="33" fillId="0" borderId="33" xfId="116" applyNumberFormat="1" applyFont="1" applyFill="1" applyBorder="1" applyAlignment="1">
      <alignment vertical="center"/>
    </xf>
    <xf numFmtId="179" fontId="33" fillId="0" borderId="34" xfId="116" applyNumberFormat="1" applyFont="1" applyFill="1" applyBorder="1" applyAlignment="1">
      <alignment vertical="center"/>
    </xf>
    <xf numFmtId="179" fontId="33" fillId="0" borderId="35" xfId="116" applyNumberFormat="1" applyFont="1" applyFill="1" applyBorder="1" applyAlignment="1">
      <alignment vertical="center"/>
    </xf>
    <xf numFmtId="176" fontId="33" fillId="0" borderId="0" xfId="116" applyNumberFormat="1" applyFont="1" applyFill="1" applyAlignment="1">
      <alignment vertical="center"/>
    </xf>
    <xf numFmtId="179" fontId="33" fillId="0" borderId="36" xfId="116" applyNumberFormat="1" applyFont="1" applyFill="1" applyBorder="1" applyAlignment="1">
      <alignment vertical="center"/>
    </xf>
    <xf numFmtId="0" fontId="42"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vertical="top"/>
    </xf>
    <xf numFmtId="0" fontId="52" fillId="0" borderId="0" xfId="0" applyFont="1" applyFill="1" applyBorder="1" applyAlignment="1">
      <alignment vertical="center"/>
    </xf>
    <xf numFmtId="0" fontId="52" fillId="0" borderId="0" xfId="0" applyFont="1" applyFill="1" applyAlignment="1">
      <alignment horizontal="left" vertical="center" wrapText="1"/>
    </xf>
    <xf numFmtId="0" fontId="33" fillId="0" borderId="0" xfId="0" applyFont="1" applyFill="1" applyAlignment="1">
      <alignment vertical="center"/>
    </xf>
    <xf numFmtId="0" fontId="53" fillId="0" borderId="0" xfId="0" applyFont="1" applyFill="1" applyAlignment="1">
      <alignment vertical="center"/>
    </xf>
    <xf numFmtId="176" fontId="53" fillId="0" borderId="0" xfId="114" applyNumberFormat="1" applyFont="1" applyFill="1" applyAlignment="1">
      <alignment vertical="center"/>
    </xf>
    <xf numFmtId="177" fontId="53" fillId="0" borderId="0" xfId="0" applyNumberFormat="1" applyFont="1" applyFill="1" applyAlignment="1">
      <alignment vertical="center"/>
    </xf>
    <xf numFmtId="176" fontId="53" fillId="0" borderId="0" xfId="0" applyNumberFormat="1" applyFont="1" applyFill="1" applyAlignment="1">
      <alignment vertic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37" xfId="0" applyFont="1" applyFill="1" applyBorder="1" applyAlignment="1">
      <alignment horizontal="right" vertical="center"/>
    </xf>
    <xf numFmtId="0" fontId="54" fillId="0" borderId="20" xfId="0" applyFont="1" applyFill="1" applyBorder="1" applyAlignment="1">
      <alignment vertical="center"/>
    </xf>
    <xf numFmtId="0" fontId="54" fillId="0" borderId="38" xfId="0" applyFont="1" applyFill="1" applyBorder="1" applyAlignment="1">
      <alignment vertical="center"/>
    </xf>
    <xf numFmtId="0" fontId="54" fillId="0" borderId="20"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0" xfId="0" applyFont="1" applyFill="1" applyAlignment="1">
      <alignment vertical="center" wrapText="1"/>
    </xf>
    <xf numFmtId="0" fontId="54" fillId="0" borderId="28" xfId="0" applyFont="1" applyFill="1" applyBorder="1" applyAlignment="1">
      <alignment vertical="center"/>
    </xf>
    <xf numFmtId="0" fontId="54" fillId="0" borderId="40" xfId="0" applyFont="1" applyFill="1" applyBorder="1" applyAlignment="1">
      <alignment vertical="center"/>
    </xf>
    <xf numFmtId="0" fontId="54" fillId="0" borderId="41" xfId="0" applyFont="1" applyFill="1" applyBorder="1" applyAlignment="1">
      <alignment horizontal="right" vertical="center" wrapText="1"/>
    </xf>
    <xf numFmtId="0" fontId="54" fillId="0" borderId="40" xfId="0" applyFont="1" applyFill="1" applyBorder="1" applyAlignment="1">
      <alignment horizontal="right" vertical="center" wrapText="1"/>
    </xf>
    <xf numFmtId="0" fontId="55" fillId="0" borderId="0" xfId="0" applyFont="1" applyFill="1" applyAlignment="1">
      <alignment vertical="center"/>
    </xf>
    <xf numFmtId="0" fontId="56" fillId="0" borderId="0" xfId="0" applyFont="1" applyFill="1" applyAlignment="1">
      <alignment vertical="center"/>
    </xf>
    <xf numFmtId="0" fontId="54" fillId="0" borderId="42" xfId="0" applyFont="1" applyFill="1" applyBorder="1" applyAlignment="1">
      <alignment horizontal="center" vertical="center"/>
    </xf>
    <xf numFmtId="0" fontId="54" fillId="0" borderId="43" xfId="0" applyFont="1" applyFill="1" applyBorder="1" applyAlignment="1">
      <alignment vertical="center"/>
    </xf>
    <xf numFmtId="0" fontId="54" fillId="0" borderId="25" xfId="0" applyFont="1" applyFill="1" applyBorder="1" applyAlignment="1">
      <alignment horizontal="center" vertical="center"/>
    </xf>
    <xf numFmtId="0" fontId="54" fillId="0" borderId="44" xfId="0" applyFont="1" applyFill="1" applyBorder="1" applyAlignment="1">
      <alignment vertical="center"/>
    </xf>
    <xf numFmtId="0" fontId="54" fillId="0" borderId="35" xfId="0" applyFont="1" applyFill="1" applyBorder="1" applyAlignment="1">
      <alignment horizontal="center" vertical="center"/>
    </xf>
    <xf numFmtId="0" fontId="54" fillId="0" borderId="45" xfId="0" applyFont="1" applyFill="1" applyBorder="1" applyAlignment="1">
      <alignment horizontal="left" vertical="center" wrapText="1"/>
    </xf>
    <xf numFmtId="0" fontId="54" fillId="0" borderId="46" xfId="0" applyFont="1" applyFill="1" applyBorder="1" applyAlignment="1">
      <alignment vertical="center"/>
    </xf>
    <xf numFmtId="0" fontId="54" fillId="0" borderId="47"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48" xfId="0" applyFont="1" applyFill="1" applyBorder="1" applyAlignment="1">
      <alignment vertical="center"/>
    </xf>
    <xf numFmtId="0" fontId="54" fillId="0" borderId="49" xfId="0" applyFont="1" applyFill="1" applyBorder="1" applyAlignment="1">
      <alignment vertical="center"/>
    </xf>
    <xf numFmtId="0" fontId="33" fillId="0" borderId="0" xfId="0" applyFont="1" applyFill="1" applyBorder="1" applyAlignment="1">
      <alignment vertical="center"/>
    </xf>
    <xf numFmtId="0" fontId="54" fillId="0" borderId="0" xfId="0" applyFont="1" applyFill="1" applyAlignment="1">
      <alignment vertical="top"/>
    </xf>
    <xf numFmtId="0" fontId="54" fillId="0" borderId="0" xfId="0" applyFont="1" applyFill="1" applyBorder="1" applyAlignment="1">
      <alignment vertical="center"/>
    </xf>
    <xf numFmtId="0" fontId="54" fillId="0" borderId="50" xfId="0" applyFont="1" applyFill="1" applyBorder="1" applyAlignment="1">
      <alignment horizontal="center" vertical="center"/>
    </xf>
    <xf numFmtId="0" fontId="54" fillId="0" borderId="51" xfId="0" applyFont="1" applyFill="1" applyBorder="1" applyAlignment="1">
      <alignment vertical="center"/>
    </xf>
    <xf numFmtId="0" fontId="54" fillId="0" borderId="52" xfId="0" applyFont="1" applyFill="1" applyBorder="1" applyAlignment="1">
      <alignment vertical="center"/>
    </xf>
    <xf numFmtId="0" fontId="33" fillId="0" borderId="53" xfId="0" applyFont="1" applyFill="1" applyBorder="1" applyAlignment="1">
      <alignment vertical="center"/>
    </xf>
    <xf numFmtId="0" fontId="33" fillId="0" borderId="0" xfId="0" applyFont="1" applyFill="1" applyAlignment="1">
      <alignment horizontal="center" vertical="center"/>
    </xf>
    <xf numFmtId="178" fontId="54" fillId="0" borderId="42" xfId="0" applyNumberFormat="1" applyFont="1" applyFill="1" applyBorder="1" applyAlignment="1">
      <alignment vertical="center"/>
    </xf>
    <xf numFmtId="178" fontId="54" fillId="0" borderId="36" xfId="0" applyNumberFormat="1" applyFont="1" applyFill="1" applyBorder="1" applyAlignment="1">
      <alignment vertical="center"/>
    </xf>
    <xf numFmtId="179" fontId="54" fillId="0" borderId="54" xfId="0" applyNumberFormat="1" applyFont="1" applyFill="1" applyBorder="1" applyAlignment="1">
      <alignment vertical="center"/>
    </xf>
    <xf numFmtId="180" fontId="54" fillId="0" borderId="55" xfId="0" applyNumberFormat="1" applyFont="1" applyFill="1" applyBorder="1" applyAlignment="1">
      <alignment horizontal="right" vertical="center"/>
    </xf>
    <xf numFmtId="178" fontId="54" fillId="0" borderId="56" xfId="0" applyNumberFormat="1" applyFont="1" applyFill="1" applyBorder="1" applyAlignment="1">
      <alignment vertical="center"/>
    </xf>
    <xf numFmtId="179" fontId="54" fillId="0" borderId="56" xfId="0" applyNumberFormat="1" applyFont="1" applyFill="1" applyBorder="1" applyAlignment="1">
      <alignment vertical="center"/>
    </xf>
    <xf numFmtId="180" fontId="54" fillId="0" borderId="57" xfId="0" applyNumberFormat="1" applyFont="1" applyFill="1" applyBorder="1" applyAlignment="1">
      <alignment horizontal="right" vertical="center"/>
    </xf>
    <xf numFmtId="178" fontId="54" fillId="0" borderId="32" xfId="0" applyNumberFormat="1" applyFont="1" applyFill="1" applyBorder="1" applyAlignment="1">
      <alignment vertical="center"/>
    </xf>
    <xf numFmtId="180" fontId="54" fillId="0" borderId="47" xfId="0" applyNumberFormat="1" applyFont="1" applyFill="1" applyBorder="1" applyAlignment="1">
      <alignment horizontal="right" vertical="center"/>
    </xf>
    <xf numFmtId="178" fontId="54" fillId="0" borderId="0" xfId="0" applyNumberFormat="1" applyFont="1" applyFill="1" applyBorder="1" applyAlignment="1">
      <alignment vertical="center"/>
    </xf>
    <xf numFmtId="181" fontId="54" fillId="0" borderId="0" xfId="0" applyNumberFormat="1" applyFont="1" applyFill="1" applyBorder="1" applyAlignment="1">
      <alignment vertical="center"/>
    </xf>
    <xf numFmtId="178" fontId="54" fillId="0" borderId="58" xfId="0" applyNumberFormat="1" applyFont="1" applyFill="1" applyBorder="1" applyAlignment="1">
      <alignment vertical="center"/>
    </xf>
    <xf numFmtId="178" fontId="54" fillId="0" borderId="59" xfId="0" applyNumberFormat="1" applyFont="1" applyFill="1" applyBorder="1" applyAlignment="1">
      <alignment vertical="center"/>
    </xf>
    <xf numFmtId="179" fontId="54" fillId="0" borderId="59" xfId="0" applyNumberFormat="1" applyFont="1" applyFill="1" applyBorder="1" applyAlignment="1">
      <alignment vertical="center"/>
    </xf>
    <xf numFmtId="180" fontId="54" fillId="0" borderId="60" xfId="0" applyNumberFormat="1" applyFont="1" applyFill="1" applyBorder="1" applyAlignment="1">
      <alignment horizontal="right" vertical="center"/>
    </xf>
    <xf numFmtId="0" fontId="57" fillId="0" borderId="0" xfId="0" applyFont="1" applyFill="1" applyAlignment="1">
      <alignment vertical="center"/>
    </xf>
    <xf numFmtId="176" fontId="57" fillId="0" borderId="0" xfId="114" applyNumberFormat="1" applyFont="1" applyFill="1" applyAlignment="1">
      <alignment vertical="center"/>
    </xf>
    <xf numFmtId="177" fontId="57" fillId="0" borderId="0" xfId="0" applyNumberFormat="1" applyFont="1" applyFill="1" applyAlignment="1">
      <alignment vertical="center"/>
    </xf>
    <xf numFmtId="176" fontId="57" fillId="0" borderId="0" xfId="0" applyNumberFormat="1" applyFont="1" applyFill="1" applyAlignment="1">
      <alignment vertical="center"/>
    </xf>
    <xf numFmtId="0" fontId="58" fillId="0" borderId="0" xfId="0" applyFont="1" applyFill="1" applyAlignment="1">
      <alignment vertical="center"/>
    </xf>
    <xf numFmtId="0" fontId="33" fillId="0" borderId="36" xfId="0" applyFont="1" applyFill="1" applyBorder="1" applyAlignment="1">
      <alignment vertical="center"/>
    </xf>
    <xf numFmtId="0" fontId="33" fillId="0" borderId="61" xfId="0" applyFont="1" applyFill="1" applyBorder="1" applyAlignment="1">
      <alignment vertical="center"/>
    </xf>
    <xf numFmtId="0" fontId="33" fillId="0" borderId="62" xfId="0" applyFont="1" applyFill="1" applyBorder="1" applyAlignment="1">
      <alignment vertical="center"/>
    </xf>
    <xf numFmtId="0" fontId="33" fillId="0" borderId="63" xfId="0" applyFont="1" applyFill="1" applyBorder="1" applyAlignment="1">
      <alignment vertical="center"/>
    </xf>
    <xf numFmtId="0" fontId="33" fillId="0" borderId="64" xfId="0" applyFont="1" applyFill="1" applyBorder="1" applyAlignment="1">
      <alignment vertical="center"/>
    </xf>
    <xf numFmtId="0" fontId="33" fillId="0" borderId="36" xfId="0" applyFont="1" applyFill="1" applyBorder="1" applyAlignment="1">
      <alignment vertical="center" shrinkToFit="1"/>
    </xf>
    <xf numFmtId="0" fontId="33" fillId="0" borderId="61" xfId="0" applyFont="1" applyFill="1" applyBorder="1" applyAlignment="1">
      <alignment vertical="center" shrinkToFit="1"/>
    </xf>
    <xf numFmtId="0" fontId="33" fillId="0" borderId="62" xfId="0" applyFont="1" applyFill="1" applyBorder="1" applyAlignment="1">
      <alignment vertical="center" shrinkToFit="1"/>
    </xf>
    <xf numFmtId="5" fontId="33" fillId="0" borderId="36" xfId="0" applyNumberFormat="1" applyFont="1" applyFill="1" applyBorder="1" applyAlignment="1">
      <alignment vertical="center" shrinkToFit="1"/>
    </xf>
    <xf numFmtId="5" fontId="33" fillId="0" borderId="65" xfId="0" applyNumberFormat="1" applyFont="1" applyFill="1" applyBorder="1" applyAlignment="1">
      <alignment vertical="center" shrinkToFit="1"/>
    </xf>
    <xf numFmtId="0" fontId="33" fillId="0" borderId="66" xfId="0" applyFont="1" applyFill="1" applyBorder="1" applyAlignment="1">
      <alignment horizontal="right" vertical="top" wrapText="1"/>
    </xf>
    <xf numFmtId="0" fontId="33" fillId="0" borderId="0" xfId="0" applyFont="1" applyFill="1" applyBorder="1" applyAlignment="1">
      <alignment horizontal="right" vertical="top" wrapText="1"/>
    </xf>
    <xf numFmtId="176" fontId="33" fillId="0" borderId="19" xfId="114" applyNumberFormat="1" applyFont="1" applyFill="1" applyBorder="1" applyAlignment="1">
      <alignment horizontal="center" vertical="center"/>
    </xf>
    <xf numFmtId="177" fontId="33" fillId="0" borderId="67" xfId="0" applyNumberFormat="1" applyFont="1" applyFill="1" applyBorder="1" applyAlignment="1">
      <alignment horizontal="center" vertical="center"/>
    </xf>
    <xf numFmtId="176" fontId="58" fillId="0" borderId="0" xfId="114" applyNumberFormat="1" applyFont="1" applyFill="1" applyAlignment="1">
      <alignment vertical="center"/>
    </xf>
    <xf numFmtId="177" fontId="58" fillId="0" borderId="0" xfId="0" applyNumberFormat="1" applyFont="1" applyFill="1" applyAlignment="1">
      <alignment vertical="center"/>
    </xf>
    <xf numFmtId="176" fontId="58" fillId="0" borderId="0" xfId="0" applyNumberFormat="1" applyFont="1" applyFill="1" applyAlignment="1">
      <alignment vertical="center"/>
    </xf>
    <xf numFmtId="57" fontId="58" fillId="0" borderId="0" xfId="0" applyNumberFormat="1" applyFont="1" applyFill="1" applyAlignment="1">
      <alignment vertical="center"/>
    </xf>
    <xf numFmtId="177" fontId="33" fillId="0" borderId="0" xfId="0" applyNumberFormat="1" applyFont="1" applyFill="1" applyAlignment="1">
      <alignment horizontal="right" vertical="center"/>
    </xf>
    <xf numFmtId="0" fontId="57" fillId="0" borderId="0" xfId="146" applyFont="1" applyFill="1" applyAlignment="1">
      <alignment vertical="center"/>
      <protection/>
    </xf>
    <xf numFmtId="176" fontId="57" fillId="0" borderId="0" xfId="116" applyNumberFormat="1" applyFont="1" applyFill="1" applyAlignment="1">
      <alignment vertical="center"/>
    </xf>
    <xf numFmtId="177" fontId="57" fillId="0" borderId="0" xfId="146" applyNumberFormat="1" applyFont="1" applyFill="1" applyAlignment="1">
      <alignment vertical="center"/>
      <protection/>
    </xf>
    <xf numFmtId="176" fontId="57" fillId="0" borderId="0" xfId="146" applyNumberFormat="1" applyFont="1" applyFill="1" applyAlignment="1">
      <alignment vertical="center"/>
      <protection/>
    </xf>
    <xf numFmtId="57" fontId="57" fillId="0" borderId="0" xfId="146" applyNumberFormat="1" applyFont="1" applyFill="1" applyAlignment="1">
      <alignment vertical="center"/>
      <protection/>
    </xf>
    <xf numFmtId="0" fontId="42" fillId="0" borderId="0" xfId="146" applyFont="1" applyFill="1" applyAlignment="1">
      <alignment vertical="center"/>
      <protection/>
    </xf>
    <xf numFmtId="179" fontId="57" fillId="0" borderId="0" xfId="146" applyNumberFormat="1" applyFont="1" applyFill="1" applyAlignment="1">
      <alignment vertical="center"/>
      <protection/>
    </xf>
    <xf numFmtId="176" fontId="42" fillId="0" borderId="0" xfId="116" applyNumberFormat="1" applyFont="1" applyFill="1" applyAlignment="1">
      <alignment vertical="center"/>
    </xf>
    <xf numFmtId="177" fontId="42" fillId="0" borderId="0" xfId="146" applyNumberFormat="1" applyFont="1" applyFill="1" applyAlignment="1">
      <alignment vertical="center"/>
      <protection/>
    </xf>
    <xf numFmtId="176" fontId="42" fillId="0" borderId="0" xfId="146" applyNumberFormat="1" applyFont="1" applyFill="1" applyAlignment="1">
      <alignment vertical="center"/>
      <protection/>
    </xf>
    <xf numFmtId="179" fontId="33" fillId="0" borderId="36" xfId="114" applyNumberFormat="1" applyFont="1" applyFill="1" applyBorder="1" applyAlignment="1">
      <alignment vertical="center"/>
    </xf>
    <xf numFmtId="179" fontId="33" fillId="0" borderId="21" xfId="114" applyNumberFormat="1" applyFont="1" applyFill="1" applyBorder="1" applyAlignment="1">
      <alignment vertical="center"/>
    </xf>
    <xf numFmtId="179" fontId="33" fillId="0" borderId="30" xfId="114" applyNumberFormat="1" applyFont="1" applyFill="1" applyBorder="1" applyAlignment="1">
      <alignment vertical="center"/>
    </xf>
    <xf numFmtId="179" fontId="33" fillId="0" borderId="23" xfId="114" applyNumberFormat="1" applyFont="1" applyFill="1" applyBorder="1" applyAlignment="1">
      <alignment vertical="center"/>
    </xf>
    <xf numFmtId="179" fontId="33" fillId="0" borderId="35" xfId="114" applyNumberFormat="1" applyFont="1" applyFill="1" applyBorder="1" applyAlignment="1">
      <alignment vertical="center"/>
    </xf>
    <xf numFmtId="179" fontId="33" fillId="0" borderId="25" xfId="114" applyNumberFormat="1" applyFont="1" applyFill="1" applyBorder="1" applyAlignment="1">
      <alignment vertical="center"/>
    </xf>
    <xf numFmtId="179" fontId="33" fillId="0" borderId="68" xfId="114" applyNumberFormat="1" applyFont="1" applyFill="1" applyBorder="1" applyAlignment="1">
      <alignment vertical="center"/>
    </xf>
    <xf numFmtId="180" fontId="33" fillId="0" borderId="69" xfId="0" applyNumberFormat="1" applyFont="1" applyFill="1" applyBorder="1" applyAlignment="1">
      <alignment vertical="center"/>
    </xf>
    <xf numFmtId="180" fontId="33" fillId="0" borderId="70" xfId="0" applyNumberFormat="1" applyFont="1" applyFill="1" applyBorder="1" applyAlignment="1">
      <alignment vertical="center"/>
    </xf>
    <xf numFmtId="180" fontId="33" fillId="0" borderId="71" xfId="0" applyNumberFormat="1" applyFont="1" applyFill="1" applyBorder="1" applyAlignment="1">
      <alignment vertical="center"/>
    </xf>
    <xf numFmtId="180" fontId="33" fillId="0" borderId="72" xfId="0" applyNumberFormat="1" applyFont="1" applyFill="1" applyBorder="1" applyAlignment="1">
      <alignment vertical="center"/>
    </xf>
    <xf numFmtId="180" fontId="33" fillId="0" borderId="55" xfId="0" applyNumberFormat="1" applyFont="1" applyFill="1" applyBorder="1" applyAlignment="1">
      <alignment vertical="center"/>
    </xf>
    <xf numFmtId="179" fontId="33" fillId="0" borderId="46" xfId="114" applyNumberFormat="1" applyFont="1" applyFill="1" applyBorder="1" applyAlignment="1">
      <alignment vertical="center"/>
    </xf>
    <xf numFmtId="180" fontId="33" fillId="0" borderId="57" xfId="0" applyNumberFormat="1" applyFont="1" applyFill="1" applyBorder="1" applyAlignment="1">
      <alignment vertical="center"/>
    </xf>
    <xf numFmtId="180" fontId="33" fillId="0" borderId="44" xfId="0" applyNumberFormat="1" applyFont="1" applyFill="1" applyBorder="1" applyAlignment="1">
      <alignment vertical="center"/>
    </xf>
    <xf numFmtId="180" fontId="33" fillId="0" borderId="73" xfId="0" applyNumberFormat="1" applyFont="1" applyFill="1" applyBorder="1" applyAlignment="1">
      <alignment vertical="center"/>
    </xf>
    <xf numFmtId="179" fontId="33" fillId="0" borderId="36" xfId="0" applyNumberFormat="1" applyFont="1" applyFill="1" applyBorder="1" applyAlignment="1">
      <alignment vertical="center"/>
    </xf>
    <xf numFmtId="179" fontId="33" fillId="0" borderId="35" xfId="0" applyNumberFormat="1" applyFont="1" applyFill="1" applyBorder="1" applyAlignment="1">
      <alignment vertical="center"/>
    </xf>
    <xf numFmtId="179" fontId="33" fillId="0" borderId="32" xfId="0" applyNumberFormat="1" applyFont="1" applyFill="1" applyBorder="1" applyAlignment="1">
      <alignment vertical="center"/>
    </xf>
    <xf numFmtId="0" fontId="56" fillId="0" borderId="0" xfId="146" applyFont="1" applyFill="1" applyAlignment="1">
      <alignment vertical="center"/>
      <protection/>
    </xf>
    <xf numFmtId="0" fontId="58" fillId="0" borderId="0" xfId="146" applyFont="1" applyFill="1" applyAlignment="1">
      <alignment vertical="center"/>
      <protection/>
    </xf>
    <xf numFmtId="176" fontId="58" fillId="0" borderId="0" xfId="116" applyNumberFormat="1" applyFont="1" applyFill="1" applyAlignment="1">
      <alignment vertical="center"/>
    </xf>
    <xf numFmtId="177" fontId="58" fillId="0" borderId="0" xfId="146" applyNumberFormat="1" applyFont="1" applyFill="1" applyAlignment="1">
      <alignment vertical="center"/>
      <protection/>
    </xf>
    <xf numFmtId="176" fontId="58" fillId="0" borderId="0" xfId="146" applyNumberFormat="1" applyFont="1" applyFill="1" applyAlignment="1">
      <alignment vertical="center"/>
      <protection/>
    </xf>
    <xf numFmtId="0" fontId="53" fillId="0" borderId="0" xfId="146" applyFont="1" applyFill="1" applyAlignment="1">
      <alignment vertical="center"/>
      <protection/>
    </xf>
    <xf numFmtId="177" fontId="33" fillId="0" borderId="0" xfId="146" applyNumberFormat="1" applyFont="1" applyFill="1" applyAlignment="1">
      <alignment horizontal="right" vertical="center"/>
      <protection/>
    </xf>
    <xf numFmtId="177" fontId="33" fillId="0" borderId="67" xfId="146" applyNumberFormat="1" applyFont="1" applyFill="1" applyBorder="1" applyAlignment="1">
      <alignment horizontal="center" vertical="center"/>
      <protection/>
    </xf>
    <xf numFmtId="0" fontId="33" fillId="0" borderId="74" xfId="146" applyFont="1" applyFill="1" applyBorder="1" applyAlignment="1">
      <alignment vertical="center"/>
      <protection/>
    </xf>
    <xf numFmtId="0" fontId="33" fillId="0" borderId="66" xfId="146" applyFont="1" applyBorder="1" applyAlignment="1">
      <alignment/>
      <protection/>
    </xf>
    <xf numFmtId="0" fontId="33" fillId="0" borderId="75" xfId="146" applyFont="1" applyBorder="1" applyAlignment="1">
      <alignment vertical="center"/>
      <protection/>
    </xf>
    <xf numFmtId="0" fontId="33" fillId="0" borderId="36" xfId="146" applyFont="1" applyFill="1" applyBorder="1" applyAlignment="1">
      <alignment vertical="center"/>
      <protection/>
    </xf>
    <xf numFmtId="0" fontId="33" fillId="0" borderId="76" xfId="146" applyFont="1" applyFill="1" applyBorder="1" applyAlignment="1">
      <alignment vertical="center"/>
      <protection/>
    </xf>
    <xf numFmtId="0" fontId="33" fillId="0" borderId="77" xfId="146" applyFont="1" applyFill="1" applyBorder="1" applyAlignment="1">
      <alignment vertical="center"/>
      <protection/>
    </xf>
    <xf numFmtId="0" fontId="33" fillId="0" borderId="70" xfId="146" applyFont="1" applyFill="1" applyBorder="1" applyAlignment="1">
      <alignment vertical="center"/>
      <protection/>
    </xf>
    <xf numFmtId="0" fontId="33" fillId="0" borderId="42" xfId="146" applyFont="1" applyFill="1" applyBorder="1" applyAlignment="1">
      <alignment vertical="center"/>
      <protection/>
    </xf>
    <xf numFmtId="0" fontId="33" fillId="0" borderId="78" xfId="146" applyFont="1" applyFill="1" applyBorder="1" applyAlignment="1">
      <alignment vertical="center"/>
      <protection/>
    </xf>
    <xf numFmtId="0" fontId="33" fillId="0" borderId="79" xfId="146" applyFont="1" applyFill="1" applyBorder="1" applyAlignment="1">
      <alignment vertical="center"/>
      <protection/>
    </xf>
    <xf numFmtId="0" fontId="33" fillId="0" borderId="72" xfId="146" applyFont="1" applyFill="1" applyBorder="1" applyAlignment="1">
      <alignment vertical="center"/>
      <protection/>
    </xf>
    <xf numFmtId="0" fontId="33" fillId="0" borderId="80" xfId="146" applyFont="1" applyBorder="1" applyAlignment="1">
      <alignment vertical="center"/>
      <protection/>
    </xf>
    <xf numFmtId="0" fontId="33" fillId="0" borderId="81" xfId="146" applyFont="1" applyFill="1" applyBorder="1" applyAlignment="1">
      <alignment vertical="center"/>
      <protection/>
    </xf>
    <xf numFmtId="0" fontId="33" fillId="0" borderId="82" xfId="146" applyFont="1" applyFill="1" applyBorder="1" applyAlignment="1">
      <alignment vertical="center"/>
      <protection/>
    </xf>
    <xf numFmtId="0" fontId="33" fillId="0" borderId="83" xfId="146" applyFont="1" applyFill="1" applyBorder="1" applyAlignment="1">
      <alignment vertical="center"/>
      <protection/>
    </xf>
    <xf numFmtId="0" fontId="33" fillId="0" borderId="84" xfId="146" applyFont="1" applyFill="1" applyBorder="1" applyAlignment="1">
      <alignment vertical="center"/>
      <protection/>
    </xf>
    <xf numFmtId="0" fontId="33" fillId="0" borderId="52" xfId="146" applyFont="1" applyFill="1" applyBorder="1" applyAlignment="1">
      <alignment vertical="center"/>
      <protection/>
    </xf>
    <xf numFmtId="0" fontId="33" fillId="0" borderId="37" xfId="146" applyFont="1" applyFill="1" applyBorder="1" applyAlignment="1">
      <alignment vertical="center"/>
      <protection/>
    </xf>
    <xf numFmtId="0" fontId="33" fillId="0" borderId="53" xfId="146" applyFont="1" applyFill="1" applyBorder="1" applyAlignment="1">
      <alignment vertical="center"/>
      <protection/>
    </xf>
    <xf numFmtId="0" fontId="33" fillId="0" borderId="55" xfId="146" applyFont="1" applyBorder="1" applyAlignment="1">
      <alignment vertical="center"/>
      <protection/>
    </xf>
    <xf numFmtId="0" fontId="33" fillId="0" borderId="85" xfId="146" applyFont="1" applyFill="1" applyBorder="1" applyAlignment="1">
      <alignment vertical="center"/>
      <protection/>
    </xf>
    <xf numFmtId="0" fontId="33" fillId="0" borderId="86" xfId="146" applyFont="1" applyFill="1" applyBorder="1" applyAlignment="1">
      <alignment vertical="center"/>
      <protection/>
    </xf>
    <xf numFmtId="0" fontId="33" fillId="0" borderId="71" xfId="146" applyFont="1" applyFill="1" applyBorder="1" applyAlignment="1">
      <alignment vertical="center"/>
      <protection/>
    </xf>
    <xf numFmtId="0" fontId="33" fillId="0" borderId="87" xfId="146" applyFont="1" applyFill="1" applyBorder="1" applyAlignment="1">
      <alignment vertical="center"/>
      <protection/>
    </xf>
    <xf numFmtId="0" fontId="33" fillId="0" borderId="46" xfId="146" applyFont="1" applyFill="1" applyBorder="1" applyAlignment="1">
      <alignment vertical="center"/>
      <protection/>
    </xf>
    <xf numFmtId="0" fontId="33" fillId="0" borderId="88" xfId="146" applyFont="1" applyFill="1" applyBorder="1" applyAlignment="1">
      <alignment vertical="center"/>
      <protection/>
    </xf>
    <xf numFmtId="0" fontId="33" fillId="0" borderId="47" xfId="146" applyFont="1" applyFill="1" applyBorder="1" applyAlignment="1">
      <alignment vertical="center"/>
      <protection/>
    </xf>
    <xf numFmtId="0" fontId="33" fillId="0" borderId="89" xfId="146" applyFont="1" applyBorder="1" applyAlignment="1">
      <alignment vertical="center"/>
      <protection/>
    </xf>
    <xf numFmtId="0" fontId="33" fillId="0" borderId="90" xfId="146" applyFont="1" applyBorder="1" applyAlignment="1">
      <alignment vertical="center"/>
      <protection/>
    </xf>
    <xf numFmtId="5" fontId="33" fillId="0" borderId="91" xfId="146" applyNumberFormat="1" applyFont="1" applyFill="1" applyBorder="1" applyAlignment="1">
      <alignment horizontal="left" vertical="center"/>
      <protection/>
    </xf>
    <xf numFmtId="5" fontId="33" fillId="0" borderId="92" xfId="146" applyNumberFormat="1" applyFont="1" applyFill="1" applyBorder="1" applyAlignment="1">
      <alignment horizontal="left" vertical="center"/>
      <protection/>
    </xf>
    <xf numFmtId="0" fontId="33" fillId="0" borderId="93" xfId="146" applyFont="1" applyBorder="1" applyAlignment="1">
      <alignment vertical="center"/>
      <protection/>
    </xf>
    <xf numFmtId="0" fontId="33" fillId="0" borderId="37" xfId="146" applyFont="1" applyBorder="1" applyAlignment="1">
      <alignment vertical="center"/>
      <protection/>
    </xf>
    <xf numFmtId="0" fontId="33" fillId="0" borderId="53" xfId="146" applyFont="1" applyBorder="1" applyAlignment="1">
      <alignment vertical="center"/>
      <protection/>
    </xf>
    <xf numFmtId="0" fontId="33" fillId="0" borderId="0" xfId="0" applyFont="1" applyAlignment="1">
      <alignment vertical="center"/>
    </xf>
    <xf numFmtId="0" fontId="33" fillId="0" borderId="0" xfId="146" applyFont="1" applyFill="1" applyAlignment="1">
      <alignment vertical="center"/>
      <protection/>
    </xf>
    <xf numFmtId="180" fontId="33" fillId="0" borderId="75" xfId="146" applyNumberFormat="1" applyFont="1" applyFill="1" applyBorder="1" applyAlignment="1">
      <alignment vertical="center"/>
      <protection/>
    </xf>
    <xf numFmtId="180" fontId="33" fillId="0" borderId="70" xfId="146" applyNumberFormat="1" applyFont="1" applyFill="1" applyBorder="1" applyAlignment="1">
      <alignment vertical="center"/>
      <protection/>
    </xf>
    <xf numFmtId="180" fontId="33" fillId="0" borderId="72" xfId="146" applyNumberFormat="1" applyFont="1" applyFill="1" applyBorder="1" applyAlignment="1">
      <alignment vertical="center"/>
      <protection/>
    </xf>
    <xf numFmtId="180" fontId="33" fillId="0" borderId="55" xfId="146" applyNumberFormat="1" applyFont="1" applyFill="1" applyBorder="1" applyAlignment="1">
      <alignment vertical="center"/>
      <protection/>
    </xf>
    <xf numFmtId="180" fontId="33" fillId="0" borderId="84" xfId="146" applyNumberFormat="1" applyFont="1" applyFill="1" applyBorder="1" applyAlignment="1">
      <alignment vertical="center"/>
      <protection/>
    </xf>
    <xf numFmtId="180" fontId="33" fillId="0" borderId="53" xfId="146" applyNumberFormat="1" applyFont="1" applyFill="1" applyBorder="1" applyAlignment="1">
      <alignment vertical="center"/>
      <protection/>
    </xf>
    <xf numFmtId="180" fontId="33" fillId="0" borderId="71" xfId="146" applyNumberFormat="1" applyFont="1" applyFill="1" applyBorder="1" applyAlignment="1">
      <alignment vertical="center"/>
      <protection/>
    </xf>
    <xf numFmtId="180" fontId="33" fillId="0" borderId="94" xfId="146" applyNumberFormat="1" applyFont="1" applyFill="1" applyBorder="1" applyAlignment="1">
      <alignment vertical="center"/>
      <protection/>
    </xf>
    <xf numFmtId="180" fontId="33" fillId="0" borderId="69" xfId="146" applyNumberFormat="1" applyFont="1" applyFill="1" applyBorder="1" applyAlignment="1">
      <alignment vertical="center"/>
      <protection/>
    </xf>
    <xf numFmtId="0" fontId="33" fillId="0" borderId="95" xfId="146" applyFont="1" applyFill="1" applyBorder="1" applyAlignment="1">
      <alignment vertical="center"/>
      <protection/>
    </xf>
    <xf numFmtId="180" fontId="33" fillId="0" borderId="47" xfId="146" applyNumberFormat="1" applyFont="1" applyFill="1" applyBorder="1" applyAlignment="1">
      <alignment vertical="center"/>
      <protection/>
    </xf>
    <xf numFmtId="179" fontId="33" fillId="0" borderId="52" xfId="116" applyNumberFormat="1" applyFont="1" applyFill="1" applyBorder="1" applyAlignment="1">
      <alignment vertical="center"/>
    </xf>
    <xf numFmtId="180" fontId="33" fillId="0" borderId="40" xfId="146" applyNumberFormat="1" applyFont="1" applyFill="1" applyBorder="1" applyAlignment="1">
      <alignment vertical="center"/>
      <protection/>
    </xf>
    <xf numFmtId="179" fontId="33" fillId="0" borderId="96" xfId="146" applyNumberFormat="1" applyFont="1" applyFill="1" applyBorder="1" applyAlignment="1">
      <alignment vertical="center"/>
      <protection/>
    </xf>
    <xf numFmtId="180" fontId="33" fillId="0" borderId="75" xfId="146" applyNumberFormat="1" applyFont="1" applyFill="1" applyBorder="1" applyAlignment="1">
      <alignment horizontal="right" vertical="center"/>
      <protection/>
    </xf>
    <xf numFmtId="180" fontId="33" fillId="0" borderId="70" xfId="146" applyNumberFormat="1" applyFont="1" applyFill="1" applyBorder="1" applyAlignment="1">
      <alignment horizontal="right" vertical="center"/>
      <protection/>
    </xf>
    <xf numFmtId="180" fontId="33" fillId="0" borderId="72" xfId="146" applyNumberFormat="1" applyFont="1" applyFill="1" applyBorder="1" applyAlignment="1">
      <alignment horizontal="right" vertical="center"/>
      <protection/>
    </xf>
    <xf numFmtId="179" fontId="33" fillId="0" borderId="54" xfId="146" applyNumberFormat="1" applyFont="1" applyFill="1" applyBorder="1" applyAlignment="1">
      <alignment vertical="center"/>
      <protection/>
    </xf>
    <xf numFmtId="180" fontId="33" fillId="0" borderId="55" xfId="146" applyNumberFormat="1" applyFont="1" applyFill="1" applyBorder="1" applyAlignment="1">
      <alignment horizontal="right" vertical="center"/>
      <protection/>
    </xf>
    <xf numFmtId="180" fontId="33" fillId="0" borderId="84" xfId="146" applyNumberFormat="1" applyFont="1" applyFill="1" applyBorder="1" applyAlignment="1">
      <alignment horizontal="right" vertical="center"/>
      <protection/>
    </xf>
    <xf numFmtId="180" fontId="33" fillId="0" borderId="53" xfId="146" applyNumberFormat="1" applyFont="1" applyFill="1" applyBorder="1" applyAlignment="1">
      <alignment horizontal="right" vertical="center"/>
      <protection/>
    </xf>
    <xf numFmtId="179" fontId="33" fillId="0" borderId="97" xfId="146" applyNumberFormat="1" applyFont="1" applyFill="1" applyBorder="1" applyAlignment="1">
      <alignment vertical="center"/>
      <protection/>
    </xf>
    <xf numFmtId="180" fontId="33" fillId="0" borderId="94" xfId="146" applyNumberFormat="1" applyFont="1" applyFill="1" applyBorder="1" applyAlignment="1">
      <alignment horizontal="right" vertical="center"/>
      <protection/>
    </xf>
    <xf numFmtId="180" fontId="33" fillId="0" borderId="71" xfId="146" applyNumberFormat="1" applyFont="1" applyFill="1" applyBorder="1" applyAlignment="1">
      <alignment horizontal="right" vertical="center"/>
      <protection/>
    </xf>
    <xf numFmtId="180" fontId="33" fillId="0" borderId="47" xfId="146" applyNumberFormat="1" applyFont="1" applyFill="1" applyBorder="1" applyAlignment="1">
      <alignment horizontal="right" vertical="center"/>
      <protection/>
    </xf>
    <xf numFmtId="179" fontId="33" fillId="0" borderId="29" xfId="146" applyNumberFormat="1" applyFont="1" applyFill="1" applyBorder="1" applyAlignment="1">
      <alignment vertical="center"/>
      <protection/>
    </xf>
    <xf numFmtId="57" fontId="58" fillId="0" borderId="0" xfId="146" applyNumberFormat="1" applyFont="1" applyFill="1" applyAlignment="1">
      <alignment vertical="center"/>
      <protection/>
    </xf>
    <xf numFmtId="177" fontId="33" fillId="0" borderId="0" xfId="146" applyNumberFormat="1" applyFont="1" applyFill="1" applyAlignment="1">
      <alignment vertical="center"/>
      <protection/>
    </xf>
    <xf numFmtId="176" fontId="33" fillId="0" borderId="0" xfId="146" applyNumberFormat="1" applyFont="1" applyFill="1" applyAlignment="1">
      <alignment vertical="center"/>
      <protection/>
    </xf>
    <xf numFmtId="0" fontId="33" fillId="0" borderId="0" xfId="0" applyFont="1" applyAlignment="1">
      <alignment vertical="top"/>
    </xf>
    <xf numFmtId="179" fontId="33" fillId="0" borderId="46" xfId="116" applyNumberFormat="1" applyFont="1" applyFill="1" applyBorder="1" applyAlignment="1">
      <alignment vertical="center"/>
    </xf>
    <xf numFmtId="180" fontId="33" fillId="0" borderId="57" xfId="146" applyNumberFormat="1" applyFont="1" applyFill="1" applyBorder="1" applyAlignment="1">
      <alignment vertical="center"/>
      <protection/>
    </xf>
    <xf numFmtId="179" fontId="33" fillId="0" borderId="98" xfId="146" applyNumberFormat="1" applyFont="1" applyFill="1" applyBorder="1" applyAlignment="1">
      <alignment vertical="center"/>
      <protection/>
    </xf>
    <xf numFmtId="180" fontId="33" fillId="0" borderId="69" xfId="146" applyNumberFormat="1" applyFont="1" applyFill="1" applyBorder="1" applyAlignment="1">
      <alignment horizontal="right" vertical="center"/>
      <protection/>
    </xf>
    <xf numFmtId="179" fontId="33" fillId="0" borderId="33" xfId="146" applyNumberFormat="1" applyFont="1" applyFill="1" applyBorder="1" applyAlignment="1">
      <alignment vertical="center"/>
      <protection/>
    </xf>
    <xf numFmtId="0" fontId="33" fillId="0" borderId="91" xfId="146" applyFont="1" applyFill="1" applyBorder="1" applyAlignment="1">
      <alignment vertical="center"/>
      <protection/>
    </xf>
    <xf numFmtId="0" fontId="33" fillId="0" borderId="94" xfId="146" applyFont="1" applyBorder="1" applyAlignment="1">
      <alignment vertical="center"/>
      <protection/>
    </xf>
    <xf numFmtId="0" fontId="33" fillId="0" borderId="99" xfId="146" applyFont="1" applyFill="1" applyBorder="1" applyAlignment="1">
      <alignment vertical="center"/>
      <protection/>
    </xf>
    <xf numFmtId="0" fontId="33" fillId="0" borderId="100" xfId="146" applyFont="1" applyFill="1" applyBorder="1" applyAlignment="1">
      <alignment vertical="center"/>
      <protection/>
    </xf>
    <xf numFmtId="0" fontId="33" fillId="0" borderId="101" xfId="146" applyFont="1" applyBorder="1" applyAlignment="1">
      <alignment vertical="center"/>
      <protection/>
    </xf>
    <xf numFmtId="0" fontId="33" fillId="0" borderId="102" xfId="146" applyFont="1" applyFill="1" applyBorder="1" applyAlignment="1">
      <alignment vertical="center"/>
      <protection/>
    </xf>
    <xf numFmtId="0" fontId="33" fillId="0" borderId="103" xfId="146" applyFont="1" applyFill="1" applyBorder="1" applyAlignment="1">
      <alignment vertical="center"/>
      <protection/>
    </xf>
    <xf numFmtId="0" fontId="33" fillId="0" borderId="104" xfId="146" applyFont="1" applyFill="1" applyBorder="1" applyAlignment="1">
      <alignment vertical="center"/>
      <protection/>
    </xf>
    <xf numFmtId="180" fontId="33" fillId="0" borderId="65" xfId="0" applyNumberFormat="1" applyFont="1" applyFill="1" applyBorder="1" applyAlignment="1">
      <alignment vertical="center"/>
    </xf>
    <xf numFmtId="179" fontId="33" fillId="0" borderId="25" xfId="0" applyNumberFormat="1" applyFont="1" applyFill="1" applyBorder="1" applyAlignment="1">
      <alignment vertical="center"/>
    </xf>
    <xf numFmtId="180" fontId="33" fillId="0" borderId="94" xfId="0" applyNumberFormat="1" applyFont="1" applyFill="1" applyBorder="1" applyAlignment="1">
      <alignment vertical="center"/>
    </xf>
    <xf numFmtId="0" fontId="0" fillId="0" borderId="74" xfId="0" applyFont="1" applyFill="1" applyBorder="1" applyAlignment="1" applyProtection="1">
      <alignment horizontal="center"/>
      <protection locked="0"/>
    </xf>
    <xf numFmtId="0" fontId="0" fillId="0" borderId="96" xfId="0" applyFont="1" applyFill="1" applyBorder="1" applyAlignment="1" applyProtection="1">
      <alignment/>
      <protection locked="0"/>
    </xf>
    <xf numFmtId="0" fontId="0" fillId="0" borderId="85" xfId="0" applyFont="1" applyFill="1" applyBorder="1" applyAlignment="1" applyProtection="1">
      <alignment horizontal="center"/>
      <protection locked="0"/>
    </xf>
    <xf numFmtId="0" fontId="0" fillId="0" borderId="98" xfId="0" applyFont="1" applyFill="1" applyBorder="1" applyAlignment="1" applyProtection="1">
      <alignment/>
      <protection locked="0"/>
    </xf>
    <xf numFmtId="0" fontId="0" fillId="0" borderId="105" xfId="0" applyFont="1" applyFill="1" applyBorder="1" applyAlignment="1" applyProtection="1">
      <alignment horizontal="center" shrinkToFit="1"/>
      <protection locked="0"/>
    </xf>
    <xf numFmtId="0" fontId="0" fillId="0" borderId="106" xfId="0" applyFont="1" applyFill="1" applyBorder="1" applyAlignment="1" applyProtection="1">
      <alignment shrinkToFit="1"/>
      <protection locked="0"/>
    </xf>
    <xf numFmtId="179" fontId="0" fillId="0" borderId="107" xfId="145" applyNumberFormat="1" applyFont="1" applyFill="1" applyBorder="1" applyAlignment="1" applyProtection="1">
      <alignment/>
      <protection/>
    </xf>
    <xf numFmtId="179" fontId="0" fillId="0" borderId="108" xfId="145" applyNumberFormat="1" applyFont="1" applyFill="1" applyBorder="1" applyAlignment="1" applyProtection="1">
      <alignment/>
      <protection/>
    </xf>
    <xf numFmtId="179" fontId="0" fillId="0" borderId="109" xfId="145" applyNumberFormat="1" applyFont="1" applyFill="1" applyBorder="1" applyAlignment="1" applyProtection="1">
      <alignment/>
      <protection/>
    </xf>
    <xf numFmtId="0" fontId="0" fillId="0" borderId="110" xfId="0" applyFont="1" applyFill="1" applyBorder="1" applyAlignment="1" applyProtection="1">
      <alignment horizontal="center" vertical="center"/>
      <protection locked="0"/>
    </xf>
    <xf numFmtId="0" fontId="0" fillId="0" borderId="0" xfId="0" applyAlignment="1">
      <alignment horizontal="right"/>
    </xf>
    <xf numFmtId="179" fontId="0" fillId="0" borderId="111" xfId="145" applyNumberFormat="1" applyFont="1" applyFill="1" applyBorder="1" applyAlignment="1" applyProtection="1">
      <alignment/>
      <protection/>
    </xf>
    <xf numFmtId="179" fontId="0" fillId="0" borderId="112" xfId="145" applyNumberFormat="1" applyFont="1" applyFill="1" applyBorder="1" applyAlignment="1" applyProtection="1">
      <alignment/>
      <protection/>
    </xf>
    <xf numFmtId="0" fontId="0" fillId="0" borderId="113" xfId="145" applyFont="1" applyFill="1" applyBorder="1" applyAlignment="1" applyProtection="1">
      <alignment horizontal="right" vertical="center" shrinkToFit="1"/>
      <protection locked="0"/>
    </xf>
    <xf numFmtId="179" fontId="0" fillId="0" borderId="114" xfId="0" applyNumberFormat="1" applyFont="1" applyFill="1" applyBorder="1" applyAlignment="1" applyProtection="1">
      <alignment/>
      <protection locked="0"/>
    </xf>
    <xf numFmtId="0" fontId="0" fillId="0" borderId="115" xfId="145" applyFont="1" applyFill="1" applyBorder="1" applyAlignment="1" applyProtection="1">
      <alignment horizontal="right" vertical="center" shrinkToFit="1"/>
      <protection locked="0"/>
    </xf>
    <xf numFmtId="0" fontId="0" fillId="0" borderId="110" xfId="145" applyFont="1" applyFill="1" applyBorder="1" applyAlignment="1" applyProtection="1">
      <alignment horizontal="center" vertical="center" shrinkToFit="1"/>
      <protection locked="0"/>
    </xf>
    <xf numFmtId="179" fontId="0" fillId="0" borderId="116" xfId="145" applyNumberFormat="1" applyFont="1" applyFill="1" applyBorder="1" applyAlignment="1" applyProtection="1">
      <alignment/>
      <protection/>
    </xf>
    <xf numFmtId="179" fontId="0" fillId="0" borderId="117" xfId="145" applyNumberFormat="1" applyFont="1" applyFill="1" applyBorder="1" applyAlignment="1" applyProtection="1">
      <alignment/>
      <protection/>
    </xf>
    <xf numFmtId="0" fontId="33" fillId="0" borderId="118" xfId="147" applyFill="1" applyBorder="1">
      <alignment vertical="center"/>
      <protection/>
    </xf>
    <xf numFmtId="38" fontId="33" fillId="0" borderId="118" xfId="117" applyFont="1" applyFill="1" applyBorder="1" applyAlignment="1">
      <alignment vertical="center"/>
    </xf>
    <xf numFmtId="0" fontId="33" fillId="0" borderId="0" xfId="147" applyFill="1">
      <alignment vertical="center"/>
      <protection/>
    </xf>
    <xf numFmtId="38" fontId="33" fillId="0" borderId="118" xfId="114" applyFont="1" applyFill="1" applyBorder="1" applyAlignment="1">
      <alignment vertical="center"/>
    </xf>
    <xf numFmtId="179" fontId="0" fillId="0" borderId="116" xfId="0" applyNumberFormat="1" applyFont="1" applyFill="1" applyBorder="1" applyAlignment="1" applyProtection="1">
      <alignment horizontal="right"/>
      <protection locked="0"/>
    </xf>
    <xf numFmtId="179" fontId="0" fillId="0" borderId="117" xfId="0" applyNumberFormat="1" applyFont="1" applyFill="1" applyBorder="1" applyAlignment="1" applyProtection="1">
      <alignment horizontal="right"/>
      <protection locked="0"/>
    </xf>
    <xf numFmtId="0" fontId="0" fillId="0" borderId="103" xfId="145" applyFont="1" applyFill="1" applyBorder="1" applyAlignment="1" applyProtection="1">
      <alignment horizontal="right" vertical="center" shrinkToFit="1"/>
      <protection locked="0"/>
    </xf>
    <xf numFmtId="0" fontId="0" fillId="0" borderId="119" xfId="145" applyFont="1" applyFill="1" applyBorder="1" applyAlignment="1" applyProtection="1">
      <alignment horizontal="right" vertical="center" shrinkToFit="1"/>
      <protection locked="0"/>
    </xf>
    <xf numFmtId="0" fontId="0" fillId="0" borderId="119" xfId="0" applyFont="1" applyFill="1" applyBorder="1" applyAlignment="1" applyProtection="1">
      <alignment horizontal="right" vertical="center"/>
      <protection locked="0"/>
    </xf>
    <xf numFmtId="189" fontId="0" fillId="0" borderId="94" xfId="145" applyNumberFormat="1" applyFont="1" applyFill="1" applyBorder="1" applyAlignment="1" applyProtection="1">
      <alignment/>
      <protection/>
    </xf>
    <xf numFmtId="189" fontId="0" fillId="0" borderId="120" xfId="145" applyNumberFormat="1" applyFont="1" applyFill="1" applyBorder="1" applyAlignment="1" applyProtection="1">
      <alignment/>
      <protection/>
    </xf>
    <xf numFmtId="179" fontId="33" fillId="0" borderId="118" xfId="117" applyNumberFormat="1" applyFont="1" applyFill="1" applyBorder="1" applyAlignment="1">
      <alignment vertical="center"/>
    </xf>
    <xf numFmtId="180" fontId="33" fillId="0" borderId="118" xfId="117" applyNumberFormat="1" applyFont="1" applyFill="1" applyBorder="1" applyAlignment="1">
      <alignment vertical="center"/>
    </xf>
    <xf numFmtId="179" fontId="0" fillId="0" borderId="121" xfId="145" applyNumberFormat="1" applyFont="1" applyFill="1" applyBorder="1" applyAlignment="1" applyProtection="1">
      <alignment/>
      <protection/>
    </xf>
    <xf numFmtId="179" fontId="0" fillId="0" borderId="90" xfId="145" applyNumberFormat="1" applyFont="1" applyFill="1" applyBorder="1" applyAlignment="1" applyProtection="1">
      <alignment/>
      <protection/>
    </xf>
    <xf numFmtId="179" fontId="0" fillId="0" borderId="111" xfId="145" applyNumberFormat="1" applyFont="1" applyFill="1" applyBorder="1" applyAlignment="1" applyProtection="1">
      <alignment/>
      <protection/>
    </xf>
    <xf numFmtId="179" fontId="0" fillId="0" borderId="109" xfId="145" applyNumberFormat="1" applyFont="1" applyFill="1" applyBorder="1" applyAlignment="1" applyProtection="1">
      <alignment/>
      <protection/>
    </xf>
    <xf numFmtId="0" fontId="56" fillId="0" borderId="0" xfId="147" applyFont="1" applyFill="1" applyAlignment="1">
      <alignment vertical="center"/>
      <protection/>
    </xf>
    <xf numFmtId="0" fontId="33" fillId="0" borderId="0" xfId="147" applyFont="1" applyFill="1" applyAlignment="1">
      <alignment horizontal="right" vertical="center"/>
      <protection/>
    </xf>
    <xf numFmtId="0" fontId="33" fillId="0" borderId="0" xfId="147" applyFill="1" applyAlignment="1">
      <alignment vertical="center"/>
      <protection/>
    </xf>
    <xf numFmtId="0" fontId="33" fillId="0" borderId="122" xfId="147" applyFill="1" applyBorder="1" applyAlignment="1">
      <alignment horizontal="center" vertical="center" wrapText="1"/>
      <protection/>
    </xf>
    <xf numFmtId="0" fontId="33" fillId="0" borderId="123" xfId="147" applyFill="1" applyBorder="1" applyAlignment="1">
      <alignment horizontal="center" vertical="center"/>
      <protection/>
    </xf>
    <xf numFmtId="0" fontId="33" fillId="0" borderId="106" xfId="147" applyFill="1" applyBorder="1" applyAlignment="1">
      <alignment horizontal="center" vertical="center"/>
      <protection/>
    </xf>
    <xf numFmtId="0" fontId="33" fillId="0" borderId="123" xfId="147" applyFill="1" applyBorder="1" applyAlignment="1">
      <alignment horizontal="center" vertical="center" wrapText="1"/>
      <protection/>
    </xf>
    <xf numFmtId="0" fontId="33" fillId="0" borderId="123" xfId="147" applyFill="1" applyBorder="1" applyAlignment="1">
      <alignment horizontal="right" vertical="center" wrapText="1"/>
      <protection/>
    </xf>
    <xf numFmtId="38" fontId="33" fillId="0" borderId="118" xfId="147" applyNumberFormat="1" applyFill="1" applyBorder="1" applyAlignment="1">
      <alignment horizontal="right" vertical="center" wrapText="1"/>
      <protection/>
    </xf>
    <xf numFmtId="38" fontId="33" fillId="0" borderId="0" xfId="147" applyNumberFormat="1" applyFill="1">
      <alignment vertical="center"/>
      <protection/>
    </xf>
    <xf numFmtId="180" fontId="0" fillId="0" borderId="55" xfId="97" applyNumberFormat="1" applyFont="1" applyFill="1" applyBorder="1" applyAlignment="1" applyProtection="1">
      <alignment horizontal="right"/>
      <protection/>
    </xf>
    <xf numFmtId="180" fontId="0" fillId="0" borderId="120" xfId="97" applyNumberFormat="1" applyFont="1" applyFill="1" applyBorder="1" applyAlignment="1" applyProtection="1">
      <alignment horizontal="right"/>
      <protection/>
    </xf>
    <xf numFmtId="179" fontId="0" fillId="0" borderId="21" xfId="114" applyNumberFormat="1" applyFont="1" applyFill="1" applyBorder="1" applyAlignment="1">
      <alignment vertical="center"/>
    </xf>
    <xf numFmtId="179" fontId="0" fillId="0" borderId="124" xfId="148" applyNumberFormat="1" applyFont="1" applyFill="1" applyBorder="1" applyAlignment="1" applyProtection="1">
      <alignment horizontal="right" vertical="center"/>
      <protection/>
    </xf>
    <xf numFmtId="0" fontId="54" fillId="0" borderId="29" xfId="0" applyFont="1" applyFill="1" applyBorder="1" applyAlignment="1">
      <alignment horizontal="right" vertical="center" wrapText="1"/>
    </xf>
    <xf numFmtId="0" fontId="54" fillId="0" borderId="125" xfId="0" applyFont="1" applyFill="1" applyBorder="1" applyAlignment="1">
      <alignment horizontal="right" vertical="center" wrapText="1"/>
    </xf>
    <xf numFmtId="0" fontId="59" fillId="0" borderId="0" xfId="0" applyFont="1" applyFill="1" applyAlignment="1">
      <alignment vertical="center"/>
    </xf>
    <xf numFmtId="0" fontId="33" fillId="0" borderId="66" xfId="0" applyFont="1" applyBorder="1" applyAlignment="1">
      <alignment vertical="top" wrapText="1"/>
    </xf>
    <xf numFmtId="0" fontId="33" fillId="0" borderId="0" xfId="0" applyFont="1" applyBorder="1" applyAlignment="1">
      <alignment vertical="top" wrapText="1"/>
    </xf>
    <xf numFmtId="0" fontId="33" fillId="0" borderId="91" xfId="0" applyFont="1" applyFill="1" applyBorder="1" applyAlignment="1">
      <alignment vertical="center" shrinkToFit="1"/>
    </xf>
    <xf numFmtId="0" fontId="33" fillId="0" borderId="94" xfId="0" applyFont="1" applyBorder="1" applyAlignment="1">
      <alignment vertical="center" shrinkToFit="1"/>
    </xf>
    <xf numFmtId="5" fontId="33" fillId="0" borderId="99" xfId="0" applyNumberFormat="1" applyFont="1" applyFill="1" applyBorder="1" applyAlignment="1">
      <alignment vertical="center" shrinkToFit="1"/>
    </xf>
    <xf numFmtId="0" fontId="33" fillId="0" borderId="46" xfId="0" applyFont="1" applyFill="1" applyBorder="1" applyAlignment="1">
      <alignment vertical="center" shrinkToFit="1"/>
    </xf>
    <xf numFmtId="0" fontId="33" fillId="0" borderId="47" xfId="0" applyFont="1" applyBorder="1" applyAlignment="1">
      <alignment vertical="center" shrinkToFit="1"/>
    </xf>
    <xf numFmtId="0" fontId="33" fillId="0" borderId="99" xfId="0" applyFont="1" applyFill="1" applyBorder="1" applyAlignment="1">
      <alignment vertical="center" shrinkToFit="1"/>
    </xf>
    <xf numFmtId="0" fontId="33" fillId="0" borderId="74" xfId="0" applyFont="1" applyFill="1" applyBorder="1" applyAlignment="1">
      <alignment horizontal="center" vertical="center"/>
    </xf>
    <xf numFmtId="0" fontId="33" fillId="0" borderId="75" xfId="0" applyFont="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Border="1" applyAlignment="1">
      <alignment horizontal="center" vertical="center"/>
    </xf>
    <xf numFmtId="177" fontId="33" fillId="0" borderId="100" xfId="0" applyNumberFormat="1" applyFont="1" applyFill="1" applyBorder="1" applyAlignment="1">
      <alignment horizontal="center" vertical="center"/>
    </xf>
    <xf numFmtId="177" fontId="33" fillId="0" borderId="101" xfId="0" applyNumberFormat="1" applyFont="1" applyFill="1" applyBorder="1" applyAlignment="1">
      <alignment horizontal="center" vertical="center"/>
    </xf>
    <xf numFmtId="176" fontId="33" fillId="0" borderId="34" xfId="0" applyNumberFormat="1" applyFont="1" applyFill="1" applyBorder="1" applyAlignment="1">
      <alignment horizontal="center" vertical="center" wrapText="1"/>
    </xf>
    <xf numFmtId="176" fontId="33" fillId="0" borderId="19" xfId="0" applyNumberFormat="1" applyFont="1" applyFill="1" applyBorder="1" applyAlignment="1">
      <alignment horizontal="center" vertical="center"/>
    </xf>
    <xf numFmtId="177" fontId="33" fillId="0" borderId="75" xfId="0" applyNumberFormat="1" applyFont="1" applyFill="1" applyBorder="1" applyAlignment="1">
      <alignment horizontal="center" vertical="center" wrapText="1"/>
    </xf>
    <xf numFmtId="177" fontId="33" fillId="0" borderId="53" xfId="0" applyNumberFormat="1" applyFont="1" applyFill="1" applyBorder="1" applyAlignment="1">
      <alignment horizontal="center" vertical="center"/>
    </xf>
    <xf numFmtId="0" fontId="33" fillId="0" borderId="74" xfId="0" applyFont="1" applyFill="1" applyBorder="1" applyAlignment="1">
      <alignment vertical="center" shrinkToFit="1"/>
    </xf>
    <xf numFmtId="0" fontId="33" fillId="0" borderId="101" xfId="0" applyFont="1" applyBorder="1" applyAlignment="1">
      <alignment vertical="center" shrinkToFit="1"/>
    </xf>
    <xf numFmtId="0" fontId="33" fillId="0" borderId="74" xfId="146" applyFont="1" applyFill="1" applyBorder="1" applyAlignment="1">
      <alignment horizontal="center" vertical="center"/>
      <protection/>
    </xf>
    <xf numFmtId="0" fontId="33" fillId="0" borderId="66" xfId="146" applyFont="1" applyFill="1" applyBorder="1" applyAlignment="1">
      <alignment horizontal="center" vertical="center"/>
      <protection/>
    </xf>
    <xf numFmtId="0" fontId="33" fillId="0" borderId="75" xfId="146" applyFont="1" applyFill="1" applyBorder="1" applyAlignment="1">
      <alignment horizontal="center" vertical="center"/>
      <protection/>
    </xf>
    <xf numFmtId="0" fontId="33" fillId="0" borderId="52" xfId="146" applyFont="1" applyFill="1" applyBorder="1" applyAlignment="1">
      <alignment horizontal="center" vertical="center"/>
      <protection/>
    </xf>
    <xf numFmtId="0" fontId="33" fillId="0" borderId="37" xfId="146" applyFont="1" applyFill="1" applyBorder="1" applyAlignment="1">
      <alignment horizontal="center" vertical="center"/>
      <protection/>
    </xf>
    <xf numFmtId="0" fontId="33" fillId="0" borderId="53" xfId="146" applyFont="1" applyFill="1" applyBorder="1" applyAlignment="1">
      <alignment horizontal="center" vertical="center"/>
      <protection/>
    </xf>
    <xf numFmtId="177" fontId="33" fillId="0" borderId="100" xfId="146" applyNumberFormat="1" applyFont="1" applyFill="1" applyBorder="1" applyAlignment="1">
      <alignment horizontal="center" vertical="center"/>
      <protection/>
    </xf>
    <xf numFmtId="177" fontId="33" fillId="0" borderId="101" xfId="146" applyNumberFormat="1" applyFont="1" applyFill="1" applyBorder="1" applyAlignment="1">
      <alignment horizontal="center" vertical="center"/>
      <protection/>
    </xf>
    <xf numFmtId="176" fontId="33" fillId="0" borderId="126" xfId="146" applyNumberFormat="1" applyFont="1" applyFill="1" applyBorder="1" applyAlignment="1">
      <alignment horizontal="center" vertical="center" wrapText="1"/>
      <protection/>
    </xf>
    <xf numFmtId="176" fontId="33" fillId="0" borderId="127" xfId="146" applyNumberFormat="1" applyFont="1" applyFill="1" applyBorder="1" applyAlignment="1">
      <alignment horizontal="center" vertical="center"/>
      <protection/>
    </xf>
    <xf numFmtId="177" fontId="33" fillId="0" borderId="75" xfId="146" applyNumberFormat="1" applyFont="1" applyFill="1" applyBorder="1" applyAlignment="1">
      <alignment horizontal="center" vertical="center" wrapText="1"/>
      <protection/>
    </xf>
    <xf numFmtId="177" fontId="33" fillId="0" borderId="53" xfId="146" applyNumberFormat="1" applyFont="1" applyFill="1" applyBorder="1" applyAlignment="1">
      <alignment horizontal="center" vertical="center"/>
      <protection/>
    </xf>
    <xf numFmtId="0" fontId="33" fillId="0" borderId="92" xfId="146" applyFont="1" applyFill="1" applyBorder="1" applyAlignment="1">
      <alignment vertical="center"/>
      <protection/>
    </xf>
    <xf numFmtId="0" fontId="33" fillId="0" borderId="128" xfId="146" applyFont="1" applyBorder="1" applyAlignment="1">
      <alignment vertical="center"/>
      <protection/>
    </xf>
    <xf numFmtId="0" fontId="33" fillId="0" borderId="46" xfId="146" applyFont="1" applyFill="1" applyBorder="1" applyAlignment="1">
      <alignment horizontal="left" vertical="center"/>
      <protection/>
    </xf>
    <xf numFmtId="0" fontId="33" fillId="0" borderId="47" xfId="146" applyFont="1" applyBorder="1" applyAlignment="1">
      <alignment horizontal="left" vertical="center"/>
      <protection/>
    </xf>
    <xf numFmtId="0" fontId="33" fillId="0" borderId="91" xfId="146" applyFont="1" applyFill="1" applyBorder="1" applyAlignment="1">
      <alignment vertical="center"/>
      <protection/>
    </xf>
    <xf numFmtId="0" fontId="33" fillId="0" borderId="94" xfId="146" applyFont="1" applyBorder="1" applyAlignment="1">
      <alignment vertical="center"/>
      <protection/>
    </xf>
    <xf numFmtId="0" fontId="33" fillId="0" borderId="99" xfId="146" applyFont="1" applyFill="1" applyBorder="1" applyAlignment="1">
      <alignment vertical="center"/>
      <protection/>
    </xf>
    <xf numFmtId="0" fontId="33" fillId="0" borderId="75" xfId="146" applyFont="1" applyBorder="1" applyAlignment="1">
      <alignment horizontal="center" vertical="center"/>
      <protection/>
    </xf>
    <xf numFmtId="0" fontId="33" fillId="0" borderId="53" xfId="146" applyFont="1" applyBorder="1" applyAlignment="1">
      <alignment horizontal="center" vertical="center"/>
      <protection/>
    </xf>
    <xf numFmtId="0" fontId="33" fillId="0" borderId="100" xfId="146" applyFont="1" applyFill="1" applyBorder="1" applyAlignment="1">
      <alignment vertical="center"/>
      <protection/>
    </xf>
    <xf numFmtId="0" fontId="33" fillId="0" borderId="101" xfId="146" applyFont="1" applyBorder="1" applyAlignment="1">
      <alignment vertical="center"/>
      <protection/>
    </xf>
    <xf numFmtId="0" fontId="0" fillId="0" borderId="129" xfId="145" applyFont="1" applyFill="1" applyBorder="1" applyAlignment="1" applyProtection="1">
      <alignment horizontal="center" vertical="center" wrapText="1"/>
      <protection locked="0"/>
    </xf>
    <xf numFmtId="0" fontId="0" fillId="0" borderId="130" xfId="145" applyFont="1" applyFill="1" applyBorder="1" applyAlignment="1" applyProtection="1">
      <alignment horizontal="center" vertical="center"/>
      <protection locked="0"/>
    </xf>
    <xf numFmtId="0" fontId="0" fillId="0" borderId="131" xfId="145" applyFont="1" applyFill="1" applyBorder="1" applyAlignment="1" applyProtection="1">
      <alignment horizontal="center" vertical="center" wrapText="1"/>
      <protection locked="0"/>
    </xf>
    <xf numFmtId="0" fontId="0" fillId="0" borderId="132" xfId="145" applyFont="1" applyFill="1" applyBorder="1" applyAlignment="1" applyProtection="1">
      <alignment horizontal="center" vertical="center"/>
      <protection locked="0"/>
    </xf>
    <xf numFmtId="0" fontId="0" fillId="0" borderId="66" xfId="145" applyFont="1" applyFill="1" applyBorder="1" applyAlignment="1" applyProtection="1">
      <alignment horizontal="center" vertical="center" wrapText="1"/>
      <protection locked="0"/>
    </xf>
    <xf numFmtId="0" fontId="0" fillId="0" borderId="0" xfId="145" applyFont="1" applyFill="1" applyBorder="1" applyAlignment="1" applyProtection="1">
      <alignment horizontal="center" vertical="center"/>
      <protection locked="0"/>
    </xf>
    <xf numFmtId="0" fontId="0" fillId="0" borderId="133" xfId="145" applyFont="1" applyFill="1" applyBorder="1" applyAlignment="1" applyProtection="1">
      <alignment horizontal="center" vertical="center" wrapText="1"/>
      <protection locked="0"/>
    </xf>
    <xf numFmtId="0" fontId="0" fillId="0" borderId="134" xfId="145" applyFont="1" applyFill="1" applyBorder="1" applyAlignment="1" applyProtection="1">
      <alignment horizontal="center" vertical="center" wrapText="1"/>
      <protection locked="0"/>
    </xf>
    <xf numFmtId="0" fontId="0" fillId="0" borderId="75" xfId="145" applyFont="1" applyFill="1" applyBorder="1" applyAlignment="1" applyProtection="1">
      <alignment horizontal="center" vertical="center" wrapText="1"/>
      <protection locked="0"/>
    </xf>
    <xf numFmtId="0" fontId="0" fillId="0" borderId="69" xfId="145"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protection locked="0"/>
    </xf>
    <xf numFmtId="0" fontId="0" fillId="0" borderId="135" xfId="0" applyFont="1" applyFill="1" applyBorder="1" applyAlignment="1" applyProtection="1">
      <alignment horizontal="center"/>
      <protection locked="0"/>
    </xf>
    <xf numFmtId="0" fontId="0" fillId="0" borderId="133"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shrinkToFit="1"/>
      <protection locked="0"/>
    </xf>
    <xf numFmtId="0" fontId="0" fillId="0" borderId="97" xfId="0" applyFont="1" applyFill="1" applyBorder="1" applyAlignment="1" applyProtection="1">
      <alignment horizontal="center" shrinkToFit="1"/>
      <protection locked="0"/>
    </xf>
    <xf numFmtId="0" fontId="0" fillId="0" borderId="91" xfId="0" applyFont="1" applyFill="1" applyBorder="1" applyAlignment="1" applyProtection="1">
      <alignment horizontal="center"/>
      <protection locked="0"/>
    </xf>
    <xf numFmtId="0" fontId="0" fillId="0" borderId="97" xfId="0" applyFont="1" applyFill="1" applyBorder="1" applyAlignment="1" applyProtection="1">
      <alignment horizontal="center"/>
      <protection locked="0"/>
    </xf>
    <xf numFmtId="0" fontId="0" fillId="0" borderId="99"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118" xfId="0" applyFont="1" applyFill="1" applyBorder="1" applyAlignment="1" applyProtection="1">
      <alignment horizontal="center"/>
      <protection locked="0"/>
    </xf>
    <xf numFmtId="0" fontId="33" fillId="0" borderId="118" xfId="147" applyFill="1" applyBorder="1" applyAlignment="1">
      <alignment horizontal="center" vertical="center" wrapText="1"/>
      <protection/>
    </xf>
    <xf numFmtId="0" fontId="33" fillId="0" borderId="122" xfId="147" applyFill="1" applyBorder="1" applyAlignment="1">
      <alignment horizontal="center" vertical="center" wrapText="1"/>
      <protection/>
    </xf>
    <xf numFmtId="0" fontId="60" fillId="0" borderId="80" xfId="147" applyFont="1" applyFill="1" applyBorder="1" applyAlignment="1">
      <alignment horizontal="left" vertical="center" wrapText="1"/>
      <protection/>
    </xf>
    <xf numFmtId="0" fontId="33" fillId="0" borderId="118" xfId="147" applyFill="1" applyBorder="1" applyAlignment="1">
      <alignment horizontal="center" vertical="center"/>
      <protection/>
    </xf>
    <xf numFmtId="0" fontId="33" fillId="0" borderId="109" xfId="147" applyFill="1" applyBorder="1" applyAlignment="1">
      <alignment horizontal="center" vertical="center"/>
      <protection/>
    </xf>
    <xf numFmtId="0" fontId="33" fillId="0" borderId="97" xfId="147" applyFill="1" applyBorder="1" applyAlignment="1">
      <alignment horizontal="center" vertical="center"/>
      <protection/>
    </xf>
    <xf numFmtId="0" fontId="33" fillId="0" borderId="122" xfId="147" applyFill="1" applyBorder="1" applyAlignment="1">
      <alignment horizontal="center" vertical="center"/>
      <protection/>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3" xfId="117"/>
    <cellStyle name="見出し 1" xfId="118"/>
    <cellStyle name="見出し 1 2" xfId="119"/>
    <cellStyle name="見出し 1 3" xfId="120"/>
    <cellStyle name="見出し 2" xfId="121"/>
    <cellStyle name="見出し 2 2" xfId="122"/>
    <cellStyle name="見出し 2 3" xfId="123"/>
    <cellStyle name="見出し 3" xfId="124"/>
    <cellStyle name="見出し 3 2" xfId="125"/>
    <cellStyle name="見出し 3 3" xfId="126"/>
    <cellStyle name="見出し 4" xfId="127"/>
    <cellStyle name="見出し 4 2" xfId="128"/>
    <cellStyle name="見出し 4 3" xfId="129"/>
    <cellStyle name="集計" xfId="130"/>
    <cellStyle name="集計 2" xfId="131"/>
    <cellStyle name="集計 3" xfId="132"/>
    <cellStyle name="出力" xfId="133"/>
    <cellStyle name="出力 2" xfId="134"/>
    <cellStyle name="出力 3" xfId="135"/>
    <cellStyle name="説明文" xfId="136"/>
    <cellStyle name="説明文 2" xfId="137"/>
    <cellStyle name="説明文 3" xfId="138"/>
    <cellStyle name="Currency [0]" xfId="139"/>
    <cellStyle name="Currency" xfId="140"/>
    <cellStyle name="入力" xfId="141"/>
    <cellStyle name="入力 2" xfId="142"/>
    <cellStyle name="入力 3" xfId="143"/>
    <cellStyle name="標準 2" xfId="144"/>
    <cellStyle name="標準 2 2" xfId="145"/>
    <cellStyle name="標準 3" xfId="146"/>
    <cellStyle name="標準 4" xfId="147"/>
    <cellStyle name="標準_H20普通会計予算額等調（様式） 2 2" xfId="148"/>
    <cellStyle name="Followed Hyperlink" xfId="149"/>
    <cellStyle name="未定義" xfId="150"/>
    <cellStyle name="良い" xfId="151"/>
    <cellStyle name="良い 2" xfId="152"/>
    <cellStyle name="良い 3"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09775"/>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4785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4785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J2" sqref="J2"/>
    </sheetView>
  </sheetViews>
  <sheetFormatPr defaultColWidth="9.00390625" defaultRowHeight="13.5"/>
  <cols>
    <col min="1" max="1" width="1.37890625" style="20" customWidth="1"/>
    <col min="2" max="2" width="5.625" style="64" customWidth="1"/>
    <col min="3" max="3" width="13.25390625" style="25" customWidth="1"/>
    <col min="4" max="4" width="13.375" style="20" customWidth="1"/>
    <col min="5" max="6" width="13.375" style="25" customWidth="1"/>
    <col min="7" max="7" width="9.125" style="25" customWidth="1"/>
    <col min="8" max="8" width="4.875" style="20" customWidth="1"/>
    <col min="9" max="9" width="4.75390625" style="25" customWidth="1"/>
    <col min="10" max="10" width="13.375" style="25" customWidth="1"/>
    <col min="11" max="13" width="13.375" style="20" customWidth="1"/>
    <col min="14" max="14" width="9.25390625" style="20" customWidth="1"/>
    <col min="15" max="15" width="2.875" style="20" customWidth="1"/>
    <col min="16" max="16384" width="9.00390625" style="20" customWidth="1"/>
  </cols>
  <sheetData>
    <row r="1" s="25" customFormat="1" ht="24.75" customHeight="1">
      <c r="A1" s="43" t="s">
        <v>193</v>
      </c>
    </row>
    <row r="2" spans="1:8" s="25" customFormat="1" ht="17.25" customHeight="1">
      <c r="A2" s="44" t="s">
        <v>0</v>
      </c>
      <c r="B2" s="26"/>
      <c r="C2" s="26"/>
      <c r="D2" s="26"/>
      <c r="E2" s="27"/>
      <c r="F2" s="28"/>
      <c r="G2" s="29"/>
      <c r="H2" s="28"/>
    </row>
    <row r="3" spans="1:14" s="25" customFormat="1" ht="13.5" thickBot="1">
      <c r="A3" s="31"/>
      <c r="B3" s="30"/>
      <c r="C3" s="31"/>
      <c r="D3" s="31"/>
      <c r="E3" s="31"/>
      <c r="G3" s="32" t="s">
        <v>1</v>
      </c>
      <c r="H3" s="31"/>
      <c r="I3" s="30"/>
      <c r="J3" s="31"/>
      <c r="K3" s="31"/>
      <c r="L3" s="31"/>
      <c r="N3" s="32" t="s">
        <v>1</v>
      </c>
    </row>
    <row r="4" spans="1:14" s="25" customFormat="1" ht="27" customHeight="1">
      <c r="A4" s="31"/>
      <c r="B4" s="33" t="s">
        <v>2</v>
      </c>
      <c r="C4" s="34" t="s">
        <v>3</v>
      </c>
      <c r="D4" s="35" t="s">
        <v>194</v>
      </c>
      <c r="E4" s="35" t="s">
        <v>195</v>
      </c>
      <c r="F4" s="36" t="s">
        <v>4</v>
      </c>
      <c r="G4" s="37" t="s">
        <v>5</v>
      </c>
      <c r="H4" s="38"/>
      <c r="I4" s="33" t="s">
        <v>2</v>
      </c>
      <c r="J4" s="34" t="s">
        <v>3</v>
      </c>
      <c r="K4" s="35" t="s">
        <v>194</v>
      </c>
      <c r="L4" s="35" t="s">
        <v>195</v>
      </c>
      <c r="M4" s="36" t="s">
        <v>4</v>
      </c>
      <c r="N4" s="37" t="s">
        <v>5</v>
      </c>
    </row>
    <row r="5" spans="1:14" s="25" customFormat="1" ht="12" customHeight="1" thickBot="1">
      <c r="A5" s="31"/>
      <c r="B5" s="39"/>
      <c r="C5" s="40"/>
      <c r="D5" s="274" t="s">
        <v>156</v>
      </c>
      <c r="E5" s="273" t="s">
        <v>7</v>
      </c>
      <c r="F5" s="41" t="s">
        <v>8</v>
      </c>
      <c r="G5" s="42" t="s">
        <v>9</v>
      </c>
      <c r="H5" s="38"/>
      <c r="I5" s="39"/>
      <c r="J5" s="40"/>
      <c r="K5" s="274" t="s">
        <v>6</v>
      </c>
      <c r="L5" s="273" t="s">
        <v>7</v>
      </c>
      <c r="M5" s="41" t="s">
        <v>8</v>
      </c>
      <c r="N5" s="42" t="s">
        <v>9</v>
      </c>
    </row>
    <row r="6" spans="1:15" ht="12.75" customHeight="1">
      <c r="A6" s="21"/>
      <c r="B6" s="45">
        <v>1</v>
      </c>
      <c r="C6" s="46" t="s">
        <v>10</v>
      </c>
      <c r="D6" s="65">
        <v>669000000</v>
      </c>
      <c r="E6" s="65">
        <v>637300000</v>
      </c>
      <c r="F6" s="67">
        <f>+D6-E6</f>
        <v>31700000</v>
      </c>
      <c r="G6" s="68">
        <f>ROUND(+F6/E6*100,1)</f>
        <v>5</v>
      </c>
      <c r="H6" s="21"/>
      <c r="I6" s="45">
        <v>41</v>
      </c>
      <c r="J6" s="46" t="s">
        <v>11</v>
      </c>
      <c r="K6" s="65">
        <v>14288000</v>
      </c>
      <c r="L6" s="65">
        <v>12710000</v>
      </c>
      <c r="M6" s="67">
        <f>+K6-L6</f>
        <v>1578000</v>
      </c>
      <c r="N6" s="68">
        <f>ROUND(+M6/L6*100,1)</f>
        <v>12.4</v>
      </c>
      <c r="O6" s="21"/>
    </row>
    <row r="7" spans="1:15" ht="12.75" customHeight="1">
      <c r="A7" s="21"/>
      <c r="B7" s="47">
        <v>2</v>
      </c>
      <c r="C7" s="48" t="s">
        <v>12</v>
      </c>
      <c r="D7" s="65">
        <v>121000000</v>
      </c>
      <c r="E7" s="65">
        <v>116720000</v>
      </c>
      <c r="F7" s="67">
        <f aca="true" t="shared" si="0" ref="F7:F45">+D7-E7</f>
        <v>4280000</v>
      </c>
      <c r="G7" s="68">
        <f aca="true" t="shared" si="1" ref="G7:G45">ROUND(+F7/E7*100,1)</f>
        <v>3.7</v>
      </c>
      <c r="H7" s="21"/>
      <c r="I7" s="47">
        <v>42</v>
      </c>
      <c r="J7" s="48" t="s">
        <v>13</v>
      </c>
      <c r="K7" s="65">
        <v>13503748</v>
      </c>
      <c r="L7" s="65">
        <v>12705978</v>
      </c>
      <c r="M7" s="67">
        <f aca="true" t="shared" si="2" ref="M7:M28">+K7-L7</f>
        <v>797770</v>
      </c>
      <c r="N7" s="68">
        <f aca="true" t="shared" si="3" ref="N7:N28">ROUND(+M7/L7*100,1)</f>
        <v>6.3</v>
      </c>
      <c r="O7" s="21"/>
    </row>
    <row r="8" spans="1:15" ht="12.75" customHeight="1">
      <c r="A8" s="21"/>
      <c r="B8" s="47">
        <v>3</v>
      </c>
      <c r="C8" s="48" t="s">
        <v>14</v>
      </c>
      <c r="D8" s="65">
        <v>69900000</v>
      </c>
      <c r="E8" s="65">
        <v>69000000</v>
      </c>
      <c r="F8" s="67">
        <f t="shared" si="0"/>
        <v>900000</v>
      </c>
      <c r="G8" s="68">
        <f t="shared" si="1"/>
        <v>1.3</v>
      </c>
      <c r="H8" s="21"/>
      <c r="I8" s="47">
        <v>43</v>
      </c>
      <c r="J8" s="48" t="s">
        <v>15</v>
      </c>
      <c r="K8" s="65">
        <v>10535000</v>
      </c>
      <c r="L8" s="65">
        <v>9880000</v>
      </c>
      <c r="M8" s="67">
        <f t="shared" si="2"/>
        <v>655000</v>
      </c>
      <c r="N8" s="68">
        <f t="shared" si="3"/>
        <v>6.6</v>
      </c>
      <c r="O8" s="21"/>
    </row>
    <row r="9" spans="1:15" ht="12.75" customHeight="1">
      <c r="A9" s="21"/>
      <c r="B9" s="47">
        <v>4</v>
      </c>
      <c r="C9" s="48" t="s">
        <v>16</v>
      </c>
      <c r="D9" s="65">
        <v>233580000</v>
      </c>
      <c r="E9" s="65">
        <v>219820000</v>
      </c>
      <c r="F9" s="67">
        <f t="shared" si="0"/>
        <v>13760000</v>
      </c>
      <c r="G9" s="68">
        <f t="shared" si="1"/>
        <v>6.3</v>
      </c>
      <c r="H9" s="21"/>
      <c r="I9" s="47">
        <v>44</v>
      </c>
      <c r="J9" s="48" t="s">
        <v>17</v>
      </c>
      <c r="K9" s="65">
        <v>4280000</v>
      </c>
      <c r="L9" s="65">
        <v>4274000</v>
      </c>
      <c r="M9" s="67">
        <f t="shared" si="2"/>
        <v>6000</v>
      </c>
      <c r="N9" s="68">
        <f t="shared" si="3"/>
        <v>0.1</v>
      </c>
      <c r="O9" s="21"/>
    </row>
    <row r="10" spans="1:15" ht="12.75" customHeight="1">
      <c r="A10" s="21"/>
      <c r="B10" s="47">
        <v>5</v>
      </c>
      <c r="C10" s="48" t="s">
        <v>18</v>
      </c>
      <c r="D10" s="65">
        <v>27190000</v>
      </c>
      <c r="E10" s="65">
        <v>26450000</v>
      </c>
      <c r="F10" s="67">
        <f t="shared" si="0"/>
        <v>740000</v>
      </c>
      <c r="G10" s="68">
        <f t="shared" si="1"/>
        <v>2.8</v>
      </c>
      <c r="H10" s="21"/>
      <c r="I10" s="47">
        <v>45</v>
      </c>
      <c r="J10" s="48" t="s">
        <v>19</v>
      </c>
      <c r="K10" s="65">
        <v>6932000</v>
      </c>
      <c r="L10" s="65">
        <v>6542000</v>
      </c>
      <c r="M10" s="67">
        <f t="shared" si="2"/>
        <v>390000</v>
      </c>
      <c r="N10" s="68">
        <f t="shared" si="3"/>
        <v>6</v>
      </c>
      <c r="O10" s="21"/>
    </row>
    <row r="11" spans="1:15" ht="12.75" customHeight="1">
      <c r="A11" s="21"/>
      <c r="B11" s="47">
        <v>6</v>
      </c>
      <c r="C11" s="48" t="s">
        <v>20</v>
      </c>
      <c r="D11" s="65">
        <v>29670000</v>
      </c>
      <c r="E11" s="65">
        <v>28050000</v>
      </c>
      <c r="F11" s="67">
        <f t="shared" si="0"/>
        <v>1620000</v>
      </c>
      <c r="G11" s="68">
        <f t="shared" si="1"/>
        <v>5.8</v>
      </c>
      <c r="H11" s="21"/>
      <c r="I11" s="47">
        <v>46</v>
      </c>
      <c r="J11" s="48" t="s">
        <v>21</v>
      </c>
      <c r="K11" s="65">
        <v>6463000</v>
      </c>
      <c r="L11" s="65">
        <v>6173000</v>
      </c>
      <c r="M11" s="67">
        <f t="shared" si="2"/>
        <v>290000</v>
      </c>
      <c r="N11" s="68">
        <f t="shared" si="3"/>
        <v>4.7</v>
      </c>
      <c r="O11" s="21"/>
    </row>
    <row r="12" spans="1:15" ht="12.75" customHeight="1">
      <c r="A12" s="21"/>
      <c r="B12" s="47">
        <v>7</v>
      </c>
      <c r="C12" s="48" t="s">
        <v>22</v>
      </c>
      <c r="D12" s="65">
        <v>114830000</v>
      </c>
      <c r="E12" s="65">
        <v>110330000</v>
      </c>
      <c r="F12" s="67">
        <f t="shared" si="0"/>
        <v>4500000</v>
      </c>
      <c r="G12" s="68">
        <f t="shared" si="1"/>
        <v>4.1</v>
      </c>
      <c r="H12" s="21"/>
      <c r="I12" s="47">
        <v>47</v>
      </c>
      <c r="J12" s="48" t="s">
        <v>23</v>
      </c>
      <c r="K12" s="65">
        <v>9690000</v>
      </c>
      <c r="L12" s="65">
        <v>9378000</v>
      </c>
      <c r="M12" s="67">
        <f t="shared" si="2"/>
        <v>312000</v>
      </c>
      <c r="N12" s="68">
        <f t="shared" si="3"/>
        <v>3.3</v>
      </c>
      <c r="O12" s="21"/>
    </row>
    <row r="13" spans="1:15" ht="12.75" customHeight="1">
      <c r="A13" s="21"/>
      <c r="B13" s="47">
        <v>8</v>
      </c>
      <c r="C13" s="48" t="s">
        <v>24</v>
      </c>
      <c r="D13" s="65">
        <v>29600000</v>
      </c>
      <c r="E13" s="65">
        <v>29500000</v>
      </c>
      <c r="F13" s="67">
        <f t="shared" si="0"/>
        <v>100000</v>
      </c>
      <c r="G13" s="68">
        <f t="shared" si="1"/>
        <v>0.3</v>
      </c>
      <c r="H13" s="21"/>
      <c r="I13" s="47">
        <v>48</v>
      </c>
      <c r="J13" s="48" t="s">
        <v>25</v>
      </c>
      <c r="K13" s="65">
        <v>7750000</v>
      </c>
      <c r="L13" s="65">
        <v>7513000</v>
      </c>
      <c r="M13" s="67">
        <f t="shared" si="2"/>
        <v>237000</v>
      </c>
      <c r="N13" s="68">
        <f t="shared" si="3"/>
        <v>3.2</v>
      </c>
      <c r="O13" s="21"/>
    </row>
    <row r="14" spans="1:15" ht="12.75" customHeight="1">
      <c r="A14" s="21"/>
      <c r="B14" s="47">
        <v>9</v>
      </c>
      <c r="C14" s="48" t="s">
        <v>26</v>
      </c>
      <c r="D14" s="65">
        <v>39558000</v>
      </c>
      <c r="E14" s="65">
        <v>37914000</v>
      </c>
      <c r="F14" s="67">
        <f t="shared" si="0"/>
        <v>1644000</v>
      </c>
      <c r="G14" s="68">
        <f t="shared" si="1"/>
        <v>4.3</v>
      </c>
      <c r="H14" s="21"/>
      <c r="I14" s="47">
        <v>49</v>
      </c>
      <c r="J14" s="48" t="s">
        <v>27</v>
      </c>
      <c r="K14" s="65">
        <v>7007000</v>
      </c>
      <c r="L14" s="65">
        <v>7050000</v>
      </c>
      <c r="M14" s="67">
        <f t="shared" si="2"/>
        <v>-43000</v>
      </c>
      <c r="N14" s="68">
        <f t="shared" si="3"/>
        <v>-0.6</v>
      </c>
      <c r="O14" s="21"/>
    </row>
    <row r="15" spans="1:15" ht="12.75" customHeight="1">
      <c r="A15" s="21"/>
      <c r="B15" s="47">
        <v>10</v>
      </c>
      <c r="C15" s="48" t="s">
        <v>28</v>
      </c>
      <c r="D15" s="65">
        <v>30392000</v>
      </c>
      <c r="E15" s="65">
        <v>28847000</v>
      </c>
      <c r="F15" s="67">
        <f t="shared" si="0"/>
        <v>1545000</v>
      </c>
      <c r="G15" s="68">
        <f t="shared" si="1"/>
        <v>5.4</v>
      </c>
      <c r="H15" s="21"/>
      <c r="I15" s="47">
        <v>50</v>
      </c>
      <c r="J15" s="48" t="s">
        <v>29</v>
      </c>
      <c r="K15" s="65">
        <v>5309000</v>
      </c>
      <c r="L15" s="65">
        <v>5678000</v>
      </c>
      <c r="M15" s="67">
        <f t="shared" si="2"/>
        <v>-369000</v>
      </c>
      <c r="N15" s="68">
        <f t="shared" si="3"/>
        <v>-6.5</v>
      </c>
      <c r="O15" s="21"/>
    </row>
    <row r="16" spans="1:15" ht="12.75" customHeight="1">
      <c r="A16" s="21"/>
      <c r="B16" s="47">
        <v>11</v>
      </c>
      <c r="C16" s="48" t="s">
        <v>30</v>
      </c>
      <c r="D16" s="65">
        <v>33220000</v>
      </c>
      <c r="E16" s="65">
        <v>31130000</v>
      </c>
      <c r="F16" s="67">
        <f t="shared" si="0"/>
        <v>2090000</v>
      </c>
      <c r="G16" s="68">
        <f t="shared" si="1"/>
        <v>6.7</v>
      </c>
      <c r="H16" s="21"/>
      <c r="I16" s="47">
        <v>51</v>
      </c>
      <c r="J16" s="48" t="s">
        <v>31</v>
      </c>
      <c r="K16" s="65">
        <v>5826178</v>
      </c>
      <c r="L16" s="65">
        <v>5252332</v>
      </c>
      <c r="M16" s="67">
        <f t="shared" si="2"/>
        <v>573846</v>
      </c>
      <c r="N16" s="68">
        <f t="shared" si="3"/>
        <v>10.9</v>
      </c>
      <c r="O16" s="21"/>
    </row>
    <row r="17" spans="1:15" ht="12.75" customHeight="1">
      <c r="A17" s="21"/>
      <c r="B17" s="47">
        <v>12</v>
      </c>
      <c r="C17" s="48" t="s">
        <v>32</v>
      </c>
      <c r="D17" s="65">
        <v>89700000</v>
      </c>
      <c r="E17" s="65">
        <v>80830000</v>
      </c>
      <c r="F17" s="67">
        <f t="shared" si="0"/>
        <v>8870000</v>
      </c>
      <c r="G17" s="68">
        <f t="shared" si="1"/>
        <v>11</v>
      </c>
      <c r="H17" s="21"/>
      <c r="I17" s="47">
        <v>52</v>
      </c>
      <c r="J17" s="48" t="s">
        <v>33</v>
      </c>
      <c r="K17" s="65">
        <v>4217000</v>
      </c>
      <c r="L17" s="65">
        <v>4564000</v>
      </c>
      <c r="M17" s="67">
        <f t="shared" si="2"/>
        <v>-347000</v>
      </c>
      <c r="N17" s="68">
        <f t="shared" si="3"/>
        <v>-7.6</v>
      </c>
      <c r="O17" s="21"/>
    </row>
    <row r="18" spans="1:15" ht="12.75" customHeight="1">
      <c r="A18" s="21"/>
      <c r="B18" s="47">
        <v>13</v>
      </c>
      <c r="C18" s="48" t="s">
        <v>34</v>
      </c>
      <c r="D18" s="65">
        <v>49516000</v>
      </c>
      <c r="E18" s="65">
        <v>48220000</v>
      </c>
      <c r="F18" s="67">
        <f t="shared" si="0"/>
        <v>1296000</v>
      </c>
      <c r="G18" s="68">
        <f t="shared" si="1"/>
        <v>2.7</v>
      </c>
      <c r="H18" s="21"/>
      <c r="I18" s="47">
        <v>53</v>
      </c>
      <c r="J18" s="48" t="s">
        <v>35</v>
      </c>
      <c r="K18" s="65">
        <v>4463000</v>
      </c>
      <c r="L18" s="65">
        <v>4280000</v>
      </c>
      <c r="M18" s="67">
        <f t="shared" si="2"/>
        <v>183000</v>
      </c>
      <c r="N18" s="68">
        <f t="shared" si="3"/>
        <v>4.3</v>
      </c>
      <c r="O18" s="21"/>
    </row>
    <row r="19" spans="1:15" ht="12.75" customHeight="1">
      <c r="A19" s="21"/>
      <c r="B19" s="47">
        <v>14</v>
      </c>
      <c r="C19" s="48" t="s">
        <v>36</v>
      </c>
      <c r="D19" s="65">
        <v>19488000</v>
      </c>
      <c r="E19" s="65">
        <v>18518000</v>
      </c>
      <c r="F19" s="67">
        <f t="shared" si="0"/>
        <v>970000</v>
      </c>
      <c r="G19" s="68">
        <f t="shared" si="1"/>
        <v>5.2</v>
      </c>
      <c r="H19" s="21"/>
      <c r="I19" s="47">
        <v>54</v>
      </c>
      <c r="J19" s="48" t="s">
        <v>37</v>
      </c>
      <c r="K19" s="65">
        <v>3268259</v>
      </c>
      <c r="L19" s="65">
        <v>3217146</v>
      </c>
      <c r="M19" s="67">
        <f t="shared" si="2"/>
        <v>51113</v>
      </c>
      <c r="N19" s="68">
        <f t="shared" si="3"/>
        <v>1.6</v>
      </c>
      <c r="O19" s="21"/>
    </row>
    <row r="20" spans="1:15" ht="12.75" customHeight="1">
      <c r="A20" s="21"/>
      <c r="B20" s="47">
        <v>15</v>
      </c>
      <c r="C20" s="48" t="s">
        <v>38</v>
      </c>
      <c r="D20" s="65">
        <v>39330000</v>
      </c>
      <c r="E20" s="65">
        <v>39795000</v>
      </c>
      <c r="F20" s="67">
        <f t="shared" si="0"/>
        <v>-465000</v>
      </c>
      <c r="G20" s="68">
        <f t="shared" si="1"/>
        <v>-1.2</v>
      </c>
      <c r="H20" s="21"/>
      <c r="I20" s="47">
        <v>55</v>
      </c>
      <c r="J20" s="48" t="s">
        <v>39</v>
      </c>
      <c r="K20" s="65">
        <v>7100000</v>
      </c>
      <c r="L20" s="65">
        <v>7675000</v>
      </c>
      <c r="M20" s="67">
        <f t="shared" si="2"/>
        <v>-575000</v>
      </c>
      <c r="N20" s="68">
        <f t="shared" si="3"/>
        <v>-7.5</v>
      </c>
      <c r="O20" s="21"/>
    </row>
    <row r="21" spans="1:15" ht="12.75" customHeight="1">
      <c r="A21" s="21"/>
      <c r="B21" s="47">
        <v>16</v>
      </c>
      <c r="C21" s="48" t="s">
        <v>40</v>
      </c>
      <c r="D21" s="65">
        <v>54071375</v>
      </c>
      <c r="E21" s="65">
        <v>52285947</v>
      </c>
      <c r="F21" s="67">
        <f t="shared" si="0"/>
        <v>1785428</v>
      </c>
      <c r="G21" s="68">
        <f t="shared" si="1"/>
        <v>3.4</v>
      </c>
      <c r="H21" s="21"/>
      <c r="I21" s="47">
        <v>56</v>
      </c>
      <c r="J21" s="48" t="s">
        <v>41</v>
      </c>
      <c r="K21" s="65">
        <v>2088000</v>
      </c>
      <c r="L21" s="65">
        <v>1997000</v>
      </c>
      <c r="M21" s="67">
        <f t="shared" si="2"/>
        <v>91000</v>
      </c>
      <c r="N21" s="68">
        <f t="shared" si="3"/>
        <v>4.6</v>
      </c>
      <c r="O21" s="21"/>
    </row>
    <row r="22" spans="1:15" ht="12.75" customHeight="1">
      <c r="A22" s="21"/>
      <c r="B22" s="47">
        <v>17</v>
      </c>
      <c r="C22" s="48" t="s">
        <v>42</v>
      </c>
      <c r="D22" s="65">
        <v>73460000</v>
      </c>
      <c r="E22" s="65">
        <v>69630000</v>
      </c>
      <c r="F22" s="67">
        <f>+D22-E22</f>
        <v>3830000</v>
      </c>
      <c r="G22" s="68">
        <f t="shared" si="1"/>
        <v>5.5</v>
      </c>
      <c r="H22" s="21"/>
      <c r="I22" s="47">
        <v>57</v>
      </c>
      <c r="J22" s="48" t="s">
        <v>43</v>
      </c>
      <c r="K22" s="65">
        <v>5420410</v>
      </c>
      <c r="L22" s="65">
        <v>5091349</v>
      </c>
      <c r="M22" s="67">
        <f t="shared" si="2"/>
        <v>329061</v>
      </c>
      <c r="N22" s="68">
        <f t="shared" si="3"/>
        <v>6.5</v>
      </c>
      <c r="O22" s="21"/>
    </row>
    <row r="23" spans="1:15" ht="12.75" customHeight="1">
      <c r="A23" s="21"/>
      <c r="B23" s="47">
        <v>18</v>
      </c>
      <c r="C23" s="48" t="s">
        <v>44</v>
      </c>
      <c r="D23" s="65">
        <v>88426000</v>
      </c>
      <c r="E23" s="65">
        <v>89379000</v>
      </c>
      <c r="F23" s="67">
        <f t="shared" si="0"/>
        <v>-953000</v>
      </c>
      <c r="G23" s="68">
        <f t="shared" si="1"/>
        <v>-1.1</v>
      </c>
      <c r="H23" s="21"/>
      <c r="I23" s="47">
        <v>58</v>
      </c>
      <c r="J23" s="48" t="s">
        <v>45</v>
      </c>
      <c r="K23" s="65">
        <v>5787000</v>
      </c>
      <c r="L23" s="65">
        <v>6048000</v>
      </c>
      <c r="M23" s="67">
        <f t="shared" si="2"/>
        <v>-261000</v>
      </c>
      <c r="N23" s="68">
        <f t="shared" si="3"/>
        <v>-4.3</v>
      </c>
      <c r="O23" s="21"/>
    </row>
    <row r="24" spans="1:15" ht="12.75" customHeight="1">
      <c r="A24" s="21"/>
      <c r="B24" s="47">
        <v>19</v>
      </c>
      <c r="C24" s="48" t="s">
        <v>46</v>
      </c>
      <c r="D24" s="65">
        <v>111800000</v>
      </c>
      <c r="E24" s="65">
        <v>106000000</v>
      </c>
      <c r="F24" s="67">
        <f t="shared" si="0"/>
        <v>5800000</v>
      </c>
      <c r="G24" s="68">
        <f t="shared" si="1"/>
        <v>5.5</v>
      </c>
      <c r="H24" s="21"/>
      <c r="I24" s="47">
        <v>59</v>
      </c>
      <c r="J24" s="48" t="s">
        <v>47</v>
      </c>
      <c r="K24" s="65">
        <v>10583400</v>
      </c>
      <c r="L24" s="65">
        <v>9613000</v>
      </c>
      <c r="M24" s="67">
        <f t="shared" si="2"/>
        <v>970400</v>
      </c>
      <c r="N24" s="68">
        <f t="shared" si="3"/>
        <v>10.1</v>
      </c>
      <c r="O24" s="21"/>
    </row>
    <row r="25" spans="1:15" ht="12.75" customHeight="1">
      <c r="A25" s="21"/>
      <c r="B25" s="47">
        <v>20</v>
      </c>
      <c r="C25" s="48" t="s">
        <v>48</v>
      </c>
      <c r="D25" s="65">
        <v>27700000</v>
      </c>
      <c r="E25" s="65">
        <v>27880000</v>
      </c>
      <c r="F25" s="67">
        <f t="shared" si="0"/>
        <v>-180000</v>
      </c>
      <c r="G25" s="68">
        <f t="shared" si="1"/>
        <v>-0.6</v>
      </c>
      <c r="H25" s="21"/>
      <c r="I25" s="47">
        <v>60</v>
      </c>
      <c r="J25" s="48" t="s">
        <v>49</v>
      </c>
      <c r="K25" s="65">
        <v>12882332</v>
      </c>
      <c r="L25" s="65">
        <v>12172930</v>
      </c>
      <c r="M25" s="67">
        <f t="shared" si="2"/>
        <v>709402</v>
      </c>
      <c r="N25" s="68">
        <f t="shared" si="3"/>
        <v>5.8</v>
      </c>
      <c r="O25" s="21"/>
    </row>
    <row r="26" spans="1:15" ht="12.75" customHeight="1">
      <c r="A26" s="21"/>
      <c r="B26" s="47">
        <v>21</v>
      </c>
      <c r="C26" s="48" t="s">
        <v>50</v>
      </c>
      <c r="D26" s="65">
        <v>59060000</v>
      </c>
      <c r="E26" s="65">
        <v>56420000</v>
      </c>
      <c r="F26" s="67">
        <f t="shared" si="0"/>
        <v>2640000</v>
      </c>
      <c r="G26" s="68">
        <f t="shared" si="1"/>
        <v>4.7</v>
      </c>
      <c r="H26" s="21"/>
      <c r="I26" s="47">
        <v>61</v>
      </c>
      <c r="J26" s="48" t="s">
        <v>133</v>
      </c>
      <c r="K26" s="65">
        <v>11520000</v>
      </c>
      <c r="L26" s="65">
        <v>10860000</v>
      </c>
      <c r="M26" s="67">
        <f t="shared" si="2"/>
        <v>660000</v>
      </c>
      <c r="N26" s="68">
        <f t="shared" si="3"/>
        <v>6.1</v>
      </c>
      <c r="O26" s="21"/>
    </row>
    <row r="27" spans="1:15" ht="12.75" customHeight="1">
      <c r="A27" s="21"/>
      <c r="B27" s="47">
        <v>22</v>
      </c>
      <c r="C27" s="48" t="s">
        <v>51</v>
      </c>
      <c r="D27" s="65">
        <v>48010000</v>
      </c>
      <c r="E27" s="65">
        <v>45010000</v>
      </c>
      <c r="F27" s="67">
        <f t="shared" si="0"/>
        <v>3000000</v>
      </c>
      <c r="G27" s="68">
        <f t="shared" si="1"/>
        <v>6.7</v>
      </c>
      <c r="H27" s="21"/>
      <c r="I27" s="47">
        <v>62</v>
      </c>
      <c r="J27" s="48" t="s">
        <v>52</v>
      </c>
      <c r="K27" s="65">
        <v>13935000</v>
      </c>
      <c r="L27" s="65">
        <v>13354000</v>
      </c>
      <c r="M27" s="67">
        <f t="shared" si="2"/>
        <v>581000</v>
      </c>
      <c r="N27" s="68">
        <f t="shared" si="3"/>
        <v>4.4</v>
      </c>
      <c r="O27" s="21"/>
    </row>
    <row r="28" spans="1:15" ht="12.75" customHeight="1" thickBot="1">
      <c r="A28" s="21"/>
      <c r="B28" s="47">
        <v>23</v>
      </c>
      <c r="C28" s="48" t="s">
        <v>134</v>
      </c>
      <c r="D28" s="65">
        <v>50000000</v>
      </c>
      <c r="E28" s="65">
        <v>45628000</v>
      </c>
      <c r="F28" s="67">
        <f t="shared" si="0"/>
        <v>4372000</v>
      </c>
      <c r="G28" s="68">
        <f t="shared" si="1"/>
        <v>9.6</v>
      </c>
      <c r="H28" s="21"/>
      <c r="I28" s="49">
        <v>63</v>
      </c>
      <c r="J28" s="50" t="s">
        <v>53</v>
      </c>
      <c r="K28" s="65">
        <v>8788000</v>
      </c>
      <c r="L28" s="65">
        <v>9035000</v>
      </c>
      <c r="M28" s="67">
        <f t="shared" si="2"/>
        <v>-247000</v>
      </c>
      <c r="N28" s="68">
        <f t="shared" si="3"/>
        <v>-2.7</v>
      </c>
      <c r="O28" s="21"/>
    </row>
    <row r="29" spans="1:15" ht="12.75" customHeight="1" thickBot="1" thickTop="1">
      <c r="A29" s="21"/>
      <c r="B29" s="47">
        <v>24</v>
      </c>
      <c r="C29" s="48" t="s">
        <v>54</v>
      </c>
      <c r="D29" s="65">
        <v>27696000</v>
      </c>
      <c r="E29" s="65">
        <v>29164000</v>
      </c>
      <c r="F29" s="67">
        <f t="shared" si="0"/>
        <v>-1468000</v>
      </c>
      <c r="G29" s="68">
        <f t="shared" si="1"/>
        <v>-5</v>
      </c>
      <c r="H29" s="21"/>
      <c r="I29" s="51" t="s">
        <v>55</v>
      </c>
      <c r="J29" s="52"/>
      <c r="K29" s="72">
        <f>SUM(K6:K28)</f>
        <v>181636327</v>
      </c>
      <c r="L29" s="69">
        <f>SUM(L6:L28)</f>
        <v>175063735</v>
      </c>
      <c r="M29" s="70">
        <f>K29-L29</f>
        <v>6572592</v>
      </c>
      <c r="N29" s="73">
        <f>ROUND(+M29/L29*100,1)</f>
        <v>3.8</v>
      </c>
      <c r="O29" s="21"/>
    </row>
    <row r="30" spans="1:14" ht="12.75" customHeight="1" thickBot="1">
      <c r="A30" s="21"/>
      <c r="B30" s="47">
        <v>25</v>
      </c>
      <c r="C30" s="48" t="s">
        <v>56</v>
      </c>
      <c r="D30" s="65">
        <v>31504000</v>
      </c>
      <c r="E30" s="65">
        <v>28011000</v>
      </c>
      <c r="F30" s="67">
        <f t="shared" si="0"/>
        <v>3493000</v>
      </c>
      <c r="G30" s="68">
        <f t="shared" si="1"/>
        <v>12.5</v>
      </c>
      <c r="H30" s="21"/>
      <c r="I30" s="53"/>
      <c r="J30" s="54"/>
      <c r="K30" s="74"/>
      <c r="L30" s="74"/>
      <c r="M30" s="74"/>
      <c r="N30" s="75"/>
    </row>
    <row r="31" spans="1:14" ht="12.75" customHeight="1" thickBot="1">
      <c r="A31" s="21"/>
      <c r="B31" s="47">
        <v>26</v>
      </c>
      <c r="C31" s="48" t="s">
        <v>57</v>
      </c>
      <c r="D31" s="65">
        <v>56743000</v>
      </c>
      <c r="E31" s="65">
        <v>53585000</v>
      </c>
      <c r="F31" s="67">
        <f t="shared" si="0"/>
        <v>3158000</v>
      </c>
      <c r="G31" s="68">
        <f t="shared" si="1"/>
        <v>5.9</v>
      </c>
      <c r="H31" s="21"/>
      <c r="I31" s="55" t="s">
        <v>58</v>
      </c>
      <c r="J31" s="56"/>
      <c r="K31" s="76">
        <f>+D46+K29</f>
        <v>2845513531</v>
      </c>
      <c r="L31" s="77">
        <f>+E46+L29</f>
        <v>2719985590</v>
      </c>
      <c r="M31" s="78">
        <f>K31-L31</f>
        <v>125527941</v>
      </c>
      <c r="N31" s="79">
        <f>ROUND(+M31/L31*100,1)</f>
        <v>4.6</v>
      </c>
    </row>
    <row r="32" spans="1:14" ht="12.75" customHeight="1">
      <c r="A32" s="21"/>
      <c r="B32" s="47">
        <v>27</v>
      </c>
      <c r="C32" s="48" t="s">
        <v>59</v>
      </c>
      <c r="D32" s="65">
        <v>26462000</v>
      </c>
      <c r="E32" s="65">
        <v>25237000</v>
      </c>
      <c r="F32" s="67">
        <f t="shared" si="0"/>
        <v>1225000</v>
      </c>
      <c r="G32" s="68">
        <f t="shared" si="1"/>
        <v>4.9</v>
      </c>
      <c r="H32" s="21"/>
      <c r="I32" s="31"/>
      <c r="J32" s="31"/>
      <c r="K32" s="21"/>
      <c r="L32" s="21"/>
      <c r="M32" s="21"/>
      <c r="N32" s="21"/>
    </row>
    <row r="33" spans="1:14" ht="12.75" customHeight="1">
      <c r="A33" s="21"/>
      <c r="B33" s="47">
        <v>28</v>
      </c>
      <c r="C33" s="48" t="s">
        <v>60</v>
      </c>
      <c r="D33" s="65">
        <v>52464000</v>
      </c>
      <c r="E33" s="65">
        <v>49979000</v>
      </c>
      <c r="F33" s="67">
        <f t="shared" si="0"/>
        <v>2485000</v>
      </c>
      <c r="G33" s="68">
        <f t="shared" si="1"/>
        <v>5</v>
      </c>
      <c r="H33" s="21"/>
      <c r="I33" s="275"/>
      <c r="J33" s="275"/>
      <c r="K33" s="275"/>
      <c r="L33" s="275"/>
      <c r="M33" s="275"/>
      <c r="N33" s="275"/>
    </row>
    <row r="34" spans="1:16" ht="12.75" customHeight="1">
      <c r="A34" s="21"/>
      <c r="B34" s="47">
        <v>29</v>
      </c>
      <c r="C34" s="48" t="s">
        <v>61</v>
      </c>
      <c r="D34" s="65">
        <v>23465000</v>
      </c>
      <c r="E34" s="65">
        <v>22326410</v>
      </c>
      <c r="F34" s="67">
        <f>+D34-E34</f>
        <v>1138590</v>
      </c>
      <c r="G34" s="68">
        <f>ROUND(+F34/E34*100,1)</f>
        <v>5.1</v>
      </c>
      <c r="H34" s="21"/>
      <c r="I34" s="57"/>
      <c r="J34" s="58"/>
      <c r="K34" s="22"/>
      <c r="L34" s="22"/>
      <c r="M34" s="22"/>
      <c r="N34" s="22"/>
      <c r="P34" s="21"/>
    </row>
    <row r="35" spans="1:8" ht="12.75" customHeight="1">
      <c r="A35" s="21"/>
      <c r="B35" s="47">
        <v>30</v>
      </c>
      <c r="C35" s="48" t="s">
        <v>62</v>
      </c>
      <c r="D35" s="65">
        <v>39467107</v>
      </c>
      <c r="E35" s="65">
        <v>37780000</v>
      </c>
      <c r="F35" s="67">
        <f t="shared" si="0"/>
        <v>1687107</v>
      </c>
      <c r="G35" s="68">
        <f t="shared" si="1"/>
        <v>4.5</v>
      </c>
      <c r="H35" s="21"/>
    </row>
    <row r="36" spans="1:8" ht="12.75" customHeight="1">
      <c r="A36" s="21"/>
      <c r="B36" s="47">
        <v>31</v>
      </c>
      <c r="C36" s="48" t="s">
        <v>63</v>
      </c>
      <c r="D36" s="65">
        <v>39038934</v>
      </c>
      <c r="E36" s="65">
        <v>37796911</v>
      </c>
      <c r="F36" s="67">
        <f t="shared" si="0"/>
        <v>1242023</v>
      </c>
      <c r="G36" s="68">
        <f t="shared" si="1"/>
        <v>3.3</v>
      </c>
      <c r="H36" s="21"/>
    </row>
    <row r="37" spans="1:8" ht="12.75" customHeight="1">
      <c r="A37" s="21"/>
      <c r="B37" s="47">
        <v>32</v>
      </c>
      <c r="C37" s="48" t="s">
        <v>64</v>
      </c>
      <c r="D37" s="65">
        <v>56100000</v>
      </c>
      <c r="E37" s="65">
        <v>55200000</v>
      </c>
      <c r="F37" s="67">
        <f t="shared" si="0"/>
        <v>900000</v>
      </c>
      <c r="G37" s="68">
        <f t="shared" si="1"/>
        <v>1.6</v>
      </c>
      <c r="H37" s="21"/>
    </row>
    <row r="38" spans="1:8" ht="12.75" customHeight="1">
      <c r="A38" s="21"/>
      <c r="B38" s="47">
        <v>33</v>
      </c>
      <c r="C38" s="48" t="s">
        <v>65</v>
      </c>
      <c r="D38" s="65">
        <v>19570000</v>
      </c>
      <c r="E38" s="65">
        <v>20240000</v>
      </c>
      <c r="F38" s="67">
        <f t="shared" si="0"/>
        <v>-670000</v>
      </c>
      <c r="G38" s="68">
        <f t="shared" si="1"/>
        <v>-3.3</v>
      </c>
      <c r="H38" s="21"/>
    </row>
    <row r="39" spans="1:8" ht="12.75" customHeight="1">
      <c r="A39" s="21"/>
      <c r="B39" s="47">
        <v>34</v>
      </c>
      <c r="C39" s="48" t="s">
        <v>66</v>
      </c>
      <c r="D39" s="65">
        <v>32257000</v>
      </c>
      <c r="E39" s="65">
        <v>31002000</v>
      </c>
      <c r="F39" s="67">
        <f t="shared" si="0"/>
        <v>1255000</v>
      </c>
      <c r="G39" s="68">
        <f t="shared" si="1"/>
        <v>4</v>
      </c>
      <c r="H39" s="21"/>
    </row>
    <row r="40" spans="1:8" ht="12.75" customHeight="1">
      <c r="A40" s="21"/>
      <c r="B40" s="47">
        <v>35</v>
      </c>
      <c r="C40" s="48" t="s">
        <v>67</v>
      </c>
      <c r="D40" s="65">
        <v>16570000</v>
      </c>
      <c r="E40" s="65">
        <v>15940000</v>
      </c>
      <c r="F40" s="67">
        <f t="shared" si="0"/>
        <v>630000</v>
      </c>
      <c r="G40" s="68">
        <f t="shared" si="1"/>
        <v>4</v>
      </c>
      <c r="H40" s="21"/>
    </row>
    <row r="41" spans="1:14" ht="12.75" customHeight="1">
      <c r="A41" s="21"/>
      <c r="B41" s="47">
        <v>36</v>
      </c>
      <c r="C41" s="48" t="s">
        <v>68</v>
      </c>
      <c r="D41" s="65">
        <v>22610000</v>
      </c>
      <c r="E41" s="65">
        <v>21990000</v>
      </c>
      <c r="F41" s="67">
        <f t="shared" si="0"/>
        <v>620000</v>
      </c>
      <c r="G41" s="68">
        <f t="shared" si="1"/>
        <v>2.8</v>
      </c>
      <c r="H41" s="21"/>
      <c r="I41" s="59"/>
      <c r="J41" s="59"/>
      <c r="K41" s="23"/>
      <c r="L41" s="23"/>
      <c r="M41" s="23"/>
      <c r="N41" s="21"/>
    </row>
    <row r="42" spans="1:14" ht="12.75" customHeight="1">
      <c r="A42" s="21"/>
      <c r="B42" s="47">
        <v>37</v>
      </c>
      <c r="C42" s="48" t="s">
        <v>69</v>
      </c>
      <c r="D42" s="65">
        <v>20290000</v>
      </c>
      <c r="E42" s="65">
        <v>18790000</v>
      </c>
      <c r="F42" s="67">
        <f t="shared" si="0"/>
        <v>1500000</v>
      </c>
      <c r="G42" s="68">
        <f t="shared" si="1"/>
        <v>8</v>
      </c>
      <c r="H42" s="21"/>
      <c r="J42" s="31"/>
      <c r="K42" s="21"/>
      <c r="L42" s="21"/>
      <c r="M42" s="21"/>
      <c r="N42" s="21"/>
    </row>
    <row r="43" spans="1:14" ht="12.75" customHeight="1">
      <c r="A43" s="21"/>
      <c r="B43" s="47">
        <v>38</v>
      </c>
      <c r="C43" s="48" t="s">
        <v>70</v>
      </c>
      <c r="D43" s="65">
        <v>25425000</v>
      </c>
      <c r="E43" s="65">
        <v>24215000</v>
      </c>
      <c r="F43" s="67">
        <f>+D43-E43</f>
        <v>1210000</v>
      </c>
      <c r="G43" s="68">
        <f>ROUND(+F43/E43*100,1)</f>
        <v>5</v>
      </c>
      <c r="H43" s="21"/>
      <c r="I43" s="31"/>
      <c r="L43" s="21"/>
      <c r="M43" s="21"/>
      <c r="N43" s="21"/>
    </row>
    <row r="44" spans="1:14" ht="12.75" customHeight="1">
      <c r="A44" s="21"/>
      <c r="B44" s="47">
        <v>39</v>
      </c>
      <c r="C44" s="48" t="s">
        <v>71</v>
      </c>
      <c r="D44" s="65">
        <v>47875788</v>
      </c>
      <c r="E44" s="65">
        <v>43058587</v>
      </c>
      <c r="F44" s="67">
        <f t="shared" si="0"/>
        <v>4817201</v>
      </c>
      <c r="G44" s="68">
        <f t="shared" si="1"/>
        <v>11.2</v>
      </c>
      <c r="H44" s="21"/>
      <c r="L44" s="21"/>
      <c r="M44" s="21"/>
      <c r="N44" s="21"/>
    </row>
    <row r="45" spans="1:8" ht="12.75" customHeight="1" thickBot="1">
      <c r="A45" s="21"/>
      <c r="B45" s="60">
        <v>40</v>
      </c>
      <c r="C45" s="61" t="s">
        <v>72</v>
      </c>
      <c r="D45" s="66">
        <v>17838000</v>
      </c>
      <c r="E45" s="66">
        <v>15950000</v>
      </c>
      <c r="F45" s="67">
        <f t="shared" si="0"/>
        <v>1888000</v>
      </c>
      <c r="G45" s="68">
        <f t="shared" si="1"/>
        <v>11.8</v>
      </c>
      <c r="H45" s="21"/>
    </row>
    <row r="46" spans="1:8" ht="12.75" customHeight="1" thickBot="1" thickTop="1">
      <c r="A46" s="21"/>
      <c r="B46" s="62" t="s">
        <v>73</v>
      </c>
      <c r="C46" s="63"/>
      <c r="D46" s="72">
        <f>SUM(D6:D45)</f>
        <v>2663877204</v>
      </c>
      <c r="E46" s="69">
        <f>SUM(E6:E45)</f>
        <v>2544921855</v>
      </c>
      <c r="F46" s="70">
        <f>D46-E46</f>
        <v>118955349</v>
      </c>
      <c r="G46" s="71">
        <f>ROUND(+F46/E46*100,1)</f>
        <v>4.7</v>
      </c>
      <c r="H46" s="24"/>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N32"/>
  <sheetViews>
    <sheetView view="pageBreakPreview" zoomScale="85" zoomScaleSheetLayoutView="85" zoomScalePageLayoutView="0" workbookViewId="0" topLeftCell="A1">
      <pane xSplit="3" ySplit="5" topLeftCell="D6" activePane="bottomRight" state="frozen"/>
      <selection pane="topLeft" activeCell="K17" sqref="K17"/>
      <selection pane="topRight" activeCell="K17" sqref="K17"/>
      <selection pane="bottomLeft" activeCell="K17" sqref="K17"/>
      <selection pane="bottomRight" activeCell="D1" sqref="D1"/>
    </sheetView>
  </sheetViews>
  <sheetFormatPr defaultColWidth="9.00390625" defaultRowHeight="13.5"/>
  <cols>
    <col min="1" max="1" width="2.00390625" style="84" customWidth="1"/>
    <col min="2" max="2" width="5.625" style="84" customWidth="1"/>
    <col min="3" max="3" width="36.00390625" style="84" customWidth="1"/>
    <col min="4" max="4" width="20.00390625" style="80" customWidth="1"/>
    <col min="5" max="5" width="10.625" style="80" customWidth="1"/>
    <col min="6" max="6" width="20.00390625" style="81" customWidth="1"/>
    <col min="7" max="7" width="10.625" style="82" customWidth="1"/>
    <col min="8" max="8" width="20.00390625" style="83" customWidth="1"/>
    <col min="9" max="9" width="12.125" style="82" customWidth="1"/>
    <col min="10" max="10" width="7.875" style="80" customWidth="1"/>
    <col min="11" max="16384" width="9.00390625" style="80" customWidth="1"/>
  </cols>
  <sheetData>
    <row r="1" spans="1:14" s="84" customFormat="1" ht="21" customHeight="1">
      <c r="A1" s="44" t="s">
        <v>74</v>
      </c>
      <c r="F1" s="99"/>
      <c r="G1" s="100"/>
      <c r="H1" s="101"/>
      <c r="I1" s="100"/>
      <c r="N1" s="102"/>
    </row>
    <row r="2" spans="1:9" s="84" customFormat="1" ht="3" customHeight="1">
      <c r="A2" s="26"/>
      <c r="F2" s="99"/>
      <c r="G2" s="100"/>
      <c r="H2" s="101"/>
      <c r="I2" s="100"/>
    </row>
    <row r="3" spans="6:9" s="84" customFormat="1" ht="13.5" customHeight="1" thickBot="1">
      <c r="F3" s="99"/>
      <c r="G3" s="100"/>
      <c r="H3" s="101"/>
      <c r="I3" s="103" t="s">
        <v>135</v>
      </c>
    </row>
    <row r="4" spans="2:9" s="84" customFormat="1" ht="17.25" customHeight="1">
      <c r="B4" s="284" t="s">
        <v>75</v>
      </c>
      <c r="C4" s="285"/>
      <c r="D4" s="288" t="s">
        <v>196</v>
      </c>
      <c r="E4" s="289"/>
      <c r="F4" s="288" t="s">
        <v>197</v>
      </c>
      <c r="G4" s="289"/>
      <c r="H4" s="290" t="s">
        <v>76</v>
      </c>
      <c r="I4" s="292" t="s">
        <v>77</v>
      </c>
    </row>
    <row r="5" spans="2:9" s="84" customFormat="1" ht="17.25" customHeight="1" thickBot="1">
      <c r="B5" s="286"/>
      <c r="C5" s="287"/>
      <c r="D5" s="97" t="s">
        <v>78</v>
      </c>
      <c r="E5" s="98" t="s">
        <v>79</v>
      </c>
      <c r="F5" s="97" t="s">
        <v>80</v>
      </c>
      <c r="G5" s="98" t="s">
        <v>79</v>
      </c>
      <c r="H5" s="291"/>
      <c r="I5" s="293"/>
    </row>
    <row r="6" spans="2:9" ht="17.25" customHeight="1">
      <c r="B6" s="294" t="s">
        <v>81</v>
      </c>
      <c r="C6" s="295"/>
      <c r="D6" s="114">
        <v>1198204736</v>
      </c>
      <c r="E6" s="121">
        <f>ROUND(D6/D$30*100,1)</f>
        <v>42.1</v>
      </c>
      <c r="F6" s="114">
        <v>1162484582</v>
      </c>
      <c r="G6" s="121">
        <f aca="true" t="shared" si="0" ref="G6:G29">ROUND(F6/F$30*100,1)</f>
        <v>42.7</v>
      </c>
      <c r="H6" s="130">
        <f>+D6-F6</f>
        <v>35720154</v>
      </c>
      <c r="I6" s="121">
        <f>IF(AND(OR(F6=0,F6=""),OR(D6="",D6=0)),"-",IF(AND(D6&gt;0,OR(F6=0,F6="")),"皆増",IF(AND(F6&gt;0,OR(D6="",D6=0)),"皆減",ROUND(H6/F6*100,1))))</f>
        <v>3.1</v>
      </c>
    </row>
    <row r="7" spans="2:9" ht="17.25" customHeight="1">
      <c r="B7" s="85"/>
      <c r="C7" s="86" t="s">
        <v>82</v>
      </c>
      <c r="D7" s="115">
        <v>507941422</v>
      </c>
      <c r="E7" s="122">
        <f aca="true" t="shared" si="1" ref="E7:E29">ROUND(D7/D$30*100,1)</f>
        <v>17.9</v>
      </c>
      <c r="F7" s="115">
        <v>493276398</v>
      </c>
      <c r="G7" s="122">
        <f t="shared" si="0"/>
        <v>18.1</v>
      </c>
      <c r="H7" s="115">
        <f>+D7-F7</f>
        <v>14665024</v>
      </c>
      <c r="I7" s="122">
        <f>IF(AND(OR(F7=0,F7=""),OR(D7="",D7=0)),"-",IF(AND(D7&gt;0,OR(F7=0,F7="")),"皆増",IF(AND(F7&gt;0,OR(D7="",D7=0)),"皆減",ROUND(H7/F7*100,1))))</f>
        <v>3</v>
      </c>
    </row>
    <row r="8" spans="2:9" ht="17.25" customHeight="1">
      <c r="B8" s="85"/>
      <c r="C8" s="87" t="s">
        <v>83</v>
      </c>
      <c r="D8" s="116">
        <v>65271623</v>
      </c>
      <c r="E8" s="123">
        <f t="shared" si="1"/>
        <v>2.3</v>
      </c>
      <c r="F8" s="116">
        <v>60586877</v>
      </c>
      <c r="G8" s="123">
        <f t="shared" si="0"/>
        <v>2.2</v>
      </c>
      <c r="H8" s="116">
        <f>+D8-F8</f>
        <v>4684746</v>
      </c>
      <c r="I8" s="123">
        <f>IF(AND(OR(F8=0,F8=""),OR(D8="",D8=0)),"-",IF(AND(D8&gt;0,OR(F8=0,F8="")),"皆増",IF(AND(F8&gt;0,OR(D8="",D8=0)),"皆減",ROUND(H8/F8*100,1))))</f>
        <v>7.7</v>
      </c>
    </row>
    <row r="9" spans="2:9" ht="17.25" customHeight="1">
      <c r="B9" s="85"/>
      <c r="C9" s="88" t="s">
        <v>84</v>
      </c>
      <c r="D9" s="117">
        <v>479892138</v>
      </c>
      <c r="E9" s="124">
        <f t="shared" si="1"/>
        <v>16.9</v>
      </c>
      <c r="F9" s="117">
        <v>467401628</v>
      </c>
      <c r="G9" s="124">
        <f t="shared" si="0"/>
        <v>17.2</v>
      </c>
      <c r="H9" s="117">
        <f>+D9-F9</f>
        <v>12490510</v>
      </c>
      <c r="I9" s="124">
        <f>IF(AND(OR(F9=0,F9=""),OR(D9="",D9=0)),"-",IF(AND(D9&gt;0,OR(F9=0,F9="")),"皆増",IF(AND(F9&gt;0,OR(D9="",D9=0)),"皆減",ROUND(H9/F9*100,1))))</f>
        <v>2.7</v>
      </c>
    </row>
    <row r="10" spans="2:9" ht="17.25" customHeight="1">
      <c r="B10" s="278" t="s">
        <v>85</v>
      </c>
      <c r="C10" s="279"/>
      <c r="D10" s="118">
        <v>17282372</v>
      </c>
      <c r="E10" s="125">
        <f t="shared" si="1"/>
        <v>0.6</v>
      </c>
      <c r="F10" s="118">
        <v>17602090</v>
      </c>
      <c r="G10" s="125">
        <f t="shared" si="0"/>
        <v>0.6</v>
      </c>
      <c r="H10" s="131">
        <f aca="true" t="shared" si="2" ref="H10:H30">+D10-F10</f>
        <v>-319718</v>
      </c>
      <c r="I10" s="125">
        <f aca="true" t="shared" si="3" ref="I10:I30">IF(AND(OR(F10=0,F10=""),OR(D10="",D10=0)),"-",IF(AND(D10&gt;0,OR(F10=0,F10="")),"皆増",IF(AND(F10&gt;0,OR(D10="",D10=0)),"皆減",ROUND(H10/F10*100,1))))</f>
        <v>-1.8</v>
      </c>
    </row>
    <row r="11" spans="2:9" ht="17.25" customHeight="1">
      <c r="B11" s="278" t="s">
        <v>86</v>
      </c>
      <c r="C11" s="279"/>
      <c r="D11" s="119">
        <v>170534373</v>
      </c>
      <c r="E11" s="125">
        <f t="shared" si="1"/>
        <v>6</v>
      </c>
      <c r="F11" s="119">
        <v>153980544</v>
      </c>
      <c r="G11" s="125">
        <f t="shared" si="0"/>
        <v>5.7</v>
      </c>
      <c r="H11" s="131">
        <f t="shared" si="2"/>
        <v>16553829</v>
      </c>
      <c r="I11" s="125">
        <f t="shared" si="3"/>
        <v>10.8</v>
      </c>
    </row>
    <row r="12" spans="2:9" ht="17.25" customHeight="1">
      <c r="B12" s="278" t="s">
        <v>87</v>
      </c>
      <c r="C12" s="279"/>
      <c r="D12" s="119">
        <v>37595954</v>
      </c>
      <c r="E12" s="125">
        <f t="shared" si="1"/>
        <v>1.3</v>
      </c>
      <c r="F12" s="119">
        <v>35174426</v>
      </c>
      <c r="G12" s="125">
        <f t="shared" si="0"/>
        <v>1.3</v>
      </c>
      <c r="H12" s="131">
        <f>+D12-F12</f>
        <v>2421528</v>
      </c>
      <c r="I12" s="125">
        <f>IF(AND(OR(F12=0,F12=""),OR(D12="",D12=0)),"-",IF(AND(D12&gt;0,OR(F12=0,F12="")),"皆増",IF(AND(F12&gt;0,OR(D12="",D12=0)),"皆減",ROUND(H12/F12*100,1))))</f>
        <v>6.9</v>
      </c>
    </row>
    <row r="13" spans="2:9" ht="17.25" customHeight="1">
      <c r="B13" s="278" t="s">
        <v>88</v>
      </c>
      <c r="C13" s="279"/>
      <c r="D13" s="119">
        <v>8639826</v>
      </c>
      <c r="E13" s="125">
        <f t="shared" si="1"/>
        <v>0.3</v>
      </c>
      <c r="F13" s="119">
        <v>7928723</v>
      </c>
      <c r="G13" s="125">
        <f t="shared" si="0"/>
        <v>0.3</v>
      </c>
      <c r="H13" s="131">
        <f t="shared" si="2"/>
        <v>711103</v>
      </c>
      <c r="I13" s="125">
        <f t="shared" si="3"/>
        <v>9</v>
      </c>
    </row>
    <row r="14" spans="2:9" ht="17.25" customHeight="1">
      <c r="B14" s="283" t="s">
        <v>89</v>
      </c>
      <c r="C14" s="279"/>
      <c r="D14" s="119">
        <v>174205801</v>
      </c>
      <c r="E14" s="125">
        <f t="shared" si="1"/>
        <v>6.1</v>
      </c>
      <c r="F14" s="119">
        <v>162024207</v>
      </c>
      <c r="G14" s="125">
        <f t="shared" si="0"/>
        <v>6</v>
      </c>
      <c r="H14" s="131">
        <f t="shared" si="2"/>
        <v>12181594</v>
      </c>
      <c r="I14" s="125">
        <f t="shared" si="3"/>
        <v>7.5</v>
      </c>
    </row>
    <row r="15" spans="2:9" ht="17.25" customHeight="1">
      <c r="B15" s="85"/>
      <c r="C15" s="86" t="s">
        <v>90</v>
      </c>
      <c r="D15" s="115">
        <v>159780054</v>
      </c>
      <c r="E15" s="122">
        <f t="shared" si="1"/>
        <v>5.6</v>
      </c>
      <c r="F15" s="115">
        <v>147847680</v>
      </c>
      <c r="G15" s="122">
        <f t="shared" si="0"/>
        <v>5.4</v>
      </c>
      <c r="H15" s="115">
        <f>+D15-F15</f>
        <v>11932374</v>
      </c>
      <c r="I15" s="122">
        <f>IF(AND(OR(F15=0,F15=""),OR(D15="",D15=0)),"-",IF(AND(D15&gt;0,OR(F15=0,F15="")),"皆増",IF(AND(F15&gt;0,OR(D15="",D15=0)),"皆減",ROUND(H15/F15*100,1))))</f>
        <v>8.1</v>
      </c>
    </row>
    <row r="16" spans="2:9" ht="17.25" customHeight="1">
      <c r="B16" s="85"/>
      <c r="C16" s="89" t="s">
        <v>91</v>
      </c>
      <c r="D16" s="116">
        <v>14425747</v>
      </c>
      <c r="E16" s="123">
        <f t="shared" si="1"/>
        <v>0.5</v>
      </c>
      <c r="F16" s="116">
        <v>14176527</v>
      </c>
      <c r="G16" s="123">
        <f t="shared" si="0"/>
        <v>0.5</v>
      </c>
      <c r="H16" s="116">
        <f>+D16-F16</f>
        <v>249220</v>
      </c>
      <c r="I16" s="123">
        <f>IF(AND(OR(F16=0,F16=""),OR(D16="",D16=0)),"-",IF(AND(D16&gt;0,OR(F16=0,F16="")),"皆増",IF(AND(F16&gt;0,OR(D16="",D16=0)),"皆減",ROUND(H16/F16*100,1))))</f>
        <v>1.8</v>
      </c>
    </row>
    <row r="17" spans="2:9" ht="17.25" customHeight="1">
      <c r="B17" s="278" t="s">
        <v>92</v>
      </c>
      <c r="C17" s="279"/>
      <c r="D17" s="119">
        <v>19878735</v>
      </c>
      <c r="E17" s="125">
        <f t="shared" si="1"/>
        <v>0.7</v>
      </c>
      <c r="F17" s="119">
        <v>19942925</v>
      </c>
      <c r="G17" s="125">
        <f t="shared" si="0"/>
        <v>0.7</v>
      </c>
      <c r="H17" s="131">
        <f t="shared" si="2"/>
        <v>-64190</v>
      </c>
      <c r="I17" s="125">
        <f t="shared" si="3"/>
        <v>-0.3</v>
      </c>
    </row>
    <row r="18" spans="2:9" ht="17.25" customHeight="1">
      <c r="B18" s="278" t="s">
        <v>93</v>
      </c>
      <c r="C18" s="279"/>
      <c r="D18" s="119">
        <v>32543310</v>
      </c>
      <c r="E18" s="125">
        <f t="shared" si="1"/>
        <v>1.1</v>
      </c>
      <c r="F18" s="119">
        <v>32839158</v>
      </c>
      <c r="G18" s="125">
        <f t="shared" si="0"/>
        <v>1.2</v>
      </c>
      <c r="H18" s="131">
        <f t="shared" si="2"/>
        <v>-295848</v>
      </c>
      <c r="I18" s="125">
        <f t="shared" si="3"/>
        <v>-0.9</v>
      </c>
    </row>
    <row r="19" spans="2:9" ht="17.25" customHeight="1">
      <c r="B19" s="283" t="s">
        <v>94</v>
      </c>
      <c r="C19" s="279"/>
      <c r="D19" s="119">
        <v>502671446</v>
      </c>
      <c r="E19" s="125">
        <f t="shared" si="1"/>
        <v>17.7</v>
      </c>
      <c r="F19" s="119">
        <v>501159979</v>
      </c>
      <c r="G19" s="125">
        <f t="shared" si="0"/>
        <v>18.4</v>
      </c>
      <c r="H19" s="131">
        <f t="shared" si="2"/>
        <v>1511467</v>
      </c>
      <c r="I19" s="125">
        <f t="shared" si="3"/>
        <v>0.3</v>
      </c>
    </row>
    <row r="20" spans="2:9" ht="17.25" customHeight="1">
      <c r="B20" s="90"/>
      <c r="C20" s="91" t="s">
        <v>95</v>
      </c>
      <c r="D20" s="115">
        <v>37610759</v>
      </c>
      <c r="E20" s="122">
        <f t="shared" si="1"/>
        <v>1.3</v>
      </c>
      <c r="F20" s="271">
        <v>30567657</v>
      </c>
      <c r="G20" s="122">
        <f t="shared" si="0"/>
        <v>1.1</v>
      </c>
      <c r="H20" s="115">
        <f t="shared" si="2"/>
        <v>7043102</v>
      </c>
      <c r="I20" s="122">
        <f t="shared" si="3"/>
        <v>23</v>
      </c>
    </row>
    <row r="21" spans="2:9" ht="17.25" customHeight="1">
      <c r="B21" s="90"/>
      <c r="C21" s="92" t="s">
        <v>96</v>
      </c>
      <c r="D21" s="116">
        <v>465060687</v>
      </c>
      <c r="E21" s="123">
        <f t="shared" si="1"/>
        <v>16.3</v>
      </c>
      <c r="F21" s="116">
        <v>470592322</v>
      </c>
      <c r="G21" s="123">
        <f t="shared" si="0"/>
        <v>17.3</v>
      </c>
      <c r="H21" s="116">
        <f t="shared" si="2"/>
        <v>-5531635</v>
      </c>
      <c r="I21" s="123">
        <f t="shared" si="3"/>
        <v>-1.2</v>
      </c>
    </row>
    <row r="22" spans="2:9" ht="17.25" customHeight="1">
      <c r="B22" s="278" t="s">
        <v>97</v>
      </c>
      <c r="C22" s="279"/>
      <c r="D22" s="119">
        <v>189570965</v>
      </c>
      <c r="E22" s="125">
        <f t="shared" si="1"/>
        <v>6.7</v>
      </c>
      <c r="F22" s="119">
        <v>181274106</v>
      </c>
      <c r="G22" s="125">
        <f t="shared" si="0"/>
        <v>6.7</v>
      </c>
      <c r="H22" s="131">
        <f t="shared" si="2"/>
        <v>8296859</v>
      </c>
      <c r="I22" s="125">
        <f t="shared" si="3"/>
        <v>4.6</v>
      </c>
    </row>
    <row r="23" spans="2:9" ht="17.25" customHeight="1">
      <c r="B23" s="278" t="s">
        <v>98</v>
      </c>
      <c r="C23" s="279"/>
      <c r="D23" s="119">
        <v>6540237</v>
      </c>
      <c r="E23" s="125">
        <f t="shared" si="1"/>
        <v>0.2</v>
      </c>
      <c r="F23" s="119">
        <v>5140121</v>
      </c>
      <c r="G23" s="125">
        <f t="shared" si="0"/>
        <v>0.2</v>
      </c>
      <c r="H23" s="131">
        <f t="shared" si="2"/>
        <v>1400116</v>
      </c>
      <c r="I23" s="125">
        <f t="shared" si="3"/>
        <v>27.2</v>
      </c>
    </row>
    <row r="24" spans="2:9" ht="17.25" customHeight="1">
      <c r="B24" s="278" t="s">
        <v>99</v>
      </c>
      <c r="C24" s="279"/>
      <c r="D24" s="119">
        <v>6826826</v>
      </c>
      <c r="E24" s="125">
        <f t="shared" si="1"/>
        <v>0.2</v>
      </c>
      <c r="F24" s="119">
        <v>5072679</v>
      </c>
      <c r="G24" s="125">
        <f t="shared" si="0"/>
        <v>0.2</v>
      </c>
      <c r="H24" s="131">
        <f t="shared" si="2"/>
        <v>1754147</v>
      </c>
      <c r="I24" s="125">
        <f t="shared" si="3"/>
        <v>34.6</v>
      </c>
    </row>
    <row r="25" spans="2:9" ht="17.25" customHeight="1">
      <c r="B25" s="278" t="s">
        <v>100</v>
      </c>
      <c r="C25" s="279"/>
      <c r="D25" s="119">
        <v>135496459</v>
      </c>
      <c r="E25" s="125">
        <f t="shared" si="1"/>
        <v>4.8</v>
      </c>
      <c r="F25" s="119">
        <v>117204160</v>
      </c>
      <c r="G25" s="125">
        <f t="shared" si="0"/>
        <v>4.3</v>
      </c>
      <c r="H25" s="131">
        <f t="shared" si="2"/>
        <v>18292299</v>
      </c>
      <c r="I25" s="125">
        <f t="shared" si="3"/>
        <v>15.6</v>
      </c>
    </row>
    <row r="26" spans="2:9" ht="17.25" customHeight="1">
      <c r="B26" s="278" t="s">
        <v>101</v>
      </c>
      <c r="C26" s="279"/>
      <c r="D26" s="119">
        <v>26292493</v>
      </c>
      <c r="E26" s="125">
        <f t="shared" si="1"/>
        <v>0.9</v>
      </c>
      <c r="F26" s="119">
        <v>26181736</v>
      </c>
      <c r="G26" s="125">
        <f t="shared" si="0"/>
        <v>1</v>
      </c>
      <c r="H26" s="131">
        <f t="shared" si="2"/>
        <v>110757</v>
      </c>
      <c r="I26" s="125">
        <f t="shared" si="3"/>
        <v>0.4</v>
      </c>
    </row>
    <row r="27" spans="2:9" ht="17.25" customHeight="1">
      <c r="B27" s="278" t="s">
        <v>102</v>
      </c>
      <c r="C27" s="279"/>
      <c r="D27" s="119">
        <v>97306563</v>
      </c>
      <c r="E27" s="125">
        <f t="shared" si="1"/>
        <v>3.4</v>
      </c>
      <c r="F27" s="119">
        <v>92874823</v>
      </c>
      <c r="G27" s="125">
        <f t="shared" si="0"/>
        <v>3.4</v>
      </c>
      <c r="H27" s="131">
        <f t="shared" si="2"/>
        <v>4431740</v>
      </c>
      <c r="I27" s="125">
        <f t="shared" si="3"/>
        <v>4.8</v>
      </c>
    </row>
    <row r="28" spans="2:9" ht="17.25" customHeight="1">
      <c r="B28" s="280" t="s">
        <v>103</v>
      </c>
      <c r="C28" s="279"/>
      <c r="D28" s="119">
        <v>221923435</v>
      </c>
      <c r="E28" s="128">
        <f t="shared" si="1"/>
        <v>7.8</v>
      </c>
      <c r="F28" s="119">
        <v>199101331</v>
      </c>
      <c r="G28" s="128">
        <f t="shared" si="0"/>
        <v>7.3</v>
      </c>
      <c r="H28" s="221">
        <f t="shared" si="2"/>
        <v>22822104</v>
      </c>
      <c r="I28" s="222">
        <f t="shared" si="3"/>
        <v>11.5</v>
      </c>
    </row>
    <row r="29" spans="2:9" ht="17.25" customHeight="1" thickBot="1">
      <c r="B29" s="93"/>
      <c r="C29" s="94" t="s">
        <v>152</v>
      </c>
      <c r="D29" s="120">
        <v>25817915</v>
      </c>
      <c r="E29" s="220">
        <f t="shared" si="1"/>
        <v>0.9</v>
      </c>
      <c r="F29" s="120">
        <v>60187208</v>
      </c>
      <c r="G29" s="129">
        <f t="shared" si="0"/>
        <v>2.2</v>
      </c>
      <c r="H29" s="120">
        <f>+D29-F29</f>
        <v>-34369293</v>
      </c>
      <c r="I29" s="129">
        <f>IF(AND(OR(F29=0,F29=""),OR(D29="",D29=0)),"-",IF(AND(D29&gt;0,OR(F29=0,F29="")),"皆増",IF(AND(F29&gt;0,OR(D29="",D29=0)),"皆減",ROUND(H29/F29*100,1))))</f>
        <v>-57.1</v>
      </c>
    </row>
    <row r="30" spans="2:9" ht="17.25" customHeight="1" thickBot="1" thickTop="1">
      <c r="B30" s="281" t="s">
        <v>104</v>
      </c>
      <c r="C30" s="282"/>
      <c r="D30" s="126">
        <f>SUM(D6,D10:D14,D17:D19,D22:D28)</f>
        <v>2845513531</v>
      </c>
      <c r="E30" s="127">
        <f>D30/D$30*100</f>
        <v>100</v>
      </c>
      <c r="F30" s="126">
        <f>SUM(F6,F10:F14,F17:F19,F22:F28)</f>
        <v>2719985590</v>
      </c>
      <c r="G30" s="127">
        <f>F30/F$30*100</f>
        <v>100</v>
      </c>
      <c r="H30" s="132">
        <f t="shared" si="2"/>
        <v>125527941</v>
      </c>
      <c r="I30" s="127">
        <f t="shared" si="3"/>
        <v>4.6</v>
      </c>
    </row>
    <row r="31" spans="2:10" ht="31.5" customHeight="1">
      <c r="B31" s="95" t="s">
        <v>136</v>
      </c>
      <c r="C31" s="276" t="s">
        <v>155</v>
      </c>
      <c r="D31" s="276"/>
      <c r="E31" s="276"/>
      <c r="F31" s="276"/>
      <c r="G31" s="276"/>
      <c r="H31" s="276"/>
      <c r="I31" s="276"/>
      <c r="J31" s="21"/>
    </row>
    <row r="32" spans="2:9" ht="13.5">
      <c r="B32" s="96"/>
      <c r="C32" s="277"/>
      <c r="D32" s="277"/>
      <c r="E32" s="277"/>
      <c r="F32" s="277"/>
      <c r="G32" s="277"/>
      <c r="H32" s="277"/>
      <c r="I32" s="277"/>
    </row>
  </sheetData>
  <sheetProtection/>
  <mergeCells count="23">
    <mergeCell ref="B4:C5"/>
    <mergeCell ref="D4:E4"/>
    <mergeCell ref="F4:G4"/>
    <mergeCell ref="H4:H5"/>
    <mergeCell ref="I4:I5"/>
    <mergeCell ref="B6:C6"/>
    <mergeCell ref="B25:C25"/>
    <mergeCell ref="B10:C10"/>
    <mergeCell ref="B11:C11"/>
    <mergeCell ref="B12:C12"/>
    <mergeCell ref="B13:C13"/>
    <mergeCell ref="B14:C14"/>
    <mergeCell ref="B17:C17"/>
    <mergeCell ref="C31:I32"/>
    <mergeCell ref="B26:C26"/>
    <mergeCell ref="B27:C27"/>
    <mergeCell ref="B28:C28"/>
    <mergeCell ref="B30:C30"/>
    <mergeCell ref="B18:C18"/>
    <mergeCell ref="B19:C19"/>
    <mergeCell ref="B22:C22"/>
    <mergeCell ref="B23:C23"/>
    <mergeCell ref="B24:C24"/>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70" zoomScaleNormal="75" zoomScaleSheetLayoutView="70" zoomScalePageLayoutView="0" workbookViewId="0" topLeftCell="A1">
      <selection activeCell="F14" sqref="F14"/>
    </sheetView>
  </sheetViews>
  <sheetFormatPr defaultColWidth="9.00390625" defaultRowHeight="13.5"/>
  <cols>
    <col min="1" max="1" width="1.75390625" style="134" customWidth="1"/>
    <col min="2" max="2" width="5.625" style="134" customWidth="1"/>
    <col min="3" max="4" width="3.625" style="134" customWidth="1"/>
    <col min="5" max="5" width="25.625" style="134" customWidth="1"/>
    <col min="6" max="6" width="20.625" style="104" customWidth="1"/>
    <col min="7" max="7" width="11.625" style="104" customWidth="1"/>
    <col min="8" max="8" width="20.625" style="105" customWidth="1"/>
    <col min="9" max="9" width="11.625" style="136" customWidth="1"/>
    <col min="10" max="10" width="20.625" style="137" customWidth="1"/>
    <col min="11" max="11" width="11.625" style="136" customWidth="1"/>
    <col min="12" max="12" width="1.00390625" style="104" customWidth="1"/>
    <col min="13" max="16384" width="9.00390625" style="104" customWidth="1"/>
  </cols>
  <sheetData>
    <row r="1" spans="1:14" ht="21" customHeight="1">
      <c r="A1" s="133" t="s">
        <v>105</v>
      </c>
      <c r="F1" s="134"/>
      <c r="G1" s="134"/>
      <c r="H1" s="135"/>
      <c r="N1" s="108"/>
    </row>
    <row r="2" spans="1:8" ht="5.25" customHeight="1">
      <c r="A2" s="138"/>
      <c r="F2" s="134"/>
      <c r="G2" s="134"/>
      <c r="H2" s="135"/>
    </row>
    <row r="3" spans="6:11" ht="15.75" customHeight="1" thickBot="1">
      <c r="F3" s="134"/>
      <c r="G3" s="134"/>
      <c r="H3" s="135"/>
      <c r="K3" s="139" t="s">
        <v>135</v>
      </c>
    </row>
    <row r="4" spans="2:11" ht="16.5" customHeight="1">
      <c r="B4" s="296" t="s">
        <v>75</v>
      </c>
      <c r="C4" s="297"/>
      <c r="D4" s="297"/>
      <c r="E4" s="298"/>
      <c r="F4" s="302" t="s">
        <v>198</v>
      </c>
      <c r="G4" s="303"/>
      <c r="H4" s="302" t="s">
        <v>191</v>
      </c>
      <c r="I4" s="303"/>
      <c r="J4" s="304" t="s">
        <v>76</v>
      </c>
      <c r="K4" s="306" t="s">
        <v>77</v>
      </c>
    </row>
    <row r="5" spans="2:11" ht="16.5" customHeight="1" thickBot="1">
      <c r="B5" s="299"/>
      <c r="C5" s="300"/>
      <c r="D5" s="300"/>
      <c r="E5" s="301"/>
      <c r="F5" s="1" t="s">
        <v>78</v>
      </c>
      <c r="G5" s="140" t="s">
        <v>79</v>
      </c>
      <c r="H5" s="1" t="s">
        <v>80</v>
      </c>
      <c r="I5" s="140" t="s">
        <v>79</v>
      </c>
      <c r="J5" s="305"/>
      <c r="K5" s="307"/>
    </row>
    <row r="6" spans="2:11" ht="15" customHeight="1">
      <c r="B6" s="141" t="s">
        <v>106</v>
      </c>
      <c r="C6" s="142"/>
      <c r="D6" s="142"/>
      <c r="E6" s="143"/>
      <c r="F6" s="2">
        <v>497887534</v>
      </c>
      <c r="G6" s="177">
        <f aca="true" t="shared" si="0" ref="G6:G31">ROUND(F6/F$32*100,1)</f>
        <v>17.5</v>
      </c>
      <c r="H6" s="2">
        <v>493299733</v>
      </c>
      <c r="I6" s="177">
        <f aca="true" t="shared" si="1" ref="I6:I31">ROUND(H6/H$32*100,1)</f>
        <v>18.1</v>
      </c>
      <c r="J6" s="190">
        <f>+F6-H6</f>
        <v>4587801</v>
      </c>
      <c r="K6" s="191">
        <f aca="true" t="shared" si="2" ref="K6:K32">IF(AND(OR(H6=0,H6=""),OR(F6="",F6=0)),"-",IF(AND(F6&gt;0,OR(H6=0,H6="")),"皆増",IF(AND(H6&gt;0,OR(F6="",F6=0)),"皆減",ROUND(J6/H6*100,1))))</f>
        <v>0.9</v>
      </c>
    </row>
    <row r="7" spans="2:11" ht="15" customHeight="1">
      <c r="B7" s="144"/>
      <c r="C7" s="145" t="s">
        <v>107</v>
      </c>
      <c r="D7" s="146"/>
      <c r="E7" s="147"/>
      <c r="F7" s="3">
        <v>345768275</v>
      </c>
      <c r="G7" s="178">
        <f t="shared" si="0"/>
        <v>12.2</v>
      </c>
      <c r="H7" s="3">
        <v>341275811</v>
      </c>
      <c r="I7" s="178">
        <f t="shared" si="1"/>
        <v>12.5</v>
      </c>
      <c r="J7" s="4">
        <f aca="true" t="shared" si="3" ref="J7:J32">+F7-H7</f>
        <v>4492464</v>
      </c>
      <c r="K7" s="192">
        <f t="shared" si="2"/>
        <v>1.3</v>
      </c>
    </row>
    <row r="8" spans="2:11" ht="15" customHeight="1">
      <c r="B8" s="148"/>
      <c r="C8" s="149" t="s">
        <v>108</v>
      </c>
      <c r="D8" s="150"/>
      <c r="E8" s="151"/>
      <c r="F8" s="5">
        <v>23155378</v>
      </c>
      <c r="G8" s="179">
        <f t="shared" si="0"/>
        <v>0.8</v>
      </c>
      <c r="H8" s="5">
        <v>28335639</v>
      </c>
      <c r="I8" s="179">
        <f t="shared" si="1"/>
        <v>1</v>
      </c>
      <c r="J8" s="6">
        <f t="shared" si="3"/>
        <v>-5180261</v>
      </c>
      <c r="K8" s="193">
        <f t="shared" si="2"/>
        <v>-18.3</v>
      </c>
    </row>
    <row r="9" spans="2:11" ht="15" customHeight="1">
      <c r="B9" s="214" t="s">
        <v>109</v>
      </c>
      <c r="C9" s="152"/>
      <c r="D9" s="152"/>
      <c r="E9" s="213"/>
      <c r="F9" s="7">
        <v>730345352</v>
      </c>
      <c r="G9" s="180">
        <f t="shared" si="0"/>
        <v>25.7</v>
      </c>
      <c r="H9" s="7">
        <v>712986260</v>
      </c>
      <c r="I9" s="180">
        <f t="shared" si="1"/>
        <v>26.2</v>
      </c>
      <c r="J9" s="194">
        <f t="shared" si="3"/>
        <v>17359092</v>
      </c>
      <c r="K9" s="195">
        <f t="shared" si="2"/>
        <v>2.4</v>
      </c>
    </row>
    <row r="10" spans="2:11" ht="15" customHeight="1">
      <c r="B10" s="214" t="s">
        <v>110</v>
      </c>
      <c r="C10" s="152"/>
      <c r="D10" s="152"/>
      <c r="E10" s="213"/>
      <c r="F10" s="7">
        <v>234264677</v>
      </c>
      <c r="G10" s="180">
        <f t="shared" si="0"/>
        <v>8.2</v>
      </c>
      <c r="H10" s="7">
        <v>224152914</v>
      </c>
      <c r="I10" s="180">
        <f t="shared" si="1"/>
        <v>8.2</v>
      </c>
      <c r="J10" s="194">
        <f>+F10-H10</f>
        <v>10111763</v>
      </c>
      <c r="K10" s="195">
        <f t="shared" si="2"/>
        <v>4.5</v>
      </c>
    </row>
    <row r="11" spans="2:11" ht="15" customHeight="1">
      <c r="B11" s="144"/>
      <c r="C11" s="145" t="s">
        <v>111</v>
      </c>
      <c r="D11" s="146"/>
      <c r="E11" s="147"/>
      <c r="F11" s="3">
        <v>226503921</v>
      </c>
      <c r="G11" s="178">
        <f>ROUND(F11/F$32*100,1)</f>
        <v>8</v>
      </c>
      <c r="H11" s="3">
        <v>216447778</v>
      </c>
      <c r="I11" s="178">
        <f t="shared" si="1"/>
        <v>8</v>
      </c>
      <c r="J11" s="4">
        <f t="shared" si="3"/>
        <v>10056143</v>
      </c>
      <c r="K11" s="192">
        <f t="shared" si="2"/>
        <v>4.6</v>
      </c>
    </row>
    <row r="12" spans="2:11" ht="15" customHeight="1" thickBot="1">
      <c r="B12" s="153"/>
      <c r="C12" s="154" t="s">
        <v>112</v>
      </c>
      <c r="D12" s="155"/>
      <c r="E12" s="156"/>
      <c r="F12" s="8">
        <v>7760756</v>
      </c>
      <c r="G12" s="181">
        <f t="shared" si="0"/>
        <v>0.3</v>
      </c>
      <c r="H12" s="8">
        <v>7705136</v>
      </c>
      <c r="I12" s="181">
        <f t="shared" si="1"/>
        <v>0.3</v>
      </c>
      <c r="J12" s="9">
        <f t="shared" si="3"/>
        <v>55620</v>
      </c>
      <c r="K12" s="196">
        <f t="shared" si="2"/>
        <v>0.7</v>
      </c>
    </row>
    <row r="13" spans="2:11" ht="15" customHeight="1" thickBot="1" thickTop="1">
      <c r="B13" s="157" t="s">
        <v>113</v>
      </c>
      <c r="C13" s="158"/>
      <c r="D13" s="158"/>
      <c r="E13" s="159"/>
      <c r="F13" s="10">
        <f>SUM(F6,F9,F10)</f>
        <v>1462497563</v>
      </c>
      <c r="G13" s="182">
        <f t="shared" si="0"/>
        <v>51.4</v>
      </c>
      <c r="H13" s="10">
        <f>SUM(H6,H9,H10)</f>
        <v>1430438907</v>
      </c>
      <c r="I13" s="182">
        <f t="shared" si="1"/>
        <v>52.6</v>
      </c>
      <c r="J13" s="11">
        <f>+F13-H13</f>
        <v>32058656</v>
      </c>
      <c r="K13" s="197">
        <f t="shared" si="2"/>
        <v>2.2</v>
      </c>
    </row>
    <row r="14" spans="2:11" ht="13.5">
      <c r="B14" s="214" t="s">
        <v>114</v>
      </c>
      <c r="C14" s="152"/>
      <c r="D14" s="152"/>
      <c r="E14" s="160"/>
      <c r="F14" s="7">
        <v>293938606</v>
      </c>
      <c r="G14" s="184">
        <f>ROUND(F14/F$32*100,1)</f>
        <v>10.3</v>
      </c>
      <c r="H14" s="7">
        <v>247876211</v>
      </c>
      <c r="I14" s="184">
        <f t="shared" si="1"/>
        <v>9.1</v>
      </c>
      <c r="J14" s="198">
        <f>+F14-H14</f>
        <v>46062395</v>
      </c>
      <c r="K14" s="199">
        <f>IF(AND(OR(H14=0,H14=""),OR(F14="",F14=0)),"-",IF(AND(F14&gt;0,OR(H14=0,H14="")),"皆増",IF(AND(H14&gt;0,OR(F14="",F14=0)),"皆減",ROUND(J14/H14*100,1))))</f>
        <v>18.6</v>
      </c>
    </row>
    <row r="15" spans="2:11" ht="15" customHeight="1">
      <c r="B15" s="161"/>
      <c r="C15" s="217" t="s">
        <v>115</v>
      </c>
      <c r="D15" s="146"/>
      <c r="E15" s="147"/>
      <c r="F15" s="12">
        <v>93373428</v>
      </c>
      <c r="G15" s="183">
        <f t="shared" si="0"/>
        <v>3.3</v>
      </c>
      <c r="H15" s="12">
        <v>74414973</v>
      </c>
      <c r="I15" s="183">
        <f t="shared" si="1"/>
        <v>2.7</v>
      </c>
      <c r="J15" s="13">
        <f>+F15-H15</f>
        <v>18958455</v>
      </c>
      <c r="K15" s="200">
        <f>IF(AND(OR(H15=0,H15=""),OR(F15="",F15=0)),"-",IF(AND(F15&gt;0,OR(H15=0,H15="")),"皆増",IF(AND(H15&gt;0,OR(F15="",F15=0)),"皆減",ROUND(J15/H15*100,1))))</f>
        <v>25.5</v>
      </c>
    </row>
    <row r="16" spans="2:11" ht="15" customHeight="1">
      <c r="B16" s="161"/>
      <c r="C16" s="219" t="s">
        <v>153</v>
      </c>
      <c r="D16" s="164"/>
      <c r="E16" s="163"/>
      <c r="F16" s="12">
        <v>3745785</v>
      </c>
      <c r="G16" s="183">
        <f t="shared" si="0"/>
        <v>0.1</v>
      </c>
      <c r="H16" s="12">
        <v>2471500</v>
      </c>
      <c r="I16" s="183">
        <f t="shared" si="1"/>
        <v>0.1</v>
      </c>
      <c r="J16" s="13">
        <f>+F16-H16</f>
        <v>1274285</v>
      </c>
      <c r="K16" s="200">
        <f>IF(AND(OR(H16=0,H16=""),OR(F16="",F16=0)),"-",IF(AND(F16&gt;0,OR(H16=0,H16="")),"皆増",IF(AND(H16&gt;0,OR(F16="",F16=0)),"皆減",ROUND(J16/H16*100,1))))</f>
        <v>51.6</v>
      </c>
    </row>
    <row r="17" spans="2:11" ht="15" customHeight="1">
      <c r="B17" s="161"/>
      <c r="C17" s="186" t="s">
        <v>154</v>
      </c>
      <c r="D17" s="218"/>
      <c r="E17" s="151"/>
      <c r="F17" s="5">
        <v>196819393</v>
      </c>
      <c r="G17" s="179">
        <f t="shared" si="0"/>
        <v>6.9</v>
      </c>
      <c r="H17" s="5">
        <v>170989738</v>
      </c>
      <c r="I17" s="179">
        <f t="shared" si="1"/>
        <v>6.3</v>
      </c>
      <c r="J17" s="6">
        <f>+F17-H17</f>
        <v>25829655</v>
      </c>
      <c r="K17" s="193">
        <f>IF(AND(OR(H17=0,H17=""),OR(F17="",F17=0)),"-",IF(AND(F17&gt;0,OR(H17=0,H17="")),"皆増",IF(AND(H17&gt;0,OR(F17="",F17=0)),"皆減",ROUND(J17/H17*100,1))))</f>
        <v>15.1</v>
      </c>
    </row>
    <row r="18" spans="2:11" ht="15" customHeight="1" thickBot="1">
      <c r="B18" s="214" t="s">
        <v>116</v>
      </c>
      <c r="C18" s="152"/>
      <c r="D18" s="152"/>
      <c r="E18" s="213"/>
      <c r="F18" s="7">
        <v>16176</v>
      </c>
      <c r="G18" s="180">
        <f t="shared" si="0"/>
        <v>0</v>
      </c>
      <c r="H18" s="7">
        <v>178682</v>
      </c>
      <c r="I18" s="180">
        <f t="shared" si="1"/>
        <v>0</v>
      </c>
      <c r="J18" s="194">
        <f t="shared" si="3"/>
        <v>-162506</v>
      </c>
      <c r="K18" s="195">
        <f t="shared" si="2"/>
        <v>-90.9</v>
      </c>
    </row>
    <row r="19" spans="2:11" ht="15" customHeight="1" thickBot="1" thickTop="1">
      <c r="B19" s="165" t="s">
        <v>117</v>
      </c>
      <c r="C19" s="166"/>
      <c r="D19" s="166"/>
      <c r="E19" s="167"/>
      <c r="F19" s="14">
        <f>SUM(F14,F18)</f>
        <v>293954782</v>
      </c>
      <c r="G19" s="187">
        <f t="shared" si="0"/>
        <v>10.3</v>
      </c>
      <c r="H19" s="14">
        <f>SUM(H14,H18)</f>
        <v>248054893</v>
      </c>
      <c r="I19" s="187">
        <f t="shared" si="1"/>
        <v>9.1</v>
      </c>
      <c r="J19" s="15">
        <f t="shared" si="3"/>
        <v>45899889</v>
      </c>
      <c r="K19" s="201">
        <f t="shared" si="2"/>
        <v>18.5</v>
      </c>
    </row>
    <row r="20" spans="2:11" ht="15" customHeight="1">
      <c r="B20" s="215" t="s">
        <v>118</v>
      </c>
      <c r="C20" s="168"/>
      <c r="D20" s="168"/>
      <c r="E20" s="216"/>
      <c r="F20" s="16">
        <v>483503554</v>
      </c>
      <c r="G20" s="177">
        <f t="shared" si="0"/>
        <v>17</v>
      </c>
      <c r="H20" s="16">
        <v>456235706</v>
      </c>
      <c r="I20" s="177">
        <f t="shared" si="1"/>
        <v>16.8</v>
      </c>
      <c r="J20" s="190">
        <f t="shared" si="3"/>
        <v>27267848</v>
      </c>
      <c r="K20" s="191">
        <f t="shared" si="2"/>
        <v>6</v>
      </c>
    </row>
    <row r="21" spans="2:11" ht="15" customHeight="1">
      <c r="B21" s="212" t="s">
        <v>119</v>
      </c>
      <c r="C21" s="169"/>
      <c r="D21" s="169"/>
      <c r="E21" s="213"/>
      <c r="F21" s="7">
        <v>28155140</v>
      </c>
      <c r="G21" s="180">
        <f t="shared" si="0"/>
        <v>1</v>
      </c>
      <c r="H21" s="7">
        <v>24943864</v>
      </c>
      <c r="I21" s="180">
        <f t="shared" si="1"/>
        <v>0.9</v>
      </c>
      <c r="J21" s="194">
        <f t="shared" si="3"/>
        <v>3211276</v>
      </c>
      <c r="K21" s="195">
        <f t="shared" si="2"/>
        <v>12.9</v>
      </c>
    </row>
    <row r="22" spans="2:11" ht="15" customHeight="1">
      <c r="B22" s="212" t="s">
        <v>120</v>
      </c>
      <c r="C22" s="169"/>
      <c r="D22" s="169"/>
      <c r="E22" s="213"/>
      <c r="F22" s="7">
        <v>276753951</v>
      </c>
      <c r="G22" s="180">
        <f t="shared" si="0"/>
        <v>9.7</v>
      </c>
      <c r="H22" s="7">
        <v>262476028</v>
      </c>
      <c r="I22" s="180">
        <f t="shared" si="1"/>
        <v>9.6</v>
      </c>
      <c r="J22" s="194">
        <f t="shared" si="3"/>
        <v>14277923</v>
      </c>
      <c r="K22" s="195">
        <f t="shared" si="2"/>
        <v>5.4</v>
      </c>
    </row>
    <row r="23" spans="2:11" ht="15" customHeight="1">
      <c r="B23" s="214" t="s">
        <v>121</v>
      </c>
      <c r="C23" s="152"/>
      <c r="D23" s="152"/>
      <c r="E23" s="213"/>
      <c r="F23" s="7">
        <v>15193198</v>
      </c>
      <c r="G23" s="180">
        <f t="shared" si="0"/>
        <v>0.5</v>
      </c>
      <c r="H23" s="7">
        <v>15432690</v>
      </c>
      <c r="I23" s="180">
        <f t="shared" si="1"/>
        <v>0.6</v>
      </c>
      <c r="J23" s="194">
        <f t="shared" si="3"/>
        <v>-239492</v>
      </c>
      <c r="K23" s="195">
        <f t="shared" si="2"/>
        <v>-1.6</v>
      </c>
    </row>
    <row r="24" spans="2:11" ht="15" customHeight="1">
      <c r="B24" s="144"/>
      <c r="C24" s="145" t="s">
        <v>122</v>
      </c>
      <c r="D24" s="146"/>
      <c r="E24" s="147"/>
      <c r="F24" s="3">
        <v>1140318</v>
      </c>
      <c r="G24" s="178">
        <f>ROUND(F24/F$32*100,1)</f>
        <v>0</v>
      </c>
      <c r="H24" s="3">
        <v>648922</v>
      </c>
      <c r="I24" s="178">
        <f t="shared" si="1"/>
        <v>0</v>
      </c>
      <c r="J24" s="4">
        <f t="shared" si="3"/>
        <v>491396</v>
      </c>
      <c r="K24" s="192">
        <f t="shared" si="2"/>
        <v>75.7</v>
      </c>
    </row>
    <row r="25" spans="2:11" ht="15" customHeight="1">
      <c r="B25" s="144"/>
      <c r="C25" s="162" t="s">
        <v>123</v>
      </c>
      <c r="D25" s="164"/>
      <c r="E25" s="163"/>
      <c r="F25" s="12">
        <v>1314097</v>
      </c>
      <c r="G25" s="183">
        <f t="shared" si="0"/>
        <v>0</v>
      </c>
      <c r="H25" s="12">
        <v>505308</v>
      </c>
      <c r="I25" s="183">
        <f t="shared" si="1"/>
        <v>0</v>
      </c>
      <c r="J25" s="13">
        <f t="shared" si="3"/>
        <v>808789</v>
      </c>
      <c r="K25" s="200">
        <f t="shared" si="2"/>
        <v>160.1</v>
      </c>
    </row>
    <row r="26" spans="2:11" ht="15" customHeight="1">
      <c r="B26" s="148"/>
      <c r="C26" s="149" t="s">
        <v>124</v>
      </c>
      <c r="D26" s="150"/>
      <c r="E26" s="151"/>
      <c r="F26" s="5">
        <v>12738783</v>
      </c>
      <c r="G26" s="179">
        <f t="shared" si="0"/>
        <v>0.4</v>
      </c>
      <c r="H26" s="5">
        <v>14278460</v>
      </c>
      <c r="I26" s="179">
        <f t="shared" si="1"/>
        <v>0.5</v>
      </c>
      <c r="J26" s="6">
        <f t="shared" si="3"/>
        <v>-1539677</v>
      </c>
      <c r="K26" s="193">
        <f t="shared" si="2"/>
        <v>-10.8</v>
      </c>
    </row>
    <row r="27" spans="2:11" ht="15" customHeight="1">
      <c r="B27" s="212" t="s">
        <v>125</v>
      </c>
      <c r="C27" s="169"/>
      <c r="D27" s="169"/>
      <c r="E27" s="213"/>
      <c r="F27" s="7">
        <v>4274415</v>
      </c>
      <c r="G27" s="180">
        <f t="shared" si="0"/>
        <v>0.2</v>
      </c>
      <c r="H27" s="7">
        <v>4008897</v>
      </c>
      <c r="I27" s="180">
        <f t="shared" si="1"/>
        <v>0.1</v>
      </c>
      <c r="J27" s="194">
        <f t="shared" si="3"/>
        <v>265518</v>
      </c>
      <c r="K27" s="195">
        <f t="shared" si="2"/>
        <v>6.6</v>
      </c>
    </row>
    <row r="28" spans="2:11" ht="15" customHeight="1">
      <c r="B28" s="212" t="s">
        <v>126</v>
      </c>
      <c r="C28" s="169"/>
      <c r="D28" s="169"/>
      <c r="E28" s="213"/>
      <c r="F28" s="7">
        <v>45448314</v>
      </c>
      <c r="G28" s="180">
        <f t="shared" si="0"/>
        <v>1.6</v>
      </c>
      <c r="H28" s="7">
        <v>46590253</v>
      </c>
      <c r="I28" s="180">
        <f t="shared" si="1"/>
        <v>1.7</v>
      </c>
      <c r="J28" s="194">
        <f t="shared" si="3"/>
        <v>-1141939</v>
      </c>
      <c r="K28" s="195">
        <f t="shared" si="2"/>
        <v>-2.5</v>
      </c>
    </row>
    <row r="29" spans="2:11" ht="15" customHeight="1">
      <c r="B29" s="170" t="s">
        <v>127</v>
      </c>
      <c r="C29" s="169"/>
      <c r="D29" s="169"/>
      <c r="E29" s="213"/>
      <c r="F29" s="7">
        <v>232660369</v>
      </c>
      <c r="G29" s="180">
        <f t="shared" si="0"/>
        <v>8.2</v>
      </c>
      <c r="H29" s="7">
        <v>228705504</v>
      </c>
      <c r="I29" s="180">
        <f t="shared" si="1"/>
        <v>8.4</v>
      </c>
      <c r="J29" s="194">
        <f t="shared" si="3"/>
        <v>3954865</v>
      </c>
      <c r="K29" s="195">
        <f t="shared" si="2"/>
        <v>1.7</v>
      </c>
    </row>
    <row r="30" spans="2:11" ht="15" customHeight="1" thickBot="1">
      <c r="B30" s="171" t="s">
        <v>128</v>
      </c>
      <c r="C30" s="172"/>
      <c r="D30" s="152"/>
      <c r="E30" s="160"/>
      <c r="F30" s="17">
        <v>3072245</v>
      </c>
      <c r="G30" s="180">
        <f t="shared" si="0"/>
        <v>0.1</v>
      </c>
      <c r="H30" s="17">
        <v>3098848</v>
      </c>
      <c r="I30" s="180">
        <f t="shared" si="1"/>
        <v>0.1</v>
      </c>
      <c r="J30" s="194">
        <f t="shared" si="3"/>
        <v>-26603</v>
      </c>
      <c r="K30" s="195">
        <f t="shared" si="2"/>
        <v>-0.9</v>
      </c>
    </row>
    <row r="31" spans="2:11" ht="15" customHeight="1" thickBot="1" thickTop="1">
      <c r="B31" s="165" t="s">
        <v>129</v>
      </c>
      <c r="C31" s="166"/>
      <c r="D31" s="166"/>
      <c r="E31" s="167"/>
      <c r="F31" s="14">
        <f>SUM(F20,F21,F22,F23,F27,F28,F29,F30)</f>
        <v>1089061186</v>
      </c>
      <c r="G31" s="187">
        <f t="shared" si="0"/>
        <v>38.3</v>
      </c>
      <c r="H31" s="14">
        <f>SUM(H20,H21,H22,H23,H27,H28,H29,H30)</f>
        <v>1041491790</v>
      </c>
      <c r="I31" s="187">
        <f t="shared" si="1"/>
        <v>38.3</v>
      </c>
      <c r="J31" s="15">
        <f t="shared" si="3"/>
        <v>47569396</v>
      </c>
      <c r="K31" s="201">
        <f t="shared" si="2"/>
        <v>4.6</v>
      </c>
    </row>
    <row r="32" spans="2:11" ht="15" customHeight="1" thickBot="1">
      <c r="B32" s="157" t="s">
        <v>130</v>
      </c>
      <c r="C32" s="173"/>
      <c r="D32" s="173"/>
      <c r="E32" s="174"/>
      <c r="F32" s="188">
        <f>SUM(F6,F20,F21,F9,F22,F14,F18,F10,F23,F27:F30)</f>
        <v>2845513531</v>
      </c>
      <c r="G32" s="189">
        <f>F32/F$32*100</f>
        <v>100</v>
      </c>
      <c r="H32" s="188">
        <f>SUM(H6,H20,H21,H9,H22,H14,H18,H10,H23,H27:H30)</f>
        <v>2719985590</v>
      </c>
      <c r="I32" s="189">
        <f>H32/H$32*100</f>
        <v>100</v>
      </c>
      <c r="J32" s="202">
        <f t="shared" si="3"/>
        <v>125527941</v>
      </c>
      <c r="K32" s="197">
        <f t="shared" si="2"/>
        <v>4.6</v>
      </c>
    </row>
    <row r="33" spans="2:8" ht="15" customHeight="1">
      <c r="B33" s="96"/>
      <c r="C33" s="175"/>
      <c r="D33" s="176"/>
      <c r="E33" s="176"/>
      <c r="F33" s="110"/>
      <c r="H33" s="110"/>
    </row>
    <row r="34" spans="2:5" ht="13.5">
      <c r="B34" s="96"/>
      <c r="C34" s="175"/>
      <c r="D34" s="176"/>
      <c r="E34" s="176"/>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6"/>
  <sheetViews>
    <sheetView view="pageBreakPreview" zoomScale="80" zoomScaleNormal="75" zoomScaleSheetLayoutView="80" zoomScalePageLayoutView="0" workbookViewId="0" topLeftCell="A1">
      <pane xSplit="3" ySplit="5" topLeftCell="D6" activePane="bottomRight" state="frozen"/>
      <selection pane="topLeft" activeCell="K17" sqref="K17"/>
      <selection pane="topRight" activeCell="K17" sqref="K17"/>
      <selection pane="bottomLeft" activeCell="K17" sqref="K17"/>
      <selection pane="bottomRight" activeCell="F1" sqref="F1"/>
    </sheetView>
  </sheetViews>
  <sheetFormatPr defaultColWidth="9.00390625" defaultRowHeight="13.5"/>
  <cols>
    <col min="1" max="1" width="1.75390625" style="104" customWidth="1"/>
    <col min="2" max="2" width="5.625" style="134" customWidth="1"/>
    <col min="3" max="3" width="28.625" style="134" customWidth="1"/>
    <col min="4" max="4" width="20.625" style="104" customWidth="1"/>
    <col min="5" max="5" width="11.125" style="104" customWidth="1"/>
    <col min="6" max="6" width="20.625" style="105" customWidth="1"/>
    <col min="7" max="7" width="11.00390625" style="106" customWidth="1"/>
    <col min="8" max="8" width="20.625" style="107" customWidth="1"/>
    <col min="9" max="9" width="11.875" style="106" customWidth="1"/>
    <col min="10" max="10" width="1.4921875" style="104" customWidth="1"/>
    <col min="11" max="16384" width="9.00390625" style="104" customWidth="1"/>
  </cols>
  <sheetData>
    <row r="1" spans="1:12" s="134" customFormat="1" ht="21" customHeight="1">
      <c r="A1" s="133" t="s">
        <v>131</v>
      </c>
      <c r="F1" s="135"/>
      <c r="G1" s="136"/>
      <c r="H1" s="137"/>
      <c r="I1" s="136"/>
      <c r="L1" s="203"/>
    </row>
    <row r="2" spans="6:9" s="134" customFormat="1" ht="8.25" customHeight="1">
      <c r="F2" s="135"/>
      <c r="G2" s="136"/>
      <c r="H2" s="137"/>
      <c r="I2" s="136"/>
    </row>
    <row r="3" spans="2:9" s="134" customFormat="1" ht="14.25" customHeight="1" thickBot="1">
      <c r="B3" s="176"/>
      <c r="C3" s="176"/>
      <c r="D3" s="176"/>
      <c r="E3" s="176"/>
      <c r="F3" s="18"/>
      <c r="G3" s="204"/>
      <c r="H3" s="205"/>
      <c r="I3" s="139" t="s">
        <v>135</v>
      </c>
    </row>
    <row r="4" spans="2:9" s="134" customFormat="1" ht="21.75" customHeight="1">
      <c r="B4" s="296" t="s">
        <v>75</v>
      </c>
      <c r="C4" s="315"/>
      <c r="D4" s="302" t="s">
        <v>198</v>
      </c>
      <c r="E4" s="303"/>
      <c r="F4" s="302" t="s">
        <v>191</v>
      </c>
      <c r="G4" s="303"/>
      <c r="H4" s="304" t="s">
        <v>76</v>
      </c>
      <c r="I4" s="306" t="s">
        <v>77</v>
      </c>
    </row>
    <row r="5" spans="2:9" s="134" customFormat="1" ht="21.75" customHeight="1" thickBot="1">
      <c r="B5" s="299"/>
      <c r="C5" s="316"/>
      <c r="D5" s="1" t="s">
        <v>78</v>
      </c>
      <c r="E5" s="140" t="s">
        <v>79</v>
      </c>
      <c r="F5" s="1" t="s">
        <v>80</v>
      </c>
      <c r="G5" s="140" t="s">
        <v>79</v>
      </c>
      <c r="H5" s="305"/>
      <c r="I5" s="307"/>
    </row>
    <row r="6" spans="2:9" ht="24.75" customHeight="1">
      <c r="B6" s="317" t="s">
        <v>137</v>
      </c>
      <c r="C6" s="318"/>
      <c r="D6" s="19">
        <v>16042800</v>
      </c>
      <c r="E6" s="185">
        <f aca="true" t="shared" si="0" ref="E6:E19">ROUND(D6/D$20*100,1)</f>
        <v>0.6</v>
      </c>
      <c r="F6" s="19">
        <v>15974335</v>
      </c>
      <c r="G6" s="185">
        <f aca="true" t="shared" si="1" ref="G6:G19">ROUND(F6/F$20*100,1)</f>
        <v>0.6</v>
      </c>
      <c r="H6" s="209">
        <f aca="true" t="shared" si="2" ref="H6:H19">+D6-F6</f>
        <v>68465</v>
      </c>
      <c r="I6" s="210">
        <f aca="true" t="shared" si="3" ref="I6:I13">IF(AND(OR(F6=0,F6=""),OR(D6="",D6=0)),"-",IF(AND(D6&gt;0,OR(F6=0,F6="")),"皆増",IF(AND(F6&gt;0,OR(D6="",D6=0)),"皆減",ROUND(H6/F6*100,1))))</f>
        <v>0.4</v>
      </c>
    </row>
    <row r="7" spans="2:9" ht="24.75" customHeight="1">
      <c r="B7" s="312" t="s">
        <v>138</v>
      </c>
      <c r="C7" s="313"/>
      <c r="D7" s="17">
        <v>314516323</v>
      </c>
      <c r="E7" s="180">
        <f t="shared" si="0"/>
        <v>11.1</v>
      </c>
      <c r="F7" s="272">
        <v>292731919</v>
      </c>
      <c r="G7" s="180">
        <f t="shared" si="1"/>
        <v>10.8</v>
      </c>
      <c r="H7" s="194">
        <f t="shared" si="2"/>
        <v>21784404</v>
      </c>
      <c r="I7" s="195">
        <f t="shared" si="3"/>
        <v>7.4</v>
      </c>
    </row>
    <row r="8" spans="2:9" ht="24.75" customHeight="1">
      <c r="B8" s="314" t="s">
        <v>139</v>
      </c>
      <c r="C8" s="313"/>
      <c r="D8" s="17">
        <v>1195033650</v>
      </c>
      <c r="E8" s="180">
        <f t="shared" si="0"/>
        <v>42</v>
      </c>
      <c r="F8" s="272">
        <v>1170682169</v>
      </c>
      <c r="G8" s="180">
        <f t="shared" si="1"/>
        <v>43</v>
      </c>
      <c r="H8" s="194">
        <f t="shared" si="2"/>
        <v>24351481</v>
      </c>
      <c r="I8" s="195">
        <f t="shared" si="3"/>
        <v>2.1</v>
      </c>
    </row>
    <row r="9" spans="2:9" ht="24.75" customHeight="1">
      <c r="B9" s="314" t="s">
        <v>140</v>
      </c>
      <c r="C9" s="313"/>
      <c r="D9" s="7">
        <v>270166058</v>
      </c>
      <c r="E9" s="180">
        <f t="shared" si="0"/>
        <v>9.5</v>
      </c>
      <c r="F9" s="272">
        <v>260140434</v>
      </c>
      <c r="G9" s="180">
        <f t="shared" si="1"/>
        <v>9.6</v>
      </c>
      <c r="H9" s="194">
        <f t="shared" si="2"/>
        <v>10025624</v>
      </c>
      <c r="I9" s="195">
        <f t="shared" si="3"/>
        <v>3.9</v>
      </c>
    </row>
    <row r="10" spans="2:9" ht="24.75" customHeight="1">
      <c r="B10" s="312" t="s">
        <v>141</v>
      </c>
      <c r="C10" s="313"/>
      <c r="D10" s="7">
        <v>2422660</v>
      </c>
      <c r="E10" s="180">
        <f t="shared" si="0"/>
        <v>0.1</v>
      </c>
      <c r="F10" s="7">
        <v>2404715</v>
      </c>
      <c r="G10" s="180">
        <f t="shared" si="1"/>
        <v>0.1</v>
      </c>
      <c r="H10" s="194">
        <f t="shared" si="2"/>
        <v>17945</v>
      </c>
      <c r="I10" s="195">
        <f t="shared" si="3"/>
        <v>0.7</v>
      </c>
    </row>
    <row r="11" spans="2:9" ht="24.75" customHeight="1">
      <c r="B11" s="312" t="s">
        <v>142</v>
      </c>
      <c r="C11" s="313"/>
      <c r="D11" s="17">
        <v>23508321</v>
      </c>
      <c r="E11" s="180">
        <f t="shared" si="0"/>
        <v>0.8</v>
      </c>
      <c r="F11" s="17">
        <v>19872265</v>
      </c>
      <c r="G11" s="180">
        <f t="shared" si="1"/>
        <v>0.7</v>
      </c>
      <c r="H11" s="194">
        <f t="shared" si="2"/>
        <v>3636056</v>
      </c>
      <c r="I11" s="195">
        <f t="shared" si="3"/>
        <v>18.3</v>
      </c>
    </row>
    <row r="12" spans="2:9" ht="24.75" customHeight="1">
      <c r="B12" s="312" t="s">
        <v>143</v>
      </c>
      <c r="C12" s="313"/>
      <c r="D12" s="7">
        <v>59931859</v>
      </c>
      <c r="E12" s="180">
        <f t="shared" si="0"/>
        <v>2.1</v>
      </c>
      <c r="F12" s="7">
        <v>60717106</v>
      </c>
      <c r="G12" s="180">
        <f t="shared" si="1"/>
        <v>2.2</v>
      </c>
      <c r="H12" s="194">
        <f t="shared" si="2"/>
        <v>-785247</v>
      </c>
      <c r="I12" s="195">
        <f t="shared" si="3"/>
        <v>-1.3</v>
      </c>
    </row>
    <row r="13" spans="2:9" ht="24.75" customHeight="1">
      <c r="B13" s="312" t="s">
        <v>144</v>
      </c>
      <c r="C13" s="313"/>
      <c r="D13" s="7">
        <v>277086541</v>
      </c>
      <c r="E13" s="180">
        <f t="shared" si="0"/>
        <v>9.7</v>
      </c>
      <c r="F13" s="7">
        <v>261131199</v>
      </c>
      <c r="G13" s="180">
        <f t="shared" si="1"/>
        <v>9.6</v>
      </c>
      <c r="H13" s="194">
        <f t="shared" si="2"/>
        <v>15955342</v>
      </c>
      <c r="I13" s="195">
        <f t="shared" si="3"/>
        <v>6.1</v>
      </c>
    </row>
    <row r="14" spans="2:9" ht="24.75" customHeight="1">
      <c r="B14" s="312" t="s">
        <v>145</v>
      </c>
      <c r="C14" s="313"/>
      <c r="D14" s="7">
        <v>103636613</v>
      </c>
      <c r="E14" s="180">
        <f t="shared" si="0"/>
        <v>3.6</v>
      </c>
      <c r="F14" s="7">
        <v>98977765</v>
      </c>
      <c r="G14" s="180">
        <f t="shared" si="1"/>
        <v>3.6</v>
      </c>
      <c r="H14" s="194">
        <f t="shared" si="2"/>
        <v>4658848</v>
      </c>
      <c r="I14" s="195">
        <f aca="true" t="shared" si="4" ref="I14:I20">IF(AND(OR(F14=0,F14=""),OR(D14="",D14=0)),"-",IF(AND(D14&gt;0,OR(F14=0,F14="")),"皆増",IF(AND(F14&gt;0,OR(D14="",D14=0)),"皆減",ROUND(H14/F14*100,1))))</f>
        <v>4.7</v>
      </c>
    </row>
    <row r="15" spans="2:9" ht="24.75" customHeight="1">
      <c r="B15" s="312" t="s">
        <v>146</v>
      </c>
      <c r="C15" s="313"/>
      <c r="D15" s="7">
        <v>343258711</v>
      </c>
      <c r="E15" s="180">
        <f t="shared" si="0"/>
        <v>12.1</v>
      </c>
      <c r="F15" s="7">
        <v>307620629</v>
      </c>
      <c r="G15" s="180">
        <f t="shared" si="1"/>
        <v>11.3</v>
      </c>
      <c r="H15" s="194">
        <f t="shared" si="2"/>
        <v>35638082</v>
      </c>
      <c r="I15" s="195">
        <f t="shared" si="4"/>
        <v>11.6</v>
      </c>
    </row>
    <row r="16" spans="2:9" ht="24.75" customHeight="1">
      <c r="B16" s="312" t="s">
        <v>147</v>
      </c>
      <c r="C16" s="313"/>
      <c r="D16" s="7">
        <v>15899</v>
      </c>
      <c r="E16" s="180">
        <f t="shared" si="0"/>
        <v>0</v>
      </c>
      <c r="F16" s="7">
        <v>237387</v>
      </c>
      <c r="G16" s="180">
        <f t="shared" si="1"/>
        <v>0</v>
      </c>
      <c r="H16" s="194">
        <f t="shared" si="2"/>
        <v>-221488</v>
      </c>
      <c r="I16" s="195">
        <f t="shared" si="4"/>
        <v>-93.3</v>
      </c>
    </row>
    <row r="17" spans="2:9" ht="24.75" customHeight="1">
      <c r="B17" s="312" t="s">
        <v>148</v>
      </c>
      <c r="C17" s="313"/>
      <c r="D17" s="7">
        <v>234370419</v>
      </c>
      <c r="E17" s="180">
        <f t="shared" si="0"/>
        <v>8.2</v>
      </c>
      <c r="F17" s="7">
        <v>224254063</v>
      </c>
      <c r="G17" s="180">
        <f t="shared" si="1"/>
        <v>8.2</v>
      </c>
      <c r="H17" s="194">
        <f t="shared" si="2"/>
        <v>10116356</v>
      </c>
      <c r="I17" s="195">
        <f t="shared" si="4"/>
        <v>4.5</v>
      </c>
    </row>
    <row r="18" spans="2:9" ht="24.75" customHeight="1">
      <c r="B18" s="312" t="s">
        <v>149</v>
      </c>
      <c r="C18" s="313"/>
      <c r="D18" s="7">
        <v>2451432</v>
      </c>
      <c r="E18" s="180">
        <f t="shared" si="0"/>
        <v>0.1</v>
      </c>
      <c r="F18" s="7">
        <v>2143151</v>
      </c>
      <c r="G18" s="180">
        <f t="shared" si="1"/>
        <v>0.1</v>
      </c>
      <c r="H18" s="194">
        <f t="shared" si="2"/>
        <v>308281</v>
      </c>
      <c r="I18" s="195">
        <f t="shared" si="4"/>
        <v>14.4</v>
      </c>
    </row>
    <row r="19" spans="2:9" ht="24.75" customHeight="1" thickBot="1">
      <c r="B19" s="308" t="s">
        <v>150</v>
      </c>
      <c r="C19" s="309"/>
      <c r="D19" s="7">
        <v>3072245</v>
      </c>
      <c r="E19" s="180">
        <f t="shared" si="0"/>
        <v>0.1</v>
      </c>
      <c r="F19" s="7">
        <v>3098453</v>
      </c>
      <c r="G19" s="180">
        <f t="shared" si="1"/>
        <v>0.1</v>
      </c>
      <c r="H19" s="194">
        <f t="shared" si="2"/>
        <v>-26208</v>
      </c>
      <c r="I19" s="195">
        <f t="shared" si="4"/>
        <v>-0.8</v>
      </c>
    </row>
    <row r="20" spans="2:9" ht="24.75" customHeight="1" thickBot="1" thickTop="1">
      <c r="B20" s="310" t="s">
        <v>132</v>
      </c>
      <c r="C20" s="311"/>
      <c r="D20" s="207">
        <f>SUM(D6:D19)</f>
        <v>2845513531</v>
      </c>
      <c r="E20" s="208">
        <f>D20/D$20*100</f>
        <v>100</v>
      </c>
      <c r="F20" s="207">
        <f>SUM(F6:F19)</f>
        <v>2719985590</v>
      </c>
      <c r="G20" s="208">
        <f>F20/F$20*100</f>
        <v>100</v>
      </c>
      <c r="H20" s="211">
        <f>+D20-F20</f>
        <v>125527941</v>
      </c>
      <c r="I20" s="201">
        <f t="shared" si="4"/>
        <v>4.6</v>
      </c>
    </row>
    <row r="21" spans="2:9" ht="11.25" customHeight="1">
      <c r="B21" s="176"/>
      <c r="C21" s="176"/>
      <c r="D21" s="109"/>
      <c r="E21" s="109"/>
      <c r="F21" s="111"/>
      <c r="G21" s="112"/>
      <c r="H21" s="113"/>
      <c r="I21" s="112"/>
    </row>
    <row r="22" spans="2:3" ht="15" customHeight="1">
      <c r="B22" s="96"/>
      <c r="C22" s="206"/>
    </row>
    <row r="26" spans="2:3" ht="13.5">
      <c r="B26" s="134" t="s">
        <v>151</v>
      </c>
      <c r="C26" s="134" t="s">
        <v>151</v>
      </c>
    </row>
  </sheetData>
  <sheetProtection/>
  <mergeCells count="20">
    <mergeCell ref="B4:C5"/>
    <mergeCell ref="D4:E4"/>
    <mergeCell ref="F4:G4"/>
    <mergeCell ref="H4:H5"/>
    <mergeCell ref="I4:I5"/>
    <mergeCell ref="B6:C6"/>
    <mergeCell ref="B7:C7"/>
    <mergeCell ref="B8:C8"/>
    <mergeCell ref="B9:C9"/>
    <mergeCell ref="B10:C10"/>
    <mergeCell ref="B11:C11"/>
    <mergeCell ref="B12:C12"/>
    <mergeCell ref="B19:C19"/>
    <mergeCell ref="B20:C20"/>
    <mergeCell ref="B13:C13"/>
    <mergeCell ref="B14:C14"/>
    <mergeCell ref="B15:C15"/>
    <mergeCell ref="B16:C16"/>
    <mergeCell ref="B17:C17"/>
    <mergeCell ref="B18:C18"/>
  </mergeCells>
  <printOptions horizontalCentered="1"/>
  <pageMargins left="0.3937007874015748" right="0.3937007874015748" top="0.7874015748031497" bottom="0.5905511811023623" header="0.5118110236220472" footer="0"/>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E2" sqref="E2"/>
    </sheetView>
  </sheetViews>
  <sheetFormatPr defaultColWidth="9.00390625" defaultRowHeight="13.5"/>
  <cols>
    <col min="2" max="2" width="10.375" style="0" customWidth="1"/>
    <col min="3" max="3" width="14.375" style="0" customWidth="1"/>
    <col min="4" max="4" width="15.875" style="0" customWidth="1"/>
    <col min="5" max="5" width="16.50390625" style="0" customWidth="1"/>
    <col min="6" max="9" width="16.625" style="0" customWidth="1"/>
  </cols>
  <sheetData>
    <row r="1" ht="16.5">
      <c r="A1" s="133" t="s">
        <v>181</v>
      </c>
    </row>
    <row r="2" ht="13.5" thickBot="1">
      <c r="I2" s="233" t="s">
        <v>135</v>
      </c>
    </row>
    <row r="3" spans="1:9" ht="24.75" customHeight="1">
      <c r="A3" s="223"/>
      <c r="B3" s="224"/>
      <c r="C3" s="319" t="s">
        <v>199</v>
      </c>
      <c r="D3" s="321" t="s">
        <v>192</v>
      </c>
      <c r="E3" s="323" t="s">
        <v>200</v>
      </c>
      <c r="F3" s="325" t="s">
        <v>201</v>
      </c>
      <c r="G3" s="327" t="s">
        <v>202</v>
      </c>
      <c r="H3" s="331" t="s">
        <v>203</v>
      </c>
      <c r="I3" s="333" t="s">
        <v>204</v>
      </c>
    </row>
    <row r="4" spans="1:9" ht="24.75" customHeight="1">
      <c r="A4" s="225"/>
      <c r="B4" s="226"/>
      <c r="C4" s="320"/>
      <c r="D4" s="322"/>
      <c r="E4" s="324"/>
      <c r="F4" s="326"/>
      <c r="G4" s="328"/>
      <c r="H4" s="332"/>
      <c r="I4" s="334"/>
    </row>
    <row r="5" spans="1:9" ht="12.75">
      <c r="A5" s="227"/>
      <c r="B5" s="228"/>
      <c r="C5" s="236" t="s">
        <v>185</v>
      </c>
      <c r="D5" s="238" t="s">
        <v>186</v>
      </c>
      <c r="E5" s="248" t="s">
        <v>187</v>
      </c>
      <c r="F5" s="249" t="s">
        <v>188</v>
      </c>
      <c r="G5" s="239" t="s">
        <v>183</v>
      </c>
      <c r="H5" s="250" t="s">
        <v>189</v>
      </c>
      <c r="I5" s="232" t="s">
        <v>184</v>
      </c>
    </row>
    <row r="6" spans="1:9" ht="32.25" customHeight="1">
      <c r="A6" s="335" t="s">
        <v>161</v>
      </c>
      <c r="B6" s="336"/>
      <c r="C6" s="237">
        <v>222628059</v>
      </c>
      <c r="D6" s="255">
        <v>231628754</v>
      </c>
      <c r="E6" s="256">
        <v>141640417</v>
      </c>
      <c r="F6" s="240">
        <f>D6-C6</f>
        <v>9000695</v>
      </c>
      <c r="G6" s="251">
        <f>(F6/C6)*100</f>
        <v>4.042929287722892</v>
      </c>
      <c r="H6" s="246">
        <f>E6-D6</f>
        <v>-89988337</v>
      </c>
      <c r="I6" s="269">
        <f>(H6/D6)*100</f>
        <v>-38.850244387188646</v>
      </c>
    </row>
    <row r="7" spans="1:9" ht="32.25" customHeight="1">
      <c r="A7" s="337" t="s">
        <v>162</v>
      </c>
      <c r="B7" s="338"/>
      <c r="C7" s="237">
        <v>33355697</v>
      </c>
      <c r="D7" s="234">
        <v>31678882</v>
      </c>
      <c r="E7" s="231">
        <v>28773945</v>
      </c>
      <c r="F7" s="240">
        <f>D7-C7</f>
        <v>-1676815</v>
      </c>
      <c r="G7" s="251">
        <f>(F7/C7)*100</f>
        <v>-5.027072286931975</v>
      </c>
      <c r="H7" s="246">
        <f>E7-D7</f>
        <v>-2904937</v>
      </c>
      <c r="I7" s="269">
        <f>(H7/D7)*100</f>
        <v>-9.169947979856108</v>
      </c>
    </row>
    <row r="8" spans="1:9" ht="32.25" customHeight="1">
      <c r="A8" s="339" t="s">
        <v>163</v>
      </c>
      <c r="B8" s="340"/>
      <c r="C8" s="237">
        <f>SUM(C6:C7)</f>
        <v>255983756</v>
      </c>
      <c r="D8" s="234">
        <f>SUM(D6:D7)</f>
        <v>263307636</v>
      </c>
      <c r="E8" s="231">
        <f>SUM(E6:E7)</f>
        <v>170414362</v>
      </c>
      <c r="F8" s="240">
        <f>D8-C8</f>
        <v>7323880</v>
      </c>
      <c r="G8" s="251">
        <f>(F8/C8)*100</f>
        <v>2.8610721689699714</v>
      </c>
      <c r="H8" s="246">
        <f>E8-D8</f>
        <v>-92893274</v>
      </c>
      <c r="I8" s="269">
        <f>(H8/D8)*100</f>
        <v>-35.27936956602352</v>
      </c>
    </row>
    <row r="9" spans="1:9" ht="32.25" customHeight="1">
      <c r="A9" s="341" t="s">
        <v>164</v>
      </c>
      <c r="B9" s="342"/>
      <c r="C9" s="237">
        <v>219550018</v>
      </c>
      <c r="D9" s="257">
        <v>245287714</v>
      </c>
      <c r="E9" s="258">
        <v>222474064</v>
      </c>
      <c r="F9" s="240">
        <f>D9-C9</f>
        <v>25737696</v>
      </c>
      <c r="G9" s="251">
        <f>(F9/C9)*100</f>
        <v>11.722930489579827</v>
      </c>
      <c r="H9" s="246">
        <f>E9-D9</f>
        <v>-22813650</v>
      </c>
      <c r="I9" s="269">
        <f>(H9/D9)*100</f>
        <v>-9.300771582876752</v>
      </c>
    </row>
    <row r="10" spans="1:9" ht="32.25" customHeight="1" thickBot="1">
      <c r="A10" s="329" t="s">
        <v>165</v>
      </c>
      <c r="B10" s="330"/>
      <c r="C10" s="229">
        <f>C6+C7+C9</f>
        <v>475533774</v>
      </c>
      <c r="D10" s="235">
        <f>D6+D7+D9</f>
        <v>508595350</v>
      </c>
      <c r="E10" s="230">
        <f>E6+E7+E9</f>
        <v>392888426</v>
      </c>
      <c r="F10" s="241">
        <f>D10-C10</f>
        <v>33061576</v>
      </c>
      <c r="G10" s="252">
        <f>(F10/C10)*100</f>
        <v>6.952519002362174</v>
      </c>
      <c r="H10" s="247">
        <f>E10-D10</f>
        <v>-115706924</v>
      </c>
      <c r="I10" s="270">
        <f>(H10/D10)*100</f>
        <v>-22.750291366210877</v>
      </c>
    </row>
  </sheetData>
  <sheetProtection/>
  <mergeCells count="12">
    <mergeCell ref="H3:H4"/>
    <mergeCell ref="I3:I4"/>
    <mergeCell ref="A6:B6"/>
    <mergeCell ref="A7:B7"/>
    <mergeCell ref="A8:B8"/>
    <mergeCell ref="A9:B9"/>
    <mergeCell ref="C3:C4"/>
    <mergeCell ref="D3:D4"/>
    <mergeCell ref="E3:E4"/>
    <mergeCell ref="F3:F4"/>
    <mergeCell ref="G3:G4"/>
    <mergeCell ref="A10:B10"/>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72"/>
  <sheetViews>
    <sheetView view="pageBreakPreview" zoomScale="85" zoomScaleSheetLayoutView="85" zoomScalePageLayoutView="0" workbookViewId="0" topLeftCell="A1">
      <selection activeCell="G9" sqref="G9:G71"/>
    </sheetView>
  </sheetViews>
  <sheetFormatPr defaultColWidth="9.00390625" defaultRowHeight="13.5"/>
  <cols>
    <col min="1" max="1" width="4.625" style="244" customWidth="1"/>
    <col min="2" max="2" width="11.125" style="244" customWidth="1"/>
    <col min="3" max="4" width="13.125" style="244" customWidth="1"/>
    <col min="5" max="7" width="13.25390625" style="244" customWidth="1"/>
    <col min="8" max="8" width="14.75390625" style="244" customWidth="1"/>
    <col min="9" max="9" width="12.75390625" style="244" customWidth="1"/>
    <col min="10" max="10" width="10.25390625" style="244" bestFit="1" customWidth="1"/>
    <col min="11" max="16384" width="9.00390625" style="244" customWidth="1"/>
  </cols>
  <sheetData>
    <row r="1" spans="1:9" ht="19.5" customHeight="1">
      <c r="A1" s="259" t="s">
        <v>182</v>
      </c>
      <c r="B1" s="259"/>
      <c r="C1" s="259"/>
      <c r="D1" s="259"/>
      <c r="E1" s="259"/>
      <c r="F1" s="259"/>
      <c r="G1" s="259"/>
      <c r="H1" s="259"/>
      <c r="I1" s="259"/>
    </row>
    <row r="2" spans="1:11" ht="25.5" customHeight="1">
      <c r="A2" s="259"/>
      <c r="B2" s="259"/>
      <c r="C2" s="259"/>
      <c r="D2" s="259"/>
      <c r="E2" s="259"/>
      <c r="F2" s="259"/>
      <c r="G2" s="259"/>
      <c r="H2" s="259"/>
      <c r="I2" s="260" t="s">
        <v>1</v>
      </c>
      <c r="J2" s="261"/>
      <c r="K2" s="261"/>
    </row>
    <row r="3" spans="1:9" ht="18.75" customHeight="1">
      <c r="A3" s="346" t="s">
        <v>2</v>
      </c>
      <c r="B3" s="346" t="s">
        <v>174</v>
      </c>
      <c r="C3" s="343" t="s">
        <v>205</v>
      </c>
      <c r="D3" s="343" t="s">
        <v>206</v>
      </c>
      <c r="E3" s="346" t="s">
        <v>207</v>
      </c>
      <c r="F3" s="346"/>
      <c r="G3" s="346"/>
      <c r="H3" s="343" t="s">
        <v>208</v>
      </c>
      <c r="I3" s="343" t="s">
        <v>209</v>
      </c>
    </row>
    <row r="4" spans="1:9" ht="31.5" customHeight="1">
      <c r="A4" s="349"/>
      <c r="B4" s="349"/>
      <c r="C4" s="344"/>
      <c r="D4" s="344"/>
      <c r="E4" s="262" t="s">
        <v>176</v>
      </c>
      <c r="F4" s="262" t="s">
        <v>177</v>
      </c>
      <c r="G4" s="262" t="s">
        <v>175</v>
      </c>
      <c r="H4" s="344"/>
      <c r="I4" s="344"/>
    </row>
    <row r="5" spans="1:9" ht="13.5" customHeight="1">
      <c r="A5" s="263"/>
      <c r="B5" s="264"/>
      <c r="C5" s="265"/>
      <c r="D5" s="266" t="s">
        <v>157</v>
      </c>
      <c r="E5" s="266" t="s">
        <v>158</v>
      </c>
      <c r="F5" s="266" t="s">
        <v>159</v>
      </c>
      <c r="G5" s="266" t="s">
        <v>190</v>
      </c>
      <c r="H5" s="266" t="s">
        <v>160</v>
      </c>
      <c r="I5" s="265"/>
    </row>
    <row r="6" spans="1:10" ht="12.75" customHeight="1">
      <c r="A6" s="347" t="s">
        <v>178</v>
      </c>
      <c r="B6" s="348"/>
      <c r="C6" s="267">
        <f>SUM(C9:C48)</f>
        <v>197840997</v>
      </c>
      <c r="D6" s="267">
        <f>SUM(D9:D48)</f>
        <v>204657145</v>
      </c>
      <c r="E6" s="267">
        <f>SUM(E9:E48)</f>
        <v>896135</v>
      </c>
      <c r="F6" s="267">
        <f>SUM(F9:F48)</f>
        <v>88516864</v>
      </c>
      <c r="G6" s="267">
        <f>SUM(G9:G48)</f>
        <v>120109684</v>
      </c>
      <c r="H6" s="253">
        <f>G6-D6</f>
        <v>-84547461</v>
      </c>
      <c r="I6" s="254">
        <f>IF(AND(OR($G6=0,$G6=""),OR($D6="",$D6=0)),"-",IF(AND($D6&gt;0,OR($G6=0,$G6="")),"皆増",IF(AND($G6&gt;0,OR($D6="",$D6=0)),"皆減",ROUND($H6/$D6,3))))*100</f>
        <v>-41.3</v>
      </c>
      <c r="J6" s="268"/>
    </row>
    <row r="7" spans="1:10" ht="12.75" customHeight="1">
      <c r="A7" s="347" t="s">
        <v>179</v>
      </c>
      <c r="B7" s="348"/>
      <c r="C7" s="267">
        <f>SUM(C49:C71)</f>
        <v>24787062</v>
      </c>
      <c r="D7" s="267">
        <f>SUM(D49:D71)</f>
        <v>26971609</v>
      </c>
      <c r="E7" s="267">
        <f>SUM(E49:E71)</f>
        <v>244183</v>
      </c>
      <c r="F7" s="267">
        <f>SUM(F49:F71)</f>
        <v>6571059</v>
      </c>
      <c r="G7" s="267">
        <f>SUM(G49:G71)</f>
        <v>21530733</v>
      </c>
      <c r="H7" s="253">
        <f>G7-D7</f>
        <v>-5440876</v>
      </c>
      <c r="I7" s="254">
        <f aca="true" t="shared" si="0" ref="I7:I70">IF(AND(OR($G7=0,$G7=""),OR($D7="",$D7=0)),"-",IF(AND($D7&gt;0,OR($G7=0,$G7="")),"皆増",IF(AND($G7&gt;0,OR($D7="",$D7=0)),"皆減",ROUND($H7/$D7,3))))*100</f>
        <v>-20.200000000000003</v>
      </c>
      <c r="J7" s="268"/>
    </row>
    <row r="8" spans="1:10" ht="12.75" customHeight="1">
      <c r="A8" s="347" t="s">
        <v>180</v>
      </c>
      <c r="B8" s="348"/>
      <c r="C8" s="267">
        <f>SUM(C6:C7)</f>
        <v>222628059</v>
      </c>
      <c r="D8" s="267">
        <f>SUM(D6:D7)</f>
        <v>231628754</v>
      </c>
      <c r="E8" s="267">
        <f>SUM(E6:E7)</f>
        <v>1140318</v>
      </c>
      <c r="F8" s="267">
        <f>SUM(F6:F7)</f>
        <v>95087923</v>
      </c>
      <c r="G8" s="267">
        <f>SUM(G6:G7)</f>
        <v>141640417</v>
      </c>
      <c r="H8" s="253">
        <f>G8-D8</f>
        <v>-89988337</v>
      </c>
      <c r="I8" s="254">
        <f t="shared" si="0"/>
        <v>-38.9</v>
      </c>
      <c r="J8" s="268"/>
    </row>
    <row r="9" spans="1:10" ht="12.75" customHeight="1">
      <c r="A9" s="242">
        <v>1</v>
      </c>
      <c r="B9" s="242" t="s">
        <v>166</v>
      </c>
      <c r="C9" s="245">
        <v>30287927</v>
      </c>
      <c r="D9" s="243">
        <v>26081078</v>
      </c>
      <c r="E9" s="243">
        <v>13100</v>
      </c>
      <c r="F9" s="243">
        <v>12400000</v>
      </c>
      <c r="G9" s="243">
        <v>13694178</v>
      </c>
      <c r="H9" s="253">
        <f>G9-D9</f>
        <v>-12386900</v>
      </c>
      <c r="I9" s="254">
        <f t="shared" si="0"/>
        <v>-47.5</v>
      </c>
      <c r="J9" s="268"/>
    </row>
    <row r="10" spans="1:10" ht="12.75" customHeight="1">
      <c r="A10" s="242">
        <v>2</v>
      </c>
      <c r="B10" s="242" t="s">
        <v>12</v>
      </c>
      <c r="C10" s="245">
        <v>3749103</v>
      </c>
      <c r="D10" s="243">
        <v>4398542</v>
      </c>
      <c r="E10" s="243">
        <v>4440</v>
      </c>
      <c r="F10" s="243">
        <v>3690000</v>
      </c>
      <c r="G10" s="243">
        <v>712982</v>
      </c>
      <c r="H10" s="253">
        <f aca="true" t="shared" si="1" ref="H10:H71">G10-D10</f>
        <v>-3685560</v>
      </c>
      <c r="I10" s="254">
        <f t="shared" si="0"/>
        <v>-83.8</v>
      </c>
      <c r="J10" s="268"/>
    </row>
    <row r="11" spans="1:10" ht="12.75" customHeight="1">
      <c r="A11" s="242">
        <v>3</v>
      </c>
      <c r="B11" s="242" t="s">
        <v>14</v>
      </c>
      <c r="C11" s="245">
        <v>11758794</v>
      </c>
      <c r="D11" s="243">
        <v>11774020</v>
      </c>
      <c r="E11" s="243">
        <v>19262</v>
      </c>
      <c r="F11" s="243">
        <v>2865820</v>
      </c>
      <c r="G11" s="243">
        <v>8927462</v>
      </c>
      <c r="H11" s="253">
        <f t="shared" si="1"/>
        <v>-2846558</v>
      </c>
      <c r="I11" s="254">
        <f t="shared" si="0"/>
        <v>-24.2</v>
      </c>
      <c r="J11" s="268"/>
    </row>
    <row r="12" spans="1:10" ht="12.75" customHeight="1">
      <c r="A12" s="242">
        <v>4</v>
      </c>
      <c r="B12" s="242" t="s">
        <v>167</v>
      </c>
      <c r="C12" s="245">
        <v>14548187</v>
      </c>
      <c r="D12" s="243">
        <v>13526846</v>
      </c>
      <c r="E12" s="243">
        <v>27074</v>
      </c>
      <c r="F12" s="243">
        <v>6501710</v>
      </c>
      <c r="G12" s="243">
        <v>7052210</v>
      </c>
      <c r="H12" s="253">
        <f t="shared" si="1"/>
        <v>-6474636</v>
      </c>
      <c r="I12" s="254">
        <f t="shared" si="0"/>
        <v>-47.9</v>
      </c>
      <c r="J12" s="268"/>
    </row>
    <row r="13" spans="1:10" ht="12.75" customHeight="1">
      <c r="A13" s="242">
        <v>5</v>
      </c>
      <c r="B13" s="242" t="s">
        <v>18</v>
      </c>
      <c r="C13" s="245">
        <v>1812835</v>
      </c>
      <c r="D13" s="243">
        <v>1965880</v>
      </c>
      <c r="E13" s="243">
        <v>5213</v>
      </c>
      <c r="F13" s="243">
        <v>550000</v>
      </c>
      <c r="G13" s="243">
        <v>1421093</v>
      </c>
      <c r="H13" s="253">
        <f t="shared" si="1"/>
        <v>-544787</v>
      </c>
      <c r="I13" s="254">
        <f t="shared" si="0"/>
        <v>-27.700000000000003</v>
      </c>
      <c r="J13" s="268"/>
    </row>
    <row r="14" spans="1:10" ht="12.75" customHeight="1">
      <c r="A14" s="242">
        <v>6</v>
      </c>
      <c r="B14" s="242" t="s">
        <v>20</v>
      </c>
      <c r="C14" s="245">
        <v>2487038</v>
      </c>
      <c r="D14" s="243">
        <v>2925676</v>
      </c>
      <c r="E14" s="243">
        <v>34228</v>
      </c>
      <c r="F14" s="243">
        <v>1450000</v>
      </c>
      <c r="G14" s="243">
        <v>1509904</v>
      </c>
      <c r="H14" s="253">
        <f t="shared" si="1"/>
        <v>-1415772</v>
      </c>
      <c r="I14" s="254">
        <f t="shared" si="0"/>
        <v>-48.4</v>
      </c>
      <c r="J14" s="268"/>
    </row>
    <row r="15" spans="1:10" ht="12.75" customHeight="1">
      <c r="A15" s="242">
        <v>7</v>
      </c>
      <c r="B15" s="242" t="s">
        <v>22</v>
      </c>
      <c r="C15" s="245">
        <v>8191104</v>
      </c>
      <c r="D15" s="243">
        <v>7493022</v>
      </c>
      <c r="E15" s="243">
        <v>8040</v>
      </c>
      <c r="F15" s="243">
        <v>4553727</v>
      </c>
      <c r="G15" s="243">
        <v>2947335</v>
      </c>
      <c r="H15" s="253">
        <f t="shared" si="1"/>
        <v>-4545687</v>
      </c>
      <c r="I15" s="254">
        <f t="shared" si="0"/>
        <v>-60.699999999999996</v>
      </c>
      <c r="J15" s="268"/>
    </row>
    <row r="16" spans="1:10" ht="12.75" customHeight="1">
      <c r="A16" s="242">
        <v>8</v>
      </c>
      <c r="B16" s="242" t="s">
        <v>24</v>
      </c>
      <c r="C16" s="245">
        <v>1388186</v>
      </c>
      <c r="D16" s="243">
        <v>1491423</v>
      </c>
      <c r="E16" s="243">
        <v>600</v>
      </c>
      <c r="F16" s="243">
        <v>890000</v>
      </c>
      <c r="G16" s="243">
        <v>602023</v>
      </c>
      <c r="H16" s="253">
        <f t="shared" si="1"/>
        <v>-889400</v>
      </c>
      <c r="I16" s="254">
        <f t="shared" si="0"/>
        <v>-59.599999999999994</v>
      </c>
      <c r="J16" s="268"/>
    </row>
    <row r="17" spans="1:10" ht="12.75" customHeight="1">
      <c r="A17" s="242">
        <v>9</v>
      </c>
      <c r="B17" s="242" t="s">
        <v>168</v>
      </c>
      <c r="C17" s="245">
        <v>2727026</v>
      </c>
      <c r="D17" s="243">
        <v>2728306</v>
      </c>
      <c r="E17" s="243">
        <v>1005</v>
      </c>
      <c r="F17" s="243">
        <v>0</v>
      </c>
      <c r="G17" s="243">
        <v>2729311</v>
      </c>
      <c r="H17" s="253">
        <f t="shared" si="1"/>
        <v>1005</v>
      </c>
      <c r="I17" s="254">
        <f t="shared" si="0"/>
        <v>0</v>
      </c>
      <c r="J17" s="268"/>
    </row>
    <row r="18" spans="1:10" ht="12.75" customHeight="1">
      <c r="A18" s="242">
        <v>10</v>
      </c>
      <c r="B18" s="242" t="s">
        <v>28</v>
      </c>
      <c r="C18" s="245">
        <v>4542479</v>
      </c>
      <c r="D18" s="243">
        <v>4893166</v>
      </c>
      <c r="E18" s="243">
        <v>710</v>
      </c>
      <c r="F18" s="243">
        <v>419015</v>
      </c>
      <c r="G18" s="243">
        <v>4474861</v>
      </c>
      <c r="H18" s="253">
        <f t="shared" si="1"/>
        <v>-418305</v>
      </c>
      <c r="I18" s="254">
        <f t="shared" si="0"/>
        <v>-8.5</v>
      </c>
      <c r="J18" s="268"/>
    </row>
    <row r="19" spans="1:10" ht="12.75" customHeight="1">
      <c r="A19" s="242">
        <v>11</v>
      </c>
      <c r="B19" s="242" t="s">
        <v>30</v>
      </c>
      <c r="C19" s="245">
        <v>2372628</v>
      </c>
      <c r="D19" s="243">
        <v>2423423</v>
      </c>
      <c r="E19" s="243">
        <v>839</v>
      </c>
      <c r="F19" s="243">
        <v>1420000</v>
      </c>
      <c r="G19" s="243">
        <v>1004262</v>
      </c>
      <c r="H19" s="253">
        <f t="shared" si="1"/>
        <v>-1419161</v>
      </c>
      <c r="I19" s="254">
        <f t="shared" si="0"/>
        <v>-58.599999999999994</v>
      </c>
      <c r="J19" s="268"/>
    </row>
    <row r="20" spans="1:10" ht="12.75" customHeight="1">
      <c r="A20" s="242">
        <v>12</v>
      </c>
      <c r="B20" s="242" t="s">
        <v>32</v>
      </c>
      <c r="C20" s="245">
        <v>5136148</v>
      </c>
      <c r="D20" s="243">
        <v>5136304</v>
      </c>
      <c r="E20" s="243">
        <v>151</v>
      </c>
      <c r="F20" s="243">
        <v>3780000</v>
      </c>
      <c r="G20" s="243">
        <v>1356455</v>
      </c>
      <c r="H20" s="253">
        <f t="shared" si="1"/>
        <v>-3779849</v>
      </c>
      <c r="I20" s="254">
        <f t="shared" si="0"/>
        <v>-73.6</v>
      </c>
      <c r="J20" s="268"/>
    </row>
    <row r="21" spans="1:10" ht="12.75" customHeight="1">
      <c r="A21" s="242">
        <v>13</v>
      </c>
      <c r="B21" s="242" t="s">
        <v>34</v>
      </c>
      <c r="C21" s="245">
        <v>5166797</v>
      </c>
      <c r="D21" s="243">
        <v>5314399</v>
      </c>
      <c r="E21" s="243">
        <v>5453</v>
      </c>
      <c r="F21" s="243">
        <v>1784403</v>
      </c>
      <c r="G21" s="243">
        <v>3535449</v>
      </c>
      <c r="H21" s="253">
        <f t="shared" si="1"/>
        <v>-1778950</v>
      </c>
      <c r="I21" s="254">
        <f t="shared" si="0"/>
        <v>-33.5</v>
      </c>
      <c r="J21" s="268"/>
    </row>
    <row r="22" spans="1:10" ht="12.75" customHeight="1">
      <c r="A22" s="242">
        <v>14</v>
      </c>
      <c r="B22" s="242" t="s">
        <v>36</v>
      </c>
      <c r="C22" s="245">
        <v>1850193</v>
      </c>
      <c r="D22" s="243">
        <v>1850924</v>
      </c>
      <c r="E22" s="243">
        <v>762</v>
      </c>
      <c r="F22" s="243">
        <v>840000</v>
      </c>
      <c r="G22" s="243">
        <v>1011686</v>
      </c>
      <c r="H22" s="253">
        <f t="shared" si="1"/>
        <v>-839238</v>
      </c>
      <c r="I22" s="254">
        <f t="shared" si="0"/>
        <v>-45.300000000000004</v>
      </c>
      <c r="J22" s="268"/>
    </row>
    <row r="23" spans="1:10" ht="12.75" customHeight="1">
      <c r="A23" s="242">
        <v>15</v>
      </c>
      <c r="B23" s="242" t="s">
        <v>38</v>
      </c>
      <c r="C23" s="245">
        <v>3099441</v>
      </c>
      <c r="D23" s="243">
        <v>3404532</v>
      </c>
      <c r="E23" s="243">
        <v>4238</v>
      </c>
      <c r="F23" s="243">
        <v>1400000</v>
      </c>
      <c r="G23" s="243">
        <v>2008770</v>
      </c>
      <c r="H23" s="253">
        <f t="shared" si="1"/>
        <v>-1395762</v>
      </c>
      <c r="I23" s="254">
        <f t="shared" si="0"/>
        <v>-41</v>
      </c>
      <c r="J23" s="268"/>
    </row>
    <row r="24" spans="1:10" ht="12.75" customHeight="1">
      <c r="A24" s="242">
        <v>16</v>
      </c>
      <c r="B24" s="242" t="s">
        <v>169</v>
      </c>
      <c r="C24" s="245">
        <v>13317936</v>
      </c>
      <c r="D24" s="243">
        <v>15863696</v>
      </c>
      <c r="E24" s="243">
        <v>26636</v>
      </c>
      <c r="F24" s="243">
        <v>1892973</v>
      </c>
      <c r="G24" s="243">
        <v>13997359</v>
      </c>
      <c r="H24" s="253">
        <f t="shared" si="1"/>
        <v>-1866337</v>
      </c>
      <c r="I24" s="254">
        <f t="shared" si="0"/>
        <v>-11.799999999999999</v>
      </c>
      <c r="J24" s="268"/>
    </row>
    <row r="25" spans="1:10" ht="12.75" customHeight="1">
      <c r="A25" s="242">
        <v>17</v>
      </c>
      <c r="B25" s="242" t="s">
        <v>42</v>
      </c>
      <c r="C25" s="245">
        <v>4006302</v>
      </c>
      <c r="D25" s="243">
        <v>5305799</v>
      </c>
      <c r="E25" s="243">
        <v>1</v>
      </c>
      <c r="F25" s="243">
        <v>3197832</v>
      </c>
      <c r="G25" s="243">
        <v>2107968</v>
      </c>
      <c r="H25" s="253">
        <f t="shared" si="1"/>
        <v>-3197831</v>
      </c>
      <c r="I25" s="254">
        <f t="shared" si="0"/>
        <v>-60.3</v>
      </c>
      <c r="J25" s="268"/>
    </row>
    <row r="26" spans="1:10" ht="12.75" customHeight="1">
      <c r="A26" s="242">
        <v>18</v>
      </c>
      <c r="B26" s="242" t="s">
        <v>44</v>
      </c>
      <c r="C26" s="245">
        <v>8280666</v>
      </c>
      <c r="D26" s="243">
        <v>7416045</v>
      </c>
      <c r="E26" s="243">
        <v>10</v>
      </c>
      <c r="F26" s="243">
        <v>5461875</v>
      </c>
      <c r="G26" s="243">
        <v>1954180</v>
      </c>
      <c r="H26" s="253">
        <f t="shared" si="1"/>
        <v>-5461865</v>
      </c>
      <c r="I26" s="254">
        <f t="shared" si="0"/>
        <v>-73.6</v>
      </c>
      <c r="J26" s="268"/>
    </row>
    <row r="27" spans="1:10" ht="12.75" customHeight="1">
      <c r="A27" s="242">
        <v>19</v>
      </c>
      <c r="B27" s="242" t="s">
        <v>46</v>
      </c>
      <c r="C27" s="245">
        <v>8655833</v>
      </c>
      <c r="D27" s="243">
        <v>10828633</v>
      </c>
      <c r="E27" s="243">
        <v>10000</v>
      </c>
      <c r="F27" s="243">
        <v>5500000</v>
      </c>
      <c r="G27" s="243">
        <v>5338633</v>
      </c>
      <c r="H27" s="253">
        <f t="shared" si="1"/>
        <v>-5490000</v>
      </c>
      <c r="I27" s="254">
        <f t="shared" si="0"/>
        <v>-50.7</v>
      </c>
      <c r="J27" s="268"/>
    </row>
    <row r="28" spans="1:10" ht="12.75" customHeight="1">
      <c r="A28" s="242">
        <v>20</v>
      </c>
      <c r="B28" s="242" t="s">
        <v>48</v>
      </c>
      <c r="C28" s="245">
        <v>2966887</v>
      </c>
      <c r="D28" s="243">
        <v>3512494</v>
      </c>
      <c r="E28" s="243">
        <v>2168</v>
      </c>
      <c r="F28" s="243">
        <v>1228189</v>
      </c>
      <c r="G28" s="243">
        <v>2286473</v>
      </c>
      <c r="H28" s="253">
        <f t="shared" si="1"/>
        <v>-1226021</v>
      </c>
      <c r="I28" s="254">
        <f t="shared" si="0"/>
        <v>-34.9</v>
      </c>
      <c r="J28" s="268"/>
    </row>
    <row r="29" spans="1:10" ht="12.75" customHeight="1">
      <c r="A29" s="242">
        <v>21</v>
      </c>
      <c r="B29" s="242" t="s">
        <v>50</v>
      </c>
      <c r="C29" s="245">
        <v>6271748</v>
      </c>
      <c r="D29" s="243">
        <v>7391251</v>
      </c>
      <c r="E29" s="243">
        <v>5957</v>
      </c>
      <c r="F29" s="243">
        <v>3040776</v>
      </c>
      <c r="G29" s="243">
        <v>4356432</v>
      </c>
      <c r="H29" s="253">
        <f t="shared" si="1"/>
        <v>-3034819</v>
      </c>
      <c r="I29" s="254">
        <f t="shared" si="0"/>
        <v>-41.099999999999994</v>
      </c>
      <c r="J29" s="268"/>
    </row>
    <row r="30" spans="1:10" ht="12.75" customHeight="1">
      <c r="A30" s="242">
        <v>22</v>
      </c>
      <c r="B30" s="242" t="s">
        <v>51</v>
      </c>
      <c r="C30" s="245">
        <v>3885987</v>
      </c>
      <c r="D30" s="243">
        <v>4098487</v>
      </c>
      <c r="E30" s="243">
        <v>1331</v>
      </c>
      <c r="F30" s="243">
        <v>1965000</v>
      </c>
      <c r="G30" s="243">
        <v>2134818</v>
      </c>
      <c r="H30" s="253">
        <f t="shared" si="1"/>
        <v>-1963669</v>
      </c>
      <c r="I30" s="254">
        <f t="shared" si="0"/>
        <v>-47.9</v>
      </c>
      <c r="J30" s="268"/>
    </row>
    <row r="31" spans="1:10" ht="12.75" customHeight="1">
      <c r="A31" s="242">
        <v>23</v>
      </c>
      <c r="B31" s="242" t="s">
        <v>170</v>
      </c>
      <c r="C31" s="245">
        <v>2700074</v>
      </c>
      <c r="D31" s="243">
        <v>2966782</v>
      </c>
      <c r="E31" s="243">
        <v>300074</v>
      </c>
      <c r="F31" s="243">
        <v>541381</v>
      </c>
      <c r="G31" s="243">
        <v>2725475</v>
      </c>
      <c r="H31" s="253">
        <f t="shared" si="1"/>
        <v>-241307</v>
      </c>
      <c r="I31" s="254">
        <f t="shared" si="0"/>
        <v>-8.1</v>
      </c>
      <c r="J31" s="268"/>
    </row>
    <row r="32" spans="1:10" ht="12.75" customHeight="1">
      <c r="A32" s="242">
        <v>24</v>
      </c>
      <c r="B32" s="242" t="s">
        <v>54</v>
      </c>
      <c r="C32" s="245">
        <v>3160703</v>
      </c>
      <c r="D32" s="243">
        <v>2847064</v>
      </c>
      <c r="E32" s="243">
        <v>75</v>
      </c>
      <c r="F32" s="243">
        <v>2158711</v>
      </c>
      <c r="G32" s="243">
        <v>688428</v>
      </c>
      <c r="H32" s="253">
        <f t="shared" si="1"/>
        <v>-2158636</v>
      </c>
      <c r="I32" s="254">
        <f t="shared" si="0"/>
        <v>-75.8</v>
      </c>
      <c r="J32" s="268"/>
    </row>
    <row r="33" spans="1:10" ht="12.75" customHeight="1">
      <c r="A33" s="242">
        <v>25</v>
      </c>
      <c r="B33" s="242" t="s">
        <v>56</v>
      </c>
      <c r="C33" s="245">
        <v>1854210</v>
      </c>
      <c r="D33" s="243">
        <v>1981770</v>
      </c>
      <c r="E33" s="243">
        <v>34</v>
      </c>
      <c r="F33" s="243">
        <v>1410328</v>
      </c>
      <c r="G33" s="243">
        <v>571476</v>
      </c>
      <c r="H33" s="253">
        <f t="shared" si="1"/>
        <v>-1410294</v>
      </c>
      <c r="I33" s="254">
        <f t="shared" si="0"/>
        <v>-71.2</v>
      </c>
      <c r="J33" s="268"/>
    </row>
    <row r="34" spans="1:10" ht="12.75" customHeight="1">
      <c r="A34" s="242">
        <v>26</v>
      </c>
      <c r="B34" s="242" t="s">
        <v>57</v>
      </c>
      <c r="C34" s="245">
        <v>7521678</v>
      </c>
      <c r="D34" s="243">
        <v>7326781</v>
      </c>
      <c r="E34" s="243">
        <v>1</v>
      </c>
      <c r="F34" s="243">
        <v>2514491</v>
      </c>
      <c r="G34" s="243">
        <v>4764781</v>
      </c>
      <c r="H34" s="253">
        <f t="shared" si="1"/>
        <v>-2562000</v>
      </c>
      <c r="I34" s="254">
        <f t="shared" si="0"/>
        <v>-35</v>
      </c>
      <c r="J34" s="268"/>
    </row>
    <row r="35" spans="1:10" ht="12.75" customHeight="1">
      <c r="A35" s="242">
        <v>27</v>
      </c>
      <c r="B35" s="242" t="s">
        <v>59</v>
      </c>
      <c r="C35" s="245">
        <v>1105840</v>
      </c>
      <c r="D35" s="243">
        <v>1057156</v>
      </c>
      <c r="E35" s="243">
        <v>24</v>
      </c>
      <c r="F35" s="243">
        <v>905386</v>
      </c>
      <c r="G35" s="243">
        <v>701794</v>
      </c>
      <c r="H35" s="253">
        <f t="shared" si="1"/>
        <v>-355362</v>
      </c>
      <c r="I35" s="254">
        <f t="shared" si="0"/>
        <v>-33.6</v>
      </c>
      <c r="J35" s="268"/>
    </row>
    <row r="36" spans="1:10" ht="12.75" customHeight="1">
      <c r="A36" s="242">
        <v>28</v>
      </c>
      <c r="B36" s="242" t="s">
        <v>171</v>
      </c>
      <c r="C36" s="245">
        <v>4168617</v>
      </c>
      <c r="D36" s="243">
        <v>4308877</v>
      </c>
      <c r="E36" s="243">
        <v>286</v>
      </c>
      <c r="F36" s="243">
        <v>1947890</v>
      </c>
      <c r="G36" s="243">
        <v>2761273</v>
      </c>
      <c r="H36" s="253">
        <f t="shared" si="1"/>
        <v>-1547604</v>
      </c>
      <c r="I36" s="254">
        <f t="shared" si="0"/>
        <v>-35.9</v>
      </c>
      <c r="J36" s="268"/>
    </row>
    <row r="37" spans="1:10" ht="12.75" customHeight="1">
      <c r="A37" s="242">
        <v>29</v>
      </c>
      <c r="B37" s="242" t="s">
        <v>61</v>
      </c>
      <c r="C37" s="245">
        <v>2060666</v>
      </c>
      <c r="D37" s="243">
        <v>2073699</v>
      </c>
      <c r="E37" s="243">
        <v>717</v>
      </c>
      <c r="F37" s="243">
        <v>900000</v>
      </c>
      <c r="G37" s="243">
        <v>1174416</v>
      </c>
      <c r="H37" s="253">
        <f t="shared" si="1"/>
        <v>-899283</v>
      </c>
      <c r="I37" s="254">
        <f t="shared" si="0"/>
        <v>-43.4</v>
      </c>
      <c r="J37" s="268"/>
    </row>
    <row r="38" spans="1:10" ht="12.75" customHeight="1">
      <c r="A38" s="242">
        <v>30</v>
      </c>
      <c r="B38" s="242" t="s">
        <v>62</v>
      </c>
      <c r="C38" s="245">
        <v>3255517</v>
      </c>
      <c r="D38" s="243">
        <v>3864090</v>
      </c>
      <c r="E38" s="243">
        <v>37</v>
      </c>
      <c r="F38" s="243">
        <v>1201091</v>
      </c>
      <c r="G38" s="243">
        <v>2983814</v>
      </c>
      <c r="H38" s="253">
        <f t="shared" si="1"/>
        <v>-880276</v>
      </c>
      <c r="I38" s="254">
        <f t="shared" si="0"/>
        <v>-22.8</v>
      </c>
      <c r="J38" s="268"/>
    </row>
    <row r="39" spans="1:10" ht="12.75" customHeight="1">
      <c r="A39" s="242">
        <v>31</v>
      </c>
      <c r="B39" s="242" t="s">
        <v>63</v>
      </c>
      <c r="C39" s="245">
        <v>4471872</v>
      </c>
      <c r="D39" s="243">
        <v>4650092</v>
      </c>
      <c r="E39" s="243">
        <v>2057</v>
      </c>
      <c r="F39" s="243">
        <v>1376654</v>
      </c>
      <c r="G39" s="243">
        <v>3525495</v>
      </c>
      <c r="H39" s="253">
        <f t="shared" si="1"/>
        <v>-1124597</v>
      </c>
      <c r="I39" s="254">
        <f t="shared" si="0"/>
        <v>-24.2</v>
      </c>
      <c r="J39" s="268"/>
    </row>
    <row r="40" spans="1:10" ht="12.75" customHeight="1">
      <c r="A40" s="242">
        <v>32</v>
      </c>
      <c r="B40" s="242" t="s">
        <v>64</v>
      </c>
      <c r="C40" s="245">
        <v>3837995</v>
      </c>
      <c r="D40" s="243">
        <v>5055813</v>
      </c>
      <c r="E40" s="243">
        <v>2108</v>
      </c>
      <c r="F40" s="243">
        <v>4290000</v>
      </c>
      <c r="G40" s="243">
        <v>1767921</v>
      </c>
      <c r="H40" s="253">
        <f t="shared" si="1"/>
        <v>-3287892</v>
      </c>
      <c r="I40" s="254">
        <f t="shared" si="0"/>
        <v>-65</v>
      </c>
      <c r="J40" s="268"/>
    </row>
    <row r="41" spans="1:10" ht="12.75" customHeight="1">
      <c r="A41" s="242">
        <v>33</v>
      </c>
      <c r="B41" s="242" t="s">
        <v>65</v>
      </c>
      <c r="C41" s="245">
        <v>1780664</v>
      </c>
      <c r="D41" s="243">
        <v>1657160</v>
      </c>
      <c r="E41" s="243">
        <v>1</v>
      </c>
      <c r="F41" s="243">
        <v>791905</v>
      </c>
      <c r="G41" s="243">
        <v>1065256</v>
      </c>
      <c r="H41" s="253">
        <f t="shared" si="1"/>
        <v>-591904</v>
      </c>
      <c r="I41" s="254">
        <f t="shared" si="0"/>
        <v>-35.699999999999996</v>
      </c>
      <c r="J41" s="268"/>
    </row>
    <row r="42" spans="1:10" ht="12.75" customHeight="1">
      <c r="A42" s="242">
        <v>34</v>
      </c>
      <c r="B42" s="242" t="s">
        <v>66</v>
      </c>
      <c r="C42" s="245">
        <v>4192830</v>
      </c>
      <c r="D42" s="243">
        <v>4879533</v>
      </c>
      <c r="E42" s="243">
        <v>899</v>
      </c>
      <c r="F42" s="243">
        <v>1900000</v>
      </c>
      <c r="G42" s="243">
        <v>2980432</v>
      </c>
      <c r="H42" s="253">
        <f t="shared" si="1"/>
        <v>-1899101</v>
      </c>
      <c r="I42" s="254">
        <f t="shared" si="0"/>
        <v>-38.9</v>
      </c>
      <c r="J42" s="268"/>
    </row>
    <row r="43" spans="1:10" ht="12.75" customHeight="1">
      <c r="A43" s="242">
        <v>35</v>
      </c>
      <c r="B43" s="242" t="s">
        <v>67</v>
      </c>
      <c r="C43" s="245">
        <v>1038637</v>
      </c>
      <c r="D43" s="243">
        <v>1271646</v>
      </c>
      <c r="E43" s="243">
        <v>7</v>
      </c>
      <c r="F43" s="243">
        <v>600000</v>
      </c>
      <c r="G43" s="243">
        <v>671653</v>
      </c>
      <c r="H43" s="253">
        <f t="shared" si="1"/>
        <v>-599993</v>
      </c>
      <c r="I43" s="254">
        <f t="shared" si="0"/>
        <v>-47.199999999999996</v>
      </c>
      <c r="J43" s="268"/>
    </row>
    <row r="44" spans="1:10" ht="12.75" customHeight="1">
      <c r="A44" s="242">
        <v>36</v>
      </c>
      <c r="B44" s="242" t="s">
        <v>68</v>
      </c>
      <c r="C44" s="245">
        <v>1759234</v>
      </c>
      <c r="D44" s="243">
        <v>2024945</v>
      </c>
      <c r="E44" s="243">
        <v>3220</v>
      </c>
      <c r="F44" s="243">
        <v>494500</v>
      </c>
      <c r="G44" s="243">
        <v>1933665</v>
      </c>
      <c r="H44" s="253">
        <f t="shared" si="1"/>
        <v>-91280</v>
      </c>
      <c r="I44" s="254">
        <f t="shared" si="0"/>
        <v>-4.5</v>
      </c>
      <c r="J44" s="268"/>
    </row>
    <row r="45" spans="1:10" ht="12.75" customHeight="1">
      <c r="A45" s="242">
        <v>37</v>
      </c>
      <c r="B45" s="242" t="s">
        <v>69</v>
      </c>
      <c r="C45" s="245">
        <v>1654915</v>
      </c>
      <c r="D45" s="243">
        <v>2284740</v>
      </c>
      <c r="E45" s="243">
        <v>408875</v>
      </c>
      <c r="F45" s="243">
        <v>547301</v>
      </c>
      <c r="G45" s="243">
        <v>2146314</v>
      </c>
      <c r="H45" s="253">
        <f t="shared" si="1"/>
        <v>-138426</v>
      </c>
      <c r="I45" s="254">
        <f t="shared" si="0"/>
        <v>-6.1</v>
      </c>
      <c r="J45" s="268"/>
    </row>
    <row r="46" spans="1:10" ht="12.75" customHeight="1">
      <c r="A46" s="242">
        <v>38</v>
      </c>
      <c r="B46" s="242" t="s">
        <v>70</v>
      </c>
      <c r="C46" s="245">
        <v>2038497</v>
      </c>
      <c r="D46" s="243">
        <v>1631940</v>
      </c>
      <c r="E46" s="243">
        <v>100</v>
      </c>
      <c r="F46" s="243">
        <v>715243</v>
      </c>
      <c r="G46" s="243">
        <v>916797</v>
      </c>
      <c r="H46" s="253">
        <f t="shared" si="1"/>
        <v>-715143</v>
      </c>
      <c r="I46" s="254">
        <f t="shared" si="0"/>
        <v>-43.8</v>
      </c>
      <c r="J46" s="268"/>
    </row>
    <row r="47" spans="1:10" ht="12.75" customHeight="1">
      <c r="A47" s="242">
        <v>39</v>
      </c>
      <c r="B47" s="242" t="s">
        <v>71</v>
      </c>
      <c r="C47" s="245">
        <v>3668443</v>
      </c>
      <c r="D47" s="243">
        <v>3671061</v>
      </c>
      <c r="E47" s="243">
        <v>2548</v>
      </c>
      <c r="F47" s="243">
        <v>907623</v>
      </c>
      <c r="G47" s="243">
        <v>2765986</v>
      </c>
      <c r="H47" s="253">
        <f t="shared" si="1"/>
        <v>-905075</v>
      </c>
      <c r="I47" s="254">
        <f t="shared" si="0"/>
        <v>-24.7</v>
      </c>
      <c r="J47" s="268"/>
    </row>
    <row r="48" spans="1:10" ht="12.75" customHeight="1">
      <c r="A48" s="242">
        <v>40</v>
      </c>
      <c r="B48" s="242" t="s">
        <v>172</v>
      </c>
      <c r="C48" s="245">
        <v>1067360</v>
      </c>
      <c r="D48" s="243">
        <v>1280050</v>
      </c>
      <c r="E48" s="243">
        <v>3854</v>
      </c>
      <c r="F48" s="243">
        <v>483040</v>
      </c>
      <c r="G48" s="243">
        <v>800864</v>
      </c>
      <c r="H48" s="253">
        <f t="shared" si="1"/>
        <v>-479186</v>
      </c>
      <c r="I48" s="254">
        <f t="shared" si="0"/>
        <v>-37.4</v>
      </c>
      <c r="J48" s="268"/>
    </row>
    <row r="49" spans="1:10" ht="12.75" customHeight="1">
      <c r="A49" s="242">
        <v>41</v>
      </c>
      <c r="B49" s="242" t="s">
        <v>11</v>
      </c>
      <c r="C49" s="245">
        <v>938608</v>
      </c>
      <c r="D49" s="243">
        <v>1010212</v>
      </c>
      <c r="E49" s="243">
        <v>581</v>
      </c>
      <c r="F49" s="243">
        <v>176424</v>
      </c>
      <c r="G49" s="243">
        <v>834369</v>
      </c>
      <c r="H49" s="253">
        <f t="shared" si="1"/>
        <v>-175843</v>
      </c>
      <c r="I49" s="254">
        <f t="shared" si="0"/>
        <v>-17.4</v>
      </c>
      <c r="J49" s="268"/>
    </row>
    <row r="50" spans="1:10" ht="12.75" customHeight="1">
      <c r="A50" s="242">
        <v>42</v>
      </c>
      <c r="B50" s="242" t="s">
        <v>13</v>
      </c>
      <c r="C50" s="245">
        <v>1442377</v>
      </c>
      <c r="D50" s="243">
        <v>1758341</v>
      </c>
      <c r="E50" s="243">
        <v>250</v>
      </c>
      <c r="F50" s="243">
        <v>35772</v>
      </c>
      <c r="G50" s="243">
        <v>1722819</v>
      </c>
      <c r="H50" s="253">
        <f t="shared" si="1"/>
        <v>-35522</v>
      </c>
      <c r="I50" s="254">
        <f t="shared" si="0"/>
        <v>-2</v>
      </c>
      <c r="J50" s="268"/>
    </row>
    <row r="51" spans="1:10" ht="12.75" customHeight="1">
      <c r="A51" s="242">
        <v>43</v>
      </c>
      <c r="B51" s="242" t="s">
        <v>15</v>
      </c>
      <c r="C51" s="245">
        <v>1021323</v>
      </c>
      <c r="D51" s="243">
        <v>1141349</v>
      </c>
      <c r="E51" s="243">
        <v>215032</v>
      </c>
      <c r="F51" s="243">
        <v>355013</v>
      </c>
      <c r="G51" s="243">
        <v>1001368</v>
      </c>
      <c r="H51" s="253">
        <f t="shared" si="1"/>
        <v>-139981</v>
      </c>
      <c r="I51" s="254">
        <f t="shared" si="0"/>
        <v>-12.3</v>
      </c>
      <c r="J51" s="268"/>
    </row>
    <row r="52" spans="1:10" ht="12.75" customHeight="1">
      <c r="A52" s="242">
        <v>44</v>
      </c>
      <c r="B52" s="242" t="s">
        <v>17</v>
      </c>
      <c r="C52" s="245">
        <v>555162</v>
      </c>
      <c r="D52" s="243">
        <v>748590</v>
      </c>
      <c r="E52" s="243">
        <v>1</v>
      </c>
      <c r="F52" s="243">
        <v>154000</v>
      </c>
      <c r="G52" s="243">
        <v>594591</v>
      </c>
      <c r="H52" s="253">
        <f t="shared" si="1"/>
        <v>-153999</v>
      </c>
      <c r="I52" s="254">
        <f t="shared" si="0"/>
        <v>-20.599999999999998</v>
      </c>
      <c r="J52" s="268"/>
    </row>
    <row r="53" spans="1:10" ht="12.75" customHeight="1">
      <c r="A53" s="242">
        <v>45</v>
      </c>
      <c r="B53" s="242" t="s">
        <v>19</v>
      </c>
      <c r="C53" s="245">
        <v>850695</v>
      </c>
      <c r="D53" s="243">
        <v>1220700</v>
      </c>
      <c r="E53" s="243">
        <v>5</v>
      </c>
      <c r="F53" s="243">
        <v>50000</v>
      </c>
      <c r="G53" s="243">
        <v>1170705</v>
      </c>
      <c r="H53" s="253">
        <f t="shared" si="1"/>
        <v>-49995</v>
      </c>
      <c r="I53" s="254">
        <f t="shared" si="0"/>
        <v>-4.1000000000000005</v>
      </c>
      <c r="J53" s="268"/>
    </row>
    <row r="54" spans="1:10" ht="12.75" customHeight="1">
      <c r="A54" s="242">
        <v>46</v>
      </c>
      <c r="B54" s="242" t="s">
        <v>21</v>
      </c>
      <c r="C54" s="245">
        <v>730059</v>
      </c>
      <c r="D54" s="243">
        <v>830061</v>
      </c>
      <c r="E54" s="243">
        <v>7</v>
      </c>
      <c r="F54" s="243">
        <v>280000</v>
      </c>
      <c r="G54" s="243">
        <v>550068</v>
      </c>
      <c r="H54" s="253">
        <f t="shared" si="1"/>
        <v>-279993</v>
      </c>
      <c r="I54" s="254">
        <f t="shared" si="0"/>
        <v>-33.7</v>
      </c>
      <c r="J54" s="268"/>
    </row>
    <row r="55" spans="1:10" ht="12.75" customHeight="1">
      <c r="A55" s="242">
        <v>47</v>
      </c>
      <c r="B55" s="242" t="s">
        <v>23</v>
      </c>
      <c r="C55" s="245">
        <v>1174206</v>
      </c>
      <c r="D55" s="243">
        <v>1272931</v>
      </c>
      <c r="E55" s="243">
        <v>13</v>
      </c>
      <c r="F55" s="243">
        <v>391494</v>
      </c>
      <c r="G55" s="243">
        <v>981450</v>
      </c>
      <c r="H55" s="253">
        <f t="shared" si="1"/>
        <v>-291481</v>
      </c>
      <c r="I55" s="254">
        <f t="shared" si="0"/>
        <v>-22.900000000000002</v>
      </c>
      <c r="J55" s="268"/>
    </row>
    <row r="56" spans="1:10" ht="12.75" customHeight="1">
      <c r="A56" s="242">
        <v>48</v>
      </c>
      <c r="B56" s="242" t="s">
        <v>25</v>
      </c>
      <c r="C56" s="245">
        <v>1148479</v>
      </c>
      <c r="D56" s="243">
        <v>1148767</v>
      </c>
      <c r="E56" s="243">
        <v>308</v>
      </c>
      <c r="F56" s="243">
        <v>329221</v>
      </c>
      <c r="G56" s="243">
        <v>819854</v>
      </c>
      <c r="H56" s="253">
        <f t="shared" si="1"/>
        <v>-328913</v>
      </c>
      <c r="I56" s="254">
        <f t="shared" si="0"/>
        <v>-28.599999999999998</v>
      </c>
      <c r="J56" s="268"/>
    </row>
    <row r="57" spans="1:10" ht="12.75" customHeight="1">
      <c r="A57" s="242">
        <v>49</v>
      </c>
      <c r="B57" s="242" t="s">
        <v>27</v>
      </c>
      <c r="C57" s="245">
        <v>1285950</v>
      </c>
      <c r="D57" s="243">
        <v>1330000</v>
      </c>
      <c r="E57" s="243">
        <v>40</v>
      </c>
      <c r="F57" s="243">
        <v>260000</v>
      </c>
      <c r="G57" s="243">
        <v>1070040</v>
      </c>
      <c r="H57" s="253">
        <f t="shared" si="1"/>
        <v>-259960</v>
      </c>
      <c r="I57" s="254">
        <f t="shared" si="0"/>
        <v>-19.5</v>
      </c>
      <c r="J57" s="268"/>
    </row>
    <row r="58" spans="1:10" ht="12.75" customHeight="1">
      <c r="A58" s="242">
        <v>50</v>
      </c>
      <c r="B58" s="242" t="s">
        <v>29</v>
      </c>
      <c r="C58" s="245">
        <v>626886</v>
      </c>
      <c r="D58" s="243">
        <v>670450</v>
      </c>
      <c r="E58" s="243">
        <v>33</v>
      </c>
      <c r="F58" s="243">
        <v>115117</v>
      </c>
      <c r="G58" s="243">
        <v>555366</v>
      </c>
      <c r="H58" s="253">
        <f t="shared" si="1"/>
        <v>-115084</v>
      </c>
      <c r="I58" s="254">
        <f t="shared" si="0"/>
        <v>-17.2</v>
      </c>
      <c r="J58" s="268"/>
    </row>
    <row r="59" spans="1:10" ht="12.75" customHeight="1">
      <c r="A59" s="242">
        <v>51</v>
      </c>
      <c r="B59" s="242" t="s">
        <v>31</v>
      </c>
      <c r="C59" s="245">
        <v>961793</v>
      </c>
      <c r="D59" s="243">
        <v>985873</v>
      </c>
      <c r="E59" s="243">
        <v>14</v>
      </c>
      <c r="F59" s="243">
        <v>288786</v>
      </c>
      <c r="G59" s="243">
        <v>697101</v>
      </c>
      <c r="H59" s="253">
        <f t="shared" si="1"/>
        <v>-288772</v>
      </c>
      <c r="I59" s="254">
        <f t="shared" si="0"/>
        <v>-29.299999999999997</v>
      </c>
      <c r="J59" s="268"/>
    </row>
    <row r="60" spans="1:10" ht="12.75" customHeight="1">
      <c r="A60" s="242">
        <v>52</v>
      </c>
      <c r="B60" s="242" t="s">
        <v>33</v>
      </c>
      <c r="C60" s="245">
        <v>1237096</v>
      </c>
      <c r="D60" s="243">
        <v>1291082</v>
      </c>
      <c r="E60" s="243">
        <v>15000</v>
      </c>
      <c r="F60" s="243">
        <v>197000</v>
      </c>
      <c r="G60" s="243">
        <v>1109082</v>
      </c>
      <c r="H60" s="253">
        <f t="shared" si="1"/>
        <v>-182000</v>
      </c>
      <c r="I60" s="254">
        <f t="shared" si="0"/>
        <v>-14.099999999999998</v>
      </c>
      <c r="J60" s="268"/>
    </row>
    <row r="61" spans="1:10" ht="12.75" customHeight="1">
      <c r="A61" s="242">
        <v>53</v>
      </c>
      <c r="B61" s="242" t="s">
        <v>35</v>
      </c>
      <c r="C61" s="245">
        <v>1047711</v>
      </c>
      <c r="D61" s="243">
        <v>1146254</v>
      </c>
      <c r="E61" s="243">
        <v>2007</v>
      </c>
      <c r="F61" s="243">
        <v>190268</v>
      </c>
      <c r="G61" s="243">
        <v>957993</v>
      </c>
      <c r="H61" s="253">
        <f t="shared" si="1"/>
        <v>-188261</v>
      </c>
      <c r="I61" s="254">
        <f t="shared" si="0"/>
        <v>-16.400000000000002</v>
      </c>
      <c r="J61" s="268"/>
    </row>
    <row r="62" spans="1:10" ht="12.75" customHeight="1">
      <c r="A62" s="242">
        <v>54</v>
      </c>
      <c r="B62" s="242" t="s">
        <v>37</v>
      </c>
      <c r="C62" s="245">
        <v>564906</v>
      </c>
      <c r="D62" s="243">
        <v>565406</v>
      </c>
      <c r="E62" s="243">
        <v>500</v>
      </c>
      <c r="F62" s="243">
        <v>110345</v>
      </c>
      <c r="G62" s="243">
        <v>455561</v>
      </c>
      <c r="H62" s="253">
        <f t="shared" si="1"/>
        <v>-109845</v>
      </c>
      <c r="I62" s="254">
        <f t="shared" si="0"/>
        <v>-19.400000000000002</v>
      </c>
      <c r="J62" s="268"/>
    </row>
    <row r="63" spans="1:10" ht="12.75" customHeight="1">
      <c r="A63" s="242">
        <v>55</v>
      </c>
      <c r="B63" s="242" t="s">
        <v>39</v>
      </c>
      <c r="C63" s="245">
        <v>1378779</v>
      </c>
      <c r="D63" s="243">
        <v>1480465</v>
      </c>
      <c r="E63" s="243">
        <v>2300</v>
      </c>
      <c r="F63" s="243">
        <v>390000</v>
      </c>
      <c r="G63" s="243">
        <v>1092765</v>
      </c>
      <c r="H63" s="253">
        <f t="shared" si="1"/>
        <v>-387700</v>
      </c>
      <c r="I63" s="254">
        <f t="shared" si="0"/>
        <v>-26.200000000000003</v>
      </c>
      <c r="J63" s="268"/>
    </row>
    <row r="64" spans="1:10" ht="12.75" customHeight="1">
      <c r="A64" s="242">
        <v>56</v>
      </c>
      <c r="B64" s="242" t="s">
        <v>41</v>
      </c>
      <c r="C64" s="245">
        <v>1047376</v>
      </c>
      <c r="D64" s="243">
        <v>1048476</v>
      </c>
      <c r="E64" s="243">
        <v>100</v>
      </c>
      <c r="F64" s="243">
        <v>212000</v>
      </c>
      <c r="G64" s="243">
        <v>836576</v>
      </c>
      <c r="H64" s="253">
        <f t="shared" si="1"/>
        <v>-211900</v>
      </c>
      <c r="I64" s="254">
        <f t="shared" si="0"/>
        <v>-20.200000000000003</v>
      </c>
      <c r="J64" s="268"/>
    </row>
    <row r="65" spans="1:10" ht="12.75" customHeight="1">
      <c r="A65" s="242">
        <v>57</v>
      </c>
      <c r="B65" s="242" t="s">
        <v>43</v>
      </c>
      <c r="C65" s="245">
        <v>1092812</v>
      </c>
      <c r="D65" s="243">
        <v>1092812</v>
      </c>
      <c r="E65" s="243">
        <v>64</v>
      </c>
      <c r="F65" s="243">
        <v>304510</v>
      </c>
      <c r="G65" s="243">
        <v>1084366</v>
      </c>
      <c r="H65" s="253">
        <f t="shared" si="1"/>
        <v>-8446</v>
      </c>
      <c r="I65" s="254">
        <f t="shared" si="0"/>
        <v>-0.8</v>
      </c>
      <c r="J65" s="268"/>
    </row>
    <row r="66" spans="1:10" ht="12.75" customHeight="1">
      <c r="A66" s="242">
        <v>58</v>
      </c>
      <c r="B66" s="242" t="s">
        <v>45</v>
      </c>
      <c r="C66" s="245">
        <v>1352304</v>
      </c>
      <c r="D66" s="243">
        <v>1384381</v>
      </c>
      <c r="E66" s="243">
        <v>1957</v>
      </c>
      <c r="F66" s="243">
        <v>87828</v>
      </c>
      <c r="G66" s="243">
        <v>1298510</v>
      </c>
      <c r="H66" s="253">
        <f t="shared" si="1"/>
        <v>-85871</v>
      </c>
      <c r="I66" s="254">
        <f t="shared" si="0"/>
        <v>-6.2</v>
      </c>
      <c r="J66" s="268"/>
    </row>
    <row r="67" spans="1:10" ht="12.75" customHeight="1">
      <c r="A67" s="242">
        <v>59</v>
      </c>
      <c r="B67" s="242" t="s">
        <v>47</v>
      </c>
      <c r="C67" s="245">
        <v>1503569</v>
      </c>
      <c r="D67" s="243">
        <v>1290233</v>
      </c>
      <c r="E67" s="243">
        <v>541</v>
      </c>
      <c r="F67" s="243">
        <v>474093</v>
      </c>
      <c r="G67" s="243">
        <v>816681</v>
      </c>
      <c r="H67" s="253">
        <f t="shared" si="1"/>
        <v>-473552</v>
      </c>
      <c r="I67" s="254">
        <f t="shared" si="0"/>
        <v>-36.7</v>
      </c>
      <c r="J67" s="268"/>
    </row>
    <row r="68" spans="1:10" ht="12.75" customHeight="1">
      <c r="A68" s="242">
        <v>60</v>
      </c>
      <c r="B68" s="242" t="s">
        <v>49</v>
      </c>
      <c r="C68" s="245">
        <v>1370783</v>
      </c>
      <c r="D68" s="243">
        <v>1667725</v>
      </c>
      <c r="E68" s="243">
        <v>5018</v>
      </c>
      <c r="F68" s="243">
        <v>700000</v>
      </c>
      <c r="G68" s="243">
        <v>972743</v>
      </c>
      <c r="H68" s="253">
        <f t="shared" si="1"/>
        <v>-694982</v>
      </c>
      <c r="I68" s="254">
        <f t="shared" si="0"/>
        <v>-41.699999999999996</v>
      </c>
      <c r="J68" s="268"/>
    </row>
    <row r="69" spans="1:10" ht="12.75" customHeight="1">
      <c r="A69" s="242">
        <v>61</v>
      </c>
      <c r="B69" s="242" t="s">
        <v>173</v>
      </c>
      <c r="C69" s="245">
        <v>1300034</v>
      </c>
      <c r="D69" s="243">
        <v>1412677</v>
      </c>
      <c r="E69" s="243">
        <v>390</v>
      </c>
      <c r="F69" s="243">
        <v>531610</v>
      </c>
      <c r="G69" s="243">
        <v>1131457</v>
      </c>
      <c r="H69" s="253">
        <f t="shared" si="1"/>
        <v>-281220</v>
      </c>
      <c r="I69" s="254">
        <f t="shared" si="0"/>
        <v>-19.900000000000002</v>
      </c>
      <c r="J69" s="268"/>
    </row>
    <row r="70" spans="1:10" ht="12.75" customHeight="1">
      <c r="A70" s="242">
        <v>62</v>
      </c>
      <c r="B70" s="242" t="s">
        <v>52</v>
      </c>
      <c r="C70" s="245">
        <v>1295272</v>
      </c>
      <c r="D70" s="243">
        <v>1540920</v>
      </c>
      <c r="E70" s="243">
        <v>4</v>
      </c>
      <c r="F70" s="243">
        <v>467578</v>
      </c>
      <c r="G70" s="243">
        <v>1243346</v>
      </c>
      <c r="H70" s="253">
        <f t="shared" si="1"/>
        <v>-297574</v>
      </c>
      <c r="I70" s="254">
        <f t="shared" si="0"/>
        <v>-19.3</v>
      </c>
      <c r="J70" s="268"/>
    </row>
    <row r="71" spans="1:10" ht="12.75" customHeight="1">
      <c r="A71" s="242">
        <v>63</v>
      </c>
      <c r="B71" s="242" t="s">
        <v>53</v>
      </c>
      <c r="C71" s="245">
        <v>860882</v>
      </c>
      <c r="D71" s="243">
        <v>933904</v>
      </c>
      <c r="E71" s="243">
        <v>18</v>
      </c>
      <c r="F71" s="243">
        <v>470000</v>
      </c>
      <c r="G71" s="243">
        <v>533922</v>
      </c>
      <c r="H71" s="253">
        <f t="shared" si="1"/>
        <v>-399982</v>
      </c>
      <c r="I71" s="254">
        <f>IF(AND(OR($G71=0,$G71=""),OR($D71="",$D71=0)),"-",IF(AND($D71&gt;0,OR($G71=0,$G71="")),"皆増",IF(AND($G71&gt;0,OR($D71="",$D71=0)),"皆減",ROUND($H71/$D71,3))))*100</f>
        <v>-42.8</v>
      </c>
      <c r="J71" s="268"/>
    </row>
    <row r="72" spans="1:9" ht="67.5" customHeight="1">
      <c r="A72" s="345" t="s">
        <v>210</v>
      </c>
      <c r="B72" s="345"/>
      <c r="C72" s="345"/>
      <c r="D72" s="345"/>
      <c r="E72" s="345"/>
      <c r="F72" s="345"/>
      <c r="G72" s="345"/>
      <c r="H72" s="345"/>
      <c r="I72" s="345"/>
    </row>
  </sheetData>
  <sheetProtection/>
  <mergeCells count="11">
    <mergeCell ref="H3:H4"/>
    <mergeCell ref="I3:I4"/>
    <mergeCell ref="A72:I72"/>
    <mergeCell ref="E3:G3"/>
    <mergeCell ref="A6:B6"/>
    <mergeCell ref="A7:B7"/>
    <mergeCell ref="A8:B8"/>
    <mergeCell ref="A3:A4"/>
    <mergeCell ref="B3:B4"/>
    <mergeCell ref="C3:C4"/>
    <mergeCell ref="D3:D4"/>
  </mergeCells>
  <printOptions/>
  <pageMargins left="0.7086614173228347" right="0.7086614173228347" top="0.7480314960629921" bottom="0.7480314960629921" header="0.31496062992125984" footer="0.31496062992125984"/>
  <pageSetup fitToWidth="0" fitToHeight="1" horizontalDpi="600" verticalDpi="600" orientation="portrait" paperSize="9" scale="71"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R5date</dc:title>
  <dc:subject/>
  <dc:creator>saitamaken</dc:creator>
  <cp:keywords/>
  <dc:description/>
  <cp:lastModifiedBy>埼玉県</cp:lastModifiedBy>
  <cp:lastPrinted>2023-03-29T00:56:26Z</cp:lastPrinted>
  <dcterms:created xsi:type="dcterms:W3CDTF">2013-03-21T06:27:35Z</dcterms:created>
  <dcterms:modified xsi:type="dcterms:W3CDTF">2023-04-13T01:43:30Z</dcterms:modified>
  <cp:category/>
  <cp:version/>
  <cp:contentType/>
  <cp:contentStatus/>
</cp:coreProperties>
</file>