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30" yWindow="290" windowWidth="9320" windowHeight="8520" activeTab="0"/>
  </bookViews>
  <sheets>
    <sheet name="○予算総額" sheetId="1" r:id="rId1"/>
    <sheet name="○歳入" sheetId="2" r:id="rId2"/>
    <sheet name="○性質別歳出" sheetId="3" r:id="rId3"/>
    <sheet name="○目的別歳出" sheetId="4" r:id="rId4"/>
    <sheet name="○基金 " sheetId="5" r:id="rId5"/>
    <sheet name="○財政調整基金" sheetId="6" r:id="rId6"/>
  </sheets>
  <externalReferences>
    <externalReference r:id="rId9"/>
  </externalReferences>
  <definedNames>
    <definedName name="_xlnm.Print_Area" localSheetId="1">'○歳入'!$A$1:$I$33</definedName>
    <definedName name="_xlnm.Print_Area" localSheetId="5">'○財政調整基金'!$A$1:$I$75</definedName>
    <definedName name="_xlnm.Print_Area" localSheetId="2">'○性質別歳出'!$A$1:$K$34</definedName>
    <definedName name="_xlnm.Print_Area" localSheetId="3">'○目的別歳出'!$A$1:$I$26</definedName>
    <definedName name="_xlnm.Print_Area" localSheetId="0">'○予算総額'!$A$1:$N$46</definedName>
    <definedName name="_xlnm.Print_Titles" localSheetId="5">'○財政調整基金'!$4:$4</definedName>
    <definedName name="_xlnm.Print_Titles" localSheetId="0">'○予算総額'!$4:$4</definedName>
    <definedName name="前年度数値等">#REF!</definedName>
  </definedNames>
  <calcPr fullCalcOnLoad="1"/>
</workbook>
</file>

<file path=xl/sharedStrings.xml><?xml version="1.0" encoding="utf-8"?>
<sst xmlns="http://schemas.openxmlformats.org/spreadsheetml/2006/main" count="299" uniqueCount="213">
  <si>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</si>
  <si>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</si>
  <si>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</si>
  <si>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</si>
  <si>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</si>
  <si>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</si>
  <si>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</si>
  <si>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</si>
  <si>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</si>
  <si>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</si>
  <si>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</si>
  <si>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</si>
  <si>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</si>
  <si>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</si>
  <si>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</si>
  <si>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</si>
  <si>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</si>
  <si>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</si>
  <si>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</si>
  <si>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</si>
  <si>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</si>
  <si>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</si>
  <si>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</si>
  <si>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</si>
  <si>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</si>
  <si>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</si>
  <si>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</si>
  <si>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</si>
  <si>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</si>
  <si>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</si>
  <si>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</si>
  <si>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</si>
  <si>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</si>
  <si>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</si>
  <si>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</si>
  <si>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</si>
  <si>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</si>
  <si>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</si>
  <si>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</si>
  <si>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</si>
  <si>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</si>
  <si>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</si>
  <si>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</si>
  <si>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</si>
  <si>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</si>
  <si>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</si>
  <si>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</si>
  <si>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</si>
  <si>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</si>
  <si>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</si>
  <si>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</si>
  <si>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</si>
  <si>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</si>
  <si>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</si>
  <si>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</si>
  <si>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</si>
  <si>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</si>
  <si>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</si>
  <si>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</si>
  <si>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</si>
  <si>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</si>
  <si>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</si>
  <si>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</si>
  <si>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</si>
  <si>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</si>
  <si>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</si>
  <si>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</si>
  <si>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</si>
  <si>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</si>
  <si>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</si>
  <si>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</si>
  <si>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</si>
  <si>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</si>
  <si>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</si>
  <si>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</si>
  <si>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</si>
  <si>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</si>
  <si>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</si>
  <si>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</si>
  <si>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</si>
  <si>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</si>
  <si>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</si>
  <si>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</si>
  <si>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</si>
  <si>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</si>
  <si>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</si>
  <si>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</si>
  <si>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</si>
  <si>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</si>
  <si>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</si>
  <si>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</si>
  <si>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</si>
  <si>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</si>
  <si>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</si>
  <si>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</si>
  <si>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</si>
  <si>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</si>
  <si>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</si>
  <si>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</si>
  <si>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</si>
  <si>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</si>
  <si>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</si>
  <si>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</si>
  <si>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</si>
  <si>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歳　入　合　計</t>
  </si>
  <si>
    <t>３．歳出（性質別）</t>
  </si>
  <si>
    <t>人件費</t>
  </si>
  <si>
    <t>うち職員給</t>
  </si>
  <si>
    <t>うち退職手当</t>
  </si>
  <si>
    <t>扶助費</t>
  </si>
  <si>
    <t>公債費</t>
  </si>
  <si>
    <t>元金</t>
  </si>
  <si>
    <t>利子</t>
  </si>
  <si>
    <t>義務的経費合計　（A)</t>
  </si>
  <si>
    <t>普通建設事業費</t>
  </si>
  <si>
    <t>国庫補助事業費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</si>
  <si>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</si>
  <si>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</si>
  <si>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</si>
  <si>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</si>
  <si>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</si>
  <si>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</si>
  <si>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</si>
  <si>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</si>
  <si>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</si>
  <si>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</si>
  <si>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</si>
  <si>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</si>
  <si>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</si>
  <si>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</si>
  <si>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</si>
  <si>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</si>
  <si>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</si>
  <si>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</si>
  <si>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</si>
  <si>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（単位：千円、％）</t>
  </si>
  <si>
    <t>※１</t>
  </si>
  <si>
    <t>議会費</t>
  </si>
  <si>
    <t>総務費</t>
  </si>
  <si>
    <t>民生費</t>
  </si>
  <si>
    <t>衛生費</t>
  </si>
  <si>
    <t>労働費</t>
  </si>
  <si>
    <t>農林水産業費</t>
  </si>
  <si>
    <t>商工費</t>
  </si>
  <si>
    <t>土木費</t>
  </si>
  <si>
    <t>消防費</t>
  </si>
  <si>
    <t>教育費</t>
  </si>
  <si>
    <t>災害復旧費</t>
  </si>
  <si>
    <t>公債費</t>
  </si>
  <si>
    <t>諸支出金</t>
  </si>
  <si>
    <t>予備費</t>
  </si>
  <si>
    <t xml:space="preserve"> </t>
  </si>
  <si>
    <t>うち臨時財政対策債</t>
  </si>
  <si>
    <t>国直轄事業負担金</t>
  </si>
  <si>
    <t>単独事業費</t>
  </si>
  <si>
    <t>　「その他税交付金等」は、利子割交付金、配当割交付金、分離課税所得割交付金、株式等譲渡所得割交付金、ゴルフ場利用税交付金、環境性能割交付金、軽油引取税交付金、法人事業税交付金、国有提供施設等所在市町村助成交付金及び交通安全対策特別交付金の合計額である。</t>
  </si>
  <si>
    <t>　　　　(Ａ)</t>
  </si>
  <si>
    <t>令和3年度
当初予算額</t>
  </si>
  <si>
    <t>令和3年度</t>
  </si>
  <si>
    <t>令和3年度</t>
  </si>
  <si>
    <t>令和３年度</t>
  </si>
  <si>
    <t>Ａ</t>
  </si>
  <si>
    <t>Ｂ</t>
  </si>
  <si>
    <t>Ｃ</t>
  </si>
  <si>
    <t>Ｅ</t>
  </si>
  <si>
    <t>財政調整基金</t>
  </si>
  <si>
    <t>減債基金</t>
  </si>
  <si>
    <t>小　計</t>
  </si>
  <si>
    <t>その他特定目的基金</t>
  </si>
  <si>
    <t>合　計</t>
  </si>
  <si>
    <t>令和３年度末
現在高見込額</t>
  </si>
  <si>
    <t>さいたま市</t>
  </si>
  <si>
    <t>川口市</t>
  </si>
  <si>
    <t>加須市</t>
  </si>
  <si>
    <t>深谷市</t>
  </si>
  <si>
    <t>朝霞市</t>
  </si>
  <si>
    <t>久喜市</t>
  </si>
  <si>
    <t>白岡市</t>
  </si>
  <si>
    <t>宮代町</t>
  </si>
  <si>
    <t>団体名</t>
  </si>
  <si>
    <t>年度末
現在高見込額</t>
  </si>
  <si>
    <t>積立額</t>
  </si>
  <si>
    <t>取崩額</t>
  </si>
  <si>
    <t>市計</t>
  </si>
  <si>
    <t>町村計</t>
  </si>
  <si>
    <t>県計</t>
  </si>
  <si>
    <t>４．基金（総括表）</t>
  </si>
  <si>
    <t>４．基金（市町村別財政調整基金残高）</t>
  </si>
  <si>
    <t>（D／A）</t>
  </si>
  <si>
    <t>（E／Ｂ）</t>
  </si>
  <si>
    <t>Ａ　</t>
  </si>
  <si>
    <t>B　</t>
  </si>
  <si>
    <t>C　</t>
  </si>
  <si>
    <t>（B－A）　　D　</t>
  </si>
  <si>
    <t>（Ｃ－Ｂ）　　E　</t>
  </si>
  <si>
    <t>※１　　　　　Ｄ</t>
  </si>
  <si>
    <t>令和4年度
当初予算額</t>
  </si>
  <si>
    <t>令和４年度一般会計当初予算の状況</t>
  </si>
  <si>
    <t>令和4年度</t>
  </si>
  <si>
    <t>令和4年度</t>
  </si>
  <si>
    <t>令和４年度</t>
  </si>
  <si>
    <t>令和２年度末現在高</t>
  </si>
  <si>
    <t>令和３年度末
現在高見込額</t>
  </si>
  <si>
    <t>令和４年度当初予算</t>
  </si>
  <si>
    <t>R4-R3
増減額
（Ｄ－Ａ）</t>
  </si>
  <si>
    <t>R4-R3
増減率
（Ｅ／Ａ）</t>
  </si>
  <si>
    <t>令和２年度末
現在高</t>
  </si>
  <si>
    <t>令和４年度末
現在高見込額</t>
  </si>
  <si>
    <t>令和４年度末－
令和３年度末
増減額</t>
  </si>
  <si>
    <t>令和３年度末－
令和２年度末
増減率</t>
  </si>
  <si>
    <t>令和３年度末－
令和２年度末
増減額</t>
  </si>
  <si>
    <t>令和４年度末－
令和３年度末
増減率</t>
  </si>
  <si>
    <t>※１　令和４年度末現在高見込額は令和３年度末現在高見込額に対して、各補正予算により積立額と取崩額を増減する他、決算剰余金の積立見込額がさらに加えられることがある。そのため、Ａ＋Ｂ－ＣがＤと一致しないことがあ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</si>
</sst>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 numFmtId="182" formatCode="#,##0.000000000000000000000000000000;&quot;▲ &quot;#,##0.000000000000000000000000000000"/>
    <numFmt numFmtId="183" formatCode="#,##0.00;&quot;▲ &quot;#,##0.00"/>
    <numFmt numFmtId="184" formatCode="#,##0.000;&quot;▲ &quot;#,##0.000"/>
    <numFmt numFmtId="185" formatCode="#,##0.0000;&quot;▲ &quot;#,##0.0000"/>
    <numFmt numFmtId="186" formatCode="#,##0.00000;&quot;▲ &quot;#,##0.00000"/>
    <numFmt numFmtId="187" formatCode="#,##0.000000;&quot;▲ &quot;#,##0.000000"/>
    <numFmt numFmtId="188" formatCode="#,##0.0%;&quot;△ &quot;#,##0.0%"/>
    <numFmt numFmtId="189" formatCode="#,##0.0;&quot;△ &quot;#,##0.0"/>
    <numFmt numFmtId="190" formatCode="#,##0.00;&quot;△ &quot;#,##0.00"/>
    <numFmt numFmtId="191" formatCode="#,##0.0%;&quot;▲ &quot;#,##0.0%"/>
    <numFmt numFmtId="192" formatCode="0_);[Red]\(0\)"/>
    <numFmt numFmtId="193" formatCode="#,##0.000;&quot;△ &quot;#,##0.000"/>
    <numFmt numFmtId="194" formatCode="&quot;Yes&quot;;&quot;Yes&quot;;&quot;No&quot;"/>
    <numFmt numFmtId="195" formatCode="&quot;True&quot;;&quot;True&quot;;&quot;False&quot;"/>
    <numFmt numFmtId="196" formatCode="&quot;On&quot;;&quot;On&quot;;&quot;Off&quot;"/>
    <numFmt numFmtId="197" formatCode="[$€-2]\ #,##0.00_);[Red]\([$€-2]\ #,##0.00\)"/>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b/>
      <sz val="13"/>
      <color indexed="54"/>
      <name val="ＭＳ Ｐゴシック"/>
      <family val="3"/>
    </font>
    <font>
      <u val="single"/>
      <sz val="11"/>
      <color indexed="12"/>
      <name val="ＭＳ Ｐゴシック"/>
      <family val="3"/>
    </font>
    <font>
      <u val="single"/>
      <sz val="11"/>
      <color indexed="20"/>
      <name val="ＭＳ Ｐゴシック"/>
      <family val="3"/>
    </font>
    <font>
      <sz val="10"/>
      <color indexed="10"/>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2"/>
      <color indexed="10"/>
      <name val="ＭＳ Ｐゴシック"/>
      <family val="3"/>
    </font>
    <font>
      <sz val="12"/>
      <color indexed="8"/>
      <name val="ＭＳ Ｐゴシック"/>
      <family val="3"/>
    </font>
    <font>
      <sz val="8"/>
      <color indexed="10"/>
      <name val="ＭＳ Ｐゴシック"/>
      <family val="3"/>
    </font>
    <font>
      <sz val="9"/>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color rgb="FFFF0000"/>
      <name val="ＭＳ Ｐゴシック"/>
      <family val="3"/>
    </font>
    <font>
      <sz val="16"/>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2"/>
      <color rgb="FFFF0000"/>
      <name val="ＭＳ Ｐゴシック"/>
      <family val="3"/>
    </font>
    <font>
      <sz val="12"/>
      <color theme="1"/>
      <name val="ＭＳ Ｐゴシック"/>
      <family val="3"/>
    </font>
    <font>
      <sz val="8"/>
      <color rgb="FFFF0000"/>
      <name val="ＭＳ Ｐゴシック"/>
      <family val="3"/>
    </font>
    <font>
      <sz val="9"/>
      <color theme="1"/>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thin"/>
      <bottom style="medium"/>
    </border>
    <border>
      <left style="medium"/>
      <right style="thin"/>
      <top style="medium"/>
      <bottom>
        <color indexed="63"/>
      </bottom>
    </border>
    <border>
      <left style="medium"/>
      <right style="thin"/>
      <top style="thin"/>
      <bottom style="dotted"/>
    </border>
    <border>
      <left>
        <color indexed="63"/>
      </left>
      <right style="thin"/>
      <top style="thin"/>
      <bottom style="dotted"/>
    </border>
    <border>
      <left style="medium"/>
      <right style="thin"/>
      <top style="dotted"/>
      <bottom style="thin"/>
    </border>
    <border>
      <left>
        <color indexed="63"/>
      </left>
      <right style="thin"/>
      <top style="dotted"/>
      <bottom style="thin"/>
    </border>
    <border>
      <left style="medium"/>
      <right style="thin"/>
      <top style="thin"/>
      <bottom style="thin"/>
    </border>
    <border>
      <left style="medium"/>
      <right style="thin"/>
      <top style="dotted"/>
      <bottom style="double"/>
    </border>
    <border>
      <left>
        <color indexed="63"/>
      </left>
      <right style="thin"/>
      <top style="dotted"/>
      <bottom style="double"/>
    </border>
    <border>
      <left style="medium"/>
      <right style="thin"/>
      <top>
        <color indexed="63"/>
      </top>
      <bottom style="medium"/>
    </border>
    <border>
      <left>
        <color indexed="63"/>
      </left>
      <right style="thin"/>
      <top>
        <color indexed="63"/>
      </top>
      <bottom style="medium"/>
    </border>
    <border>
      <left style="medium"/>
      <right style="thin"/>
      <top style="dotted"/>
      <bottom style="dotted"/>
    </border>
    <border>
      <left>
        <color indexed="63"/>
      </left>
      <right style="thin"/>
      <top style="dotted"/>
      <bottom style="dotted"/>
    </border>
    <border>
      <left style="medium"/>
      <right style="thin"/>
      <top style="double"/>
      <bottom style="medium"/>
    </border>
    <border>
      <left>
        <color indexed="63"/>
      </left>
      <right style="thin"/>
      <top style="double"/>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thin"/>
      <right style="medium"/>
      <top style="medium"/>
      <bottom>
        <color indexed="63"/>
      </bottom>
    </border>
    <border>
      <left style="thin"/>
      <right style="thin"/>
      <top style="medium"/>
      <bottom>
        <color indexed="63"/>
      </botto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medium"/>
      <top style="thin"/>
      <bottom>
        <color indexed="63"/>
      </bottom>
    </border>
    <border>
      <left style="thin"/>
      <right style="thin"/>
      <top style="double"/>
      <bottom style="medium"/>
    </border>
    <border>
      <left style="thin"/>
      <right style="medium"/>
      <top style="double"/>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dotted"/>
    </border>
    <border>
      <left style="thin"/>
      <right style="medium"/>
      <top style="dotted"/>
      <bottom style="dotted"/>
    </border>
    <border>
      <left style="thin"/>
      <right style="medium"/>
      <top style="dotted"/>
      <bottom style="thin"/>
    </border>
    <border>
      <left style="thin"/>
      <right style="medium"/>
      <top style="dotted"/>
      <bottom>
        <color indexed="63"/>
      </bottom>
    </border>
    <border>
      <left style="thin"/>
      <right style="medium"/>
      <top>
        <color indexed="63"/>
      </top>
      <bottom style="dotted"/>
    </border>
    <border>
      <left>
        <color indexed="63"/>
      </left>
      <right>
        <color indexed="63"/>
      </right>
      <top style="medium"/>
      <bottom>
        <color indexed="63"/>
      </bottom>
    </border>
    <border>
      <left style="thin"/>
      <right style="medium"/>
      <top style="thin"/>
      <bottom style="medium"/>
    </border>
    <border>
      <left style="medium"/>
      <right style="thin"/>
      <top>
        <color indexed="63"/>
      </top>
      <bottom style="dotted"/>
    </border>
    <border>
      <left>
        <color indexed="63"/>
      </left>
      <right style="medium"/>
      <top>
        <color indexed="63"/>
      </top>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medium"/>
      <top>
        <color indexed="63"/>
      </top>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style="medium"/>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medium"/>
      <top style="dotted"/>
      <bottom style="double"/>
    </border>
    <border>
      <left style="medium"/>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color indexed="63"/>
      </right>
      <top style="double"/>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thin"/>
    </border>
    <border>
      <left style="thin"/>
      <right style="dotted"/>
      <top>
        <color indexed="63"/>
      </top>
      <bottom style="thin"/>
    </border>
    <border>
      <left>
        <color indexed="63"/>
      </left>
      <right style="thin"/>
      <top style="medium"/>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style="dotted"/>
      <top style="thin"/>
      <bottom style="dotted"/>
    </border>
    <border>
      <left>
        <color indexed="63"/>
      </left>
      <right>
        <color indexed="63"/>
      </right>
      <top>
        <color indexed="63"/>
      </top>
      <bottom style="thin"/>
    </border>
    <border>
      <left style="thin"/>
      <right style="dotted"/>
      <top style="dotted"/>
      <bottom style="dotted"/>
    </border>
    <border>
      <left style="medium"/>
      <right/>
      <top/>
      <bottom style="thin"/>
    </border>
    <border>
      <left/>
      <right style="thin"/>
      <top/>
      <bottom style="thin"/>
    </border>
    <border>
      <left style="thin"/>
      <right style="double"/>
      <top style="thin"/>
      <bottom style="medium"/>
    </border>
    <border>
      <left style="thin"/>
      <right/>
      <top style="thin"/>
      <bottom style="medium"/>
    </border>
    <border>
      <left style="thin"/>
      <right/>
      <top style="thin"/>
      <bottom style="thin"/>
    </border>
    <border>
      <left/>
      <right style="medium"/>
      <top/>
      <bottom style="thin"/>
    </border>
    <border>
      <left>
        <color indexed="63"/>
      </left>
      <right style="double"/>
      <top style="thin"/>
      <bottom style="thin"/>
    </border>
    <border>
      <left>
        <color indexed="63"/>
      </left>
      <right style="double"/>
      <top style="thin"/>
      <bottom style="medium"/>
    </border>
    <border>
      <left style="thin"/>
      <right style="double"/>
      <top/>
      <bottom style="thin"/>
    </border>
    <border>
      <left style="thin"/>
      <right style="double"/>
      <top style="thin"/>
      <bottom style="thin"/>
    </border>
    <border>
      <left style="double"/>
      <right style="double"/>
      <top/>
      <bottom style="thin"/>
    </border>
    <border>
      <left style="medium"/>
      <right style="double"/>
      <top style="thin"/>
      <bottom style="thin"/>
    </border>
    <border>
      <left style="medium"/>
      <right style="double"/>
      <top style="thin"/>
      <bottom style="medium"/>
    </border>
    <border>
      <left style="thin"/>
      <right style="thin"/>
      <top style="thin"/>
      <bottom style="thin"/>
    </border>
    <border>
      <left style="medium"/>
      <right style="double"/>
      <top/>
      <bottom style="thin"/>
    </border>
    <border>
      <left>
        <color indexed="63"/>
      </left>
      <right style="medium"/>
      <top style="thin"/>
      <bottom style="medium"/>
    </border>
    <border>
      <left style="double"/>
      <right style="double"/>
      <top style="thin"/>
      <bottom style="thin"/>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
      <left style="medium"/>
      <right style="double"/>
      <top style="medium"/>
      <bottom>
        <color indexed="63"/>
      </bottom>
    </border>
    <border>
      <left style="medium"/>
      <right style="double"/>
      <top>
        <color indexed="63"/>
      </top>
      <bottom>
        <color indexed="63"/>
      </bottom>
    </border>
    <border>
      <left style="thin"/>
      <right style="thin"/>
      <top style="thin"/>
      <bottom style="medium"/>
    </border>
    <border>
      <left style="thin"/>
      <right style="double"/>
      <top style="medium"/>
      <bottom/>
    </border>
    <border>
      <left style="thin"/>
      <right style="double"/>
      <top/>
      <bottom/>
    </border>
    <border>
      <left style="double"/>
      <right style="double"/>
      <top style="medium"/>
      <bottom/>
    </border>
    <border>
      <left style="double"/>
      <right style="double"/>
      <top/>
      <bottom/>
    </border>
  </borders>
  <cellStyleXfs count="15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4" fillId="2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4"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4" fillId="4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4" borderId="1" applyNumberFormat="0" applyAlignment="0" applyProtection="0"/>
    <xf numFmtId="0" fontId="6" fillId="45" borderId="2" applyNumberFormat="0" applyAlignment="0" applyProtection="0"/>
    <xf numFmtId="0" fontId="6" fillId="45" borderId="2" applyNumberFormat="0" applyAlignment="0" applyProtection="0"/>
    <xf numFmtId="0" fontId="3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9" fontId="33"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3"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40" fillId="5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41" fillId="51" borderId="7" applyNumberFormat="0" applyAlignment="0" applyProtection="0"/>
    <xf numFmtId="0" fontId="10" fillId="52" borderId="8" applyNumberFormat="0" applyAlignment="0" applyProtection="0"/>
    <xf numFmtId="0" fontId="10" fillId="52" borderId="8" applyNumberFormat="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33" fillId="0" borderId="0" applyFont="0" applyFill="0" applyBorder="0" applyAlignment="0" applyProtection="0"/>
    <xf numFmtId="38" fontId="0" fillId="0" borderId="0" applyFont="0" applyFill="0" applyBorder="0" applyAlignment="0" applyProtection="0"/>
    <xf numFmtId="38" fontId="33" fillId="0" borderId="0" applyFont="0" applyFill="0" applyBorder="0" applyAlignment="0" applyProtection="0"/>
    <xf numFmtId="0" fontId="43" fillId="0" borderId="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44"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45"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47" fillId="51" borderId="17" applyNumberFormat="0" applyAlignment="0" applyProtection="0"/>
    <xf numFmtId="0" fontId="16" fillId="52" borderId="18" applyNumberFormat="0" applyAlignment="0" applyProtection="0"/>
    <xf numFmtId="0" fontId="16" fillId="52" borderId="18" applyNumberFormat="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9" fillId="53" borderId="7" applyNumberFormat="0" applyAlignment="0" applyProtection="0"/>
    <xf numFmtId="0" fontId="18" fillId="13" borderId="8" applyNumberFormat="0" applyAlignment="0" applyProtection="0"/>
    <xf numFmtId="0" fontId="18" fillId="13" borderId="8" applyNumberFormat="0" applyAlignment="0" applyProtection="0"/>
    <xf numFmtId="0" fontId="3" fillId="0" borderId="0">
      <alignment vertical="center"/>
      <protection/>
    </xf>
    <xf numFmtId="0" fontId="0" fillId="0" borderId="0">
      <alignment vertical="center"/>
      <protection/>
    </xf>
    <xf numFmtId="0" fontId="0" fillId="0" borderId="0">
      <alignment/>
      <protection/>
    </xf>
    <xf numFmtId="0" fontId="33" fillId="0" borderId="0">
      <alignment vertical="center"/>
      <protection/>
    </xf>
    <xf numFmtId="0" fontId="50" fillId="0" borderId="0" applyNumberFormat="0" applyFill="0" applyBorder="0" applyAlignment="0" applyProtection="0"/>
    <xf numFmtId="0" fontId="19" fillId="0" borderId="0">
      <alignment/>
      <protection/>
    </xf>
    <xf numFmtId="0" fontId="51" fillId="5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cellStyleXfs>
  <cellXfs count="347">
    <xf numFmtId="0" fontId="0" fillId="0" borderId="0" xfId="0" applyAlignment="1">
      <alignment/>
    </xf>
    <xf numFmtId="176" fontId="33" fillId="0" borderId="19" xfId="116" applyNumberFormat="1" applyFont="1" applyFill="1" applyBorder="1" applyAlignment="1">
      <alignment horizontal="center" vertical="center"/>
    </xf>
    <xf numFmtId="179" fontId="33" fillId="0" borderId="20" xfId="116" applyNumberFormat="1" applyFont="1" applyFill="1" applyBorder="1" applyAlignment="1">
      <alignment vertical="center"/>
    </xf>
    <xf numFmtId="179" fontId="33" fillId="0" borderId="21" xfId="116" applyNumberFormat="1" applyFont="1" applyFill="1" applyBorder="1" applyAlignment="1">
      <alignment vertical="center"/>
    </xf>
    <xf numFmtId="179" fontId="33" fillId="0" borderId="22" xfId="116" applyNumberFormat="1" applyFont="1" applyFill="1" applyBorder="1" applyAlignment="1">
      <alignment vertical="center"/>
    </xf>
    <xf numFmtId="179" fontId="33" fillId="0" borderId="23" xfId="116" applyNumberFormat="1" applyFont="1" applyFill="1" applyBorder="1" applyAlignment="1">
      <alignment vertical="center"/>
    </xf>
    <xf numFmtId="179" fontId="33" fillId="0" borderId="24" xfId="116" applyNumberFormat="1" applyFont="1" applyFill="1" applyBorder="1" applyAlignment="1">
      <alignment vertical="center"/>
    </xf>
    <xf numFmtId="179" fontId="33" fillId="0" borderId="25" xfId="116" applyNumberFormat="1" applyFont="1" applyFill="1" applyBorder="1" applyAlignment="1">
      <alignment vertical="center"/>
    </xf>
    <xf numFmtId="179" fontId="33" fillId="0" borderId="26" xfId="116" applyNumberFormat="1" applyFont="1" applyFill="1" applyBorder="1" applyAlignment="1">
      <alignment vertical="center"/>
    </xf>
    <xf numFmtId="179" fontId="33" fillId="0" borderId="27" xfId="116" applyNumberFormat="1" applyFont="1" applyFill="1" applyBorder="1" applyAlignment="1">
      <alignment vertical="center"/>
    </xf>
    <xf numFmtId="179" fontId="33" fillId="0" borderId="28" xfId="116" applyNumberFormat="1" applyFont="1" applyFill="1" applyBorder="1" applyAlignment="1">
      <alignment vertical="center"/>
    </xf>
    <xf numFmtId="179" fontId="33" fillId="0" borderId="29" xfId="116" applyNumberFormat="1" applyFont="1" applyFill="1" applyBorder="1" applyAlignment="1">
      <alignment vertical="center"/>
    </xf>
    <xf numFmtId="179" fontId="33" fillId="0" borderId="30" xfId="116" applyNumberFormat="1" applyFont="1" applyFill="1" applyBorder="1" applyAlignment="1">
      <alignment vertical="center"/>
    </xf>
    <xf numFmtId="179" fontId="33" fillId="0" borderId="31" xfId="116" applyNumberFormat="1" applyFont="1" applyFill="1" applyBorder="1" applyAlignment="1">
      <alignment vertical="center"/>
    </xf>
    <xf numFmtId="179" fontId="33" fillId="0" borderId="32" xfId="116" applyNumberFormat="1" applyFont="1" applyFill="1" applyBorder="1" applyAlignment="1">
      <alignment vertical="center"/>
    </xf>
    <xf numFmtId="179" fontId="33" fillId="0" borderId="33" xfId="116" applyNumberFormat="1" applyFont="1" applyFill="1" applyBorder="1" applyAlignment="1">
      <alignment vertical="center"/>
    </xf>
    <xf numFmtId="179" fontId="33" fillId="0" borderId="34" xfId="116" applyNumberFormat="1" applyFont="1" applyFill="1" applyBorder="1" applyAlignment="1">
      <alignment vertical="center"/>
    </xf>
    <xf numFmtId="179" fontId="33" fillId="0" borderId="35" xfId="116" applyNumberFormat="1" applyFont="1" applyFill="1" applyBorder="1" applyAlignment="1">
      <alignment vertical="center"/>
    </xf>
    <xf numFmtId="176" fontId="33" fillId="0" borderId="0" xfId="116" applyNumberFormat="1" applyFont="1" applyFill="1" applyAlignment="1">
      <alignment vertical="center"/>
    </xf>
    <xf numFmtId="179" fontId="33" fillId="0" borderId="36" xfId="116" applyNumberFormat="1" applyFont="1" applyFill="1" applyBorder="1" applyAlignment="1">
      <alignment vertical="center"/>
    </xf>
    <xf numFmtId="0" fontId="42"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vertical="top"/>
    </xf>
    <xf numFmtId="0" fontId="52" fillId="0" borderId="0" xfId="0" applyFont="1" applyFill="1" applyBorder="1" applyAlignment="1">
      <alignment vertical="center"/>
    </xf>
    <xf numFmtId="0" fontId="52" fillId="0" borderId="0" xfId="0" applyFont="1" applyFill="1" applyAlignment="1">
      <alignment horizontal="left" vertical="center" wrapText="1"/>
    </xf>
    <xf numFmtId="0" fontId="33" fillId="0" borderId="0" xfId="0" applyFont="1" applyFill="1" applyAlignment="1">
      <alignment vertical="center"/>
    </xf>
    <xf numFmtId="0" fontId="53" fillId="0" borderId="0" xfId="0" applyFont="1" applyFill="1" applyAlignment="1">
      <alignment vertical="center"/>
    </xf>
    <xf numFmtId="176" fontId="53" fillId="0" borderId="0" xfId="114" applyNumberFormat="1" applyFont="1" applyFill="1" applyAlignment="1">
      <alignment vertical="center"/>
    </xf>
    <xf numFmtId="177" fontId="53" fillId="0" borderId="0" xfId="0" applyNumberFormat="1" applyFont="1" applyFill="1" applyAlignment="1">
      <alignment vertical="center"/>
    </xf>
    <xf numFmtId="176" fontId="53" fillId="0" borderId="0" xfId="0" applyNumberFormat="1" applyFont="1" applyFill="1" applyAlignment="1">
      <alignment vertic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37" xfId="0" applyFont="1" applyFill="1" applyBorder="1" applyAlignment="1">
      <alignment horizontal="right" vertical="center"/>
    </xf>
    <xf numFmtId="0" fontId="54" fillId="0" borderId="20" xfId="0" applyFont="1" applyFill="1" applyBorder="1" applyAlignment="1">
      <alignment vertical="center"/>
    </xf>
    <xf numFmtId="0" fontId="54" fillId="0" borderId="38" xfId="0" applyFont="1" applyFill="1" applyBorder="1" applyAlignment="1">
      <alignment vertical="center"/>
    </xf>
    <xf numFmtId="0" fontId="54" fillId="0" borderId="20"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0" xfId="0" applyFont="1" applyFill="1" applyAlignment="1">
      <alignment vertical="center" wrapText="1"/>
    </xf>
    <xf numFmtId="0" fontId="54" fillId="0" borderId="28" xfId="0" applyFont="1" applyFill="1" applyBorder="1" applyAlignment="1">
      <alignment vertical="center"/>
    </xf>
    <xf numFmtId="0" fontId="54" fillId="0" borderId="40" xfId="0" applyFont="1" applyFill="1" applyBorder="1" applyAlignment="1">
      <alignment vertical="center"/>
    </xf>
    <xf numFmtId="0" fontId="54" fillId="0" borderId="28" xfId="0" applyFont="1" applyFill="1" applyBorder="1" applyAlignment="1">
      <alignment horizontal="right" vertical="center" wrapText="1"/>
    </xf>
    <xf numFmtId="0" fontId="54" fillId="0" borderId="41" xfId="0" applyFont="1" applyFill="1" applyBorder="1" applyAlignment="1">
      <alignment horizontal="right" vertical="center" wrapText="1"/>
    </xf>
    <xf numFmtId="0" fontId="54" fillId="0" borderId="40" xfId="0" applyFont="1" applyFill="1" applyBorder="1" applyAlignment="1">
      <alignment horizontal="right" vertical="center" wrapText="1"/>
    </xf>
    <xf numFmtId="0" fontId="55" fillId="0" borderId="0" xfId="0" applyFont="1" applyFill="1" applyAlignment="1">
      <alignment vertical="center"/>
    </xf>
    <xf numFmtId="0" fontId="56" fillId="0" borderId="0" xfId="0" applyFont="1" applyFill="1" applyAlignment="1">
      <alignment vertical="center"/>
    </xf>
    <xf numFmtId="0" fontId="54" fillId="0" borderId="42" xfId="0" applyFont="1" applyFill="1" applyBorder="1" applyAlignment="1">
      <alignment horizontal="center" vertical="center"/>
    </xf>
    <xf numFmtId="0" fontId="54" fillId="0" borderId="43" xfId="0" applyFont="1" applyFill="1" applyBorder="1" applyAlignment="1">
      <alignment vertical="center"/>
    </xf>
    <xf numFmtId="0" fontId="54" fillId="0" borderId="25" xfId="0" applyFont="1" applyFill="1" applyBorder="1" applyAlignment="1">
      <alignment horizontal="center" vertical="center"/>
    </xf>
    <xf numFmtId="0" fontId="54" fillId="0" borderId="44" xfId="0" applyFont="1" applyFill="1" applyBorder="1" applyAlignment="1">
      <alignment vertical="center"/>
    </xf>
    <xf numFmtId="0" fontId="54" fillId="0" borderId="35" xfId="0" applyFont="1" applyFill="1" applyBorder="1" applyAlignment="1">
      <alignment horizontal="center" vertical="center"/>
    </xf>
    <xf numFmtId="0" fontId="54" fillId="0" borderId="45" xfId="0" applyFont="1" applyFill="1" applyBorder="1" applyAlignment="1">
      <alignment horizontal="left" vertical="center" wrapText="1"/>
    </xf>
    <xf numFmtId="0" fontId="54" fillId="0" borderId="46" xfId="0" applyFont="1" applyFill="1" applyBorder="1" applyAlignment="1">
      <alignment vertical="center"/>
    </xf>
    <xf numFmtId="0" fontId="54" fillId="0" borderId="47"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48" xfId="0" applyFont="1" applyFill="1" applyBorder="1" applyAlignment="1">
      <alignment vertical="center"/>
    </xf>
    <xf numFmtId="0" fontId="54" fillId="0" borderId="49" xfId="0" applyFont="1" applyFill="1" applyBorder="1" applyAlignment="1">
      <alignment vertical="center"/>
    </xf>
    <xf numFmtId="0" fontId="33" fillId="0" borderId="0" xfId="0" applyFont="1" applyFill="1" applyBorder="1" applyAlignment="1">
      <alignment vertical="center"/>
    </xf>
    <xf numFmtId="0" fontId="54" fillId="0" borderId="0" xfId="0" applyFont="1" applyFill="1" applyAlignment="1">
      <alignment vertical="top"/>
    </xf>
    <xf numFmtId="0" fontId="54" fillId="0" borderId="0" xfId="0" applyFont="1" applyFill="1" applyBorder="1" applyAlignment="1">
      <alignment vertical="center"/>
    </xf>
    <xf numFmtId="0" fontId="54" fillId="0" borderId="50" xfId="0" applyFont="1" applyFill="1" applyBorder="1" applyAlignment="1">
      <alignment horizontal="center" vertical="center"/>
    </xf>
    <xf numFmtId="0" fontId="54" fillId="0" borderId="51" xfId="0" applyFont="1" applyFill="1" applyBorder="1" applyAlignment="1">
      <alignment vertical="center"/>
    </xf>
    <xf numFmtId="0" fontId="54" fillId="0" borderId="52" xfId="0" applyFont="1" applyFill="1" applyBorder="1" applyAlignment="1">
      <alignment vertical="center"/>
    </xf>
    <xf numFmtId="0" fontId="33" fillId="0" borderId="53" xfId="0" applyFont="1" applyFill="1" applyBorder="1" applyAlignment="1">
      <alignment vertical="center"/>
    </xf>
    <xf numFmtId="0" fontId="33" fillId="0" borderId="0" xfId="0" applyFont="1" applyFill="1" applyAlignment="1">
      <alignment horizontal="center" vertical="center"/>
    </xf>
    <xf numFmtId="178" fontId="54" fillId="0" borderId="42" xfId="0" applyNumberFormat="1" applyFont="1" applyFill="1" applyBorder="1" applyAlignment="1">
      <alignment vertical="center"/>
    </xf>
    <xf numFmtId="178" fontId="54" fillId="0" borderId="36" xfId="0" applyNumberFormat="1" applyFont="1" applyFill="1" applyBorder="1" applyAlignment="1">
      <alignment vertical="center"/>
    </xf>
    <xf numFmtId="179" fontId="54" fillId="0" borderId="54" xfId="0" applyNumberFormat="1" applyFont="1" applyFill="1" applyBorder="1" applyAlignment="1">
      <alignment vertical="center"/>
    </xf>
    <xf numFmtId="180" fontId="54" fillId="0" borderId="55" xfId="0" applyNumberFormat="1" applyFont="1" applyFill="1" applyBorder="1" applyAlignment="1">
      <alignment horizontal="right" vertical="center"/>
    </xf>
    <xf numFmtId="178" fontId="54" fillId="0" borderId="56" xfId="0" applyNumberFormat="1" applyFont="1" applyFill="1" applyBorder="1" applyAlignment="1">
      <alignment vertical="center"/>
    </xf>
    <xf numFmtId="179" fontId="54" fillId="0" borderId="56" xfId="0" applyNumberFormat="1" applyFont="1" applyFill="1" applyBorder="1" applyAlignment="1">
      <alignment vertical="center"/>
    </xf>
    <xf numFmtId="180" fontId="54" fillId="0" borderId="57" xfId="0" applyNumberFormat="1" applyFont="1" applyFill="1" applyBorder="1" applyAlignment="1">
      <alignment horizontal="right" vertical="center"/>
    </xf>
    <xf numFmtId="178" fontId="54" fillId="0" borderId="32" xfId="0" applyNumberFormat="1" applyFont="1" applyFill="1" applyBorder="1" applyAlignment="1">
      <alignment vertical="center"/>
    </xf>
    <xf numFmtId="180" fontId="54" fillId="0" borderId="47" xfId="0" applyNumberFormat="1" applyFont="1" applyFill="1" applyBorder="1" applyAlignment="1">
      <alignment horizontal="right" vertical="center"/>
    </xf>
    <xf numFmtId="178" fontId="54" fillId="0" borderId="0" xfId="0" applyNumberFormat="1" applyFont="1" applyFill="1" applyBorder="1" applyAlignment="1">
      <alignment vertical="center"/>
    </xf>
    <xf numFmtId="181" fontId="54" fillId="0" borderId="0" xfId="0" applyNumberFormat="1" applyFont="1" applyFill="1" applyBorder="1" applyAlignment="1">
      <alignment vertical="center"/>
    </xf>
    <xf numFmtId="178" fontId="54" fillId="0" borderId="58" xfId="0" applyNumberFormat="1" applyFont="1" applyFill="1" applyBorder="1" applyAlignment="1">
      <alignment vertical="center"/>
    </xf>
    <xf numFmtId="178" fontId="54" fillId="0" borderId="59" xfId="0" applyNumberFormat="1" applyFont="1" applyFill="1" applyBorder="1" applyAlignment="1">
      <alignment vertical="center"/>
    </xf>
    <xf numFmtId="179" fontId="54" fillId="0" borderId="59" xfId="0" applyNumberFormat="1" applyFont="1" applyFill="1" applyBorder="1" applyAlignment="1">
      <alignment vertical="center"/>
    </xf>
    <xf numFmtId="180" fontId="54" fillId="0" borderId="60" xfId="0" applyNumberFormat="1" applyFont="1" applyFill="1" applyBorder="1" applyAlignment="1">
      <alignment horizontal="right" vertical="center"/>
    </xf>
    <xf numFmtId="0" fontId="57" fillId="0" borderId="0" xfId="0" applyFont="1" applyFill="1" applyAlignment="1">
      <alignment vertical="center"/>
    </xf>
    <xf numFmtId="176" fontId="57" fillId="0" borderId="0" xfId="114" applyNumberFormat="1" applyFont="1" applyFill="1" applyAlignment="1">
      <alignment vertical="center"/>
    </xf>
    <xf numFmtId="177" fontId="57" fillId="0" borderId="0" xfId="0" applyNumberFormat="1" applyFont="1" applyFill="1" applyAlignment="1">
      <alignment vertical="center"/>
    </xf>
    <xf numFmtId="176" fontId="57" fillId="0" borderId="0" xfId="0" applyNumberFormat="1" applyFont="1" applyFill="1" applyAlignment="1">
      <alignment vertical="center"/>
    </xf>
    <xf numFmtId="0" fontId="58" fillId="0" borderId="0" xfId="0" applyFont="1" applyFill="1" applyAlignment="1">
      <alignment vertical="center"/>
    </xf>
    <xf numFmtId="0" fontId="33" fillId="0" borderId="36" xfId="0" applyFont="1" applyFill="1" applyBorder="1" applyAlignment="1">
      <alignment vertical="center"/>
    </xf>
    <xf numFmtId="0" fontId="33" fillId="0" borderId="61" xfId="0" applyFont="1" applyFill="1" applyBorder="1" applyAlignment="1">
      <alignment vertical="center"/>
    </xf>
    <xf numFmtId="0" fontId="33" fillId="0" borderId="62" xfId="0" applyFont="1" applyFill="1" applyBorder="1" applyAlignment="1">
      <alignment vertical="center"/>
    </xf>
    <xf numFmtId="0" fontId="33" fillId="0" borderId="63" xfId="0" applyFont="1" applyFill="1" applyBorder="1" applyAlignment="1">
      <alignment vertical="center"/>
    </xf>
    <xf numFmtId="0" fontId="33" fillId="0" borderId="64" xfId="0" applyFont="1" applyFill="1" applyBorder="1" applyAlignment="1">
      <alignment vertical="center"/>
    </xf>
    <xf numFmtId="0" fontId="33" fillId="0" borderId="36" xfId="0" applyFont="1" applyFill="1" applyBorder="1" applyAlignment="1">
      <alignment vertical="center" shrinkToFit="1"/>
    </xf>
    <xf numFmtId="0" fontId="33" fillId="0" borderId="61" xfId="0" applyFont="1" applyFill="1" applyBorder="1" applyAlignment="1">
      <alignment vertical="center" shrinkToFit="1"/>
    </xf>
    <xf numFmtId="0" fontId="33" fillId="0" borderId="62" xfId="0" applyFont="1" applyFill="1" applyBorder="1" applyAlignment="1">
      <alignment vertical="center" shrinkToFit="1"/>
    </xf>
    <xf numFmtId="5" fontId="33" fillId="0" borderId="36" xfId="0" applyNumberFormat="1" applyFont="1" applyFill="1" applyBorder="1" applyAlignment="1">
      <alignment vertical="center" shrinkToFit="1"/>
    </xf>
    <xf numFmtId="5" fontId="33" fillId="0" borderId="65" xfId="0" applyNumberFormat="1" applyFont="1" applyFill="1" applyBorder="1" applyAlignment="1">
      <alignment vertical="center" shrinkToFit="1"/>
    </xf>
    <xf numFmtId="0" fontId="33" fillId="0" borderId="66" xfId="0" applyFont="1" applyFill="1" applyBorder="1" applyAlignment="1">
      <alignment horizontal="right" vertical="top" wrapText="1"/>
    </xf>
    <xf numFmtId="0" fontId="33" fillId="0" borderId="0" xfId="0" applyFont="1" applyFill="1" applyBorder="1" applyAlignment="1">
      <alignment horizontal="right" vertical="top" wrapText="1"/>
    </xf>
    <xf numFmtId="176" fontId="33" fillId="0" borderId="19" xfId="114" applyNumberFormat="1" applyFont="1" applyFill="1" applyBorder="1" applyAlignment="1">
      <alignment horizontal="center" vertical="center"/>
    </xf>
    <xf numFmtId="177" fontId="33" fillId="0" borderId="67" xfId="0" applyNumberFormat="1" applyFont="1" applyFill="1" applyBorder="1" applyAlignment="1">
      <alignment horizontal="center" vertical="center"/>
    </xf>
    <xf numFmtId="176" fontId="58" fillId="0" borderId="0" xfId="114" applyNumberFormat="1" applyFont="1" applyFill="1" applyAlignment="1">
      <alignment vertical="center"/>
    </xf>
    <xf numFmtId="177" fontId="58" fillId="0" borderId="0" xfId="0" applyNumberFormat="1" applyFont="1" applyFill="1" applyAlignment="1">
      <alignment vertical="center"/>
    </xf>
    <xf numFmtId="176" fontId="58" fillId="0" borderId="0" xfId="0" applyNumberFormat="1" applyFont="1" applyFill="1" applyAlignment="1">
      <alignment vertical="center"/>
    </xf>
    <xf numFmtId="57" fontId="58" fillId="0" borderId="0" xfId="0" applyNumberFormat="1" applyFont="1" applyFill="1" applyAlignment="1">
      <alignment vertical="center"/>
    </xf>
    <xf numFmtId="177" fontId="33" fillId="0" borderId="0" xfId="0" applyNumberFormat="1" applyFont="1" applyFill="1" applyAlignment="1">
      <alignment horizontal="right" vertical="center"/>
    </xf>
    <xf numFmtId="0" fontId="57" fillId="0" borderId="0" xfId="146" applyFont="1" applyFill="1" applyAlignment="1">
      <alignment vertical="center"/>
      <protection/>
    </xf>
    <xf numFmtId="176" fontId="57" fillId="0" borderId="0" xfId="116" applyNumberFormat="1" applyFont="1" applyFill="1" applyAlignment="1">
      <alignment vertical="center"/>
    </xf>
    <xf numFmtId="177" fontId="57" fillId="0" borderId="0" xfId="146" applyNumberFormat="1" applyFont="1" applyFill="1" applyAlignment="1">
      <alignment vertical="center"/>
      <protection/>
    </xf>
    <xf numFmtId="176" fontId="57" fillId="0" borderId="0" xfId="146" applyNumberFormat="1" applyFont="1" applyFill="1" applyAlignment="1">
      <alignment vertical="center"/>
      <protection/>
    </xf>
    <xf numFmtId="57" fontId="57" fillId="0" borderId="0" xfId="146" applyNumberFormat="1" applyFont="1" applyFill="1" applyAlignment="1">
      <alignment vertical="center"/>
      <protection/>
    </xf>
    <xf numFmtId="0" fontId="42" fillId="0" borderId="0" xfId="146" applyFont="1" applyFill="1" applyAlignment="1">
      <alignment vertical="center"/>
      <protection/>
    </xf>
    <xf numFmtId="179" fontId="57" fillId="0" borderId="0" xfId="146" applyNumberFormat="1" applyFont="1" applyFill="1" applyAlignment="1">
      <alignment vertical="center"/>
      <protection/>
    </xf>
    <xf numFmtId="176" fontId="42" fillId="0" borderId="0" xfId="116" applyNumberFormat="1" applyFont="1" applyFill="1" applyAlignment="1">
      <alignment vertical="center"/>
    </xf>
    <xf numFmtId="177" fontId="42" fillId="0" borderId="0" xfId="146" applyNumberFormat="1" applyFont="1" applyFill="1" applyAlignment="1">
      <alignment vertical="center"/>
      <protection/>
    </xf>
    <xf numFmtId="176" fontId="42" fillId="0" borderId="0" xfId="146" applyNumberFormat="1" applyFont="1" applyFill="1" applyAlignment="1">
      <alignment vertical="center"/>
      <protection/>
    </xf>
    <xf numFmtId="179" fontId="33" fillId="0" borderId="36" xfId="114" applyNumberFormat="1" applyFont="1" applyFill="1" applyBorder="1" applyAlignment="1">
      <alignment vertical="center"/>
    </xf>
    <xf numFmtId="179" fontId="33" fillId="0" borderId="21" xfId="114" applyNumberFormat="1" applyFont="1" applyFill="1" applyBorder="1" applyAlignment="1">
      <alignment vertical="center"/>
    </xf>
    <xf numFmtId="179" fontId="33" fillId="0" borderId="30" xfId="114" applyNumberFormat="1" applyFont="1" applyFill="1" applyBorder="1" applyAlignment="1">
      <alignment vertical="center"/>
    </xf>
    <xf numFmtId="179" fontId="33" fillId="0" borderId="23" xfId="114" applyNumberFormat="1" applyFont="1" applyFill="1" applyBorder="1" applyAlignment="1">
      <alignment vertical="center"/>
    </xf>
    <xf numFmtId="179" fontId="33" fillId="0" borderId="35" xfId="114" applyNumberFormat="1" applyFont="1" applyFill="1" applyBorder="1" applyAlignment="1">
      <alignment vertical="center"/>
    </xf>
    <xf numFmtId="179" fontId="33" fillId="0" borderId="25" xfId="114" applyNumberFormat="1" applyFont="1" applyFill="1" applyBorder="1" applyAlignment="1">
      <alignment vertical="center"/>
    </xf>
    <xf numFmtId="179" fontId="33" fillId="0" borderId="68" xfId="114" applyNumberFormat="1" applyFont="1" applyFill="1" applyBorder="1" applyAlignment="1">
      <alignment vertical="center"/>
    </xf>
    <xf numFmtId="180" fontId="33" fillId="0" borderId="69" xfId="0" applyNumberFormat="1" applyFont="1" applyFill="1" applyBorder="1" applyAlignment="1">
      <alignment vertical="center"/>
    </xf>
    <xf numFmtId="180" fontId="33" fillId="0" borderId="70" xfId="0" applyNumberFormat="1" applyFont="1" applyFill="1" applyBorder="1" applyAlignment="1">
      <alignment vertical="center"/>
    </xf>
    <xf numFmtId="180" fontId="33" fillId="0" borderId="71" xfId="0" applyNumberFormat="1" applyFont="1" applyFill="1" applyBorder="1" applyAlignment="1">
      <alignment vertical="center"/>
    </xf>
    <xf numFmtId="180" fontId="33" fillId="0" borderId="72" xfId="0" applyNumberFormat="1" applyFont="1" applyFill="1" applyBorder="1" applyAlignment="1">
      <alignment vertical="center"/>
    </xf>
    <xf numFmtId="180" fontId="33" fillId="0" borderId="55" xfId="0" applyNumberFormat="1" applyFont="1" applyFill="1" applyBorder="1" applyAlignment="1">
      <alignment vertical="center"/>
    </xf>
    <xf numFmtId="179" fontId="33" fillId="0" borderId="46" xfId="114" applyNumberFormat="1" applyFont="1" applyFill="1" applyBorder="1" applyAlignment="1">
      <alignment vertical="center"/>
    </xf>
    <xf numFmtId="180" fontId="33" fillId="0" borderId="57" xfId="0" applyNumberFormat="1" applyFont="1" applyFill="1" applyBorder="1" applyAlignment="1">
      <alignment vertical="center"/>
    </xf>
    <xf numFmtId="180" fontId="33" fillId="0" borderId="44" xfId="0" applyNumberFormat="1" applyFont="1" applyFill="1" applyBorder="1" applyAlignment="1">
      <alignment vertical="center"/>
    </xf>
    <xf numFmtId="180" fontId="33" fillId="0" borderId="73" xfId="0" applyNumberFormat="1" applyFont="1" applyFill="1" applyBorder="1" applyAlignment="1">
      <alignment vertical="center"/>
    </xf>
    <xf numFmtId="179" fontId="33" fillId="0" borderId="36" xfId="0" applyNumberFormat="1" applyFont="1" applyFill="1" applyBorder="1" applyAlignment="1">
      <alignment vertical="center"/>
    </xf>
    <xf numFmtId="179" fontId="33" fillId="0" borderId="35" xfId="0" applyNumberFormat="1" applyFont="1" applyFill="1" applyBorder="1" applyAlignment="1">
      <alignment vertical="center"/>
    </xf>
    <xf numFmtId="179" fontId="33" fillId="0" borderId="32" xfId="0" applyNumberFormat="1" applyFont="1" applyFill="1" applyBorder="1" applyAlignment="1">
      <alignment vertical="center"/>
    </xf>
    <xf numFmtId="0" fontId="56" fillId="0" borderId="0" xfId="146" applyFont="1" applyFill="1" applyAlignment="1">
      <alignment vertical="center"/>
      <protection/>
    </xf>
    <xf numFmtId="0" fontId="58" fillId="0" borderId="0" xfId="146" applyFont="1" applyFill="1" applyAlignment="1">
      <alignment vertical="center"/>
      <protection/>
    </xf>
    <xf numFmtId="176" fontId="58" fillId="0" borderId="0" xfId="116" applyNumberFormat="1" applyFont="1" applyFill="1" applyAlignment="1">
      <alignment vertical="center"/>
    </xf>
    <xf numFmtId="177" fontId="58" fillId="0" borderId="0" xfId="146" applyNumberFormat="1" applyFont="1" applyFill="1" applyAlignment="1">
      <alignment vertical="center"/>
      <protection/>
    </xf>
    <xf numFmtId="176" fontId="58" fillId="0" borderId="0" xfId="146" applyNumberFormat="1" applyFont="1" applyFill="1" applyAlignment="1">
      <alignment vertical="center"/>
      <protection/>
    </xf>
    <xf numFmtId="0" fontId="53" fillId="0" borderId="0" xfId="146" applyFont="1" applyFill="1" applyAlignment="1">
      <alignment vertical="center"/>
      <protection/>
    </xf>
    <xf numFmtId="177" fontId="33" fillId="0" borderId="0" xfId="146" applyNumberFormat="1" applyFont="1" applyFill="1" applyAlignment="1">
      <alignment horizontal="right" vertical="center"/>
      <protection/>
    </xf>
    <xf numFmtId="177" fontId="33" fillId="0" borderId="67" xfId="146" applyNumberFormat="1" applyFont="1" applyFill="1" applyBorder="1" applyAlignment="1">
      <alignment horizontal="center" vertical="center"/>
      <protection/>
    </xf>
    <xf numFmtId="0" fontId="33" fillId="0" borderId="74" xfId="146" applyFont="1" applyFill="1" applyBorder="1" applyAlignment="1">
      <alignment vertical="center"/>
      <protection/>
    </xf>
    <xf numFmtId="0" fontId="33" fillId="0" borderId="66" xfId="146" applyFont="1" applyBorder="1" applyAlignment="1">
      <alignment/>
      <protection/>
    </xf>
    <xf numFmtId="0" fontId="33" fillId="0" borderId="75" xfId="146" applyFont="1" applyBorder="1" applyAlignment="1">
      <alignment vertical="center"/>
      <protection/>
    </xf>
    <xf numFmtId="0" fontId="33" fillId="0" borderId="36" xfId="146" applyFont="1" applyFill="1" applyBorder="1" applyAlignment="1">
      <alignment vertical="center"/>
      <protection/>
    </xf>
    <xf numFmtId="0" fontId="33" fillId="0" borderId="76" xfId="146" applyFont="1" applyFill="1" applyBorder="1" applyAlignment="1">
      <alignment vertical="center"/>
      <protection/>
    </xf>
    <xf numFmtId="0" fontId="33" fillId="0" borderId="77" xfId="146" applyFont="1" applyFill="1" applyBorder="1" applyAlignment="1">
      <alignment vertical="center"/>
      <protection/>
    </xf>
    <xf numFmtId="0" fontId="33" fillId="0" borderId="70" xfId="146" applyFont="1" applyFill="1" applyBorder="1" applyAlignment="1">
      <alignment vertical="center"/>
      <protection/>
    </xf>
    <xf numFmtId="0" fontId="33" fillId="0" borderId="42" xfId="146" applyFont="1" applyFill="1" applyBorder="1" applyAlignment="1">
      <alignment vertical="center"/>
      <protection/>
    </xf>
    <xf numFmtId="0" fontId="33" fillId="0" borderId="78" xfId="146" applyFont="1" applyFill="1" applyBorder="1" applyAlignment="1">
      <alignment vertical="center"/>
      <protection/>
    </xf>
    <xf numFmtId="0" fontId="33" fillId="0" borderId="79" xfId="146" applyFont="1" applyFill="1" applyBorder="1" applyAlignment="1">
      <alignment vertical="center"/>
      <protection/>
    </xf>
    <xf numFmtId="0" fontId="33" fillId="0" borderId="72" xfId="146" applyFont="1" applyFill="1" applyBorder="1" applyAlignment="1">
      <alignment vertical="center"/>
      <protection/>
    </xf>
    <xf numFmtId="0" fontId="33" fillId="0" borderId="80" xfId="146" applyFont="1" applyBorder="1" applyAlignment="1">
      <alignment vertical="center"/>
      <protection/>
    </xf>
    <xf numFmtId="0" fontId="33" fillId="0" borderId="81" xfId="146" applyFont="1" applyFill="1" applyBorder="1" applyAlignment="1">
      <alignment vertical="center"/>
      <protection/>
    </xf>
    <xf numFmtId="0" fontId="33" fillId="0" borderId="82" xfId="146" applyFont="1" applyFill="1" applyBorder="1" applyAlignment="1">
      <alignment vertical="center"/>
      <protection/>
    </xf>
    <xf numFmtId="0" fontId="33" fillId="0" borderId="83" xfId="146" applyFont="1" applyFill="1" applyBorder="1" applyAlignment="1">
      <alignment vertical="center"/>
      <protection/>
    </xf>
    <xf numFmtId="0" fontId="33" fillId="0" borderId="84" xfId="146" applyFont="1" applyFill="1" applyBorder="1" applyAlignment="1">
      <alignment vertical="center"/>
      <protection/>
    </xf>
    <xf numFmtId="0" fontId="33" fillId="0" borderId="52" xfId="146" applyFont="1" applyFill="1" applyBorder="1" applyAlignment="1">
      <alignment vertical="center"/>
      <protection/>
    </xf>
    <xf numFmtId="0" fontId="33" fillId="0" borderId="37" xfId="146" applyFont="1" applyFill="1" applyBorder="1" applyAlignment="1">
      <alignment vertical="center"/>
      <protection/>
    </xf>
    <xf numFmtId="0" fontId="33" fillId="0" borderId="53" xfId="146" applyFont="1" applyFill="1" applyBorder="1" applyAlignment="1">
      <alignment vertical="center"/>
      <protection/>
    </xf>
    <xf numFmtId="0" fontId="33" fillId="0" borderId="55" xfId="146" applyFont="1" applyBorder="1" applyAlignment="1">
      <alignment vertical="center"/>
      <protection/>
    </xf>
    <xf numFmtId="0" fontId="33" fillId="0" borderId="85" xfId="146" applyFont="1" applyFill="1" applyBorder="1" applyAlignment="1">
      <alignment vertical="center"/>
      <protection/>
    </xf>
    <xf numFmtId="0" fontId="33" fillId="0" borderId="86" xfId="146" applyFont="1" applyFill="1" applyBorder="1" applyAlignment="1">
      <alignment vertical="center"/>
      <protection/>
    </xf>
    <xf numFmtId="0" fontId="33" fillId="0" borderId="71" xfId="146" applyFont="1" applyFill="1" applyBorder="1" applyAlignment="1">
      <alignment vertical="center"/>
      <protection/>
    </xf>
    <xf numFmtId="0" fontId="33" fillId="0" borderId="87" xfId="146" applyFont="1" applyFill="1" applyBorder="1" applyAlignment="1">
      <alignment vertical="center"/>
      <protection/>
    </xf>
    <xf numFmtId="0" fontId="33" fillId="0" borderId="46" xfId="146" applyFont="1" applyFill="1" applyBorder="1" applyAlignment="1">
      <alignment vertical="center"/>
      <protection/>
    </xf>
    <xf numFmtId="0" fontId="33" fillId="0" borderId="88" xfId="146" applyFont="1" applyFill="1" applyBorder="1" applyAlignment="1">
      <alignment vertical="center"/>
      <protection/>
    </xf>
    <xf numFmtId="0" fontId="33" fillId="0" borderId="47" xfId="146" applyFont="1" applyFill="1" applyBorder="1" applyAlignment="1">
      <alignment vertical="center"/>
      <protection/>
    </xf>
    <xf numFmtId="0" fontId="33" fillId="0" borderId="89" xfId="146" applyFont="1" applyBorder="1" applyAlignment="1">
      <alignment vertical="center"/>
      <protection/>
    </xf>
    <xf numFmtId="0" fontId="33" fillId="0" borderId="90" xfId="146" applyFont="1" applyBorder="1" applyAlignment="1">
      <alignment vertical="center"/>
      <protection/>
    </xf>
    <xf numFmtId="5" fontId="33" fillId="0" borderId="91" xfId="146" applyNumberFormat="1" applyFont="1" applyFill="1" applyBorder="1" applyAlignment="1">
      <alignment horizontal="left" vertical="center"/>
      <protection/>
    </xf>
    <xf numFmtId="5" fontId="33" fillId="0" borderId="92" xfId="146" applyNumberFormat="1" applyFont="1" applyFill="1" applyBorder="1" applyAlignment="1">
      <alignment horizontal="left" vertical="center"/>
      <protection/>
    </xf>
    <xf numFmtId="0" fontId="33" fillId="0" borderId="93" xfId="146" applyFont="1" applyBorder="1" applyAlignment="1">
      <alignment vertical="center"/>
      <protection/>
    </xf>
    <xf numFmtId="0" fontId="33" fillId="0" borderId="37" xfId="146" applyFont="1" applyBorder="1" applyAlignment="1">
      <alignment vertical="center"/>
      <protection/>
    </xf>
    <xf numFmtId="0" fontId="33" fillId="0" borderId="53" xfId="146" applyFont="1" applyBorder="1" applyAlignment="1">
      <alignment vertical="center"/>
      <protection/>
    </xf>
    <xf numFmtId="0" fontId="33" fillId="0" borderId="0" xfId="0" applyFont="1" applyAlignment="1">
      <alignment vertical="center"/>
    </xf>
    <xf numFmtId="0" fontId="33" fillId="0" borderId="0" xfId="146" applyFont="1" applyFill="1" applyAlignment="1">
      <alignment vertical="center"/>
      <protection/>
    </xf>
    <xf numFmtId="180" fontId="33" fillId="0" borderId="75" xfId="146" applyNumberFormat="1" applyFont="1" applyFill="1" applyBorder="1" applyAlignment="1">
      <alignment vertical="center"/>
      <protection/>
    </xf>
    <xf numFmtId="180" fontId="33" fillId="0" borderId="70" xfId="146" applyNumberFormat="1" applyFont="1" applyFill="1" applyBorder="1" applyAlignment="1">
      <alignment vertical="center"/>
      <protection/>
    </xf>
    <xf numFmtId="180" fontId="33" fillId="0" borderId="72" xfId="146" applyNumberFormat="1" applyFont="1" applyFill="1" applyBorder="1" applyAlignment="1">
      <alignment vertical="center"/>
      <protection/>
    </xf>
    <xf numFmtId="180" fontId="33" fillId="0" borderId="55" xfId="146" applyNumberFormat="1" applyFont="1" applyFill="1" applyBorder="1" applyAlignment="1">
      <alignment vertical="center"/>
      <protection/>
    </xf>
    <xf numFmtId="180" fontId="33" fillId="0" borderId="84" xfId="146" applyNumberFormat="1" applyFont="1" applyFill="1" applyBorder="1" applyAlignment="1">
      <alignment vertical="center"/>
      <protection/>
    </xf>
    <xf numFmtId="180" fontId="33" fillId="0" borderId="53" xfId="146" applyNumberFormat="1" applyFont="1" applyFill="1" applyBorder="1" applyAlignment="1">
      <alignment vertical="center"/>
      <protection/>
    </xf>
    <xf numFmtId="180" fontId="33" fillId="0" borderId="71" xfId="146" applyNumberFormat="1" applyFont="1" applyFill="1" applyBorder="1" applyAlignment="1">
      <alignment vertical="center"/>
      <protection/>
    </xf>
    <xf numFmtId="180" fontId="33" fillId="0" borderId="94" xfId="146" applyNumberFormat="1" applyFont="1" applyFill="1" applyBorder="1" applyAlignment="1">
      <alignment vertical="center"/>
      <protection/>
    </xf>
    <xf numFmtId="180" fontId="33" fillId="0" borderId="69" xfId="146" applyNumberFormat="1" applyFont="1" applyFill="1" applyBorder="1" applyAlignment="1">
      <alignment vertical="center"/>
      <protection/>
    </xf>
    <xf numFmtId="0" fontId="33" fillId="0" borderId="95" xfId="146" applyFont="1" applyFill="1" applyBorder="1" applyAlignment="1">
      <alignment vertical="center"/>
      <protection/>
    </xf>
    <xf numFmtId="180" fontId="33" fillId="0" borderId="47" xfId="146" applyNumberFormat="1" applyFont="1" applyFill="1" applyBorder="1" applyAlignment="1">
      <alignment vertical="center"/>
      <protection/>
    </xf>
    <xf numFmtId="179" fontId="33" fillId="0" borderId="52" xfId="116" applyNumberFormat="1" applyFont="1" applyFill="1" applyBorder="1" applyAlignment="1">
      <alignment vertical="center"/>
    </xf>
    <xf numFmtId="180" fontId="33" fillId="0" borderId="40" xfId="146" applyNumberFormat="1" applyFont="1" applyFill="1" applyBorder="1" applyAlignment="1">
      <alignment vertical="center"/>
      <protection/>
    </xf>
    <xf numFmtId="179" fontId="33" fillId="0" borderId="96" xfId="146" applyNumberFormat="1" applyFont="1" applyFill="1" applyBorder="1" applyAlignment="1">
      <alignment vertical="center"/>
      <protection/>
    </xf>
    <xf numFmtId="180" fontId="33" fillId="0" borderId="75" xfId="146" applyNumberFormat="1" applyFont="1" applyFill="1" applyBorder="1" applyAlignment="1">
      <alignment horizontal="right" vertical="center"/>
      <protection/>
    </xf>
    <xf numFmtId="180" fontId="33" fillId="0" borderId="70" xfId="146" applyNumberFormat="1" applyFont="1" applyFill="1" applyBorder="1" applyAlignment="1">
      <alignment horizontal="right" vertical="center"/>
      <protection/>
    </xf>
    <xf numFmtId="180" fontId="33" fillId="0" borderId="72" xfId="146" applyNumberFormat="1" applyFont="1" applyFill="1" applyBorder="1" applyAlignment="1">
      <alignment horizontal="right" vertical="center"/>
      <protection/>
    </xf>
    <xf numFmtId="179" fontId="33" fillId="0" borderId="54" xfId="146" applyNumberFormat="1" applyFont="1" applyFill="1" applyBorder="1" applyAlignment="1">
      <alignment vertical="center"/>
      <protection/>
    </xf>
    <xf numFmtId="180" fontId="33" fillId="0" borderId="55" xfId="146" applyNumberFormat="1" applyFont="1" applyFill="1" applyBorder="1" applyAlignment="1">
      <alignment horizontal="right" vertical="center"/>
      <protection/>
    </xf>
    <xf numFmtId="180" fontId="33" fillId="0" borderId="84" xfId="146" applyNumberFormat="1" applyFont="1" applyFill="1" applyBorder="1" applyAlignment="1">
      <alignment horizontal="right" vertical="center"/>
      <protection/>
    </xf>
    <xf numFmtId="180" fontId="33" fillId="0" borderId="53" xfId="146" applyNumberFormat="1" applyFont="1" applyFill="1" applyBorder="1" applyAlignment="1">
      <alignment horizontal="right" vertical="center"/>
      <protection/>
    </xf>
    <xf numFmtId="179" fontId="33" fillId="0" borderId="97" xfId="146" applyNumberFormat="1" applyFont="1" applyFill="1" applyBorder="1" applyAlignment="1">
      <alignment vertical="center"/>
      <protection/>
    </xf>
    <xf numFmtId="180" fontId="33" fillId="0" borderId="94" xfId="146" applyNumberFormat="1" applyFont="1" applyFill="1" applyBorder="1" applyAlignment="1">
      <alignment horizontal="right" vertical="center"/>
      <protection/>
    </xf>
    <xf numFmtId="180" fontId="33" fillId="0" borderId="71" xfId="146" applyNumberFormat="1" applyFont="1" applyFill="1" applyBorder="1" applyAlignment="1">
      <alignment horizontal="right" vertical="center"/>
      <protection/>
    </xf>
    <xf numFmtId="180" fontId="33" fillId="0" borderId="47" xfId="146" applyNumberFormat="1" applyFont="1" applyFill="1" applyBorder="1" applyAlignment="1">
      <alignment horizontal="right" vertical="center"/>
      <protection/>
    </xf>
    <xf numFmtId="179" fontId="33" fillId="0" borderId="29" xfId="146" applyNumberFormat="1" applyFont="1" applyFill="1" applyBorder="1" applyAlignment="1">
      <alignment vertical="center"/>
      <protection/>
    </xf>
    <xf numFmtId="57" fontId="58" fillId="0" borderId="0" xfId="146" applyNumberFormat="1" applyFont="1" applyFill="1" applyAlignment="1">
      <alignment vertical="center"/>
      <protection/>
    </xf>
    <xf numFmtId="177" fontId="33" fillId="0" borderId="0" xfId="146" applyNumberFormat="1" applyFont="1" applyFill="1" applyAlignment="1">
      <alignment vertical="center"/>
      <protection/>
    </xf>
    <xf numFmtId="176" fontId="33" fillId="0" borderId="0" xfId="146" applyNumberFormat="1" applyFont="1" applyFill="1" applyAlignment="1">
      <alignment vertical="center"/>
      <protection/>
    </xf>
    <xf numFmtId="0" fontId="33" fillId="0" borderId="0" xfId="0" applyFont="1" applyAlignment="1">
      <alignment vertical="top"/>
    </xf>
    <xf numFmtId="179" fontId="33" fillId="0" borderId="46" xfId="116" applyNumberFormat="1" applyFont="1" applyFill="1" applyBorder="1" applyAlignment="1">
      <alignment vertical="center"/>
    </xf>
    <xf numFmtId="180" fontId="33" fillId="0" borderId="57" xfId="146" applyNumberFormat="1" applyFont="1" applyFill="1" applyBorder="1" applyAlignment="1">
      <alignment vertical="center"/>
      <protection/>
    </xf>
    <xf numFmtId="179" fontId="33" fillId="0" borderId="98" xfId="146" applyNumberFormat="1" applyFont="1" applyFill="1" applyBorder="1" applyAlignment="1">
      <alignment vertical="center"/>
      <protection/>
    </xf>
    <xf numFmtId="180" fontId="33" fillId="0" borderId="69" xfId="146" applyNumberFormat="1" applyFont="1" applyFill="1" applyBorder="1" applyAlignment="1">
      <alignment horizontal="right" vertical="center"/>
      <protection/>
    </xf>
    <xf numFmtId="179" fontId="33" fillId="0" borderId="33" xfId="146" applyNumberFormat="1" applyFont="1" applyFill="1" applyBorder="1" applyAlignment="1">
      <alignment vertical="center"/>
      <protection/>
    </xf>
    <xf numFmtId="0" fontId="33" fillId="0" borderId="91" xfId="146" applyFont="1" applyFill="1" applyBorder="1" applyAlignment="1">
      <alignment vertical="center"/>
      <protection/>
    </xf>
    <xf numFmtId="0" fontId="33" fillId="0" borderId="94" xfId="146" applyFont="1" applyBorder="1" applyAlignment="1">
      <alignment vertical="center"/>
      <protection/>
    </xf>
    <xf numFmtId="0" fontId="33" fillId="0" borderId="99" xfId="146" applyFont="1" applyFill="1" applyBorder="1" applyAlignment="1">
      <alignment vertical="center"/>
      <protection/>
    </xf>
    <xf numFmtId="0" fontId="33" fillId="0" borderId="100" xfId="146" applyFont="1" applyFill="1" applyBorder="1" applyAlignment="1">
      <alignment vertical="center"/>
      <protection/>
    </xf>
    <xf numFmtId="0" fontId="33" fillId="0" borderId="101" xfId="146" applyFont="1" applyBorder="1" applyAlignment="1">
      <alignment vertical="center"/>
      <protection/>
    </xf>
    <xf numFmtId="0" fontId="33" fillId="0" borderId="102" xfId="146" applyFont="1" applyFill="1" applyBorder="1" applyAlignment="1">
      <alignment vertical="center"/>
      <protection/>
    </xf>
    <xf numFmtId="0" fontId="33" fillId="0" borderId="103" xfId="146" applyFont="1" applyFill="1" applyBorder="1" applyAlignment="1">
      <alignment vertical="center"/>
      <protection/>
    </xf>
    <xf numFmtId="0" fontId="33" fillId="0" borderId="104" xfId="146" applyFont="1" applyFill="1" applyBorder="1" applyAlignment="1">
      <alignment vertical="center"/>
      <protection/>
    </xf>
    <xf numFmtId="180" fontId="33" fillId="0" borderId="65" xfId="0" applyNumberFormat="1" applyFont="1" applyFill="1" applyBorder="1" applyAlignment="1">
      <alignment vertical="center"/>
    </xf>
    <xf numFmtId="179" fontId="33" fillId="0" borderId="25" xfId="0" applyNumberFormat="1" applyFont="1" applyFill="1" applyBorder="1" applyAlignment="1">
      <alignment vertical="center"/>
    </xf>
    <xf numFmtId="180" fontId="33" fillId="0" borderId="94" xfId="0" applyNumberFormat="1" applyFont="1" applyFill="1" applyBorder="1" applyAlignment="1">
      <alignment vertical="center"/>
    </xf>
    <xf numFmtId="0" fontId="0" fillId="0" borderId="74" xfId="0" applyFont="1" applyFill="1" applyBorder="1" applyAlignment="1" applyProtection="1">
      <alignment horizontal="center"/>
      <protection locked="0"/>
    </xf>
    <xf numFmtId="0" fontId="0" fillId="0" borderId="96" xfId="0" applyFont="1" applyFill="1" applyBorder="1" applyAlignment="1" applyProtection="1">
      <alignment/>
      <protection locked="0"/>
    </xf>
    <xf numFmtId="0" fontId="0" fillId="0" borderId="85" xfId="0" applyFont="1" applyFill="1" applyBorder="1" applyAlignment="1" applyProtection="1">
      <alignment horizontal="center"/>
      <protection locked="0"/>
    </xf>
    <xf numFmtId="0" fontId="0" fillId="0" borderId="98" xfId="0" applyFont="1" applyFill="1" applyBorder="1" applyAlignment="1" applyProtection="1">
      <alignment/>
      <protection locked="0"/>
    </xf>
    <xf numFmtId="0" fontId="0" fillId="0" borderId="105" xfId="0" applyFont="1" applyFill="1" applyBorder="1" applyAlignment="1" applyProtection="1">
      <alignment horizontal="center" shrinkToFit="1"/>
      <protection locked="0"/>
    </xf>
    <xf numFmtId="0" fontId="0" fillId="0" borderId="106" xfId="0" applyFont="1" applyFill="1" applyBorder="1" applyAlignment="1" applyProtection="1">
      <alignment shrinkToFit="1"/>
      <protection locked="0"/>
    </xf>
    <xf numFmtId="179" fontId="0" fillId="0" borderId="107" xfId="145" applyNumberFormat="1" applyFont="1" applyFill="1" applyBorder="1" applyAlignment="1" applyProtection="1">
      <alignment/>
      <protection/>
    </xf>
    <xf numFmtId="179" fontId="0" fillId="0" borderId="108" xfId="145" applyNumberFormat="1" applyFont="1" applyFill="1" applyBorder="1" applyAlignment="1" applyProtection="1">
      <alignment/>
      <protection/>
    </xf>
    <xf numFmtId="179" fontId="0" fillId="0" borderId="109" xfId="145" applyNumberFormat="1" applyFont="1" applyFill="1" applyBorder="1" applyAlignment="1" applyProtection="1">
      <alignment/>
      <protection/>
    </xf>
    <xf numFmtId="0" fontId="0" fillId="0" borderId="110" xfId="0" applyFont="1" applyFill="1" applyBorder="1" applyAlignment="1" applyProtection="1">
      <alignment horizontal="center" vertical="center"/>
      <protection locked="0"/>
    </xf>
    <xf numFmtId="0" fontId="0" fillId="0" borderId="0" xfId="0" applyAlignment="1">
      <alignment horizontal="right"/>
    </xf>
    <xf numFmtId="179" fontId="0" fillId="0" borderId="111" xfId="145" applyNumberFormat="1" applyFont="1" applyFill="1" applyBorder="1" applyAlignment="1" applyProtection="1">
      <alignment/>
      <protection/>
    </xf>
    <xf numFmtId="179" fontId="0" fillId="0" borderId="112" xfId="145" applyNumberFormat="1" applyFont="1" applyFill="1" applyBorder="1" applyAlignment="1" applyProtection="1">
      <alignment/>
      <protection/>
    </xf>
    <xf numFmtId="0" fontId="0" fillId="0" borderId="113" xfId="145" applyFont="1" applyFill="1" applyBorder="1" applyAlignment="1" applyProtection="1">
      <alignment horizontal="right" vertical="center" shrinkToFit="1"/>
      <protection locked="0"/>
    </xf>
    <xf numFmtId="179" fontId="0" fillId="0" borderId="114" xfId="0" applyNumberFormat="1" applyFont="1" applyFill="1" applyBorder="1" applyAlignment="1" applyProtection="1">
      <alignment/>
      <protection locked="0"/>
    </xf>
    <xf numFmtId="0" fontId="0" fillId="0" borderId="115" xfId="145" applyFont="1" applyFill="1" applyBorder="1" applyAlignment="1" applyProtection="1">
      <alignment horizontal="right" vertical="center" shrinkToFit="1"/>
      <protection locked="0"/>
    </xf>
    <xf numFmtId="0" fontId="0" fillId="0" borderId="110" xfId="145" applyFont="1" applyFill="1" applyBorder="1" applyAlignment="1" applyProtection="1">
      <alignment horizontal="center" vertical="center" shrinkToFit="1"/>
      <protection locked="0"/>
    </xf>
    <xf numFmtId="179" fontId="0" fillId="0" borderId="116" xfId="145" applyNumberFormat="1" applyFont="1" applyFill="1" applyBorder="1" applyAlignment="1" applyProtection="1">
      <alignment/>
      <protection/>
    </xf>
    <xf numFmtId="179" fontId="0" fillId="0" borderId="117" xfId="145" applyNumberFormat="1" applyFont="1" applyFill="1" applyBorder="1" applyAlignment="1" applyProtection="1">
      <alignment/>
      <protection/>
    </xf>
    <xf numFmtId="0" fontId="33" fillId="0" borderId="118" xfId="147" applyFill="1" applyBorder="1">
      <alignment vertical="center"/>
      <protection/>
    </xf>
    <xf numFmtId="38" fontId="33" fillId="0" borderId="118" xfId="117" applyFont="1" applyFill="1" applyBorder="1" applyAlignment="1">
      <alignment vertical="center"/>
    </xf>
    <xf numFmtId="0" fontId="33" fillId="0" borderId="0" xfId="147" applyFill="1">
      <alignment vertical="center"/>
      <protection/>
    </xf>
    <xf numFmtId="38" fontId="33" fillId="0" borderId="118" xfId="114" applyFont="1" applyFill="1" applyBorder="1" applyAlignment="1">
      <alignment vertical="center"/>
    </xf>
    <xf numFmtId="179" fontId="0" fillId="0" borderId="116" xfId="0" applyNumberFormat="1" applyFont="1" applyFill="1" applyBorder="1" applyAlignment="1" applyProtection="1">
      <alignment horizontal="right"/>
      <protection locked="0"/>
    </xf>
    <xf numFmtId="179" fontId="0" fillId="0" borderId="117" xfId="0" applyNumberFormat="1" applyFont="1" applyFill="1" applyBorder="1" applyAlignment="1" applyProtection="1">
      <alignment horizontal="right"/>
      <protection locked="0"/>
    </xf>
    <xf numFmtId="0" fontId="0" fillId="0" borderId="103" xfId="145" applyFont="1" applyFill="1" applyBorder="1" applyAlignment="1" applyProtection="1">
      <alignment horizontal="right" vertical="center" shrinkToFit="1"/>
      <protection locked="0"/>
    </xf>
    <xf numFmtId="0" fontId="0" fillId="0" borderId="119" xfId="145" applyFont="1" applyFill="1" applyBorder="1" applyAlignment="1" applyProtection="1">
      <alignment horizontal="right" vertical="center" shrinkToFit="1"/>
      <protection locked="0"/>
    </xf>
    <xf numFmtId="0" fontId="0" fillId="0" borderId="119" xfId="0" applyFont="1" applyFill="1" applyBorder="1" applyAlignment="1" applyProtection="1">
      <alignment horizontal="right" vertical="center"/>
      <protection locked="0"/>
    </xf>
    <xf numFmtId="189" fontId="0" fillId="0" borderId="94" xfId="145" applyNumberFormat="1" applyFont="1" applyFill="1" applyBorder="1" applyAlignment="1" applyProtection="1">
      <alignment/>
      <protection/>
    </xf>
    <xf numFmtId="189" fontId="0" fillId="0" borderId="120" xfId="145" applyNumberFormat="1" applyFont="1" applyFill="1" applyBorder="1" applyAlignment="1" applyProtection="1">
      <alignment/>
      <protection/>
    </xf>
    <xf numFmtId="179" fontId="33" fillId="0" borderId="118" xfId="117" applyNumberFormat="1" applyFont="1" applyFill="1" applyBorder="1" applyAlignment="1">
      <alignment vertical="center"/>
    </xf>
    <xf numFmtId="180" fontId="33" fillId="0" borderId="118" xfId="117" applyNumberFormat="1" applyFont="1" applyFill="1" applyBorder="1" applyAlignment="1">
      <alignment vertical="center"/>
    </xf>
    <xf numFmtId="179" fontId="0" fillId="0" borderId="121" xfId="145" applyNumberFormat="1" applyFont="1" applyFill="1" applyBorder="1" applyAlignment="1" applyProtection="1">
      <alignment/>
      <protection/>
    </xf>
    <xf numFmtId="179" fontId="0" fillId="0" borderId="90" xfId="145" applyNumberFormat="1" applyFont="1" applyFill="1" applyBorder="1" applyAlignment="1" applyProtection="1">
      <alignment/>
      <protection/>
    </xf>
    <xf numFmtId="179" fontId="0" fillId="0" borderId="111" xfId="145" applyNumberFormat="1" applyFont="1" applyFill="1" applyBorder="1" applyAlignment="1" applyProtection="1">
      <alignment/>
      <protection/>
    </xf>
    <xf numFmtId="179" fontId="0" fillId="0" borderId="109" xfId="145" applyNumberFormat="1" applyFont="1" applyFill="1" applyBorder="1" applyAlignment="1" applyProtection="1">
      <alignment/>
      <protection/>
    </xf>
    <xf numFmtId="0" fontId="56" fillId="0" borderId="0" xfId="147" applyFont="1" applyFill="1" applyAlignment="1">
      <alignment vertical="center"/>
      <protection/>
    </xf>
    <xf numFmtId="0" fontId="33" fillId="0" borderId="0" xfId="147" applyFont="1" applyFill="1" applyAlignment="1">
      <alignment horizontal="right" vertical="center"/>
      <protection/>
    </xf>
    <xf numFmtId="0" fontId="33" fillId="0" borderId="0" xfId="147" applyFill="1" applyAlignment="1">
      <alignment vertical="center"/>
      <protection/>
    </xf>
    <xf numFmtId="0" fontId="33" fillId="0" borderId="122" xfId="147" applyFill="1" applyBorder="1" applyAlignment="1">
      <alignment horizontal="center" vertical="center" wrapText="1"/>
      <protection/>
    </xf>
    <xf numFmtId="0" fontId="33" fillId="0" borderId="123" xfId="147" applyFill="1" applyBorder="1" applyAlignment="1">
      <alignment horizontal="center" vertical="center"/>
      <protection/>
    </xf>
    <xf numFmtId="0" fontId="33" fillId="0" borderId="106" xfId="147" applyFill="1" applyBorder="1" applyAlignment="1">
      <alignment horizontal="center" vertical="center"/>
      <protection/>
    </xf>
    <xf numFmtId="0" fontId="33" fillId="0" borderId="123" xfId="147" applyFill="1" applyBorder="1" applyAlignment="1">
      <alignment horizontal="center" vertical="center" wrapText="1"/>
      <protection/>
    </xf>
    <xf numFmtId="0" fontId="33" fillId="0" borderId="123" xfId="147" applyFill="1" applyBorder="1" applyAlignment="1">
      <alignment horizontal="right" vertical="center" wrapText="1"/>
      <protection/>
    </xf>
    <xf numFmtId="38" fontId="33" fillId="0" borderId="118" xfId="147" applyNumberFormat="1" applyFill="1" applyBorder="1" applyAlignment="1">
      <alignment horizontal="right" vertical="center" wrapText="1"/>
      <protection/>
    </xf>
    <xf numFmtId="38" fontId="33" fillId="0" borderId="0" xfId="147" applyNumberFormat="1" applyFill="1">
      <alignment vertical="center"/>
      <protection/>
    </xf>
    <xf numFmtId="180" fontId="0" fillId="0" borderId="55" xfId="97" applyNumberFormat="1" applyFont="1" applyFill="1" applyBorder="1" applyAlignment="1" applyProtection="1">
      <alignment horizontal="right"/>
      <protection/>
    </xf>
    <xf numFmtId="180" fontId="0" fillId="0" borderId="120" xfId="97" applyNumberFormat="1" applyFont="1" applyFill="1" applyBorder="1" applyAlignment="1" applyProtection="1">
      <alignment horizontal="right"/>
      <protection/>
    </xf>
    <xf numFmtId="0" fontId="59" fillId="0" borderId="0" xfId="0" applyFont="1" applyFill="1" applyAlignment="1">
      <alignment vertical="center"/>
    </xf>
    <xf numFmtId="0" fontId="33" fillId="0" borderId="74" xfId="0" applyFont="1" applyFill="1" applyBorder="1" applyAlignment="1">
      <alignment horizontal="center" vertical="center"/>
    </xf>
    <xf numFmtId="0" fontId="33" fillId="0" borderId="75" xfId="0" applyFont="1" applyBorder="1" applyAlignment="1">
      <alignment horizontal="center" vertical="center"/>
    </xf>
    <xf numFmtId="0" fontId="33" fillId="0" borderId="52" xfId="0" applyFont="1" applyFill="1" applyBorder="1" applyAlignment="1">
      <alignment horizontal="center" vertical="center"/>
    </xf>
    <xf numFmtId="0" fontId="33" fillId="0" borderId="53" xfId="0" applyFont="1" applyBorder="1" applyAlignment="1">
      <alignment horizontal="center" vertical="center"/>
    </xf>
    <xf numFmtId="177" fontId="33" fillId="0" borderId="100" xfId="0" applyNumberFormat="1" applyFont="1" applyFill="1" applyBorder="1" applyAlignment="1">
      <alignment horizontal="center" vertical="center"/>
    </xf>
    <xf numFmtId="177" fontId="33" fillId="0" borderId="101" xfId="0" applyNumberFormat="1" applyFont="1" applyFill="1" applyBorder="1" applyAlignment="1">
      <alignment horizontal="center" vertical="center"/>
    </xf>
    <xf numFmtId="176" fontId="33" fillId="0" borderId="34" xfId="0" applyNumberFormat="1" applyFont="1" applyFill="1" applyBorder="1" applyAlignment="1">
      <alignment horizontal="center" vertical="center" wrapText="1"/>
    </xf>
    <xf numFmtId="176" fontId="33" fillId="0" borderId="19" xfId="0" applyNumberFormat="1" applyFont="1" applyFill="1" applyBorder="1" applyAlignment="1">
      <alignment horizontal="center" vertical="center"/>
    </xf>
    <xf numFmtId="177" fontId="33" fillId="0" borderId="75" xfId="0" applyNumberFormat="1" applyFont="1" applyFill="1" applyBorder="1" applyAlignment="1">
      <alignment horizontal="center" vertical="center" wrapText="1"/>
    </xf>
    <xf numFmtId="177" fontId="33" fillId="0" borderId="53" xfId="0" applyNumberFormat="1" applyFont="1" applyFill="1" applyBorder="1" applyAlignment="1">
      <alignment horizontal="center" vertical="center"/>
    </xf>
    <xf numFmtId="0" fontId="33" fillId="0" borderId="74" xfId="0" applyFont="1" applyFill="1" applyBorder="1" applyAlignment="1">
      <alignment vertical="center" shrinkToFit="1"/>
    </xf>
    <xf numFmtId="0" fontId="33" fillId="0" borderId="101" xfId="0" applyFont="1" applyBorder="1" applyAlignment="1">
      <alignment vertical="center" shrinkToFit="1"/>
    </xf>
    <xf numFmtId="0" fontId="33" fillId="0" borderId="91" xfId="0" applyFont="1" applyFill="1" applyBorder="1" applyAlignment="1">
      <alignment vertical="center" shrinkToFit="1"/>
    </xf>
    <xf numFmtId="0" fontId="33" fillId="0" borderId="94" xfId="0" applyFont="1" applyBorder="1" applyAlignment="1">
      <alignment vertical="center" shrinkToFit="1"/>
    </xf>
    <xf numFmtId="0" fontId="33" fillId="0" borderId="99" xfId="0" applyFont="1" applyFill="1" applyBorder="1" applyAlignment="1">
      <alignment vertical="center" shrinkToFit="1"/>
    </xf>
    <xf numFmtId="0" fontId="33" fillId="0" borderId="66" xfId="0" applyFont="1" applyBorder="1" applyAlignment="1">
      <alignment vertical="top" wrapText="1"/>
    </xf>
    <xf numFmtId="0" fontId="33" fillId="0" borderId="0" xfId="0" applyFont="1" applyBorder="1" applyAlignment="1">
      <alignment vertical="top" wrapText="1"/>
    </xf>
    <xf numFmtId="5" fontId="33" fillId="0" borderId="99" xfId="0" applyNumberFormat="1" applyFont="1" applyFill="1" applyBorder="1" applyAlignment="1">
      <alignment vertical="center" shrinkToFit="1"/>
    </xf>
    <xf numFmtId="0" fontId="33" fillId="0" borderId="46" xfId="0" applyFont="1" applyFill="1" applyBorder="1" applyAlignment="1">
      <alignment vertical="center" shrinkToFit="1"/>
    </xf>
    <xf numFmtId="0" fontId="33" fillId="0" borderId="47" xfId="0" applyFont="1" applyBorder="1" applyAlignment="1">
      <alignment vertical="center" shrinkToFit="1"/>
    </xf>
    <xf numFmtId="0" fontId="33" fillId="0" borderId="74" xfId="146" applyFont="1" applyFill="1" applyBorder="1" applyAlignment="1">
      <alignment horizontal="center" vertical="center"/>
      <protection/>
    </xf>
    <xf numFmtId="0" fontId="33" fillId="0" borderId="66" xfId="146" applyFont="1" applyFill="1" applyBorder="1" applyAlignment="1">
      <alignment horizontal="center" vertical="center"/>
      <protection/>
    </xf>
    <xf numFmtId="0" fontId="33" fillId="0" borderId="75" xfId="146" applyFont="1" applyFill="1" applyBorder="1" applyAlignment="1">
      <alignment horizontal="center" vertical="center"/>
      <protection/>
    </xf>
    <xf numFmtId="0" fontId="33" fillId="0" borderId="52" xfId="146" applyFont="1" applyFill="1" applyBorder="1" applyAlignment="1">
      <alignment horizontal="center" vertical="center"/>
      <protection/>
    </xf>
    <xf numFmtId="0" fontId="33" fillId="0" borderId="37" xfId="146" applyFont="1" applyFill="1" applyBorder="1" applyAlignment="1">
      <alignment horizontal="center" vertical="center"/>
      <protection/>
    </xf>
    <xf numFmtId="0" fontId="33" fillId="0" borderId="53" xfId="146" applyFont="1" applyFill="1" applyBorder="1" applyAlignment="1">
      <alignment horizontal="center" vertical="center"/>
      <protection/>
    </xf>
    <xf numFmtId="177" fontId="33" fillId="0" borderId="100" xfId="146" applyNumberFormat="1" applyFont="1" applyFill="1" applyBorder="1" applyAlignment="1">
      <alignment horizontal="center" vertical="center"/>
      <protection/>
    </xf>
    <xf numFmtId="177" fontId="33" fillId="0" borderId="101" xfId="146" applyNumberFormat="1" applyFont="1" applyFill="1" applyBorder="1" applyAlignment="1">
      <alignment horizontal="center" vertical="center"/>
      <protection/>
    </xf>
    <xf numFmtId="176" fontId="33" fillId="0" borderId="124" xfId="146" applyNumberFormat="1" applyFont="1" applyFill="1" applyBorder="1" applyAlignment="1">
      <alignment horizontal="center" vertical="center" wrapText="1"/>
      <protection/>
    </xf>
    <xf numFmtId="176" fontId="33" fillId="0" borderId="125" xfId="146" applyNumberFormat="1" applyFont="1" applyFill="1" applyBorder="1" applyAlignment="1">
      <alignment horizontal="center" vertical="center"/>
      <protection/>
    </xf>
    <xf numFmtId="177" fontId="33" fillId="0" borderId="75" xfId="146" applyNumberFormat="1" applyFont="1" applyFill="1" applyBorder="1" applyAlignment="1">
      <alignment horizontal="center" vertical="center" wrapText="1"/>
      <protection/>
    </xf>
    <xf numFmtId="177" fontId="33" fillId="0" borderId="53" xfId="146" applyNumberFormat="1" applyFont="1" applyFill="1" applyBorder="1" applyAlignment="1">
      <alignment horizontal="center" vertical="center"/>
      <protection/>
    </xf>
    <xf numFmtId="0" fontId="33" fillId="0" borderId="75" xfId="146" applyFont="1" applyBorder="1" applyAlignment="1">
      <alignment horizontal="center" vertical="center"/>
      <protection/>
    </xf>
    <xf numFmtId="0" fontId="33" fillId="0" borderId="53" xfId="146" applyFont="1" applyBorder="1" applyAlignment="1">
      <alignment horizontal="center" vertical="center"/>
      <protection/>
    </xf>
    <xf numFmtId="0" fontId="33" fillId="0" borderId="100" xfId="146" applyFont="1" applyFill="1" applyBorder="1" applyAlignment="1">
      <alignment vertical="center"/>
      <protection/>
    </xf>
    <xf numFmtId="0" fontId="33" fillId="0" borderId="101" xfId="146" applyFont="1" applyBorder="1" applyAlignment="1">
      <alignment vertical="center"/>
      <protection/>
    </xf>
    <xf numFmtId="0" fontId="33" fillId="0" borderId="91" xfId="146" applyFont="1" applyFill="1" applyBorder="1" applyAlignment="1">
      <alignment vertical="center"/>
      <protection/>
    </xf>
    <xf numFmtId="0" fontId="33" fillId="0" borderId="94" xfId="146" applyFont="1" applyBorder="1" applyAlignment="1">
      <alignment vertical="center"/>
      <protection/>
    </xf>
    <xf numFmtId="0" fontId="33" fillId="0" borderId="99" xfId="146" applyFont="1" applyFill="1" applyBorder="1" applyAlignment="1">
      <alignment vertical="center"/>
      <protection/>
    </xf>
    <xf numFmtId="0" fontId="33" fillId="0" borderId="92" xfId="146" applyFont="1" applyFill="1" applyBorder="1" applyAlignment="1">
      <alignment vertical="center"/>
      <protection/>
    </xf>
    <xf numFmtId="0" fontId="33" fillId="0" borderId="126" xfId="146" applyFont="1" applyBorder="1" applyAlignment="1">
      <alignment vertical="center"/>
      <protection/>
    </xf>
    <xf numFmtId="0" fontId="33" fillId="0" borderId="46" xfId="146" applyFont="1" applyFill="1" applyBorder="1" applyAlignment="1">
      <alignment horizontal="left" vertical="center"/>
      <protection/>
    </xf>
    <xf numFmtId="0" fontId="33" fillId="0" borderId="47" xfId="146" applyFont="1" applyBorder="1" applyAlignment="1">
      <alignment horizontal="left" vertical="center"/>
      <protection/>
    </xf>
    <xf numFmtId="0" fontId="0" fillId="0" borderId="66" xfId="145" applyFont="1" applyFill="1" applyBorder="1" applyAlignment="1" applyProtection="1">
      <alignment horizontal="center" vertical="center" wrapText="1"/>
      <protection locked="0"/>
    </xf>
    <xf numFmtId="0" fontId="0" fillId="0" borderId="0" xfId="145" applyFont="1" applyFill="1" applyBorder="1" applyAlignment="1" applyProtection="1">
      <alignment horizontal="center" vertical="center"/>
      <protection locked="0"/>
    </xf>
    <xf numFmtId="0" fontId="0" fillId="0" borderId="127" xfId="145" applyFont="1" applyFill="1" applyBorder="1" applyAlignment="1" applyProtection="1">
      <alignment horizontal="center" vertical="center" wrapText="1"/>
      <protection locked="0"/>
    </xf>
    <xf numFmtId="0" fontId="0" fillId="0" borderId="128" xfId="145" applyFont="1" applyFill="1" applyBorder="1" applyAlignment="1" applyProtection="1">
      <alignment horizontal="center" vertical="center" wrapText="1"/>
      <protection locked="0"/>
    </xf>
    <xf numFmtId="0" fontId="0" fillId="0" borderId="75" xfId="145" applyFont="1" applyFill="1" applyBorder="1" applyAlignment="1" applyProtection="1">
      <alignment horizontal="center" vertical="center" wrapText="1"/>
      <protection locked="0"/>
    </xf>
    <xf numFmtId="0" fontId="0" fillId="0" borderId="69" xfId="145"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protection locked="0"/>
    </xf>
    <xf numFmtId="0" fontId="0" fillId="0" borderId="129" xfId="0" applyFont="1" applyFill="1" applyBorder="1" applyAlignment="1" applyProtection="1">
      <alignment horizontal="center"/>
      <protection locked="0"/>
    </xf>
    <xf numFmtId="0" fontId="0" fillId="0" borderId="127" xfId="0" applyFont="1" applyFill="1" applyBorder="1" applyAlignment="1" applyProtection="1">
      <alignment horizontal="center" vertical="center" wrapText="1"/>
      <protection locked="0"/>
    </xf>
    <xf numFmtId="0" fontId="0" fillId="0" borderId="128"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shrinkToFit="1"/>
      <protection locked="0"/>
    </xf>
    <xf numFmtId="0" fontId="0" fillId="0" borderId="97" xfId="0" applyFont="1" applyFill="1" applyBorder="1" applyAlignment="1" applyProtection="1">
      <alignment horizontal="center" shrinkToFit="1"/>
      <protection locked="0"/>
    </xf>
    <xf numFmtId="0" fontId="0" fillId="0" borderId="91" xfId="0" applyFont="1" applyFill="1" applyBorder="1" applyAlignment="1" applyProtection="1">
      <alignment horizontal="center"/>
      <protection locked="0"/>
    </xf>
    <xf numFmtId="0" fontId="0" fillId="0" borderId="97" xfId="0" applyFont="1" applyFill="1" applyBorder="1" applyAlignment="1" applyProtection="1">
      <alignment horizontal="center"/>
      <protection locked="0"/>
    </xf>
    <xf numFmtId="0" fontId="0" fillId="0" borderId="99"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118" xfId="0" applyFont="1" applyFill="1" applyBorder="1" applyAlignment="1" applyProtection="1">
      <alignment horizontal="center"/>
      <protection locked="0"/>
    </xf>
    <xf numFmtId="0" fontId="0" fillId="0" borderId="130" xfId="145" applyFont="1" applyFill="1" applyBorder="1" applyAlignment="1" applyProtection="1">
      <alignment horizontal="center" vertical="center" wrapText="1"/>
      <protection locked="0"/>
    </xf>
    <xf numFmtId="0" fontId="0" fillId="0" borderId="131" xfId="145" applyFont="1" applyFill="1" applyBorder="1" applyAlignment="1" applyProtection="1">
      <alignment horizontal="center" vertical="center"/>
      <protection locked="0"/>
    </xf>
    <xf numFmtId="0" fontId="0" fillId="0" borderId="132" xfId="145" applyFont="1" applyFill="1" applyBorder="1" applyAlignment="1" applyProtection="1">
      <alignment horizontal="center" vertical="center" wrapText="1"/>
      <protection locked="0"/>
    </xf>
    <xf numFmtId="0" fontId="0" fillId="0" borderId="133" xfId="145" applyFont="1" applyFill="1" applyBorder="1" applyAlignment="1" applyProtection="1">
      <alignment horizontal="center" vertical="center"/>
      <protection locked="0"/>
    </xf>
    <xf numFmtId="0" fontId="33" fillId="0" borderId="118" xfId="147" applyFill="1" applyBorder="1" applyAlignment="1">
      <alignment horizontal="center" vertical="center"/>
      <protection/>
    </xf>
    <xf numFmtId="0" fontId="33" fillId="0" borderId="122" xfId="147" applyFill="1" applyBorder="1" applyAlignment="1">
      <alignment horizontal="center" vertical="center"/>
      <protection/>
    </xf>
    <xf numFmtId="0" fontId="33" fillId="0" borderId="118" xfId="147" applyFill="1" applyBorder="1" applyAlignment="1">
      <alignment horizontal="center" vertical="center" wrapText="1"/>
      <protection/>
    </xf>
    <xf numFmtId="0" fontId="33" fillId="0" borderId="122" xfId="147" applyFill="1" applyBorder="1" applyAlignment="1">
      <alignment horizontal="center" vertical="center" wrapText="1"/>
      <protection/>
    </xf>
    <xf numFmtId="0" fontId="60" fillId="0" borderId="80" xfId="147" applyFont="1" applyFill="1" applyBorder="1" applyAlignment="1">
      <alignment horizontal="left" vertical="center" wrapText="1"/>
      <protection/>
    </xf>
    <xf numFmtId="0" fontId="33" fillId="0" borderId="109" xfId="147" applyFill="1" applyBorder="1" applyAlignment="1">
      <alignment horizontal="center" vertical="center"/>
      <protection/>
    </xf>
    <xf numFmtId="0" fontId="33" fillId="0" borderId="97" xfId="147" applyFill="1" applyBorder="1" applyAlignment="1">
      <alignment horizontal="center" vertical="center"/>
      <protection/>
    </xf>
  </cellXfs>
  <cellStyles count="139">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Hyperlink" xfId="98"/>
    <cellStyle name="メモ" xfId="99"/>
    <cellStyle name="メモ 2" xfId="100"/>
    <cellStyle name="メモ 3"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3" xfId="117"/>
    <cellStyle name="見出し 1" xfId="118"/>
    <cellStyle name="見出し 1 2" xfId="119"/>
    <cellStyle name="見出し 1 3" xfId="120"/>
    <cellStyle name="見出し 2" xfId="121"/>
    <cellStyle name="見出し 2 2" xfId="122"/>
    <cellStyle name="見出し 2 3" xfId="123"/>
    <cellStyle name="見出し 3" xfId="124"/>
    <cellStyle name="見出し 3 2" xfId="125"/>
    <cellStyle name="見出し 3 3" xfId="126"/>
    <cellStyle name="見出し 4" xfId="127"/>
    <cellStyle name="見出し 4 2" xfId="128"/>
    <cellStyle name="見出し 4 3" xfId="129"/>
    <cellStyle name="集計" xfId="130"/>
    <cellStyle name="集計 2" xfId="131"/>
    <cellStyle name="集計 3" xfId="132"/>
    <cellStyle name="出力" xfId="133"/>
    <cellStyle name="出力 2" xfId="134"/>
    <cellStyle name="出力 3" xfId="135"/>
    <cellStyle name="説明文" xfId="136"/>
    <cellStyle name="説明文 2" xfId="137"/>
    <cellStyle name="説明文 3" xfId="138"/>
    <cellStyle name="Currency [0]" xfId="139"/>
    <cellStyle name="Currency" xfId="140"/>
    <cellStyle name="入力" xfId="141"/>
    <cellStyle name="入力 2" xfId="142"/>
    <cellStyle name="入力 3" xfId="143"/>
    <cellStyle name="標準 2" xfId="144"/>
    <cellStyle name="標準 2 2" xfId="145"/>
    <cellStyle name="標準 3" xfId="146"/>
    <cellStyle name="標準 4" xfId="147"/>
    <cellStyle name="Followed Hyperlink" xfId="148"/>
    <cellStyle name="未定義" xfId="149"/>
    <cellStyle name="良い" xfId="150"/>
    <cellStyle name="良い 2" xfId="151"/>
    <cellStyle name="良い 3"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09775"/>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47850"/>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47850"/>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SheetLayoutView="100" zoomScalePageLayoutView="0" workbookViewId="0" topLeftCell="A1">
      <selection activeCell="A1" sqref="A1"/>
    </sheetView>
  </sheetViews>
  <sheetFormatPr defaultColWidth="9.00390625" defaultRowHeight="13.5"/>
  <cols>
    <col min="1" max="1" width="1.37890625" style="20" customWidth="1"/>
    <col min="2" max="2" width="5.625" style="65" customWidth="1"/>
    <col min="3" max="3" width="13.25390625" style="25" customWidth="1"/>
    <col min="4" max="4" width="13.375" style="20" customWidth="1"/>
    <col min="5" max="6" width="13.375" style="25" customWidth="1"/>
    <col min="7" max="7" width="9.125" style="25" customWidth="1"/>
    <col min="8" max="8" width="4.875" style="20" customWidth="1"/>
    <col min="9" max="9" width="4.75390625" style="25" customWidth="1"/>
    <col min="10" max="10" width="13.375" style="25" customWidth="1"/>
    <col min="11" max="13" width="13.375" style="20" customWidth="1"/>
    <col min="14" max="14" width="9.25390625" style="20" customWidth="1"/>
    <col min="15" max="15" width="2.875" style="20" customWidth="1"/>
    <col min="16" max="16384" width="9.00390625" style="20" customWidth="1"/>
  </cols>
  <sheetData>
    <row r="1" s="25" customFormat="1" ht="24.75" customHeight="1">
      <c r="A1" s="44" t="s">
        <v>197</v>
      </c>
    </row>
    <row r="2" spans="1:8" s="25" customFormat="1" ht="17.25" customHeight="1">
      <c r="A2" s="45" t="s">
        <v>0</v>
      </c>
      <c r="B2" s="26"/>
      <c r="C2" s="26"/>
      <c r="D2" s="26"/>
      <c r="E2" s="27"/>
      <c r="F2" s="28"/>
      <c r="G2" s="29"/>
      <c r="H2" s="28"/>
    </row>
    <row r="3" spans="1:14" s="25" customFormat="1" ht="13.5" thickBot="1">
      <c r="A3" s="31"/>
      <c r="B3" s="30"/>
      <c r="C3" s="31"/>
      <c r="D3" s="31"/>
      <c r="E3" s="31"/>
      <c r="G3" s="32" t="s">
        <v>1</v>
      </c>
      <c r="H3" s="31"/>
      <c r="I3" s="30"/>
      <c r="J3" s="31"/>
      <c r="K3" s="31"/>
      <c r="L3" s="31"/>
      <c r="N3" s="32" t="s">
        <v>1</v>
      </c>
    </row>
    <row r="4" spans="1:14" s="25" customFormat="1" ht="27" customHeight="1">
      <c r="A4" s="31"/>
      <c r="B4" s="33" t="s">
        <v>2</v>
      </c>
      <c r="C4" s="34" t="s">
        <v>3</v>
      </c>
      <c r="D4" s="35" t="s">
        <v>196</v>
      </c>
      <c r="E4" s="35" t="s">
        <v>157</v>
      </c>
      <c r="F4" s="36" t="s">
        <v>4</v>
      </c>
      <c r="G4" s="37" t="s">
        <v>5</v>
      </c>
      <c r="H4" s="38"/>
      <c r="I4" s="33" t="s">
        <v>2</v>
      </c>
      <c r="J4" s="34" t="s">
        <v>3</v>
      </c>
      <c r="K4" s="35" t="s">
        <v>196</v>
      </c>
      <c r="L4" s="35" t="s">
        <v>157</v>
      </c>
      <c r="M4" s="36" t="s">
        <v>4</v>
      </c>
      <c r="N4" s="37" t="s">
        <v>5</v>
      </c>
    </row>
    <row r="5" spans="1:14" s="25" customFormat="1" ht="12" customHeight="1" thickBot="1">
      <c r="A5" s="31"/>
      <c r="B5" s="39"/>
      <c r="C5" s="40"/>
      <c r="D5" s="41" t="s">
        <v>156</v>
      </c>
      <c r="E5" s="42" t="s">
        <v>7</v>
      </c>
      <c r="F5" s="42" t="s">
        <v>8</v>
      </c>
      <c r="G5" s="43" t="s">
        <v>9</v>
      </c>
      <c r="H5" s="38"/>
      <c r="I5" s="39"/>
      <c r="J5" s="40"/>
      <c r="K5" s="41" t="s">
        <v>6</v>
      </c>
      <c r="L5" s="42" t="s">
        <v>7</v>
      </c>
      <c r="M5" s="42" t="s">
        <v>8</v>
      </c>
      <c r="N5" s="43" t="s">
        <v>9</v>
      </c>
    </row>
    <row r="6" spans="1:15" ht="12.75" customHeight="1">
      <c r="A6" s="21"/>
      <c r="B6" s="46">
        <v>1</v>
      </c>
      <c r="C6" s="47" t="s">
        <v>10</v>
      </c>
      <c r="D6" s="66">
        <v>637300000</v>
      </c>
      <c r="E6" s="66">
        <v>611780000</v>
      </c>
      <c r="F6" s="68">
        <f>+D6-E6</f>
        <v>25520000</v>
      </c>
      <c r="G6" s="69">
        <f>ROUND(+F6/E6*100,1)</f>
        <v>4.2</v>
      </c>
      <c r="H6" s="21"/>
      <c r="I6" s="46">
        <v>41</v>
      </c>
      <c r="J6" s="47" t="s">
        <v>11</v>
      </c>
      <c r="K6" s="66">
        <v>12710000</v>
      </c>
      <c r="L6" s="66">
        <v>12191000</v>
      </c>
      <c r="M6" s="68">
        <f>+K6-L6</f>
        <v>519000</v>
      </c>
      <c r="N6" s="69">
        <f>ROUND(+M6/L6*100,1)</f>
        <v>4.3</v>
      </c>
      <c r="O6" s="21"/>
    </row>
    <row r="7" spans="1:15" ht="12.75" customHeight="1">
      <c r="A7" s="21"/>
      <c r="B7" s="48">
        <v>2</v>
      </c>
      <c r="C7" s="49" t="s">
        <v>12</v>
      </c>
      <c r="D7" s="66">
        <v>116720000</v>
      </c>
      <c r="E7" s="66">
        <v>112070000</v>
      </c>
      <c r="F7" s="68">
        <f aca="true" t="shared" si="0" ref="F7:F45">+D7-E7</f>
        <v>4650000</v>
      </c>
      <c r="G7" s="69">
        <f aca="true" t="shared" si="1" ref="G7:G45">ROUND(+F7/E7*100,1)</f>
        <v>4.1</v>
      </c>
      <c r="H7" s="21"/>
      <c r="I7" s="48">
        <v>42</v>
      </c>
      <c r="J7" s="49" t="s">
        <v>13</v>
      </c>
      <c r="K7" s="66">
        <v>12705978</v>
      </c>
      <c r="L7" s="66">
        <v>12418306</v>
      </c>
      <c r="M7" s="68">
        <f aca="true" t="shared" si="2" ref="M7:M28">+K7-L7</f>
        <v>287672</v>
      </c>
      <c r="N7" s="69">
        <f aca="true" t="shared" si="3" ref="N7:N28">ROUND(+M7/L7*100,1)</f>
        <v>2.3</v>
      </c>
      <c r="O7" s="21"/>
    </row>
    <row r="8" spans="1:15" ht="12.75" customHeight="1">
      <c r="A8" s="21"/>
      <c r="B8" s="48">
        <v>3</v>
      </c>
      <c r="C8" s="49" t="s">
        <v>14</v>
      </c>
      <c r="D8" s="66">
        <v>69000000</v>
      </c>
      <c r="E8" s="66">
        <v>66300000</v>
      </c>
      <c r="F8" s="68">
        <f t="shared" si="0"/>
        <v>2700000</v>
      </c>
      <c r="G8" s="69">
        <f t="shared" si="1"/>
        <v>4.1</v>
      </c>
      <c r="H8" s="21"/>
      <c r="I8" s="48">
        <v>43</v>
      </c>
      <c r="J8" s="49" t="s">
        <v>15</v>
      </c>
      <c r="K8" s="66">
        <v>9880000</v>
      </c>
      <c r="L8" s="66">
        <v>9650000</v>
      </c>
      <c r="M8" s="68">
        <f t="shared" si="2"/>
        <v>230000</v>
      </c>
      <c r="N8" s="69">
        <f t="shared" si="3"/>
        <v>2.4</v>
      </c>
      <c r="O8" s="21"/>
    </row>
    <row r="9" spans="1:15" ht="12.75" customHeight="1">
      <c r="A9" s="21"/>
      <c r="B9" s="48">
        <v>4</v>
      </c>
      <c r="C9" s="49" t="s">
        <v>16</v>
      </c>
      <c r="D9" s="66">
        <v>219820000</v>
      </c>
      <c r="E9" s="66">
        <v>209640000</v>
      </c>
      <c r="F9" s="68">
        <f t="shared" si="0"/>
        <v>10180000</v>
      </c>
      <c r="G9" s="69">
        <f t="shared" si="1"/>
        <v>4.9</v>
      </c>
      <c r="H9" s="21"/>
      <c r="I9" s="48">
        <v>44</v>
      </c>
      <c r="J9" s="49" t="s">
        <v>17</v>
      </c>
      <c r="K9" s="66">
        <v>4274000</v>
      </c>
      <c r="L9" s="66">
        <v>4093000</v>
      </c>
      <c r="M9" s="68">
        <f t="shared" si="2"/>
        <v>181000</v>
      </c>
      <c r="N9" s="69">
        <f t="shared" si="3"/>
        <v>4.4</v>
      </c>
      <c r="O9" s="21"/>
    </row>
    <row r="10" spans="1:15" ht="12.75" customHeight="1">
      <c r="A10" s="21"/>
      <c r="B10" s="48">
        <v>5</v>
      </c>
      <c r="C10" s="49" t="s">
        <v>18</v>
      </c>
      <c r="D10" s="66">
        <v>26450000</v>
      </c>
      <c r="E10" s="66">
        <v>25430000</v>
      </c>
      <c r="F10" s="68">
        <f t="shared" si="0"/>
        <v>1020000</v>
      </c>
      <c r="G10" s="69">
        <f t="shared" si="1"/>
        <v>4</v>
      </c>
      <c r="H10" s="21"/>
      <c r="I10" s="48">
        <v>45</v>
      </c>
      <c r="J10" s="49" t="s">
        <v>19</v>
      </c>
      <c r="K10" s="66">
        <v>6542000</v>
      </c>
      <c r="L10" s="66">
        <v>6103000</v>
      </c>
      <c r="M10" s="68">
        <f t="shared" si="2"/>
        <v>439000</v>
      </c>
      <c r="N10" s="69">
        <f t="shared" si="3"/>
        <v>7.2</v>
      </c>
      <c r="O10" s="21"/>
    </row>
    <row r="11" spans="1:15" ht="12.75" customHeight="1">
      <c r="A11" s="21"/>
      <c r="B11" s="48">
        <v>6</v>
      </c>
      <c r="C11" s="49" t="s">
        <v>20</v>
      </c>
      <c r="D11" s="66">
        <v>28050000</v>
      </c>
      <c r="E11" s="66">
        <v>28500000</v>
      </c>
      <c r="F11" s="68">
        <f t="shared" si="0"/>
        <v>-450000</v>
      </c>
      <c r="G11" s="69">
        <f t="shared" si="1"/>
        <v>-1.6</v>
      </c>
      <c r="H11" s="21"/>
      <c r="I11" s="48">
        <v>46</v>
      </c>
      <c r="J11" s="49" t="s">
        <v>21</v>
      </c>
      <c r="K11" s="66">
        <v>6173000</v>
      </c>
      <c r="L11" s="66">
        <v>6024000</v>
      </c>
      <c r="M11" s="68">
        <f t="shared" si="2"/>
        <v>149000</v>
      </c>
      <c r="N11" s="69">
        <f t="shared" si="3"/>
        <v>2.5</v>
      </c>
      <c r="O11" s="21"/>
    </row>
    <row r="12" spans="1:15" ht="12.75" customHeight="1">
      <c r="A12" s="21"/>
      <c r="B12" s="48">
        <v>7</v>
      </c>
      <c r="C12" s="49" t="s">
        <v>22</v>
      </c>
      <c r="D12" s="66">
        <v>110330000</v>
      </c>
      <c r="E12" s="66">
        <v>107400000</v>
      </c>
      <c r="F12" s="68">
        <f t="shared" si="0"/>
        <v>2930000</v>
      </c>
      <c r="G12" s="69">
        <f t="shared" si="1"/>
        <v>2.7</v>
      </c>
      <c r="H12" s="21"/>
      <c r="I12" s="48">
        <v>47</v>
      </c>
      <c r="J12" s="49" t="s">
        <v>23</v>
      </c>
      <c r="K12" s="66">
        <v>9378000</v>
      </c>
      <c r="L12" s="66">
        <v>9030000</v>
      </c>
      <c r="M12" s="68">
        <f t="shared" si="2"/>
        <v>348000</v>
      </c>
      <c r="N12" s="69">
        <f t="shared" si="3"/>
        <v>3.9</v>
      </c>
      <c r="O12" s="21"/>
    </row>
    <row r="13" spans="1:15" ht="12.75" customHeight="1">
      <c r="A13" s="21"/>
      <c r="B13" s="48">
        <v>8</v>
      </c>
      <c r="C13" s="49" t="s">
        <v>24</v>
      </c>
      <c r="D13" s="66">
        <v>29500000</v>
      </c>
      <c r="E13" s="66">
        <v>30100000</v>
      </c>
      <c r="F13" s="68">
        <f t="shared" si="0"/>
        <v>-600000</v>
      </c>
      <c r="G13" s="69">
        <f t="shared" si="1"/>
        <v>-2</v>
      </c>
      <c r="H13" s="21"/>
      <c r="I13" s="48">
        <v>48</v>
      </c>
      <c r="J13" s="49" t="s">
        <v>25</v>
      </c>
      <c r="K13" s="66">
        <v>7513000</v>
      </c>
      <c r="L13" s="66">
        <v>6935000</v>
      </c>
      <c r="M13" s="68">
        <f t="shared" si="2"/>
        <v>578000</v>
      </c>
      <c r="N13" s="69">
        <f t="shared" si="3"/>
        <v>8.3</v>
      </c>
      <c r="O13" s="21"/>
    </row>
    <row r="14" spans="1:15" ht="12.75" customHeight="1">
      <c r="A14" s="21"/>
      <c r="B14" s="48">
        <v>9</v>
      </c>
      <c r="C14" s="49" t="s">
        <v>26</v>
      </c>
      <c r="D14" s="66">
        <v>37914000</v>
      </c>
      <c r="E14" s="66">
        <v>41670000</v>
      </c>
      <c r="F14" s="68">
        <f t="shared" si="0"/>
        <v>-3756000</v>
      </c>
      <c r="G14" s="69">
        <f t="shared" si="1"/>
        <v>-9</v>
      </c>
      <c r="H14" s="21"/>
      <c r="I14" s="48">
        <v>49</v>
      </c>
      <c r="J14" s="49" t="s">
        <v>27</v>
      </c>
      <c r="K14" s="66">
        <v>7050000</v>
      </c>
      <c r="L14" s="66">
        <v>7258000</v>
      </c>
      <c r="M14" s="68">
        <f t="shared" si="2"/>
        <v>-208000</v>
      </c>
      <c r="N14" s="69">
        <f t="shared" si="3"/>
        <v>-2.9</v>
      </c>
      <c r="O14" s="21"/>
    </row>
    <row r="15" spans="1:15" ht="12.75" customHeight="1">
      <c r="A15" s="21"/>
      <c r="B15" s="48">
        <v>10</v>
      </c>
      <c r="C15" s="49" t="s">
        <v>28</v>
      </c>
      <c r="D15" s="66">
        <v>28847000</v>
      </c>
      <c r="E15" s="66">
        <v>28313000</v>
      </c>
      <c r="F15" s="68">
        <f t="shared" si="0"/>
        <v>534000</v>
      </c>
      <c r="G15" s="69">
        <f t="shared" si="1"/>
        <v>1.9</v>
      </c>
      <c r="H15" s="21"/>
      <c r="I15" s="48">
        <v>50</v>
      </c>
      <c r="J15" s="49" t="s">
        <v>29</v>
      </c>
      <c r="K15" s="66">
        <v>5678000</v>
      </c>
      <c r="L15" s="66">
        <v>5330000</v>
      </c>
      <c r="M15" s="68">
        <f t="shared" si="2"/>
        <v>348000</v>
      </c>
      <c r="N15" s="69">
        <f t="shared" si="3"/>
        <v>6.5</v>
      </c>
      <c r="O15" s="21"/>
    </row>
    <row r="16" spans="1:15" ht="12.75" customHeight="1">
      <c r="A16" s="21"/>
      <c r="B16" s="48">
        <v>11</v>
      </c>
      <c r="C16" s="49" t="s">
        <v>30</v>
      </c>
      <c r="D16" s="66">
        <v>31130000</v>
      </c>
      <c r="E16" s="66">
        <v>30500000</v>
      </c>
      <c r="F16" s="68">
        <f t="shared" si="0"/>
        <v>630000</v>
      </c>
      <c r="G16" s="69">
        <f t="shared" si="1"/>
        <v>2.1</v>
      </c>
      <c r="H16" s="21"/>
      <c r="I16" s="48">
        <v>51</v>
      </c>
      <c r="J16" s="49" t="s">
        <v>31</v>
      </c>
      <c r="K16" s="66">
        <v>5252332</v>
      </c>
      <c r="L16" s="66">
        <v>5262532</v>
      </c>
      <c r="M16" s="68">
        <f t="shared" si="2"/>
        <v>-10200</v>
      </c>
      <c r="N16" s="69">
        <f t="shared" si="3"/>
        <v>-0.2</v>
      </c>
      <c r="O16" s="21"/>
    </row>
    <row r="17" spans="1:15" ht="12.75" customHeight="1">
      <c r="A17" s="21"/>
      <c r="B17" s="48">
        <v>12</v>
      </c>
      <c r="C17" s="49" t="s">
        <v>32</v>
      </c>
      <c r="D17" s="66">
        <v>80830000</v>
      </c>
      <c r="E17" s="66">
        <v>76550000</v>
      </c>
      <c r="F17" s="68">
        <f t="shared" si="0"/>
        <v>4280000</v>
      </c>
      <c r="G17" s="69">
        <f t="shared" si="1"/>
        <v>5.6</v>
      </c>
      <c r="H17" s="21"/>
      <c r="I17" s="48">
        <v>52</v>
      </c>
      <c r="J17" s="49" t="s">
        <v>33</v>
      </c>
      <c r="K17" s="66">
        <v>4564000</v>
      </c>
      <c r="L17" s="66">
        <v>4735000</v>
      </c>
      <c r="M17" s="68">
        <f t="shared" si="2"/>
        <v>-171000</v>
      </c>
      <c r="N17" s="69">
        <f t="shared" si="3"/>
        <v>-3.6</v>
      </c>
      <c r="O17" s="21"/>
    </row>
    <row r="18" spans="1:15" ht="12.75" customHeight="1">
      <c r="A18" s="21"/>
      <c r="B18" s="48">
        <v>13</v>
      </c>
      <c r="C18" s="49" t="s">
        <v>34</v>
      </c>
      <c r="D18" s="66">
        <v>48220000</v>
      </c>
      <c r="E18" s="66">
        <v>47252000</v>
      </c>
      <c r="F18" s="68">
        <f t="shared" si="0"/>
        <v>968000</v>
      </c>
      <c r="G18" s="69">
        <f t="shared" si="1"/>
        <v>2</v>
      </c>
      <c r="H18" s="21"/>
      <c r="I18" s="48">
        <v>53</v>
      </c>
      <c r="J18" s="49" t="s">
        <v>35</v>
      </c>
      <c r="K18" s="66">
        <v>4280000</v>
      </c>
      <c r="L18" s="66">
        <v>4189000</v>
      </c>
      <c r="M18" s="68">
        <f t="shared" si="2"/>
        <v>91000</v>
      </c>
      <c r="N18" s="69">
        <f t="shared" si="3"/>
        <v>2.2</v>
      </c>
      <c r="O18" s="21"/>
    </row>
    <row r="19" spans="1:15" ht="12.75" customHeight="1">
      <c r="A19" s="21"/>
      <c r="B19" s="48">
        <v>14</v>
      </c>
      <c r="C19" s="49" t="s">
        <v>36</v>
      </c>
      <c r="D19" s="66">
        <v>18518000</v>
      </c>
      <c r="E19" s="66">
        <v>17843000</v>
      </c>
      <c r="F19" s="68">
        <f t="shared" si="0"/>
        <v>675000</v>
      </c>
      <c r="G19" s="69">
        <f t="shared" si="1"/>
        <v>3.8</v>
      </c>
      <c r="H19" s="21"/>
      <c r="I19" s="48">
        <v>54</v>
      </c>
      <c r="J19" s="49" t="s">
        <v>37</v>
      </c>
      <c r="K19" s="66">
        <v>3214447</v>
      </c>
      <c r="L19" s="66">
        <v>3067093</v>
      </c>
      <c r="M19" s="68">
        <f t="shared" si="2"/>
        <v>147354</v>
      </c>
      <c r="N19" s="69">
        <f t="shared" si="3"/>
        <v>4.8</v>
      </c>
      <c r="O19" s="21"/>
    </row>
    <row r="20" spans="1:15" ht="12.75" customHeight="1">
      <c r="A20" s="21"/>
      <c r="B20" s="48">
        <v>15</v>
      </c>
      <c r="C20" s="49" t="s">
        <v>38</v>
      </c>
      <c r="D20" s="66">
        <v>39795000</v>
      </c>
      <c r="E20" s="66">
        <v>39035000</v>
      </c>
      <c r="F20" s="68">
        <f t="shared" si="0"/>
        <v>760000</v>
      </c>
      <c r="G20" s="69">
        <f t="shared" si="1"/>
        <v>1.9</v>
      </c>
      <c r="H20" s="21"/>
      <c r="I20" s="48">
        <v>55</v>
      </c>
      <c r="J20" s="49" t="s">
        <v>39</v>
      </c>
      <c r="K20" s="66">
        <v>7675000</v>
      </c>
      <c r="L20" s="66">
        <v>7825000</v>
      </c>
      <c r="M20" s="68">
        <f t="shared" si="2"/>
        <v>-150000</v>
      </c>
      <c r="N20" s="69">
        <f t="shared" si="3"/>
        <v>-1.9</v>
      </c>
      <c r="O20" s="21"/>
    </row>
    <row r="21" spans="1:15" ht="12.75" customHeight="1">
      <c r="A21" s="21"/>
      <c r="B21" s="48">
        <v>16</v>
      </c>
      <c r="C21" s="49" t="s">
        <v>40</v>
      </c>
      <c r="D21" s="66">
        <v>52285947</v>
      </c>
      <c r="E21" s="66">
        <v>51509346</v>
      </c>
      <c r="F21" s="68">
        <f t="shared" si="0"/>
        <v>776601</v>
      </c>
      <c r="G21" s="69">
        <f t="shared" si="1"/>
        <v>1.5</v>
      </c>
      <c r="H21" s="21"/>
      <c r="I21" s="48">
        <v>56</v>
      </c>
      <c r="J21" s="49" t="s">
        <v>41</v>
      </c>
      <c r="K21" s="66">
        <v>1997000</v>
      </c>
      <c r="L21" s="66">
        <v>1986000</v>
      </c>
      <c r="M21" s="68">
        <f t="shared" si="2"/>
        <v>11000</v>
      </c>
      <c r="N21" s="69">
        <f t="shared" si="3"/>
        <v>0.6</v>
      </c>
      <c r="O21" s="21"/>
    </row>
    <row r="22" spans="1:15" ht="12.75" customHeight="1">
      <c r="A22" s="21"/>
      <c r="B22" s="48">
        <v>17</v>
      </c>
      <c r="C22" s="49" t="s">
        <v>42</v>
      </c>
      <c r="D22" s="66">
        <v>69630000</v>
      </c>
      <c r="E22" s="66">
        <v>68954925</v>
      </c>
      <c r="F22" s="68">
        <f>+D22-E22</f>
        <v>675075</v>
      </c>
      <c r="G22" s="69">
        <f t="shared" si="1"/>
        <v>1</v>
      </c>
      <c r="H22" s="21"/>
      <c r="I22" s="48">
        <v>57</v>
      </c>
      <c r="J22" s="49" t="s">
        <v>43</v>
      </c>
      <c r="K22" s="66">
        <v>5091349</v>
      </c>
      <c r="L22" s="66">
        <v>4684657</v>
      </c>
      <c r="M22" s="68">
        <f t="shared" si="2"/>
        <v>406692</v>
      </c>
      <c r="N22" s="69">
        <f t="shared" si="3"/>
        <v>8.7</v>
      </c>
      <c r="O22" s="21"/>
    </row>
    <row r="23" spans="1:15" ht="12.75" customHeight="1">
      <c r="A23" s="21"/>
      <c r="B23" s="48">
        <v>18</v>
      </c>
      <c r="C23" s="49" t="s">
        <v>44</v>
      </c>
      <c r="D23" s="66">
        <v>89379000</v>
      </c>
      <c r="E23" s="66">
        <v>88958000</v>
      </c>
      <c r="F23" s="68">
        <f t="shared" si="0"/>
        <v>421000</v>
      </c>
      <c r="G23" s="69">
        <f t="shared" si="1"/>
        <v>0.5</v>
      </c>
      <c r="H23" s="21"/>
      <c r="I23" s="48">
        <v>58</v>
      </c>
      <c r="J23" s="49" t="s">
        <v>45</v>
      </c>
      <c r="K23" s="66">
        <v>6048000</v>
      </c>
      <c r="L23" s="66">
        <v>6210000</v>
      </c>
      <c r="M23" s="68">
        <f t="shared" si="2"/>
        <v>-162000</v>
      </c>
      <c r="N23" s="69">
        <f t="shared" si="3"/>
        <v>-2.6</v>
      </c>
      <c r="O23" s="21"/>
    </row>
    <row r="24" spans="1:15" ht="12.75" customHeight="1">
      <c r="A24" s="21"/>
      <c r="B24" s="48">
        <v>19</v>
      </c>
      <c r="C24" s="49" t="s">
        <v>46</v>
      </c>
      <c r="D24" s="66">
        <v>106000000</v>
      </c>
      <c r="E24" s="66">
        <v>103200000</v>
      </c>
      <c r="F24" s="68">
        <f t="shared" si="0"/>
        <v>2800000</v>
      </c>
      <c r="G24" s="69">
        <f t="shared" si="1"/>
        <v>2.7</v>
      </c>
      <c r="H24" s="21"/>
      <c r="I24" s="48">
        <v>59</v>
      </c>
      <c r="J24" s="49" t="s">
        <v>47</v>
      </c>
      <c r="K24" s="66">
        <v>9613000</v>
      </c>
      <c r="L24" s="66">
        <v>9032000</v>
      </c>
      <c r="M24" s="68">
        <f t="shared" si="2"/>
        <v>581000</v>
      </c>
      <c r="N24" s="69">
        <f t="shared" si="3"/>
        <v>6.4</v>
      </c>
      <c r="O24" s="21"/>
    </row>
    <row r="25" spans="1:15" ht="12.75" customHeight="1">
      <c r="A25" s="21"/>
      <c r="B25" s="48">
        <v>20</v>
      </c>
      <c r="C25" s="49" t="s">
        <v>48</v>
      </c>
      <c r="D25" s="66">
        <v>27880000</v>
      </c>
      <c r="E25" s="66">
        <v>27730000</v>
      </c>
      <c r="F25" s="68">
        <f t="shared" si="0"/>
        <v>150000</v>
      </c>
      <c r="G25" s="69">
        <f t="shared" si="1"/>
        <v>0.5</v>
      </c>
      <c r="H25" s="21"/>
      <c r="I25" s="48">
        <v>60</v>
      </c>
      <c r="J25" s="49" t="s">
        <v>49</v>
      </c>
      <c r="K25" s="66">
        <v>12172930</v>
      </c>
      <c r="L25" s="66">
        <v>11163441</v>
      </c>
      <c r="M25" s="68">
        <f t="shared" si="2"/>
        <v>1009489</v>
      </c>
      <c r="N25" s="69">
        <f t="shared" si="3"/>
        <v>9</v>
      </c>
      <c r="O25" s="21"/>
    </row>
    <row r="26" spans="1:15" ht="12.75" customHeight="1">
      <c r="A26" s="21"/>
      <c r="B26" s="48">
        <v>21</v>
      </c>
      <c r="C26" s="49" t="s">
        <v>50</v>
      </c>
      <c r="D26" s="66">
        <v>56420000</v>
      </c>
      <c r="E26" s="66">
        <v>54426000</v>
      </c>
      <c r="F26" s="68">
        <f t="shared" si="0"/>
        <v>1994000</v>
      </c>
      <c r="G26" s="69">
        <f t="shared" si="1"/>
        <v>3.7</v>
      </c>
      <c r="H26" s="21"/>
      <c r="I26" s="48">
        <v>61</v>
      </c>
      <c r="J26" s="49" t="s">
        <v>133</v>
      </c>
      <c r="K26" s="66">
        <v>10860000</v>
      </c>
      <c r="L26" s="66">
        <v>10451000</v>
      </c>
      <c r="M26" s="68">
        <f t="shared" si="2"/>
        <v>409000</v>
      </c>
      <c r="N26" s="69">
        <f t="shared" si="3"/>
        <v>3.9</v>
      </c>
      <c r="O26" s="21"/>
    </row>
    <row r="27" spans="1:15" ht="12.75" customHeight="1">
      <c r="A27" s="21"/>
      <c r="B27" s="48">
        <v>22</v>
      </c>
      <c r="C27" s="49" t="s">
        <v>51</v>
      </c>
      <c r="D27" s="66">
        <v>45010000</v>
      </c>
      <c r="E27" s="66">
        <v>44165000</v>
      </c>
      <c r="F27" s="68">
        <f t="shared" si="0"/>
        <v>845000</v>
      </c>
      <c r="G27" s="69">
        <f t="shared" si="1"/>
        <v>1.9</v>
      </c>
      <c r="H27" s="21"/>
      <c r="I27" s="48">
        <v>62</v>
      </c>
      <c r="J27" s="49" t="s">
        <v>52</v>
      </c>
      <c r="K27" s="66">
        <v>13354000</v>
      </c>
      <c r="L27" s="66">
        <v>13299000</v>
      </c>
      <c r="M27" s="68">
        <f t="shared" si="2"/>
        <v>55000</v>
      </c>
      <c r="N27" s="69">
        <f t="shared" si="3"/>
        <v>0.4</v>
      </c>
      <c r="O27" s="21"/>
    </row>
    <row r="28" spans="1:15" ht="12.75" customHeight="1" thickBot="1">
      <c r="A28" s="21"/>
      <c r="B28" s="48">
        <v>23</v>
      </c>
      <c r="C28" s="49" t="s">
        <v>134</v>
      </c>
      <c r="D28" s="66">
        <v>45628000</v>
      </c>
      <c r="E28" s="66">
        <v>45050000</v>
      </c>
      <c r="F28" s="68">
        <f t="shared" si="0"/>
        <v>578000</v>
      </c>
      <c r="G28" s="69">
        <f t="shared" si="1"/>
        <v>1.3</v>
      </c>
      <c r="H28" s="21"/>
      <c r="I28" s="50">
        <v>63</v>
      </c>
      <c r="J28" s="51" t="s">
        <v>53</v>
      </c>
      <c r="K28" s="66">
        <v>9035000</v>
      </c>
      <c r="L28" s="66">
        <v>8653000</v>
      </c>
      <c r="M28" s="68">
        <f t="shared" si="2"/>
        <v>382000</v>
      </c>
      <c r="N28" s="69">
        <f t="shared" si="3"/>
        <v>4.4</v>
      </c>
      <c r="O28" s="21"/>
    </row>
    <row r="29" spans="1:15" ht="12.75" customHeight="1" thickBot="1" thickTop="1">
      <c r="A29" s="21"/>
      <c r="B29" s="48">
        <v>24</v>
      </c>
      <c r="C29" s="49" t="s">
        <v>54</v>
      </c>
      <c r="D29" s="66">
        <v>29164000</v>
      </c>
      <c r="E29" s="66">
        <v>30777000</v>
      </c>
      <c r="F29" s="68">
        <f t="shared" si="0"/>
        <v>-1613000</v>
      </c>
      <c r="G29" s="69">
        <f t="shared" si="1"/>
        <v>-5.2</v>
      </c>
      <c r="H29" s="21"/>
      <c r="I29" s="52" t="s">
        <v>55</v>
      </c>
      <c r="J29" s="53"/>
      <c r="K29" s="73">
        <f>SUM(K6:K28)</f>
        <v>175061036</v>
      </c>
      <c r="L29" s="70">
        <f>SUM(L6:L28)</f>
        <v>169590029</v>
      </c>
      <c r="M29" s="71">
        <f>K29-L29</f>
        <v>5471007</v>
      </c>
      <c r="N29" s="74">
        <f>ROUND(+M29/L29*100,1)</f>
        <v>3.2</v>
      </c>
      <c r="O29" s="21"/>
    </row>
    <row r="30" spans="1:14" ht="12.75" customHeight="1" thickBot="1">
      <c r="A30" s="21"/>
      <c r="B30" s="48">
        <v>25</v>
      </c>
      <c r="C30" s="49" t="s">
        <v>56</v>
      </c>
      <c r="D30" s="66">
        <v>28011000</v>
      </c>
      <c r="E30" s="66">
        <v>28227000</v>
      </c>
      <c r="F30" s="68">
        <f t="shared" si="0"/>
        <v>-216000</v>
      </c>
      <c r="G30" s="69">
        <f t="shared" si="1"/>
        <v>-0.8</v>
      </c>
      <c r="H30" s="21"/>
      <c r="I30" s="54"/>
      <c r="J30" s="55"/>
      <c r="K30" s="75"/>
      <c r="L30" s="75"/>
      <c r="M30" s="75"/>
      <c r="N30" s="76"/>
    </row>
    <row r="31" spans="1:14" ht="12.75" customHeight="1" thickBot="1">
      <c r="A31" s="21"/>
      <c r="B31" s="48">
        <v>26</v>
      </c>
      <c r="C31" s="49" t="s">
        <v>57</v>
      </c>
      <c r="D31" s="66">
        <v>53585000</v>
      </c>
      <c r="E31" s="66">
        <v>49660000</v>
      </c>
      <c r="F31" s="68">
        <f t="shared" si="0"/>
        <v>3925000</v>
      </c>
      <c r="G31" s="69">
        <f t="shared" si="1"/>
        <v>7.9</v>
      </c>
      <c r="H31" s="21"/>
      <c r="I31" s="56" t="s">
        <v>58</v>
      </c>
      <c r="J31" s="57"/>
      <c r="K31" s="77">
        <f>+D46+K29</f>
        <v>2719982891</v>
      </c>
      <c r="L31" s="78">
        <f>+E46+L29</f>
        <v>2632572193</v>
      </c>
      <c r="M31" s="79">
        <f>K31-L31</f>
        <v>87410698</v>
      </c>
      <c r="N31" s="80">
        <f>ROUND(+M31/L31*100,1)</f>
        <v>3.3</v>
      </c>
    </row>
    <row r="32" spans="1:14" ht="12.75" customHeight="1">
      <c r="A32" s="21"/>
      <c r="B32" s="48">
        <v>27</v>
      </c>
      <c r="C32" s="49" t="s">
        <v>59</v>
      </c>
      <c r="D32" s="66">
        <v>25237000</v>
      </c>
      <c r="E32" s="66">
        <v>23994000</v>
      </c>
      <c r="F32" s="68">
        <f t="shared" si="0"/>
        <v>1243000</v>
      </c>
      <c r="G32" s="69">
        <f t="shared" si="1"/>
        <v>5.2</v>
      </c>
      <c r="H32" s="21"/>
      <c r="I32" s="31"/>
      <c r="J32" s="31"/>
      <c r="K32" s="21"/>
      <c r="L32" s="21"/>
      <c r="M32" s="21"/>
      <c r="N32" s="21"/>
    </row>
    <row r="33" spans="1:14" ht="12.75" customHeight="1">
      <c r="A33" s="21"/>
      <c r="B33" s="48">
        <v>28</v>
      </c>
      <c r="C33" s="49" t="s">
        <v>60</v>
      </c>
      <c r="D33" s="66">
        <v>49979000</v>
      </c>
      <c r="E33" s="66">
        <v>51300000</v>
      </c>
      <c r="F33" s="68">
        <f t="shared" si="0"/>
        <v>-1321000</v>
      </c>
      <c r="G33" s="69">
        <f t="shared" si="1"/>
        <v>-2.6</v>
      </c>
      <c r="H33" s="21"/>
      <c r="I33" s="272"/>
      <c r="J33" s="272"/>
      <c r="K33" s="272"/>
      <c r="L33" s="272"/>
      <c r="M33" s="272"/>
      <c r="N33" s="272"/>
    </row>
    <row r="34" spans="1:16" ht="12.75" customHeight="1">
      <c r="A34" s="21"/>
      <c r="B34" s="48">
        <v>29</v>
      </c>
      <c r="C34" s="49" t="s">
        <v>61</v>
      </c>
      <c r="D34" s="66">
        <v>22326410</v>
      </c>
      <c r="E34" s="66">
        <v>21478178</v>
      </c>
      <c r="F34" s="68">
        <f>+D34-E34</f>
        <v>848232</v>
      </c>
      <c r="G34" s="69">
        <f>ROUND(+F34/E34*100,1)</f>
        <v>3.9</v>
      </c>
      <c r="H34" s="21"/>
      <c r="I34" s="58"/>
      <c r="J34" s="59"/>
      <c r="K34" s="22"/>
      <c r="L34" s="22"/>
      <c r="M34" s="22"/>
      <c r="N34" s="22"/>
      <c r="P34" s="21"/>
    </row>
    <row r="35" spans="1:8" ht="12.75" customHeight="1">
      <c r="A35" s="21"/>
      <c r="B35" s="48">
        <v>30</v>
      </c>
      <c r="C35" s="49" t="s">
        <v>62</v>
      </c>
      <c r="D35" s="66">
        <v>37780000</v>
      </c>
      <c r="E35" s="66">
        <v>32090000</v>
      </c>
      <c r="F35" s="68">
        <f t="shared" si="0"/>
        <v>5690000</v>
      </c>
      <c r="G35" s="69">
        <f t="shared" si="1"/>
        <v>17.7</v>
      </c>
      <c r="H35" s="21"/>
    </row>
    <row r="36" spans="1:8" ht="12.75" customHeight="1">
      <c r="A36" s="21"/>
      <c r="B36" s="48">
        <v>31</v>
      </c>
      <c r="C36" s="49" t="s">
        <v>63</v>
      </c>
      <c r="D36" s="66">
        <v>37796911</v>
      </c>
      <c r="E36" s="66">
        <v>35748580</v>
      </c>
      <c r="F36" s="68">
        <f t="shared" si="0"/>
        <v>2048331</v>
      </c>
      <c r="G36" s="69">
        <f t="shared" si="1"/>
        <v>5.7</v>
      </c>
      <c r="H36" s="21"/>
    </row>
    <row r="37" spans="1:8" ht="12.75" customHeight="1">
      <c r="A37" s="21"/>
      <c r="B37" s="48">
        <v>32</v>
      </c>
      <c r="C37" s="49" t="s">
        <v>64</v>
      </c>
      <c r="D37" s="66">
        <v>55200000</v>
      </c>
      <c r="E37" s="66">
        <v>51700000</v>
      </c>
      <c r="F37" s="68">
        <f t="shared" si="0"/>
        <v>3500000</v>
      </c>
      <c r="G37" s="69">
        <f t="shared" si="1"/>
        <v>6.8</v>
      </c>
      <c r="H37" s="21"/>
    </row>
    <row r="38" spans="1:8" ht="12.75" customHeight="1">
      <c r="A38" s="21"/>
      <c r="B38" s="48">
        <v>33</v>
      </c>
      <c r="C38" s="49" t="s">
        <v>65</v>
      </c>
      <c r="D38" s="66">
        <v>20240000</v>
      </c>
      <c r="E38" s="66">
        <v>18253000</v>
      </c>
      <c r="F38" s="68">
        <f t="shared" si="0"/>
        <v>1987000</v>
      </c>
      <c r="G38" s="69">
        <f t="shared" si="1"/>
        <v>10.9</v>
      </c>
      <c r="H38" s="21"/>
    </row>
    <row r="39" spans="1:8" ht="12.75" customHeight="1">
      <c r="A39" s="21"/>
      <c r="B39" s="48">
        <v>34</v>
      </c>
      <c r="C39" s="49" t="s">
        <v>66</v>
      </c>
      <c r="D39" s="66">
        <v>31002000</v>
      </c>
      <c r="E39" s="66">
        <v>28830000</v>
      </c>
      <c r="F39" s="68">
        <f t="shared" si="0"/>
        <v>2172000</v>
      </c>
      <c r="G39" s="69">
        <f t="shared" si="1"/>
        <v>7.5</v>
      </c>
      <c r="H39" s="21"/>
    </row>
    <row r="40" spans="1:8" ht="12.75" customHeight="1">
      <c r="A40" s="21"/>
      <c r="B40" s="48">
        <v>35</v>
      </c>
      <c r="C40" s="49" t="s">
        <v>67</v>
      </c>
      <c r="D40" s="66">
        <v>15940000</v>
      </c>
      <c r="E40" s="66">
        <v>15410000</v>
      </c>
      <c r="F40" s="68">
        <f t="shared" si="0"/>
        <v>530000</v>
      </c>
      <c r="G40" s="69">
        <f t="shared" si="1"/>
        <v>3.4</v>
      </c>
      <c r="H40" s="21"/>
    </row>
    <row r="41" spans="1:14" ht="12.75" customHeight="1">
      <c r="A41" s="21"/>
      <c r="B41" s="48">
        <v>36</v>
      </c>
      <c r="C41" s="49" t="s">
        <v>68</v>
      </c>
      <c r="D41" s="66">
        <v>21990000</v>
      </c>
      <c r="E41" s="66">
        <v>20910000</v>
      </c>
      <c r="F41" s="68">
        <f t="shared" si="0"/>
        <v>1080000</v>
      </c>
      <c r="G41" s="69">
        <f t="shared" si="1"/>
        <v>5.2</v>
      </c>
      <c r="H41" s="21"/>
      <c r="I41" s="60"/>
      <c r="J41" s="60"/>
      <c r="K41" s="23"/>
      <c r="L41" s="23"/>
      <c r="M41" s="23"/>
      <c r="N41" s="21"/>
    </row>
    <row r="42" spans="1:14" ht="12.75" customHeight="1">
      <c r="A42" s="21"/>
      <c r="B42" s="48">
        <v>37</v>
      </c>
      <c r="C42" s="49" t="s">
        <v>69</v>
      </c>
      <c r="D42" s="66">
        <v>18790000</v>
      </c>
      <c r="E42" s="66">
        <v>19640000</v>
      </c>
      <c r="F42" s="68">
        <f t="shared" si="0"/>
        <v>-850000</v>
      </c>
      <c r="G42" s="69">
        <f t="shared" si="1"/>
        <v>-4.3</v>
      </c>
      <c r="H42" s="21"/>
      <c r="J42" s="31"/>
      <c r="K42" s="21"/>
      <c r="L42" s="21"/>
      <c r="M42" s="21"/>
      <c r="N42" s="21"/>
    </row>
    <row r="43" spans="1:14" ht="12.75" customHeight="1">
      <c r="A43" s="21"/>
      <c r="B43" s="48">
        <v>38</v>
      </c>
      <c r="C43" s="49" t="s">
        <v>70</v>
      </c>
      <c r="D43" s="66">
        <v>24215000</v>
      </c>
      <c r="E43" s="66">
        <v>22580000</v>
      </c>
      <c r="F43" s="68">
        <f>+D43-E43</f>
        <v>1635000</v>
      </c>
      <c r="G43" s="69">
        <f>ROUND(+F43/E43*100,1)</f>
        <v>7.2</v>
      </c>
      <c r="H43" s="21"/>
      <c r="I43" s="31"/>
      <c r="L43" s="21"/>
      <c r="M43" s="21"/>
      <c r="N43" s="21"/>
    </row>
    <row r="44" spans="1:14" ht="12.75" customHeight="1">
      <c r="A44" s="21"/>
      <c r="B44" s="48">
        <v>39</v>
      </c>
      <c r="C44" s="49" t="s">
        <v>71</v>
      </c>
      <c r="D44" s="66">
        <v>43058587</v>
      </c>
      <c r="E44" s="66">
        <v>41478135</v>
      </c>
      <c r="F44" s="68">
        <f t="shared" si="0"/>
        <v>1580452</v>
      </c>
      <c r="G44" s="69">
        <f t="shared" si="1"/>
        <v>3.8</v>
      </c>
      <c r="H44" s="21"/>
      <c r="L44" s="21"/>
      <c r="M44" s="21"/>
      <c r="N44" s="21"/>
    </row>
    <row r="45" spans="1:8" ht="12.75" customHeight="1" thickBot="1">
      <c r="A45" s="21"/>
      <c r="B45" s="61">
        <v>40</v>
      </c>
      <c r="C45" s="62" t="s">
        <v>72</v>
      </c>
      <c r="D45" s="67">
        <v>15950000</v>
      </c>
      <c r="E45" s="67">
        <v>14530000</v>
      </c>
      <c r="F45" s="68">
        <f t="shared" si="0"/>
        <v>1420000</v>
      </c>
      <c r="G45" s="69">
        <f t="shared" si="1"/>
        <v>9.8</v>
      </c>
      <c r="H45" s="21"/>
    </row>
    <row r="46" spans="1:8" ht="12.75" customHeight="1" thickBot="1" thickTop="1">
      <c r="A46" s="21"/>
      <c r="B46" s="63" t="s">
        <v>73</v>
      </c>
      <c r="C46" s="64"/>
      <c r="D46" s="73">
        <f>SUM(D6:D45)</f>
        <v>2544921855</v>
      </c>
      <c r="E46" s="70">
        <f>SUM(E6:E45)</f>
        <v>2462982164</v>
      </c>
      <c r="F46" s="71">
        <f>D46-E46</f>
        <v>81939691</v>
      </c>
      <c r="G46" s="72">
        <f>ROUND(+F46/E46*100,1)</f>
        <v>3.3</v>
      </c>
      <c r="H46" s="24"/>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N32"/>
  <sheetViews>
    <sheetView view="pageBreakPreview" zoomScale="85" zoomScaleSheetLayoutView="85" zoomScalePageLayoutView="0" workbookViewId="0" topLeftCell="A1">
      <pane xSplit="3" ySplit="5" topLeftCell="D6" activePane="bottomRight" state="frozen"/>
      <selection pane="topLeft" activeCell="K17" sqref="K17"/>
      <selection pane="topRight" activeCell="K17" sqref="K17"/>
      <selection pane="bottomLeft" activeCell="K17" sqref="K17"/>
      <selection pane="bottomRight" activeCell="A1" sqref="A1"/>
    </sheetView>
  </sheetViews>
  <sheetFormatPr defaultColWidth="9.00390625" defaultRowHeight="13.5"/>
  <cols>
    <col min="1" max="1" width="2.00390625" style="85" customWidth="1"/>
    <col min="2" max="2" width="5.625" style="85" customWidth="1"/>
    <col min="3" max="3" width="36.00390625" style="85" customWidth="1"/>
    <col min="4" max="4" width="20.00390625" style="81" customWidth="1"/>
    <col min="5" max="5" width="10.625" style="81" customWidth="1"/>
    <col min="6" max="6" width="20.00390625" style="82" customWidth="1"/>
    <col min="7" max="7" width="10.625" style="83" customWidth="1"/>
    <col min="8" max="8" width="20.00390625" style="84" customWidth="1"/>
    <col min="9" max="9" width="12.125" style="83" customWidth="1"/>
    <col min="10" max="10" width="7.875" style="81" customWidth="1"/>
    <col min="11" max="16384" width="9.00390625" style="81" customWidth="1"/>
  </cols>
  <sheetData>
    <row r="1" spans="1:14" s="85" customFormat="1" ht="21" customHeight="1">
      <c r="A1" s="45" t="s">
        <v>74</v>
      </c>
      <c r="F1" s="100"/>
      <c r="G1" s="101"/>
      <c r="H1" s="102"/>
      <c r="I1" s="101"/>
      <c r="N1" s="103"/>
    </row>
    <row r="2" spans="1:9" s="85" customFormat="1" ht="3" customHeight="1">
      <c r="A2" s="26"/>
      <c r="F2" s="100"/>
      <c r="G2" s="101"/>
      <c r="H2" s="102"/>
      <c r="I2" s="101"/>
    </row>
    <row r="3" spans="6:9" s="85" customFormat="1" ht="13.5" customHeight="1" thickBot="1">
      <c r="F3" s="100"/>
      <c r="G3" s="101"/>
      <c r="H3" s="102"/>
      <c r="I3" s="104" t="s">
        <v>135</v>
      </c>
    </row>
    <row r="4" spans="2:9" s="85" customFormat="1" ht="17.25" customHeight="1">
      <c r="B4" s="273" t="s">
        <v>75</v>
      </c>
      <c r="C4" s="274"/>
      <c r="D4" s="277" t="s">
        <v>198</v>
      </c>
      <c r="E4" s="278"/>
      <c r="F4" s="277" t="s">
        <v>158</v>
      </c>
      <c r="G4" s="278"/>
      <c r="H4" s="279" t="s">
        <v>76</v>
      </c>
      <c r="I4" s="281" t="s">
        <v>77</v>
      </c>
    </row>
    <row r="5" spans="2:9" s="85" customFormat="1" ht="17.25" customHeight="1" thickBot="1">
      <c r="B5" s="275"/>
      <c r="C5" s="276"/>
      <c r="D5" s="98" t="s">
        <v>78</v>
      </c>
      <c r="E5" s="99" t="s">
        <v>79</v>
      </c>
      <c r="F5" s="98" t="s">
        <v>80</v>
      </c>
      <c r="G5" s="99" t="s">
        <v>79</v>
      </c>
      <c r="H5" s="280"/>
      <c r="I5" s="282"/>
    </row>
    <row r="6" spans="2:9" ht="17.25" customHeight="1">
      <c r="B6" s="283" t="s">
        <v>81</v>
      </c>
      <c r="C6" s="284"/>
      <c r="D6" s="115">
        <v>1162484582</v>
      </c>
      <c r="E6" s="122">
        <f>ROUND(D6/D$30*100,1)</f>
        <v>42.7</v>
      </c>
      <c r="F6" s="115">
        <v>1105417237</v>
      </c>
      <c r="G6" s="122">
        <f aca="true" t="shared" si="0" ref="G6:G29">ROUND(F6/F$30*100,1)</f>
        <v>42</v>
      </c>
      <c r="H6" s="131">
        <f>+D6-F6</f>
        <v>57067345</v>
      </c>
      <c r="I6" s="122">
        <f>IF(AND(OR(F6=0,F6=""),OR(D6="",D6=0)),"-",IF(AND(D6&gt;0,OR(F6=0,F6="")),"皆増",IF(AND(F6&gt;0,OR(D6="",D6=0)),"皆減",ROUND(H6/F6*100,1))))</f>
        <v>5.2</v>
      </c>
    </row>
    <row r="7" spans="2:9" ht="17.25" customHeight="1">
      <c r="B7" s="86"/>
      <c r="C7" s="87" t="s">
        <v>82</v>
      </c>
      <c r="D7" s="116">
        <v>493276398</v>
      </c>
      <c r="E7" s="123">
        <f aca="true" t="shared" si="1" ref="E7:E29">ROUND(D7/D$30*100,1)</f>
        <v>18.1</v>
      </c>
      <c r="F7" s="116">
        <v>470756932</v>
      </c>
      <c r="G7" s="123">
        <f t="shared" si="0"/>
        <v>17.9</v>
      </c>
      <c r="H7" s="116">
        <f>+D7-F7</f>
        <v>22519466</v>
      </c>
      <c r="I7" s="123">
        <f>IF(AND(OR(F7=0,F7=""),OR(D7="",D7=0)),"-",IF(AND(D7&gt;0,OR(F7=0,F7="")),"皆増",IF(AND(F7&gt;0,OR(D7="",D7=0)),"皆減",ROUND(H7/F7*100,1))))</f>
        <v>4.8</v>
      </c>
    </row>
    <row r="8" spans="2:9" ht="17.25" customHeight="1">
      <c r="B8" s="86"/>
      <c r="C8" s="88" t="s">
        <v>83</v>
      </c>
      <c r="D8" s="117">
        <v>60586877</v>
      </c>
      <c r="E8" s="124">
        <f t="shared" si="1"/>
        <v>2.2</v>
      </c>
      <c r="F8" s="117">
        <v>46263644</v>
      </c>
      <c r="G8" s="124">
        <f t="shared" si="0"/>
        <v>1.8</v>
      </c>
      <c r="H8" s="117">
        <f>+D8-F8</f>
        <v>14323233</v>
      </c>
      <c r="I8" s="124">
        <f>IF(AND(OR(F8=0,F8=""),OR(D8="",D8=0)),"-",IF(AND(D8&gt;0,OR(F8=0,F8="")),"皆増",IF(AND(F8&gt;0,OR(D8="",D8=0)),"皆減",ROUND(H8/F8*100,1))))</f>
        <v>31</v>
      </c>
    </row>
    <row r="9" spans="2:9" ht="17.25" customHeight="1">
      <c r="B9" s="86"/>
      <c r="C9" s="89" t="s">
        <v>84</v>
      </c>
      <c r="D9" s="118">
        <v>467401628</v>
      </c>
      <c r="E9" s="125">
        <f t="shared" si="1"/>
        <v>17.2</v>
      </c>
      <c r="F9" s="118">
        <v>451797741</v>
      </c>
      <c r="G9" s="125">
        <f t="shared" si="0"/>
        <v>17.2</v>
      </c>
      <c r="H9" s="118">
        <f>+D9-F9</f>
        <v>15603887</v>
      </c>
      <c r="I9" s="125">
        <f>IF(AND(OR(F9=0,F9=""),OR(D9="",D9=0)),"-",IF(AND(D9&gt;0,OR(F9=0,F9="")),"皆増",IF(AND(F9&gt;0,OR(D9="",D9=0)),"皆減",ROUND(H9/F9*100,1))))</f>
        <v>3.5</v>
      </c>
    </row>
    <row r="10" spans="2:9" ht="17.25" customHeight="1">
      <c r="B10" s="285" t="s">
        <v>85</v>
      </c>
      <c r="C10" s="286"/>
      <c r="D10" s="119">
        <v>17602090</v>
      </c>
      <c r="E10" s="126">
        <f t="shared" si="1"/>
        <v>0.6</v>
      </c>
      <c r="F10" s="119">
        <v>16535772</v>
      </c>
      <c r="G10" s="126">
        <f t="shared" si="0"/>
        <v>0.6</v>
      </c>
      <c r="H10" s="132">
        <f aca="true" t="shared" si="2" ref="H10:H30">+D10-F10</f>
        <v>1066318</v>
      </c>
      <c r="I10" s="126">
        <f aca="true" t="shared" si="3" ref="I10:I30">IF(AND(OR(F10=0,F10=""),OR(D10="",D10=0)),"-",IF(AND(D10&gt;0,OR(F10=0,F10="")),"皆増",IF(AND(F10&gt;0,OR(D10="",D10=0)),"皆減",ROUND(H10/F10*100,1))))</f>
        <v>6.4</v>
      </c>
    </row>
    <row r="11" spans="2:9" ht="17.25" customHeight="1">
      <c r="B11" s="285" t="s">
        <v>86</v>
      </c>
      <c r="C11" s="286"/>
      <c r="D11" s="120">
        <v>153980544</v>
      </c>
      <c r="E11" s="126">
        <f t="shared" si="1"/>
        <v>5.7</v>
      </c>
      <c r="F11" s="120">
        <v>144985636</v>
      </c>
      <c r="G11" s="126">
        <f t="shared" si="0"/>
        <v>5.5</v>
      </c>
      <c r="H11" s="132">
        <f t="shared" si="2"/>
        <v>8994908</v>
      </c>
      <c r="I11" s="126">
        <f t="shared" si="3"/>
        <v>6.2</v>
      </c>
    </row>
    <row r="12" spans="2:9" ht="17.25" customHeight="1">
      <c r="B12" s="285" t="s">
        <v>87</v>
      </c>
      <c r="C12" s="286"/>
      <c r="D12" s="120">
        <v>35174426</v>
      </c>
      <c r="E12" s="126">
        <f t="shared" si="1"/>
        <v>1.3</v>
      </c>
      <c r="F12" s="120">
        <v>28164863</v>
      </c>
      <c r="G12" s="126">
        <f t="shared" si="0"/>
        <v>1.1</v>
      </c>
      <c r="H12" s="132">
        <f>+D12-F12</f>
        <v>7009563</v>
      </c>
      <c r="I12" s="126">
        <f>IF(AND(OR(F12=0,F12=""),OR(D12="",D12=0)),"-",IF(AND(D12&gt;0,OR(F12=0,F12="")),"皆増",IF(AND(F12&gt;0,OR(D12="",D12=0)),"皆減",ROUND(H12/F12*100,1))))</f>
        <v>24.9</v>
      </c>
    </row>
    <row r="13" spans="2:9" ht="17.25" customHeight="1">
      <c r="B13" s="285" t="s">
        <v>88</v>
      </c>
      <c r="C13" s="286"/>
      <c r="D13" s="120">
        <v>7928723</v>
      </c>
      <c r="E13" s="126">
        <f t="shared" si="1"/>
        <v>0.3</v>
      </c>
      <c r="F13" s="120">
        <v>15081031</v>
      </c>
      <c r="G13" s="126">
        <f t="shared" si="0"/>
        <v>0.6</v>
      </c>
      <c r="H13" s="132">
        <f t="shared" si="2"/>
        <v>-7152308</v>
      </c>
      <c r="I13" s="126">
        <f t="shared" si="3"/>
        <v>-47.4</v>
      </c>
    </row>
    <row r="14" spans="2:9" ht="17.25" customHeight="1">
      <c r="B14" s="287" t="s">
        <v>89</v>
      </c>
      <c r="C14" s="286"/>
      <c r="D14" s="120">
        <v>162024207</v>
      </c>
      <c r="E14" s="126">
        <f t="shared" si="1"/>
        <v>6</v>
      </c>
      <c r="F14" s="120">
        <v>142492903</v>
      </c>
      <c r="G14" s="126">
        <f t="shared" si="0"/>
        <v>5.4</v>
      </c>
      <c r="H14" s="132">
        <f t="shared" si="2"/>
        <v>19531304</v>
      </c>
      <c r="I14" s="126">
        <f t="shared" si="3"/>
        <v>13.7</v>
      </c>
    </row>
    <row r="15" spans="2:9" ht="17.25" customHeight="1">
      <c r="B15" s="86"/>
      <c r="C15" s="87" t="s">
        <v>90</v>
      </c>
      <c r="D15" s="116">
        <v>147847680</v>
      </c>
      <c r="E15" s="123">
        <f t="shared" si="1"/>
        <v>5.4</v>
      </c>
      <c r="F15" s="116">
        <v>128166851</v>
      </c>
      <c r="G15" s="123">
        <f t="shared" si="0"/>
        <v>4.9</v>
      </c>
      <c r="H15" s="116">
        <f>+D15-F15</f>
        <v>19680829</v>
      </c>
      <c r="I15" s="123">
        <f>IF(AND(OR(F15=0,F15=""),OR(D15="",D15=0)),"-",IF(AND(D15&gt;0,OR(F15=0,F15="")),"皆増",IF(AND(F15&gt;0,OR(D15="",D15=0)),"皆減",ROUND(H15/F15*100,1))))</f>
        <v>15.4</v>
      </c>
    </row>
    <row r="16" spans="2:9" ht="17.25" customHeight="1">
      <c r="B16" s="86"/>
      <c r="C16" s="90" t="s">
        <v>91</v>
      </c>
      <c r="D16" s="117">
        <v>14176527</v>
      </c>
      <c r="E16" s="124">
        <f t="shared" si="1"/>
        <v>0.5</v>
      </c>
      <c r="F16" s="117">
        <v>14326052</v>
      </c>
      <c r="G16" s="124">
        <f t="shared" si="0"/>
        <v>0.5</v>
      </c>
      <c r="H16" s="117">
        <f>+D16-F16</f>
        <v>-149525</v>
      </c>
      <c r="I16" s="124">
        <f>IF(AND(OR(F16=0,F16=""),OR(D16="",D16=0)),"-",IF(AND(D16&gt;0,OR(F16=0,F16="")),"皆増",IF(AND(F16&gt;0,OR(D16="",D16=0)),"皆減",ROUND(H16/F16*100,1))))</f>
        <v>-1</v>
      </c>
    </row>
    <row r="17" spans="2:9" ht="17.25" customHeight="1">
      <c r="B17" s="285" t="s">
        <v>92</v>
      </c>
      <c r="C17" s="286"/>
      <c r="D17" s="120">
        <v>19942925</v>
      </c>
      <c r="E17" s="126">
        <f t="shared" si="1"/>
        <v>0.7</v>
      </c>
      <c r="F17" s="120">
        <v>19341741</v>
      </c>
      <c r="G17" s="126">
        <f t="shared" si="0"/>
        <v>0.7</v>
      </c>
      <c r="H17" s="132">
        <f t="shared" si="2"/>
        <v>601184</v>
      </c>
      <c r="I17" s="126">
        <f t="shared" si="3"/>
        <v>3.1</v>
      </c>
    </row>
    <row r="18" spans="2:9" ht="17.25" customHeight="1">
      <c r="B18" s="285" t="s">
        <v>93</v>
      </c>
      <c r="C18" s="286"/>
      <c r="D18" s="120">
        <v>32839158</v>
      </c>
      <c r="E18" s="126">
        <f t="shared" si="1"/>
        <v>1.2</v>
      </c>
      <c r="F18" s="120">
        <v>33388293</v>
      </c>
      <c r="G18" s="126">
        <f t="shared" si="0"/>
        <v>1.3</v>
      </c>
      <c r="H18" s="132">
        <f t="shared" si="2"/>
        <v>-549135</v>
      </c>
      <c r="I18" s="126">
        <f t="shared" si="3"/>
        <v>-1.6</v>
      </c>
    </row>
    <row r="19" spans="2:9" ht="17.25" customHeight="1">
      <c r="B19" s="287" t="s">
        <v>94</v>
      </c>
      <c r="C19" s="286"/>
      <c r="D19" s="120">
        <v>501159979</v>
      </c>
      <c r="E19" s="126">
        <f t="shared" si="1"/>
        <v>18.4</v>
      </c>
      <c r="F19" s="120">
        <v>469560435</v>
      </c>
      <c r="G19" s="126">
        <f t="shared" si="0"/>
        <v>17.8</v>
      </c>
      <c r="H19" s="132">
        <f t="shared" si="2"/>
        <v>31599544</v>
      </c>
      <c r="I19" s="126">
        <f t="shared" si="3"/>
        <v>6.7</v>
      </c>
    </row>
    <row r="20" spans="2:9" ht="17.25" customHeight="1">
      <c r="B20" s="91"/>
      <c r="C20" s="92" t="s">
        <v>95</v>
      </c>
      <c r="D20" s="116">
        <v>30410641</v>
      </c>
      <c r="E20" s="123">
        <f t="shared" si="1"/>
        <v>1.1</v>
      </c>
      <c r="F20" s="116">
        <v>26037505</v>
      </c>
      <c r="G20" s="123">
        <f t="shared" si="0"/>
        <v>1</v>
      </c>
      <c r="H20" s="116">
        <f t="shared" si="2"/>
        <v>4373136</v>
      </c>
      <c r="I20" s="123">
        <f t="shared" si="3"/>
        <v>16.8</v>
      </c>
    </row>
    <row r="21" spans="2:9" ht="17.25" customHeight="1">
      <c r="B21" s="91"/>
      <c r="C21" s="93" t="s">
        <v>96</v>
      </c>
      <c r="D21" s="117">
        <v>470749338</v>
      </c>
      <c r="E21" s="124">
        <f t="shared" si="1"/>
        <v>17.3</v>
      </c>
      <c r="F21" s="117">
        <v>443522930</v>
      </c>
      <c r="G21" s="124">
        <f t="shared" si="0"/>
        <v>16.8</v>
      </c>
      <c r="H21" s="117">
        <f t="shared" si="2"/>
        <v>27226408</v>
      </c>
      <c r="I21" s="124">
        <f t="shared" si="3"/>
        <v>6.1</v>
      </c>
    </row>
    <row r="22" spans="2:9" ht="17.25" customHeight="1">
      <c r="B22" s="285" t="s">
        <v>97</v>
      </c>
      <c r="C22" s="286"/>
      <c r="D22" s="120">
        <v>181274106</v>
      </c>
      <c r="E22" s="126">
        <f t="shared" si="1"/>
        <v>6.7</v>
      </c>
      <c r="F22" s="120">
        <v>171942433</v>
      </c>
      <c r="G22" s="126">
        <f t="shared" si="0"/>
        <v>6.5</v>
      </c>
      <c r="H22" s="132">
        <f t="shared" si="2"/>
        <v>9331673</v>
      </c>
      <c r="I22" s="126">
        <f t="shared" si="3"/>
        <v>5.4</v>
      </c>
    </row>
    <row r="23" spans="2:9" ht="17.25" customHeight="1">
      <c r="B23" s="285" t="s">
        <v>98</v>
      </c>
      <c r="C23" s="286"/>
      <c r="D23" s="120">
        <v>5140121</v>
      </c>
      <c r="E23" s="126">
        <f t="shared" si="1"/>
        <v>0.2</v>
      </c>
      <c r="F23" s="120">
        <v>6537427</v>
      </c>
      <c r="G23" s="126">
        <f t="shared" si="0"/>
        <v>0.2</v>
      </c>
      <c r="H23" s="132">
        <f t="shared" si="2"/>
        <v>-1397306</v>
      </c>
      <c r="I23" s="126">
        <f t="shared" si="3"/>
        <v>-21.4</v>
      </c>
    </row>
    <row r="24" spans="2:9" ht="17.25" customHeight="1">
      <c r="B24" s="285" t="s">
        <v>99</v>
      </c>
      <c r="C24" s="286"/>
      <c r="D24" s="120">
        <v>5072679</v>
      </c>
      <c r="E24" s="126">
        <f t="shared" si="1"/>
        <v>0.2</v>
      </c>
      <c r="F24" s="120">
        <v>3895102</v>
      </c>
      <c r="G24" s="126">
        <f t="shared" si="0"/>
        <v>0.1</v>
      </c>
      <c r="H24" s="132">
        <f t="shared" si="2"/>
        <v>1177577</v>
      </c>
      <c r="I24" s="126">
        <f t="shared" si="3"/>
        <v>30.2</v>
      </c>
    </row>
    <row r="25" spans="2:9" ht="17.25" customHeight="1">
      <c r="B25" s="285" t="s">
        <v>100</v>
      </c>
      <c r="C25" s="286"/>
      <c r="D25" s="120">
        <v>117204160</v>
      </c>
      <c r="E25" s="126">
        <f t="shared" si="1"/>
        <v>4.3</v>
      </c>
      <c r="F25" s="120">
        <v>112675374</v>
      </c>
      <c r="G25" s="126">
        <f t="shared" si="0"/>
        <v>4.3</v>
      </c>
      <c r="H25" s="132">
        <f t="shared" si="2"/>
        <v>4528786</v>
      </c>
      <c r="I25" s="126">
        <f t="shared" si="3"/>
        <v>4</v>
      </c>
    </row>
    <row r="26" spans="2:9" ht="17.25" customHeight="1">
      <c r="B26" s="285" t="s">
        <v>101</v>
      </c>
      <c r="C26" s="286"/>
      <c r="D26" s="120">
        <v>26181736</v>
      </c>
      <c r="E26" s="126">
        <f t="shared" si="1"/>
        <v>1</v>
      </c>
      <c r="F26" s="120">
        <v>26566480</v>
      </c>
      <c r="G26" s="126">
        <f t="shared" si="0"/>
        <v>1</v>
      </c>
      <c r="H26" s="132">
        <f t="shared" si="2"/>
        <v>-384744</v>
      </c>
      <c r="I26" s="126">
        <f t="shared" si="3"/>
        <v>-1.4</v>
      </c>
    </row>
    <row r="27" spans="2:9" ht="17.25" customHeight="1">
      <c r="B27" s="285" t="s">
        <v>102</v>
      </c>
      <c r="C27" s="286"/>
      <c r="D27" s="120">
        <v>92872124</v>
      </c>
      <c r="E27" s="126">
        <f t="shared" si="1"/>
        <v>3.4</v>
      </c>
      <c r="F27" s="120">
        <v>94782813</v>
      </c>
      <c r="G27" s="126">
        <f t="shared" si="0"/>
        <v>3.6</v>
      </c>
      <c r="H27" s="132">
        <f t="shared" si="2"/>
        <v>-1910689</v>
      </c>
      <c r="I27" s="126">
        <f t="shared" si="3"/>
        <v>-2</v>
      </c>
    </row>
    <row r="28" spans="2:9" ht="17.25" customHeight="1">
      <c r="B28" s="290" t="s">
        <v>103</v>
      </c>
      <c r="C28" s="286"/>
      <c r="D28" s="120">
        <v>199101331</v>
      </c>
      <c r="E28" s="129">
        <f t="shared" si="1"/>
        <v>7.3</v>
      </c>
      <c r="F28" s="120">
        <v>241204653</v>
      </c>
      <c r="G28" s="129">
        <f t="shared" si="0"/>
        <v>9.2</v>
      </c>
      <c r="H28" s="222">
        <f t="shared" si="2"/>
        <v>-42103322</v>
      </c>
      <c r="I28" s="223">
        <f t="shared" si="3"/>
        <v>-17.5</v>
      </c>
    </row>
    <row r="29" spans="2:9" ht="17.25" customHeight="1" thickBot="1">
      <c r="B29" s="94"/>
      <c r="C29" s="95" t="s">
        <v>152</v>
      </c>
      <c r="D29" s="121">
        <v>60187208</v>
      </c>
      <c r="E29" s="221">
        <f t="shared" si="1"/>
        <v>2.2</v>
      </c>
      <c r="F29" s="121">
        <v>107021604</v>
      </c>
      <c r="G29" s="130">
        <f t="shared" si="0"/>
        <v>4.1</v>
      </c>
      <c r="H29" s="121">
        <f>+D29-F29</f>
        <v>-46834396</v>
      </c>
      <c r="I29" s="130">
        <f>IF(AND(OR(F29=0,F29=""),OR(D29="",D29=0)),"-",IF(AND(D29&gt;0,OR(F29=0,F29="")),"皆増",IF(AND(F29&gt;0,OR(D29="",D29=0)),"皆減",ROUND(H29/F29*100,1))))</f>
        <v>-43.8</v>
      </c>
    </row>
    <row r="30" spans="2:9" ht="17.25" customHeight="1" thickBot="1" thickTop="1">
      <c r="B30" s="291" t="s">
        <v>104</v>
      </c>
      <c r="C30" s="292"/>
      <c r="D30" s="127">
        <f>SUM(D6,D10:D14,D17:D19,D22:D28)</f>
        <v>2719982891</v>
      </c>
      <c r="E30" s="128">
        <f>D30/D$30*100</f>
        <v>100</v>
      </c>
      <c r="F30" s="127">
        <f>SUM(F6,F10:F14,F17:F19,F22:F28)</f>
        <v>2632572193</v>
      </c>
      <c r="G30" s="128">
        <f>F30/F$30*100</f>
        <v>100</v>
      </c>
      <c r="H30" s="133">
        <f t="shared" si="2"/>
        <v>87410698</v>
      </c>
      <c r="I30" s="128">
        <f t="shared" si="3"/>
        <v>3.3</v>
      </c>
    </row>
    <row r="31" spans="2:10" ht="31.5" customHeight="1">
      <c r="B31" s="96" t="s">
        <v>136</v>
      </c>
      <c r="C31" s="288" t="s">
        <v>155</v>
      </c>
      <c r="D31" s="288"/>
      <c r="E31" s="288"/>
      <c r="F31" s="288"/>
      <c r="G31" s="288"/>
      <c r="H31" s="288"/>
      <c r="I31" s="288"/>
      <c r="J31" s="21"/>
    </row>
    <row r="32" spans="2:9" ht="13.5">
      <c r="B32" s="97"/>
      <c r="C32" s="289"/>
      <c r="D32" s="289"/>
      <c r="E32" s="289"/>
      <c r="F32" s="289"/>
      <c r="G32" s="289"/>
      <c r="H32" s="289"/>
      <c r="I32" s="289"/>
    </row>
  </sheetData>
  <sheetProtection/>
  <mergeCells count="23">
    <mergeCell ref="C31:I32"/>
    <mergeCell ref="B26:C26"/>
    <mergeCell ref="B27:C27"/>
    <mergeCell ref="B28:C28"/>
    <mergeCell ref="B30:C30"/>
    <mergeCell ref="B18:C18"/>
    <mergeCell ref="B19:C19"/>
    <mergeCell ref="B22:C22"/>
    <mergeCell ref="B23:C23"/>
    <mergeCell ref="B24:C24"/>
    <mergeCell ref="B25:C25"/>
    <mergeCell ref="B10:C10"/>
    <mergeCell ref="B11:C11"/>
    <mergeCell ref="B12:C12"/>
    <mergeCell ref="B13:C13"/>
    <mergeCell ref="B14:C14"/>
    <mergeCell ref="B17:C17"/>
    <mergeCell ref="B4:C5"/>
    <mergeCell ref="D4:E4"/>
    <mergeCell ref="F4:G4"/>
    <mergeCell ref="H4:H5"/>
    <mergeCell ref="I4:I5"/>
    <mergeCell ref="B6:C6"/>
  </mergeCells>
  <printOptions horizontalCentered="1"/>
  <pageMargins left="0.3937007874015748" right="0.3937007874015748" top="0.7874015748031497" bottom="0.3937007874015748" header="0.5118110236220472"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55" zoomScaleNormal="75" zoomScaleSheetLayoutView="55" zoomScalePageLayoutView="0" workbookViewId="0" topLeftCell="A1">
      <selection activeCell="A1" sqref="A1"/>
    </sheetView>
  </sheetViews>
  <sheetFormatPr defaultColWidth="9.00390625" defaultRowHeight="13.5"/>
  <cols>
    <col min="1" max="1" width="1.75390625" style="135" customWidth="1"/>
    <col min="2" max="2" width="5.625" style="135" customWidth="1"/>
    <col min="3" max="4" width="3.625" style="135" customWidth="1"/>
    <col min="5" max="5" width="25.625" style="135" customWidth="1"/>
    <col min="6" max="6" width="20.625" style="105" customWidth="1"/>
    <col min="7" max="7" width="11.625" style="105" customWidth="1"/>
    <col min="8" max="8" width="20.625" style="106" customWidth="1"/>
    <col min="9" max="9" width="11.625" style="137" customWidth="1"/>
    <col min="10" max="10" width="20.625" style="138" customWidth="1"/>
    <col min="11" max="11" width="11.625" style="137" customWidth="1"/>
    <col min="12" max="12" width="1.00390625" style="105" customWidth="1"/>
    <col min="13" max="16384" width="9.00390625" style="105" customWidth="1"/>
  </cols>
  <sheetData>
    <row r="1" spans="1:14" ht="21" customHeight="1">
      <c r="A1" s="134" t="s">
        <v>105</v>
      </c>
      <c r="F1" s="135"/>
      <c r="G1" s="135"/>
      <c r="H1" s="136"/>
      <c r="N1" s="109"/>
    </row>
    <row r="2" spans="1:8" ht="5.25" customHeight="1">
      <c r="A2" s="139"/>
      <c r="F2" s="135"/>
      <c r="G2" s="135"/>
      <c r="H2" s="136"/>
    </row>
    <row r="3" spans="6:11" ht="15.75" customHeight="1" thickBot="1">
      <c r="F3" s="135"/>
      <c r="G3" s="135"/>
      <c r="H3" s="136"/>
      <c r="K3" s="140" t="s">
        <v>135</v>
      </c>
    </row>
    <row r="4" spans="2:11" ht="16.5" customHeight="1">
      <c r="B4" s="293" t="s">
        <v>75</v>
      </c>
      <c r="C4" s="294"/>
      <c r="D4" s="294"/>
      <c r="E4" s="295"/>
      <c r="F4" s="299" t="s">
        <v>199</v>
      </c>
      <c r="G4" s="300"/>
      <c r="H4" s="299" t="s">
        <v>159</v>
      </c>
      <c r="I4" s="300"/>
      <c r="J4" s="301" t="s">
        <v>76</v>
      </c>
      <c r="K4" s="303" t="s">
        <v>77</v>
      </c>
    </row>
    <row r="5" spans="2:11" ht="16.5" customHeight="1" thickBot="1">
      <c r="B5" s="296"/>
      <c r="C5" s="297"/>
      <c r="D5" s="297"/>
      <c r="E5" s="298"/>
      <c r="F5" s="1" t="s">
        <v>78</v>
      </c>
      <c r="G5" s="141" t="s">
        <v>79</v>
      </c>
      <c r="H5" s="1" t="s">
        <v>80</v>
      </c>
      <c r="I5" s="141" t="s">
        <v>79</v>
      </c>
      <c r="J5" s="302"/>
      <c r="K5" s="304"/>
    </row>
    <row r="6" spans="2:11" ht="15" customHeight="1">
      <c r="B6" s="142" t="s">
        <v>106</v>
      </c>
      <c r="C6" s="143"/>
      <c r="D6" s="143"/>
      <c r="E6" s="144"/>
      <c r="F6" s="2">
        <v>493299733</v>
      </c>
      <c r="G6" s="178">
        <f aca="true" t="shared" si="0" ref="G6:G31">ROUND(F6/F$32*100,1)</f>
        <v>18.1</v>
      </c>
      <c r="H6" s="2">
        <v>488324676</v>
      </c>
      <c r="I6" s="178">
        <f aca="true" t="shared" si="1" ref="I6:I31">ROUND(H6/H$32*100,1)</f>
        <v>18.5</v>
      </c>
      <c r="J6" s="191">
        <f>+F6-H6</f>
        <v>4975057</v>
      </c>
      <c r="K6" s="192">
        <f aca="true" t="shared" si="2" ref="K6:K32">IF(AND(OR(H6=0,H6=""),OR(F6="",F6=0)),"-",IF(AND(F6&gt;0,OR(H6=0,H6="")),"皆増",IF(AND(H6&gt;0,OR(F6="",F6=0)),"皆減",ROUND(J6/H6*100,1))))</f>
        <v>1</v>
      </c>
    </row>
    <row r="7" spans="2:11" ht="15" customHeight="1">
      <c r="B7" s="145"/>
      <c r="C7" s="146" t="s">
        <v>107</v>
      </c>
      <c r="D7" s="147"/>
      <c r="E7" s="148"/>
      <c r="F7" s="3">
        <v>341739003</v>
      </c>
      <c r="G7" s="179">
        <f t="shared" si="0"/>
        <v>12.6</v>
      </c>
      <c r="H7" s="3">
        <v>350874542</v>
      </c>
      <c r="I7" s="179">
        <f t="shared" si="1"/>
        <v>13.3</v>
      </c>
      <c r="J7" s="4">
        <f aca="true" t="shared" si="3" ref="J7:J32">+F7-H7</f>
        <v>-9135539</v>
      </c>
      <c r="K7" s="193">
        <f t="shared" si="2"/>
        <v>-2.6</v>
      </c>
    </row>
    <row r="8" spans="2:11" ht="15" customHeight="1">
      <c r="B8" s="149"/>
      <c r="C8" s="150" t="s">
        <v>108</v>
      </c>
      <c r="D8" s="151"/>
      <c r="E8" s="152"/>
      <c r="F8" s="5">
        <v>27659122</v>
      </c>
      <c r="G8" s="180">
        <f t="shared" si="0"/>
        <v>1</v>
      </c>
      <c r="H8" s="5">
        <v>28259708</v>
      </c>
      <c r="I8" s="180">
        <f t="shared" si="1"/>
        <v>1.1</v>
      </c>
      <c r="J8" s="6">
        <f t="shared" si="3"/>
        <v>-600586</v>
      </c>
      <c r="K8" s="194">
        <f t="shared" si="2"/>
        <v>-2.1</v>
      </c>
    </row>
    <row r="9" spans="2:11" ht="15" customHeight="1">
      <c r="B9" s="215" t="s">
        <v>109</v>
      </c>
      <c r="C9" s="153"/>
      <c r="D9" s="153"/>
      <c r="E9" s="214"/>
      <c r="F9" s="7">
        <v>712986260</v>
      </c>
      <c r="G9" s="181">
        <f t="shared" si="0"/>
        <v>26.2</v>
      </c>
      <c r="H9" s="7">
        <v>691414961</v>
      </c>
      <c r="I9" s="181">
        <f t="shared" si="1"/>
        <v>26.3</v>
      </c>
      <c r="J9" s="195">
        <f t="shared" si="3"/>
        <v>21571299</v>
      </c>
      <c r="K9" s="196">
        <f t="shared" si="2"/>
        <v>3.1</v>
      </c>
    </row>
    <row r="10" spans="2:11" ht="15" customHeight="1">
      <c r="B10" s="215" t="s">
        <v>110</v>
      </c>
      <c r="C10" s="153"/>
      <c r="D10" s="153"/>
      <c r="E10" s="214"/>
      <c r="F10" s="7">
        <v>224152914</v>
      </c>
      <c r="G10" s="181">
        <f t="shared" si="0"/>
        <v>8.2</v>
      </c>
      <c r="H10" s="7">
        <v>221570341</v>
      </c>
      <c r="I10" s="181">
        <f t="shared" si="1"/>
        <v>8.4</v>
      </c>
      <c r="J10" s="195">
        <f>+F10-H10</f>
        <v>2582573</v>
      </c>
      <c r="K10" s="196">
        <f t="shared" si="2"/>
        <v>1.2</v>
      </c>
    </row>
    <row r="11" spans="2:11" ht="15" customHeight="1">
      <c r="B11" s="145"/>
      <c r="C11" s="146" t="s">
        <v>111</v>
      </c>
      <c r="D11" s="147"/>
      <c r="E11" s="148"/>
      <c r="F11" s="3">
        <v>216447778</v>
      </c>
      <c r="G11" s="179">
        <f>ROUND(F11/F$32*100,1)</f>
        <v>8</v>
      </c>
      <c r="H11" s="3">
        <v>212280407</v>
      </c>
      <c r="I11" s="179">
        <f t="shared" si="1"/>
        <v>8.1</v>
      </c>
      <c r="J11" s="4">
        <f t="shared" si="3"/>
        <v>4167371</v>
      </c>
      <c r="K11" s="193">
        <f t="shared" si="2"/>
        <v>2</v>
      </c>
    </row>
    <row r="12" spans="2:11" ht="15" customHeight="1" thickBot="1">
      <c r="B12" s="154"/>
      <c r="C12" s="155" t="s">
        <v>112</v>
      </c>
      <c r="D12" s="156"/>
      <c r="E12" s="157"/>
      <c r="F12" s="8">
        <v>7705136</v>
      </c>
      <c r="G12" s="182">
        <f t="shared" si="0"/>
        <v>0.3</v>
      </c>
      <c r="H12" s="8">
        <v>9289934</v>
      </c>
      <c r="I12" s="182">
        <f t="shared" si="1"/>
        <v>0.4</v>
      </c>
      <c r="J12" s="9">
        <f t="shared" si="3"/>
        <v>-1584798</v>
      </c>
      <c r="K12" s="197">
        <f t="shared" si="2"/>
        <v>-17.1</v>
      </c>
    </row>
    <row r="13" spans="2:11" ht="15" customHeight="1" thickBot="1" thickTop="1">
      <c r="B13" s="158" t="s">
        <v>113</v>
      </c>
      <c r="C13" s="159"/>
      <c r="D13" s="159"/>
      <c r="E13" s="160"/>
      <c r="F13" s="10">
        <f>SUM(F6,F9,F10)</f>
        <v>1430438907</v>
      </c>
      <c r="G13" s="183">
        <f t="shared" si="0"/>
        <v>52.6</v>
      </c>
      <c r="H13" s="10">
        <f>SUM(H6,H9,H10)</f>
        <v>1401309978</v>
      </c>
      <c r="I13" s="183">
        <f t="shared" si="1"/>
        <v>53.2</v>
      </c>
      <c r="J13" s="11">
        <f>+F13-H13</f>
        <v>29128929</v>
      </c>
      <c r="K13" s="198">
        <f t="shared" si="2"/>
        <v>2.1</v>
      </c>
    </row>
    <row r="14" spans="2:11" ht="13.5">
      <c r="B14" s="215" t="s">
        <v>114</v>
      </c>
      <c r="C14" s="153"/>
      <c r="D14" s="153"/>
      <c r="E14" s="161"/>
      <c r="F14" s="7">
        <v>247876211</v>
      </c>
      <c r="G14" s="185">
        <f>ROUND(F14/F$32*100,1)</f>
        <v>9.1</v>
      </c>
      <c r="H14" s="7">
        <v>232562700</v>
      </c>
      <c r="I14" s="185">
        <f t="shared" si="1"/>
        <v>8.8</v>
      </c>
      <c r="J14" s="199">
        <f>+F14-H14</f>
        <v>15313511</v>
      </c>
      <c r="K14" s="200">
        <f>IF(AND(OR(H14=0,H14=""),OR(F14="",F14=0)),"-",IF(AND(F14&gt;0,OR(H14=0,H14="")),"皆増",IF(AND(H14&gt;0,OR(F14="",F14=0)),"皆減",ROUND(J14/H14*100,1))))</f>
        <v>6.6</v>
      </c>
    </row>
    <row r="15" spans="2:11" ht="15" customHeight="1">
      <c r="B15" s="162"/>
      <c r="C15" s="218" t="s">
        <v>115</v>
      </c>
      <c r="D15" s="147"/>
      <c r="E15" s="148"/>
      <c r="F15" s="12">
        <v>74414973</v>
      </c>
      <c r="G15" s="184">
        <f t="shared" si="0"/>
        <v>2.7</v>
      </c>
      <c r="H15" s="12">
        <v>60887953</v>
      </c>
      <c r="I15" s="184">
        <f t="shared" si="1"/>
        <v>2.3</v>
      </c>
      <c r="J15" s="13">
        <f>+F15-H15</f>
        <v>13527020</v>
      </c>
      <c r="K15" s="201">
        <f>IF(AND(OR(H15=0,H15=""),OR(F15="",F15=0)),"-",IF(AND(F15&gt;0,OR(H15=0,H15="")),"皆増",IF(AND(H15&gt;0,OR(F15="",F15=0)),"皆減",ROUND(J15/H15*100,1))))</f>
        <v>22.2</v>
      </c>
    </row>
    <row r="16" spans="2:11" ht="15" customHeight="1">
      <c r="B16" s="162"/>
      <c r="C16" s="220" t="s">
        <v>153</v>
      </c>
      <c r="D16" s="165"/>
      <c r="E16" s="164"/>
      <c r="F16" s="12">
        <v>2471500</v>
      </c>
      <c r="G16" s="184">
        <f t="shared" si="0"/>
        <v>0.1</v>
      </c>
      <c r="H16" s="12">
        <v>1250000</v>
      </c>
      <c r="I16" s="184">
        <f t="shared" si="1"/>
        <v>0</v>
      </c>
      <c r="J16" s="13">
        <f>+F16-H16</f>
        <v>1221500</v>
      </c>
      <c r="K16" s="201">
        <f>IF(AND(OR(H16=0,H16=""),OR(F16="",F16=0)),"-",IF(AND(F16&gt;0,OR(H16=0,H16="")),"皆増",IF(AND(H16&gt;0,OR(F16="",F16=0)),"皆減",ROUND(J16/H16*100,1))))</f>
        <v>97.7</v>
      </c>
    </row>
    <row r="17" spans="2:11" ht="15" customHeight="1">
      <c r="B17" s="162"/>
      <c r="C17" s="187" t="s">
        <v>154</v>
      </c>
      <c r="D17" s="219"/>
      <c r="E17" s="152"/>
      <c r="F17" s="5">
        <v>170989738</v>
      </c>
      <c r="G17" s="180">
        <f t="shared" si="0"/>
        <v>6.3</v>
      </c>
      <c r="H17" s="5">
        <v>170424747</v>
      </c>
      <c r="I17" s="180">
        <f t="shared" si="1"/>
        <v>6.5</v>
      </c>
      <c r="J17" s="6">
        <f>+F17-H17</f>
        <v>564991</v>
      </c>
      <c r="K17" s="194">
        <f>IF(AND(OR(H17=0,H17=""),OR(F17="",F17=0)),"-",IF(AND(F17&gt;0,OR(H17=0,H17="")),"皆増",IF(AND(H17&gt;0,OR(F17="",F17=0)),"皆減",ROUND(J17/H17*100,1))))</f>
        <v>0.3</v>
      </c>
    </row>
    <row r="18" spans="2:11" ht="15" customHeight="1" thickBot="1">
      <c r="B18" s="215" t="s">
        <v>116</v>
      </c>
      <c r="C18" s="153"/>
      <c r="D18" s="153"/>
      <c r="E18" s="214"/>
      <c r="F18" s="7">
        <v>178682</v>
      </c>
      <c r="G18" s="181">
        <f t="shared" si="0"/>
        <v>0</v>
      </c>
      <c r="H18" s="7">
        <v>870940</v>
      </c>
      <c r="I18" s="181">
        <f t="shared" si="1"/>
        <v>0</v>
      </c>
      <c r="J18" s="195">
        <f t="shared" si="3"/>
        <v>-692258</v>
      </c>
      <c r="K18" s="196">
        <f t="shared" si="2"/>
        <v>-79.5</v>
      </c>
    </row>
    <row r="19" spans="2:11" ht="15" customHeight="1" thickBot="1" thickTop="1">
      <c r="B19" s="166" t="s">
        <v>117</v>
      </c>
      <c r="C19" s="167"/>
      <c r="D19" s="167"/>
      <c r="E19" s="168"/>
      <c r="F19" s="14">
        <f>SUM(F14,F18)</f>
        <v>248054893</v>
      </c>
      <c r="G19" s="188">
        <f t="shared" si="0"/>
        <v>9.1</v>
      </c>
      <c r="H19" s="14">
        <f>SUM(H14,H18)</f>
        <v>233433640</v>
      </c>
      <c r="I19" s="188">
        <f t="shared" si="1"/>
        <v>8.9</v>
      </c>
      <c r="J19" s="15">
        <f t="shared" si="3"/>
        <v>14621253</v>
      </c>
      <c r="K19" s="202">
        <f t="shared" si="2"/>
        <v>6.3</v>
      </c>
    </row>
    <row r="20" spans="2:11" ht="15" customHeight="1">
      <c r="B20" s="216" t="s">
        <v>118</v>
      </c>
      <c r="C20" s="169"/>
      <c r="D20" s="169"/>
      <c r="E20" s="217"/>
      <c r="F20" s="16">
        <v>456235706</v>
      </c>
      <c r="G20" s="178">
        <f t="shared" si="0"/>
        <v>16.8</v>
      </c>
      <c r="H20" s="16">
        <v>423800330</v>
      </c>
      <c r="I20" s="178">
        <f t="shared" si="1"/>
        <v>16.1</v>
      </c>
      <c r="J20" s="191">
        <f t="shared" si="3"/>
        <v>32435376</v>
      </c>
      <c r="K20" s="192">
        <f t="shared" si="2"/>
        <v>7.7</v>
      </c>
    </row>
    <row r="21" spans="2:11" ht="15" customHeight="1">
      <c r="B21" s="213" t="s">
        <v>119</v>
      </c>
      <c r="C21" s="170"/>
      <c r="D21" s="170"/>
      <c r="E21" s="214"/>
      <c r="F21" s="7">
        <v>24943864</v>
      </c>
      <c r="G21" s="181">
        <f t="shared" si="0"/>
        <v>0.9</v>
      </c>
      <c r="H21" s="7">
        <v>22563443</v>
      </c>
      <c r="I21" s="181">
        <f t="shared" si="1"/>
        <v>0.9</v>
      </c>
      <c r="J21" s="195">
        <f t="shared" si="3"/>
        <v>2380421</v>
      </c>
      <c r="K21" s="196">
        <f t="shared" si="2"/>
        <v>10.5</v>
      </c>
    </row>
    <row r="22" spans="2:11" ht="15" customHeight="1">
      <c r="B22" s="213" t="s">
        <v>120</v>
      </c>
      <c r="C22" s="170"/>
      <c r="D22" s="170"/>
      <c r="E22" s="214"/>
      <c r="F22" s="7">
        <v>265621317</v>
      </c>
      <c r="G22" s="181">
        <f t="shared" si="0"/>
        <v>9.8</v>
      </c>
      <c r="H22" s="7">
        <v>263076185</v>
      </c>
      <c r="I22" s="181">
        <f t="shared" si="1"/>
        <v>10</v>
      </c>
      <c r="J22" s="195">
        <f t="shared" si="3"/>
        <v>2545132</v>
      </c>
      <c r="K22" s="196">
        <f t="shared" si="2"/>
        <v>1</v>
      </c>
    </row>
    <row r="23" spans="2:11" ht="15" customHeight="1">
      <c r="B23" s="215" t="s">
        <v>121</v>
      </c>
      <c r="C23" s="153"/>
      <c r="D23" s="153"/>
      <c r="E23" s="214"/>
      <c r="F23" s="7">
        <v>15432690</v>
      </c>
      <c r="G23" s="181">
        <f t="shared" si="0"/>
        <v>0.6</v>
      </c>
      <c r="H23" s="7">
        <v>6602103</v>
      </c>
      <c r="I23" s="181">
        <f t="shared" si="1"/>
        <v>0.3</v>
      </c>
      <c r="J23" s="195">
        <f t="shared" si="3"/>
        <v>8830587</v>
      </c>
      <c r="K23" s="196">
        <f t="shared" si="2"/>
        <v>133.8</v>
      </c>
    </row>
    <row r="24" spans="2:11" ht="15" customHeight="1">
      <c r="B24" s="145"/>
      <c r="C24" s="146" t="s">
        <v>122</v>
      </c>
      <c r="D24" s="147"/>
      <c r="E24" s="148"/>
      <c r="F24" s="3">
        <v>648922</v>
      </c>
      <c r="G24" s="179">
        <f>ROUND(F24/F$32*100,1)</f>
        <v>0</v>
      </c>
      <c r="H24" s="3">
        <v>575252</v>
      </c>
      <c r="I24" s="179">
        <f t="shared" si="1"/>
        <v>0</v>
      </c>
      <c r="J24" s="4">
        <f t="shared" si="3"/>
        <v>73670</v>
      </c>
      <c r="K24" s="193">
        <f t="shared" si="2"/>
        <v>12.8</v>
      </c>
    </row>
    <row r="25" spans="2:11" ht="15" customHeight="1">
      <c r="B25" s="145"/>
      <c r="C25" s="163" t="s">
        <v>123</v>
      </c>
      <c r="D25" s="165"/>
      <c r="E25" s="164"/>
      <c r="F25" s="12">
        <v>505308</v>
      </c>
      <c r="G25" s="184">
        <f t="shared" si="0"/>
        <v>0</v>
      </c>
      <c r="H25" s="12">
        <v>139815</v>
      </c>
      <c r="I25" s="184">
        <f t="shared" si="1"/>
        <v>0</v>
      </c>
      <c r="J25" s="13">
        <f t="shared" si="3"/>
        <v>365493</v>
      </c>
      <c r="K25" s="201">
        <f t="shared" si="2"/>
        <v>261.4</v>
      </c>
    </row>
    <row r="26" spans="2:11" ht="15" customHeight="1">
      <c r="B26" s="149"/>
      <c r="C26" s="150" t="s">
        <v>124</v>
      </c>
      <c r="D26" s="151"/>
      <c r="E26" s="152"/>
      <c r="F26" s="5">
        <v>14278460</v>
      </c>
      <c r="G26" s="180">
        <f t="shared" si="0"/>
        <v>0.5</v>
      </c>
      <c r="H26" s="5">
        <v>5887036</v>
      </c>
      <c r="I26" s="180">
        <f t="shared" si="1"/>
        <v>0.2</v>
      </c>
      <c r="J26" s="6">
        <f t="shared" si="3"/>
        <v>8391424</v>
      </c>
      <c r="K26" s="194">
        <f t="shared" si="2"/>
        <v>142.5</v>
      </c>
    </row>
    <row r="27" spans="2:11" ht="15" customHeight="1">
      <c r="B27" s="213" t="s">
        <v>125</v>
      </c>
      <c r="C27" s="170"/>
      <c r="D27" s="170"/>
      <c r="E27" s="214"/>
      <c r="F27" s="7">
        <v>4008897</v>
      </c>
      <c r="G27" s="181">
        <f t="shared" si="0"/>
        <v>0.1</v>
      </c>
      <c r="H27" s="7">
        <v>4147728</v>
      </c>
      <c r="I27" s="181">
        <f t="shared" si="1"/>
        <v>0.2</v>
      </c>
      <c r="J27" s="195">
        <f t="shared" si="3"/>
        <v>-138831</v>
      </c>
      <c r="K27" s="196">
        <f t="shared" si="2"/>
        <v>-3.3</v>
      </c>
    </row>
    <row r="28" spans="2:11" ht="15" customHeight="1">
      <c r="B28" s="213" t="s">
        <v>126</v>
      </c>
      <c r="C28" s="170"/>
      <c r="D28" s="170"/>
      <c r="E28" s="214"/>
      <c r="F28" s="7">
        <v>46590253</v>
      </c>
      <c r="G28" s="181">
        <f t="shared" si="0"/>
        <v>1.7</v>
      </c>
      <c r="H28" s="7">
        <v>49750165</v>
      </c>
      <c r="I28" s="181">
        <f t="shared" si="1"/>
        <v>1.9</v>
      </c>
      <c r="J28" s="195">
        <f t="shared" si="3"/>
        <v>-3159912</v>
      </c>
      <c r="K28" s="196">
        <f t="shared" si="2"/>
        <v>-6.4</v>
      </c>
    </row>
    <row r="29" spans="2:11" ht="15" customHeight="1">
      <c r="B29" s="171" t="s">
        <v>127</v>
      </c>
      <c r="C29" s="170"/>
      <c r="D29" s="170"/>
      <c r="E29" s="214"/>
      <c r="F29" s="7">
        <v>225557516</v>
      </c>
      <c r="G29" s="181">
        <f t="shared" si="0"/>
        <v>8.3</v>
      </c>
      <c r="H29" s="7">
        <v>224867029</v>
      </c>
      <c r="I29" s="181">
        <f t="shared" si="1"/>
        <v>8.5</v>
      </c>
      <c r="J29" s="195">
        <f t="shared" si="3"/>
        <v>690487</v>
      </c>
      <c r="K29" s="196">
        <f t="shared" si="2"/>
        <v>0.3</v>
      </c>
    </row>
    <row r="30" spans="2:11" ht="15" customHeight="1" thickBot="1">
      <c r="B30" s="172" t="s">
        <v>128</v>
      </c>
      <c r="C30" s="173"/>
      <c r="D30" s="153"/>
      <c r="E30" s="161"/>
      <c r="F30" s="17">
        <v>3098848</v>
      </c>
      <c r="G30" s="181">
        <f t="shared" si="0"/>
        <v>0.1</v>
      </c>
      <c r="H30" s="17">
        <v>3021592</v>
      </c>
      <c r="I30" s="181">
        <f t="shared" si="1"/>
        <v>0.1</v>
      </c>
      <c r="J30" s="195">
        <f t="shared" si="3"/>
        <v>77256</v>
      </c>
      <c r="K30" s="196">
        <f t="shared" si="2"/>
        <v>2.6</v>
      </c>
    </row>
    <row r="31" spans="2:11" ht="15" customHeight="1" thickBot="1" thickTop="1">
      <c r="B31" s="166" t="s">
        <v>129</v>
      </c>
      <c r="C31" s="167"/>
      <c r="D31" s="167"/>
      <c r="E31" s="168"/>
      <c r="F31" s="14">
        <f>SUM(F20,F21,F22,F23,F27,F28,F29,F30)</f>
        <v>1041489091</v>
      </c>
      <c r="G31" s="188">
        <f t="shared" si="0"/>
        <v>38.3</v>
      </c>
      <c r="H31" s="14">
        <f>SUM(H20,H21,H22,H23,H27,H28,H29,H30)</f>
        <v>997828575</v>
      </c>
      <c r="I31" s="188">
        <f t="shared" si="1"/>
        <v>37.9</v>
      </c>
      <c r="J31" s="15">
        <f t="shared" si="3"/>
        <v>43660516</v>
      </c>
      <c r="K31" s="202">
        <f t="shared" si="2"/>
        <v>4.4</v>
      </c>
    </row>
    <row r="32" spans="2:11" ht="15" customHeight="1" thickBot="1">
      <c r="B32" s="158" t="s">
        <v>130</v>
      </c>
      <c r="C32" s="174"/>
      <c r="D32" s="174"/>
      <c r="E32" s="175"/>
      <c r="F32" s="189">
        <f>SUM(F6,F20,F21,F9,F22,F14,F18,F10,F23,F27:F30)</f>
        <v>2719982891</v>
      </c>
      <c r="G32" s="190">
        <f>F32/F$32*100</f>
        <v>100</v>
      </c>
      <c r="H32" s="189">
        <f>SUM(H6,H20,H21,H9,H22,H14,H18,H10,H23,H27:H30)</f>
        <v>2632572193</v>
      </c>
      <c r="I32" s="190">
        <f>H32/H$32*100</f>
        <v>100</v>
      </c>
      <c r="J32" s="203">
        <f t="shared" si="3"/>
        <v>87410698</v>
      </c>
      <c r="K32" s="198">
        <f t="shared" si="2"/>
        <v>3.3</v>
      </c>
    </row>
    <row r="33" spans="2:8" ht="15" customHeight="1">
      <c r="B33" s="97"/>
      <c r="C33" s="176"/>
      <c r="D33" s="177"/>
      <c r="E33" s="177"/>
      <c r="F33" s="111"/>
      <c r="H33" s="111"/>
    </row>
    <row r="34" spans="2:5" ht="13.5">
      <c r="B34" s="97"/>
      <c r="C34" s="176"/>
      <c r="D34" s="177"/>
      <c r="E34" s="177"/>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view="pageBreakPreview" zoomScale="55" zoomScaleNormal="75" zoomScaleSheetLayoutView="55" zoomScalePageLayoutView="0" workbookViewId="0" topLeftCell="A1">
      <pane xSplit="3" ySplit="5" topLeftCell="D6" activePane="bottomRight" state="frozen"/>
      <selection pane="topLeft" activeCell="K17" sqref="K17"/>
      <selection pane="topRight" activeCell="K17" sqref="K17"/>
      <selection pane="bottomLeft" activeCell="K17" sqref="K17"/>
      <selection pane="bottomRight" activeCell="A1" sqref="A1"/>
    </sheetView>
  </sheetViews>
  <sheetFormatPr defaultColWidth="9.00390625" defaultRowHeight="13.5"/>
  <cols>
    <col min="1" max="1" width="1.75390625" style="105" customWidth="1"/>
    <col min="2" max="2" width="5.625" style="135" customWidth="1"/>
    <col min="3" max="3" width="28.625" style="135" customWidth="1"/>
    <col min="4" max="4" width="20.625" style="105" customWidth="1"/>
    <col min="5" max="5" width="11.125" style="105" customWidth="1"/>
    <col min="6" max="6" width="20.625" style="106" customWidth="1"/>
    <col min="7" max="7" width="11.00390625" style="107" customWidth="1"/>
    <col min="8" max="8" width="20.625" style="108" customWidth="1"/>
    <col min="9" max="9" width="11.875" style="107" customWidth="1"/>
    <col min="10" max="10" width="1.4921875" style="105" customWidth="1"/>
    <col min="11" max="16384" width="9.00390625" style="105" customWidth="1"/>
  </cols>
  <sheetData>
    <row r="1" spans="1:12" s="135" customFormat="1" ht="21" customHeight="1">
      <c r="A1" s="134" t="s">
        <v>131</v>
      </c>
      <c r="F1" s="136"/>
      <c r="G1" s="137"/>
      <c r="H1" s="138"/>
      <c r="I1" s="137"/>
      <c r="L1" s="204"/>
    </row>
    <row r="2" spans="6:9" s="135" customFormat="1" ht="8.25" customHeight="1">
      <c r="F2" s="136"/>
      <c r="G2" s="137"/>
      <c r="H2" s="138"/>
      <c r="I2" s="137"/>
    </row>
    <row r="3" spans="2:9" s="135" customFormat="1" ht="14.25" customHeight="1" thickBot="1">
      <c r="B3" s="177"/>
      <c r="C3" s="177"/>
      <c r="D3" s="177"/>
      <c r="E3" s="177"/>
      <c r="F3" s="18"/>
      <c r="G3" s="205"/>
      <c r="H3" s="206"/>
      <c r="I3" s="140" t="s">
        <v>135</v>
      </c>
    </row>
    <row r="4" spans="2:9" s="135" customFormat="1" ht="21.75" customHeight="1">
      <c r="B4" s="293" t="s">
        <v>75</v>
      </c>
      <c r="C4" s="305"/>
      <c r="D4" s="299" t="s">
        <v>200</v>
      </c>
      <c r="E4" s="300"/>
      <c r="F4" s="299" t="s">
        <v>160</v>
      </c>
      <c r="G4" s="300"/>
      <c r="H4" s="301" t="s">
        <v>76</v>
      </c>
      <c r="I4" s="303" t="s">
        <v>77</v>
      </c>
    </row>
    <row r="5" spans="2:9" s="135" customFormat="1" ht="21.75" customHeight="1" thickBot="1">
      <c r="B5" s="296"/>
      <c r="C5" s="306"/>
      <c r="D5" s="1" t="s">
        <v>78</v>
      </c>
      <c r="E5" s="141" t="s">
        <v>79</v>
      </c>
      <c r="F5" s="1" t="s">
        <v>80</v>
      </c>
      <c r="G5" s="141" t="s">
        <v>79</v>
      </c>
      <c r="H5" s="302"/>
      <c r="I5" s="304"/>
    </row>
    <row r="6" spans="2:9" ht="24.75" customHeight="1">
      <c r="B6" s="307" t="s">
        <v>137</v>
      </c>
      <c r="C6" s="308"/>
      <c r="D6" s="19">
        <v>15974335</v>
      </c>
      <c r="E6" s="186">
        <f aca="true" t="shared" si="0" ref="E6:E19">ROUND(D6/D$20*100,1)</f>
        <v>0.6</v>
      </c>
      <c r="F6" s="19">
        <v>16090875</v>
      </c>
      <c r="G6" s="186">
        <f aca="true" t="shared" si="1" ref="G6:G19">ROUND(F6/F$20*100,1)</f>
        <v>0.6</v>
      </c>
      <c r="H6" s="210">
        <f aca="true" t="shared" si="2" ref="H6:H19">+D6-F6</f>
        <v>-116540</v>
      </c>
      <c r="I6" s="211">
        <f aca="true" t="shared" si="3" ref="I6:I13">IF(AND(OR(F6=0,F6=""),OR(D6="",D6=0)),"-",IF(AND(D6&gt;0,OR(F6=0,F6="")),"皆増",IF(AND(F6&gt;0,OR(D6="",D6=0)),"皆減",ROUND(H6/F6*100,1))))</f>
        <v>-0.7</v>
      </c>
    </row>
    <row r="7" spans="2:9" ht="24.75" customHeight="1">
      <c r="B7" s="309" t="s">
        <v>138</v>
      </c>
      <c r="C7" s="310"/>
      <c r="D7" s="17">
        <v>292801484</v>
      </c>
      <c r="E7" s="181">
        <f t="shared" si="0"/>
        <v>10.8</v>
      </c>
      <c r="F7" s="17">
        <v>283815392</v>
      </c>
      <c r="G7" s="181">
        <f t="shared" si="1"/>
        <v>10.8</v>
      </c>
      <c r="H7" s="195">
        <f t="shared" si="2"/>
        <v>8986092</v>
      </c>
      <c r="I7" s="196">
        <f t="shared" si="3"/>
        <v>3.2</v>
      </c>
    </row>
    <row r="8" spans="2:9" ht="24.75" customHeight="1">
      <c r="B8" s="311" t="s">
        <v>139</v>
      </c>
      <c r="C8" s="310"/>
      <c r="D8" s="17">
        <v>1170682908</v>
      </c>
      <c r="E8" s="181">
        <f t="shared" si="0"/>
        <v>43</v>
      </c>
      <c r="F8" s="17">
        <v>1131050151</v>
      </c>
      <c r="G8" s="181">
        <f t="shared" si="1"/>
        <v>43</v>
      </c>
      <c r="H8" s="195">
        <f t="shared" si="2"/>
        <v>39632757</v>
      </c>
      <c r="I8" s="196">
        <f t="shared" si="3"/>
        <v>3.5</v>
      </c>
    </row>
    <row r="9" spans="2:9" ht="24.75" customHeight="1">
      <c r="B9" s="311" t="s">
        <v>140</v>
      </c>
      <c r="C9" s="310"/>
      <c r="D9" s="7">
        <v>259778468</v>
      </c>
      <c r="E9" s="181">
        <f t="shared" si="0"/>
        <v>9.6</v>
      </c>
      <c r="F9" s="7">
        <v>237868541</v>
      </c>
      <c r="G9" s="181">
        <f t="shared" si="1"/>
        <v>9</v>
      </c>
      <c r="H9" s="195">
        <f t="shared" si="2"/>
        <v>21909927</v>
      </c>
      <c r="I9" s="196">
        <f t="shared" si="3"/>
        <v>9.2</v>
      </c>
    </row>
    <row r="10" spans="2:9" ht="24.75" customHeight="1">
      <c r="B10" s="309" t="s">
        <v>141</v>
      </c>
      <c r="C10" s="310"/>
      <c r="D10" s="7">
        <v>2404715</v>
      </c>
      <c r="E10" s="181">
        <f t="shared" si="0"/>
        <v>0.1</v>
      </c>
      <c r="F10" s="7">
        <v>2721936</v>
      </c>
      <c r="G10" s="181">
        <f t="shared" si="1"/>
        <v>0.1</v>
      </c>
      <c r="H10" s="195">
        <f t="shared" si="2"/>
        <v>-317221</v>
      </c>
      <c r="I10" s="196">
        <f t="shared" si="3"/>
        <v>-11.7</v>
      </c>
    </row>
    <row r="11" spans="2:9" ht="24.75" customHeight="1">
      <c r="B11" s="309" t="s">
        <v>142</v>
      </c>
      <c r="C11" s="310"/>
      <c r="D11" s="17">
        <v>19908265</v>
      </c>
      <c r="E11" s="181">
        <f t="shared" si="0"/>
        <v>0.7</v>
      </c>
      <c r="F11" s="17">
        <v>20643279</v>
      </c>
      <c r="G11" s="181">
        <f t="shared" si="1"/>
        <v>0.8</v>
      </c>
      <c r="H11" s="195">
        <f t="shared" si="2"/>
        <v>-735014</v>
      </c>
      <c r="I11" s="196">
        <f t="shared" si="3"/>
        <v>-3.6</v>
      </c>
    </row>
    <row r="12" spans="2:9" ht="24.75" customHeight="1">
      <c r="B12" s="309" t="s">
        <v>143</v>
      </c>
      <c r="C12" s="310"/>
      <c r="D12" s="7">
        <v>60708932</v>
      </c>
      <c r="E12" s="181">
        <f t="shared" si="0"/>
        <v>2.2</v>
      </c>
      <c r="F12" s="7">
        <v>61740508</v>
      </c>
      <c r="G12" s="181">
        <f t="shared" si="1"/>
        <v>2.3</v>
      </c>
      <c r="H12" s="195">
        <f t="shared" si="2"/>
        <v>-1031576</v>
      </c>
      <c r="I12" s="196">
        <f t="shared" si="3"/>
        <v>-1.7</v>
      </c>
    </row>
    <row r="13" spans="2:9" ht="24.75" customHeight="1">
      <c r="B13" s="309" t="s">
        <v>144</v>
      </c>
      <c r="C13" s="310"/>
      <c r="D13" s="7">
        <v>261046664</v>
      </c>
      <c r="E13" s="181">
        <f t="shared" si="0"/>
        <v>9.6</v>
      </c>
      <c r="F13" s="7">
        <v>253155274</v>
      </c>
      <c r="G13" s="181">
        <f t="shared" si="1"/>
        <v>9.6</v>
      </c>
      <c r="H13" s="195">
        <f t="shared" si="2"/>
        <v>7891390</v>
      </c>
      <c r="I13" s="196">
        <f t="shared" si="3"/>
        <v>3.1</v>
      </c>
    </row>
    <row r="14" spans="2:9" ht="24.75" customHeight="1">
      <c r="B14" s="309" t="s">
        <v>145</v>
      </c>
      <c r="C14" s="310"/>
      <c r="D14" s="7">
        <v>98977765</v>
      </c>
      <c r="E14" s="181">
        <f t="shared" si="0"/>
        <v>3.6</v>
      </c>
      <c r="F14" s="7">
        <v>96864549</v>
      </c>
      <c r="G14" s="181">
        <f t="shared" si="1"/>
        <v>3.7</v>
      </c>
      <c r="H14" s="195">
        <f t="shared" si="2"/>
        <v>2113216</v>
      </c>
      <c r="I14" s="196">
        <f aca="true" t="shared" si="4" ref="I14:I20">IF(AND(OR(F14=0,F14=""),OR(D14="",D14=0)),"-",IF(AND(D14&gt;0,OR(F14=0,F14="")),"皆増",IF(AND(F14&gt;0,OR(D14="",D14=0)),"皆減",ROUND(H14/F14*100,1))))</f>
        <v>2.2</v>
      </c>
    </row>
    <row r="15" spans="2:9" ht="24.75" customHeight="1">
      <c r="B15" s="309" t="s">
        <v>146</v>
      </c>
      <c r="C15" s="310"/>
      <c r="D15" s="7">
        <v>307487182</v>
      </c>
      <c r="E15" s="181">
        <f t="shared" si="0"/>
        <v>11.3</v>
      </c>
      <c r="F15" s="7">
        <v>299865137</v>
      </c>
      <c r="G15" s="181">
        <f t="shared" si="1"/>
        <v>11.4</v>
      </c>
      <c r="H15" s="195">
        <f t="shared" si="2"/>
        <v>7622045</v>
      </c>
      <c r="I15" s="196">
        <f t="shared" si="4"/>
        <v>2.5</v>
      </c>
    </row>
    <row r="16" spans="2:9" ht="24.75" customHeight="1">
      <c r="B16" s="309" t="s">
        <v>147</v>
      </c>
      <c r="C16" s="310"/>
      <c r="D16" s="7">
        <v>237387</v>
      </c>
      <c r="E16" s="181">
        <f t="shared" si="0"/>
        <v>0</v>
      </c>
      <c r="F16" s="7">
        <v>872000</v>
      </c>
      <c r="G16" s="181">
        <f t="shared" si="1"/>
        <v>0</v>
      </c>
      <c r="H16" s="195">
        <f t="shared" si="2"/>
        <v>-634613</v>
      </c>
      <c r="I16" s="196">
        <f t="shared" si="4"/>
        <v>-72.8</v>
      </c>
    </row>
    <row r="17" spans="2:9" ht="24.75" customHeight="1">
      <c r="B17" s="309" t="s">
        <v>148</v>
      </c>
      <c r="C17" s="310"/>
      <c r="D17" s="7">
        <v>224254063</v>
      </c>
      <c r="E17" s="181">
        <f t="shared" si="0"/>
        <v>8.2</v>
      </c>
      <c r="F17" s="7">
        <v>221656125</v>
      </c>
      <c r="G17" s="181">
        <f t="shared" si="1"/>
        <v>8.4</v>
      </c>
      <c r="H17" s="195">
        <f t="shared" si="2"/>
        <v>2597938</v>
      </c>
      <c r="I17" s="196">
        <f t="shared" si="4"/>
        <v>1.2</v>
      </c>
    </row>
    <row r="18" spans="2:9" ht="24.75" customHeight="1">
      <c r="B18" s="309" t="s">
        <v>149</v>
      </c>
      <c r="C18" s="310"/>
      <c r="D18" s="7">
        <v>2622270</v>
      </c>
      <c r="E18" s="181">
        <f t="shared" si="0"/>
        <v>0.1</v>
      </c>
      <c r="F18" s="7">
        <v>3206834</v>
      </c>
      <c r="G18" s="181">
        <f t="shared" si="1"/>
        <v>0.1</v>
      </c>
      <c r="H18" s="195">
        <f t="shared" si="2"/>
        <v>-584564</v>
      </c>
      <c r="I18" s="196">
        <f t="shared" si="4"/>
        <v>-18.2</v>
      </c>
    </row>
    <row r="19" spans="2:9" ht="24.75" customHeight="1" thickBot="1">
      <c r="B19" s="312" t="s">
        <v>150</v>
      </c>
      <c r="C19" s="313"/>
      <c r="D19" s="7">
        <v>3098453</v>
      </c>
      <c r="E19" s="181">
        <f t="shared" si="0"/>
        <v>0.1</v>
      </c>
      <c r="F19" s="7">
        <v>3021592</v>
      </c>
      <c r="G19" s="181">
        <f t="shared" si="1"/>
        <v>0.1</v>
      </c>
      <c r="H19" s="195">
        <f t="shared" si="2"/>
        <v>76861</v>
      </c>
      <c r="I19" s="196">
        <f t="shared" si="4"/>
        <v>2.5</v>
      </c>
    </row>
    <row r="20" spans="2:9" ht="24.75" customHeight="1" thickBot="1" thickTop="1">
      <c r="B20" s="314" t="s">
        <v>132</v>
      </c>
      <c r="C20" s="315"/>
      <c r="D20" s="208">
        <f>SUM(D6:D19)</f>
        <v>2719982891</v>
      </c>
      <c r="E20" s="209">
        <f>D20/D$20*100</f>
        <v>100</v>
      </c>
      <c r="F20" s="208">
        <f>SUM(F6:F19)</f>
        <v>2632572193</v>
      </c>
      <c r="G20" s="209">
        <f>F20/F$20*100</f>
        <v>100</v>
      </c>
      <c r="H20" s="212">
        <f>+D20-F20</f>
        <v>87410698</v>
      </c>
      <c r="I20" s="202">
        <f t="shared" si="4"/>
        <v>3.3</v>
      </c>
    </row>
    <row r="21" spans="2:9" ht="11.25" customHeight="1">
      <c r="B21" s="177"/>
      <c r="C21" s="177"/>
      <c r="D21" s="110"/>
      <c r="E21" s="110"/>
      <c r="F21" s="112"/>
      <c r="G21" s="113"/>
      <c r="H21" s="114"/>
      <c r="I21" s="113"/>
    </row>
    <row r="22" spans="2:3" ht="15" customHeight="1">
      <c r="B22" s="97"/>
      <c r="C22" s="207"/>
    </row>
    <row r="26" spans="2:3" ht="13.5">
      <c r="B26" s="135" t="s">
        <v>151</v>
      </c>
      <c r="C26" s="135" t="s">
        <v>151</v>
      </c>
    </row>
  </sheetData>
  <sheetProtection/>
  <mergeCells count="20">
    <mergeCell ref="B19:C19"/>
    <mergeCell ref="B20:C20"/>
    <mergeCell ref="B13:C13"/>
    <mergeCell ref="B14:C14"/>
    <mergeCell ref="B15:C15"/>
    <mergeCell ref="B16:C16"/>
    <mergeCell ref="B17:C17"/>
    <mergeCell ref="B18:C18"/>
    <mergeCell ref="B7:C7"/>
    <mergeCell ref="B8:C8"/>
    <mergeCell ref="B9:C9"/>
    <mergeCell ref="B10:C10"/>
    <mergeCell ref="B11:C11"/>
    <mergeCell ref="B12:C12"/>
    <mergeCell ref="B4:C5"/>
    <mergeCell ref="D4:E4"/>
    <mergeCell ref="F4:G4"/>
    <mergeCell ref="H4:H5"/>
    <mergeCell ref="I4:I5"/>
    <mergeCell ref="B6:C6"/>
  </mergeCells>
  <printOptions horizontalCentered="1"/>
  <pageMargins left="0.3937007874015748" right="0.3937007874015748" top="0.7874015748031497" bottom="0.5905511811023623" header="0.5118110236220472" footer="0"/>
  <pageSetup fitToHeight="1"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I10"/>
  <sheetViews>
    <sheetView view="pageBreakPreview" zoomScale="70" zoomScaleSheetLayoutView="70" zoomScalePageLayoutView="0" workbookViewId="0" topLeftCell="A1">
      <selection activeCell="A1" sqref="A1"/>
    </sheetView>
  </sheetViews>
  <sheetFormatPr defaultColWidth="9.00390625" defaultRowHeight="13.5"/>
  <cols>
    <col min="2" max="2" width="10.375" style="0" customWidth="1"/>
    <col min="3" max="3" width="14.375" style="0" customWidth="1"/>
    <col min="4" max="4" width="15.875" style="0" customWidth="1"/>
    <col min="5" max="5" width="16.50390625" style="0" customWidth="1"/>
    <col min="6" max="9" width="16.625" style="0" customWidth="1"/>
  </cols>
  <sheetData>
    <row r="1" ht="16.5">
      <c r="A1" s="134" t="s">
        <v>186</v>
      </c>
    </row>
    <row r="2" ht="13.5" thickBot="1">
      <c r="I2" s="234" t="s">
        <v>135</v>
      </c>
    </row>
    <row r="3" spans="1:9" ht="24.75" customHeight="1">
      <c r="A3" s="224"/>
      <c r="B3" s="225"/>
      <c r="C3" s="336" t="s">
        <v>206</v>
      </c>
      <c r="D3" s="338" t="s">
        <v>170</v>
      </c>
      <c r="E3" s="316" t="s">
        <v>207</v>
      </c>
      <c r="F3" s="318" t="s">
        <v>210</v>
      </c>
      <c r="G3" s="320" t="s">
        <v>209</v>
      </c>
      <c r="H3" s="324" t="s">
        <v>208</v>
      </c>
      <c r="I3" s="326" t="s">
        <v>211</v>
      </c>
    </row>
    <row r="4" spans="1:9" ht="24.75" customHeight="1">
      <c r="A4" s="226"/>
      <c r="B4" s="227"/>
      <c r="C4" s="337"/>
      <c r="D4" s="339"/>
      <c r="E4" s="317"/>
      <c r="F4" s="319"/>
      <c r="G4" s="321"/>
      <c r="H4" s="325"/>
      <c r="I4" s="327"/>
    </row>
    <row r="5" spans="1:9" ht="12.75">
      <c r="A5" s="228"/>
      <c r="B5" s="229"/>
      <c r="C5" s="237" t="s">
        <v>190</v>
      </c>
      <c r="D5" s="239" t="s">
        <v>191</v>
      </c>
      <c r="E5" s="249" t="s">
        <v>192</v>
      </c>
      <c r="F5" s="250" t="s">
        <v>193</v>
      </c>
      <c r="G5" s="240" t="s">
        <v>188</v>
      </c>
      <c r="H5" s="251" t="s">
        <v>194</v>
      </c>
      <c r="I5" s="233" t="s">
        <v>189</v>
      </c>
    </row>
    <row r="6" spans="1:9" ht="32.25" customHeight="1">
      <c r="A6" s="328" t="s">
        <v>165</v>
      </c>
      <c r="B6" s="329"/>
      <c r="C6" s="238">
        <v>175485428</v>
      </c>
      <c r="D6" s="256">
        <v>212643058</v>
      </c>
      <c r="E6" s="257">
        <v>135416664</v>
      </c>
      <c r="F6" s="241">
        <f>D6-C6</f>
        <v>37157630</v>
      </c>
      <c r="G6" s="252">
        <f>(F6/C6)*100</f>
        <v>21.17419686835764</v>
      </c>
      <c r="H6" s="247">
        <f>E6-D6</f>
        <v>-77226394</v>
      </c>
      <c r="I6" s="270">
        <f>(H6/D6)*100</f>
        <v>-36.317383095572296</v>
      </c>
    </row>
    <row r="7" spans="1:9" ht="32.25" customHeight="1">
      <c r="A7" s="330" t="s">
        <v>166</v>
      </c>
      <c r="B7" s="331"/>
      <c r="C7" s="238">
        <v>24477894</v>
      </c>
      <c r="D7" s="235">
        <v>33358601</v>
      </c>
      <c r="E7" s="232">
        <v>28530642</v>
      </c>
      <c r="F7" s="241">
        <f>D7-C7</f>
        <v>8880707</v>
      </c>
      <c r="G7" s="252">
        <f>(F7/C7)*100</f>
        <v>36.28051906753089</v>
      </c>
      <c r="H7" s="247">
        <f>E7-D7</f>
        <v>-4827959</v>
      </c>
      <c r="I7" s="270">
        <f>(H7/D7)*100</f>
        <v>-14.472906102986752</v>
      </c>
    </row>
    <row r="8" spans="1:9" ht="32.25" customHeight="1">
      <c r="A8" s="332" t="s">
        <v>167</v>
      </c>
      <c r="B8" s="333"/>
      <c r="C8" s="238">
        <f>SUM(C6:C7)</f>
        <v>199963322</v>
      </c>
      <c r="D8" s="235">
        <f>SUM(D6:D7)</f>
        <v>246001659</v>
      </c>
      <c r="E8" s="232">
        <f>SUM(E6:E7)</f>
        <v>163947306</v>
      </c>
      <c r="F8" s="241">
        <f>D8-C8</f>
        <v>46038337</v>
      </c>
      <c r="G8" s="252">
        <f>(F8/C8)*100</f>
        <v>23.02339075963141</v>
      </c>
      <c r="H8" s="247">
        <f>E8-D8</f>
        <v>-82054353</v>
      </c>
      <c r="I8" s="270">
        <f>(H8/D8)*100</f>
        <v>-33.35520310454492</v>
      </c>
    </row>
    <row r="9" spans="1:9" ht="32.25" customHeight="1">
      <c r="A9" s="334" t="s">
        <v>168</v>
      </c>
      <c r="B9" s="335"/>
      <c r="C9" s="238">
        <v>193931324</v>
      </c>
      <c r="D9" s="258">
        <v>213825188</v>
      </c>
      <c r="E9" s="259">
        <v>197965225</v>
      </c>
      <c r="F9" s="241">
        <f>D9-C9</f>
        <v>19893864</v>
      </c>
      <c r="G9" s="252">
        <f>(F9/C9)*100</f>
        <v>10.258200475133146</v>
      </c>
      <c r="H9" s="247">
        <f>E9-D9</f>
        <v>-15859963</v>
      </c>
      <c r="I9" s="270">
        <f>(H9/D9)*100</f>
        <v>-7.417256661081481</v>
      </c>
    </row>
    <row r="10" spans="1:9" ht="32.25" customHeight="1" thickBot="1">
      <c r="A10" s="322" t="s">
        <v>169</v>
      </c>
      <c r="B10" s="323"/>
      <c r="C10" s="230">
        <f>C6+C7+C9</f>
        <v>393894646</v>
      </c>
      <c r="D10" s="236">
        <f>D6+D7+D9</f>
        <v>459826847</v>
      </c>
      <c r="E10" s="231">
        <f>E6+E7+E9</f>
        <v>361912531</v>
      </c>
      <c r="F10" s="242">
        <f>D10-C10</f>
        <v>65932201</v>
      </c>
      <c r="G10" s="253">
        <f>(F10/C10)*100</f>
        <v>16.738536984328544</v>
      </c>
      <c r="H10" s="248">
        <f>E10-D10</f>
        <v>-97914316</v>
      </c>
      <c r="I10" s="271">
        <f>(H10/D10)*100</f>
        <v>-21.293736248505734</v>
      </c>
    </row>
  </sheetData>
  <sheetProtection/>
  <mergeCells count="12">
    <mergeCell ref="C3:C4"/>
    <mergeCell ref="D3:D4"/>
    <mergeCell ref="E3:E4"/>
    <mergeCell ref="F3:F4"/>
    <mergeCell ref="G3:G4"/>
    <mergeCell ref="A10:B10"/>
    <mergeCell ref="H3:H4"/>
    <mergeCell ref="I3:I4"/>
    <mergeCell ref="A6:B6"/>
    <mergeCell ref="A7:B7"/>
    <mergeCell ref="A8:B8"/>
    <mergeCell ref="A9:B9"/>
  </mergeCells>
  <printOptions/>
  <pageMargins left="0.7" right="0.7" top="0.75" bottom="0.75" header="0.3" footer="0.3"/>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72"/>
  <sheetViews>
    <sheetView view="pageBreakPreview" zoomScale="85" zoomScaleSheetLayoutView="85" zoomScalePageLayoutView="0" workbookViewId="0" topLeftCell="A1">
      <selection activeCell="A1" sqref="A1"/>
    </sheetView>
  </sheetViews>
  <sheetFormatPr defaultColWidth="9.00390625" defaultRowHeight="13.5"/>
  <cols>
    <col min="1" max="1" width="4.625" style="245" customWidth="1"/>
    <col min="2" max="2" width="11.125" style="245" customWidth="1"/>
    <col min="3" max="4" width="13.125" style="245" customWidth="1"/>
    <col min="5" max="7" width="13.25390625" style="245" customWidth="1"/>
    <col min="8" max="8" width="14.75390625" style="245" customWidth="1"/>
    <col min="9" max="9" width="12.75390625" style="245" customWidth="1"/>
    <col min="10" max="10" width="10.25390625" style="245" bestFit="1" customWidth="1"/>
    <col min="11" max="16384" width="9.00390625" style="245" customWidth="1"/>
  </cols>
  <sheetData>
    <row r="1" spans="1:9" ht="19.5" customHeight="1">
      <c r="A1" s="260" t="s">
        <v>187</v>
      </c>
      <c r="B1" s="260"/>
      <c r="C1" s="260"/>
      <c r="D1" s="260"/>
      <c r="E1" s="260"/>
      <c r="F1" s="260"/>
      <c r="G1" s="260"/>
      <c r="H1" s="260"/>
      <c r="I1" s="260"/>
    </row>
    <row r="2" spans="1:11" ht="25.5" customHeight="1">
      <c r="A2" s="260"/>
      <c r="B2" s="260"/>
      <c r="C2" s="260"/>
      <c r="D2" s="260"/>
      <c r="E2" s="260"/>
      <c r="F2" s="260"/>
      <c r="G2" s="260"/>
      <c r="H2" s="260"/>
      <c r="I2" s="261" t="s">
        <v>1</v>
      </c>
      <c r="J2" s="262"/>
      <c r="K2" s="262"/>
    </row>
    <row r="3" spans="1:9" ht="18.75" customHeight="1">
      <c r="A3" s="340" t="s">
        <v>2</v>
      </c>
      <c r="B3" s="340" t="s">
        <v>179</v>
      </c>
      <c r="C3" s="342" t="s">
        <v>201</v>
      </c>
      <c r="D3" s="342" t="s">
        <v>202</v>
      </c>
      <c r="E3" s="340" t="s">
        <v>203</v>
      </c>
      <c r="F3" s="340"/>
      <c r="G3" s="340"/>
      <c r="H3" s="342" t="s">
        <v>204</v>
      </c>
      <c r="I3" s="342" t="s">
        <v>205</v>
      </c>
    </row>
    <row r="4" spans="1:9" ht="31.5" customHeight="1">
      <c r="A4" s="341"/>
      <c r="B4" s="341"/>
      <c r="C4" s="343"/>
      <c r="D4" s="343"/>
      <c r="E4" s="263" t="s">
        <v>181</v>
      </c>
      <c r="F4" s="263" t="s">
        <v>182</v>
      </c>
      <c r="G4" s="263" t="s">
        <v>180</v>
      </c>
      <c r="H4" s="343"/>
      <c r="I4" s="343"/>
    </row>
    <row r="5" spans="1:9" ht="13.5" customHeight="1">
      <c r="A5" s="264"/>
      <c r="B5" s="265"/>
      <c r="C5" s="266"/>
      <c r="D5" s="267" t="s">
        <v>161</v>
      </c>
      <c r="E5" s="267" t="s">
        <v>162</v>
      </c>
      <c r="F5" s="267" t="s">
        <v>163</v>
      </c>
      <c r="G5" s="267" t="s">
        <v>195</v>
      </c>
      <c r="H5" s="267" t="s">
        <v>164</v>
      </c>
      <c r="I5" s="266"/>
    </row>
    <row r="6" spans="1:10" ht="12.75" customHeight="1">
      <c r="A6" s="345" t="s">
        <v>183</v>
      </c>
      <c r="B6" s="346"/>
      <c r="C6" s="268">
        <f>SUM(C9:C48)</f>
        <v>155453501</v>
      </c>
      <c r="D6" s="268">
        <f>SUM(D9:D48)</f>
        <v>188193151</v>
      </c>
      <c r="E6" s="268">
        <f>SUM(E9:E48)</f>
        <v>406399</v>
      </c>
      <c r="F6" s="268">
        <f>SUM(F9:F48)</f>
        <v>74731910</v>
      </c>
      <c r="G6" s="268">
        <f>SUM(G9:G48)</f>
        <v>116041170</v>
      </c>
      <c r="H6" s="254">
        <f>G6-D6</f>
        <v>-72151981</v>
      </c>
      <c r="I6" s="255">
        <f>IF(AND(OR($G6=0,$G6=""),OR($D6="",$D6=0)),"-",IF(AND($D6&gt;0,OR($G6=0,$G6="")),"皆増",IF(AND($G6&gt;0,OR($D6="",$D6=0)),"皆減",ROUND($H6/$D6,3))))*100</f>
        <v>-38.3</v>
      </c>
      <c r="J6" s="269"/>
    </row>
    <row r="7" spans="1:10" ht="12.75" customHeight="1">
      <c r="A7" s="345" t="s">
        <v>184</v>
      </c>
      <c r="B7" s="346"/>
      <c r="C7" s="268">
        <f>SUM(C49:C71)</f>
        <v>20031927</v>
      </c>
      <c r="D7" s="268">
        <f>SUM(D49:D71)</f>
        <v>24449907</v>
      </c>
      <c r="E7" s="268">
        <f>SUM(E49:E71)</f>
        <v>242523</v>
      </c>
      <c r="F7" s="268">
        <f>SUM(F49:F71)</f>
        <v>5947936</v>
      </c>
      <c r="G7" s="268">
        <f>SUM(G49:G71)</f>
        <v>19375494</v>
      </c>
      <c r="H7" s="254">
        <f>G7-D7</f>
        <v>-5074413</v>
      </c>
      <c r="I7" s="255">
        <f aca="true" t="shared" si="0" ref="I7:I70">IF(AND(OR($G7=0,$G7=""),OR($D7="",$D7=0)),"-",IF(AND($D7&gt;0,OR($G7=0,$G7="")),"皆増",IF(AND($G7&gt;0,OR($D7="",$D7=0)),"皆減",ROUND($H7/$D7,3))))*100</f>
        <v>-20.8</v>
      </c>
      <c r="J7" s="269"/>
    </row>
    <row r="8" spans="1:10" ht="12.75" customHeight="1">
      <c r="A8" s="345" t="s">
        <v>185</v>
      </c>
      <c r="B8" s="346"/>
      <c r="C8" s="268">
        <f>SUM(C6:C7)</f>
        <v>175485428</v>
      </c>
      <c r="D8" s="268">
        <f>SUM(D6:D7)</f>
        <v>212643058</v>
      </c>
      <c r="E8" s="268">
        <f>SUM(E6:E7)</f>
        <v>648922</v>
      </c>
      <c r="F8" s="268">
        <f>SUM(F6:F7)</f>
        <v>80679846</v>
      </c>
      <c r="G8" s="268">
        <f>SUM(G6:G7)</f>
        <v>135416664</v>
      </c>
      <c r="H8" s="254">
        <f>G8-D8</f>
        <v>-77226394</v>
      </c>
      <c r="I8" s="255">
        <f t="shared" si="0"/>
        <v>-36.3</v>
      </c>
      <c r="J8" s="269"/>
    </row>
    <row r="9" spans="1:10" ht="12.75" customHeight="1">
      <c r="A9" s="243">
        <v>1</v>
      </c>
      <c r="B9" s="243" t="s">
        <v>171</v>
      </c>
      <c r="C9" s="246">
        <v>22497475</v>
      </c>
      <c r="D9" s="244">
        <v>21148832</v>
      </c>
      <c r="E9" s="244">
        <v>15150</v>
      </c>
      <c r="F9" s="244">
        <v>12200000</v>
      </c>
      <c r="G9" s="244">
        <v>8963982</v>
      </c>
      <c r="H9" s="254">
        <f>G9-D9</f>
        <v>-12184850</v>
      </c>
      <c r="I9" s="255">
        <f t="shared" si="0"/>
        <v>-57.599999999999994</v>
      </c>
      <c r="J9" s="269"/>
    </row>
    <row r="10" spans="1:10" ht="12.75" customHeight="1">
      <c r="A10" s="243">
        <v>2</v>
      </c>
      <c r="B10" s="243" t="s">
        <v>12</v>
      </c>
      <c r="C10" s="246">
        <v>3058388</v>
      </c>
      <c r="D10" s="244">
        <v>3749378</v>
      </c>
      <c r="E10" s="244">
        <v>3754</v>
      </c>
      <c r="F10" s="244">
        <v>3430000</v>
      </c>
      <c r="G10" s="244">
        <v>323132</v>
      </c>
      <c r="H10" s="254">
        <f aca="true" t="shared" si="1" ref="H10:H71">G10-D10</f>
        <v>-3426246</v>
      </c>
      <c r="I10" s="255">
        <f t="shared" si="0"/>
        <v>-91.4</v>
      </c>
      <c r="J10" s="269"/>
    </row>
    <row r="11" spans="1:10" ht="12.75" customHeight="1">
      <c r="A11" s="243">
        <v>3</v>
      </c>
      <c r="B11" s="243" t="s">
        <v>14</v>
      </c>
      <c r="C11" s="246">
        <v>9909396</v>
      </c>
      <c r="D11" s="244">
        <v>11765085</v>
      </c>
      <c r="E11" s="244">
        <v>15226</v>
      </c>
      <c r="F11" s="244">
        <v>2984690</v>
      </c>
      <c r="G11" s="244">
        <v>8795621</v>
      </c>
      <c r="H11" s="254">
        <f t="shared" si="1"/>
        <v>-2969464</v>
      </c>
      <c r="I11" s="255">
        <f t="shared" si="0"/>
        <v>-25.2</v>
      </c>
      <c r="J11" s="269"/>
    </row>
    <row r="12" spans="1:10" ht="12.75" customHeight="1">
      <c r="A12" s="243">
        <v>4</v>
      </c>
      <c r="B12" s="243" t="s">
        <v>172</v>
      </c>
      <c r="C12" s="246">
        <v>11133046</v>
      </c>
      <c r="D12" s="244">
        <v>14548188</v>
      </c>
      <c r="E12" s="244">
        <v>29101</v>
      </c>
      <c r="F12" s="244">
        <v>6030539</v>
      </c>
      <c r="G12" s="244">
        <v>8546750</v>
      </c>
      <c r="H12" s="254">
        <f t="shared" si="1"/>
        <v>-6001438</v>
      </c>
      <c r="I12" s="255">
        <f t="shared" si="0"/>
        <v>-41.3</v>
      </c>
      <c r="J12" s="269"/>
    </row>
    <row r="13" spans="1:10" ht="12.75" customHeight="1">
      <c r="A13" s="243">
        <v>5</v>
      </c>
      <c r="B13" s="243" t="s">
        <v>18</v>
      </c>
      <c r="C13" s="246">
        <v>1610049</v>
      </c>
      <c r="D13" s="244">
        <v>1812835</v>
      </c>
      <c r="E13" s="244">
        <v>3045</v>
      </c>
      <c r="F13" s="244">
        <v>400000</v>
      </c>
      <c r="G13" s="244">
        <v>1415880</v>
      </c>
      <c r="H13" s="254">
        <f t="shared" si="1"/>
        <v>-396955</v>
      </c>
      <c r="I13" s="255">
        <f t="shared" si="0"/>
        <v>-21.9</v>
      </c>
      <c r="J13" s="269"/>
    </row>
    <row r="14" spans="1:10" ht="12.75" customHeight="1">
      <c r="A14" s="243">
        <v>6</v>
      </c>
      <c r="B14" s="243" t="s">
        <v>20</v>
      </c>
      <c r="C14" s="246">
        <v>2162949</v>
      </c>
      <c r="D14" s="244">
        <v>2487038</v>
      </c>
      <c r="E14" s="244">
        <v>20791</v>
      </c>
      <c r="F14" s="244">
        <v>1050000</v>
      </c>
      <c r="G14" s="244">
        <v>1457829</v>
      </c>
      <c r="H14" s="254">
        <f t="shared" si="1"/>
        <v>-1029209</v>
      </c>
      <c r="I14" s="255">
        <f t="shared" si="0"/>
        <v>-41.4</v>
      </c>
      <c r="J14" s="269"/>
    </row>
    <row r="15" spans="1:10" ht="12.75" customHeight="1">
      <c r="A15" s="243">
        <v>7</v>
      </c>
      <c r="B15" s="243" t="s">
        <v>22</v>
      </c>
      <c r="C15" s="246">
        <v>6301639</v>
      </c>
      <c r="D15" s="244">
        <v>8192812</v>
      </c>
      <c r="E15" s="244">
        <v>8230</v>
      </c>
      <c r="F15" s="244">
        <v>4579790</v>
      </c>
      <c r="G15" s="244">
        <v>3621252</v>
      </c>
      <c r="H15" s="254">
        <f t="shared" si="1"/>
        <v>-4571560</v>
      </c>
      <c r="I15" s="255">
        <f t="shared" si="0"/>
        <v>-55.800000000000004</v>
      </c>
      <c r="J15" s="269"/>
    </row>
    <row r="16" spans="1:10" ht="12.75" customHeight="1">
      <c r="A16" s="243">
        <v>8</v>
      </c>
      <c r="B16" s="243" t="s">
        <v>24</v>
      </c>
      <c r="C16" s="246">
        <v>834849</v>
      </c>
      <c r="D16" s="244">
        <v>1388785</v>
      </c>
      <c r="E16" s="244">
        <v>600</v>
      </c>
      <c r="F16" s="244">
        <v>840000</v>
      </c>
      <c r="G16" s="244">
        <v>549385</v>
      </c>
      <c r="H16" s="254">
        <f t="shared" si="1"/>
        <v>-839400</v>
      </c>
      <c r="I16" s="255">
        <f t="shared" si="0"/>
        <v>-60.4</v>
      </c>
      <c r="J16" s="269"/>
    </row>
    <row r="17" spans="1:10" ht="12.75" customHeight="1">
      <c r="A17" s="243">
        <v>9</v>
      </c>
      <c r="B17" s="243" t="s">
        <v>173</v>
      </c>
      <c r="C17" s="246">
        <v>2745190</v>
      </c>
      <c r="D17" s="244">
        <v>2702974</v>
      </c>
      <c r="E17" s="244">
        <v>1280</v>
      </c>
      <c r="F17" s="244">
        <v>0</v>
      </c>
      <c r="G17" s="244">
        <v>2704254</v>
      </c>
      <c r="H17" s="254">
        <f t="shared" si="1"/>
        <v>1280</v>
      </c>
      <c r="I17" s="255">
        <f t="shared" si="0"/>
        <v>0</v>
      </c>
      <c r="J17" s="269"/>
    </row>
    <row r="18" spans="1:10" ht="12.75" customHeight="1">
      <c r="A18" s="243">
        <v>10</v>
      </c>
      <c r="B18" s="243" t="s">
        <v>28</v>
      </c>
      <c r="C18" s="246">
        <v>4154989</v>
      </c>
      <c r="D18" s="244">
        <v>4542512</v>
      </c>
      <c r="E18" s="244">
        <v>687</v>
      </c>
      <c r="F18" s="244">
        <v>93322</v>
      </c>
      <c r="G18" s="244">
        <v>4449877</v>
      </c>
      <c r="H18" s="254">
        <f t="shared" si="1"/>
        <v>-92635</v>
      </c>
      <c r="I18" s="255">
        <f t="shared" si="0"/>
        <v>-2</v>
      </c>
      <c r="J18" s="269"/>
    </row>
    <row r="19" spans="1:10" ht="12.75" customHeight="1">
      <c r="A19" s="243">
        <v>11</v>
      </c>
      <c r="B19" s="243" t="s">
        <v>30</v>
      </c>
      <c r="C19" s="246">
        <v>1802482</v>
      </c>
      <c r="D19" s="244">
        <v>2382786</v>
      </c>
      <c r="E19" s="244">
        <v>795</v>
      </c>
      <c r="F19" s="244">
        <v>820000</v>
      </c>
      <c r="G19" s="244">
        <v>1563581</v>
      </c>
      <c r="H19" s="254">
        <f t="shared" si="1"/>
        <v>-819205</v>
      </c>
      <c r="I19" s="255">
        <f t="shared" si="0"/>
        <v>-34.4</v>
      </c>
      <c r="J19" s="269"/>
    </row>
    <row r="20" spans="1:10" ht="12.75" customHeight="1">
      <c r="A20" s="243">
        <v>12</v>
      </c>
      <c r="B20" s="243" t="s">
        <v>32</v>
      </c>
      <c r="C20" s="246">
        <v>3261997</v>
      </c>
      <c r="D20" s="244">
        <v>5136149</v>
      </c>
      <c r="E20" s="244">
        <v>134</v>
      </c>
      <c r="F20" s="244">
        <v>2960000</v>
      </c>
      <c r="G20" s="244">
        <v>2176283</v>
      </c>
      <c r="H20" s="254">
        <f t="shared" si="1"/>
        <v>-2959866</v>
      </c>
      <c r="I20" s="255">
        <f t="shared" si="0"/>
        <v>-57.599999999999994</v>
      </c>
      <c r="J20" s="269"/>
    </row>
    <row r="21" spans="1:10" ht="12.75" customHeight="1">
      <c r="A21" s="243">
        <v>13</v>
      </c>
      <c r="B21" s="243" t="s">
        <v>34</v>
      </c>
      <c r="C21" s="246">
        <v>4501028</v>
      </c>
      <c r="D21" s="244">
        <v>4814509</v>
      </c>
      <c r="E21" s="244">
        <v>4057</v>
      </c>
      <c r="F21" s="244">
        <v>1031262</v>
      </c>
      <c r="G21" s="244">
        <v>3787304</v>
      </c>
      <c r="H21" s="254">
        <f t="shared" si="1"/>
        <v>-1027205</v>
      </c>
      <c r="I21" s="255">
        <f t="shared" si="0"/>
        <v>-21.3</v>
      </c>
      <c r="J21" s="269"/>
    </row>
    <row r="22" spans="1:10" ht="12.75" customHeight="1">
      <c r="A22" s="243">
        <v>14</v>
      </c>
      <c r="B22" s="243" t="s">
        <v>36</v>
      </c>
      <c r="C22" s="246">
        <v>1006884</v>
      </c>
      <c r="D22" s="244">
        <v>1850253</v>
      </c>
      <c r="E22" s="244">
        <v>731</v>
      </c>
      <c r="F22" s="244">
        <v>500000</v>
      </c>
      <c r="G22" s="244">
        <v>1350984</v>
      </c>
      <c r="H22" s="254">
        <f t="shared" si="1"/>
        <v>-499269</v>
      </c>
      <c r="I22" s="255">
        <f t="shared" si="0"/>
        <v>-27</v>
      </c>
      <c r="J22" s="269"/>
    </row>
    <row r="23" spans="1:10" ht="12.75" customHeight="1">
      <c r="A23" s="243">
        <v>15</v>
      </c>
      <c r="B23" s="243" t="s">
        <v>38</v>
      </c>
      <c r="C23" s="246">
        <v>2643261</v>
      </c>
      <c r="D23" s="244">
        <v>3099442</v>
      </c>
      <c r="E23" s="244">
        <v>3947</v>
      </c>
      <c r="F23" s="244">
        <v>1500000</v>
      </c>
      <c r="G23" s="244">
        <v>1603389</v>
      </c>
      <c r="H23" s="254">
        <f t="shared" si="1"/>
        <v>-1496053</v>
      </c>
      <c r="I23" s="255">
        <f t="shared" si="0"/>
        <v>-48.3</v>
      </c>
      <c r="J23" s="269"/>
    </row>
    <row r="24" spans="1:10" ht="12.75" customHeight="1">
      <c r="A24" s="243">
        <v>16</v>
      </c>
      <c r="B24" s="243" t="s">
        <v>174</v>
      </c>
      <c r="C24" s="246">
        <v>12323495</v>
      </c>
      <c r="D24" s="244">
        <v>13317907</v>
      </c>
      <c r="E24" s="244">
        <v>20950</v>
      </c>
      <c r="F24" s="244">
        <v>1729113</v>
      </c>
      <c r="G24" s="244">
        <v>11609744</v>
      </c>
      <c r="H24" s="254">
        <f t="shared" si="1"/>
        <v>-1708163</v>
      </c>
      <c r="I24" s="255">
        <f t="shared" si="0"/>
        <v>-12.8</v>
      </c>
      <c r="J24" s="269"/>
    </row>
    <row r="25" spans="1:10" ht="12.75" customHeight="1">
      <c r="A25" s="243">
        <v>17</v>
      </c>
      <c r="B25" s="243" t="s">
        <v>42</v>
      </c>
      <c r="C25" s="246">
        <v>2893821</v>
      </c>
      <c r="D25" s="244">
        <v>4006302</v>
      </c>
      <c r="E25" s="244">
        <v>1</v>
      </c>
      <c r="F25" s="244">
        <v>1927953</v>
      </c>
      <c r="G25" s="244">
        <v>2078350</v>
      </c>
      <c r="H25" s="254">
        <f t="shared" si="1"/>
        <v>-1927952</v>
      </c>
      <c r="I25" s="255">
        <f t="shared" si="0"/>
        <v>-48.1</v>
      </c>
      <c r="J25" s="269"/>
    </row>
    <row r="26" spans="1:10" ht="12.75" customHeight="1">
      <c r="A26" s="243">
        <v>18</v>
      </c>
      <c r="B26" s="243" t="s">
        <v>44</v>
      </c>
      <c r="C26" s="246">
        <v>5385203</v>
      </c>
      <c r="D26" s="244">
        <v>8280676</v>
      </c>
      <c r="E26" s="244">
        <v>10</v>
      </c>
      <c r="F26" s="244">
        <v>5312354</v>
      </c>
      <c r="G26" s="244">
        <v>2968332</v>
      </c>
      <c r="H26" s="254">
        <f t="shared" si="1"/>
        <v>-5312344</v>
      </c>
      <c r="I26" s="255">
        <f t="shared" si="0"/>
        <v>-64.2</v>
      </c>
      <c r="J26" s="269"/>
    </row>
    <row r="27" spans="1:10" ht="12.75" customHeight="1">
      <c r="A27" s="243">
        <v>19</v>
      </c>
      <c r="B27" s="243" t="s">
        <v>46</v>
      </c>
      <c r="C27" s="246">
        <v>6292133</v>
      </c>
      <c r="D27" s="244">
        <v>8655833</v>
      </c>
      <c r="E27" s="244">
        <v>800</v>
      </c>
      <c r="F27" s="244">
        <v>3000000</v>
      </c>
      <c r="G27" s="244">
        <v>5656633</v>
      </c>
      <c r="H27" s="254">
        <f t="shared" si="1"/>
        <v>-2999200</v>
      </c>
      <c r="I27" s="255">
        <f t="shared" si="0"/>
        <v>-34.599999999999994</v>
      </c>
      <c r="J27" s="269"/>
    </row>
    <row r="28" spans="1:10" ht="12.75" customHeight="1">
      <c r="A28" s="243">
        <v>20</v>
      </c>
      <c r="B28" s="243" t="s">
        <v>48</v>
      </c>
      <c r="C28" s="246">
        <v>2458196</v>
      </c>
      <c r="D28" s="244">
        <v>2966887</v>
      </c>
      <c r="E28" s="244">
        <v>1807</v>
      </c>
      <c r="F28" s="244">
        <v>816708</v>
      </c>
      <c r="G28" s="244">
        <v>2151986</v>
      </c>
      <c r="H28" s="254">
        <f t="shared" si="1"/>
        <v>-814901</v>
      </c>
      <c r="I28" s="255">
        <f t="shared" si="0"/>
        <v>-27.500000000000004</v>
      </c>
      <c r="J28" s="269"/>
    </row>
    <row r="29" spans="1:10" ht="12.75" customHeight="1">
      <c r="A29" s="243">
        <v>21</v>
      </c>
      <c r="B29" s="243" t="s">
        <v>50</v>
      </c>
      <c r="C29" s="246">
        <v>5763278</v>
      </c>
      <c r="D29" s="244">
        <v>6271748</v>
      </c>
      <c r="E29" s="244">
        <v>5491</v>
      </c>
      <c r="F29" s="244">
        <v>1869720</v>
      </c>
      <c r="G29" s="244">
        <v>4407519</v>
      </c>
      <c r="H29" s="254">
        <f t="shared" si="1"/>
        <v>-1864229</v>
      </c>
      <c r="I29" s="255">
        <f t="shared" si="0"/>
        <v>-29.7</v>
      </c>
      <c r="J29" s="269"/>
    </row>
    <row r="30" spans="1:10" ht="12.75" customHeight="1">
      <c r="A30" s="243">
        <v>22</v>
      </c>
      <c r="B30" s="243" t="s">
        <v>51</v>
      </c>
      <c r="C30" s="246">
        <v>2191278</v>
      </c>
      <c r="D30" s="244">
        <v>3885987</v>
      </c>
      <c r="E30" s="244">
        <v>513</v>
      </c>
      <c r="F30" s="244">
        <v>860000</v>
      </c>
      <c r="G30" s="244">
        <v>3026500</v>
      </c>
      <c r="H30" s="254">
        <f t="shared" si="1"/>
        <v>-859487</v>
      </c>
      <c r="I30" s="255">
        <f t="shared" si="0"/>
        <v>-22.1</v>
      </c>
      <c r="J30" s="269"/>
    </row>
    <row r="31" spans="1:10" ht="12.75" customHeight="1">
      <c r="A31" s="243">
        <v>23</v>
      </c>
      <c r="B31" s="243" t="s">
        <v>175</v>
      </c>
      <c r="C31" s="246">
        <v>2790647</v>
      </c>
      <c r="D31" s="244">
        <v>2700080</v>
      </c>
      <c r="E31" s="244">
        <v>45</v>
      </c>
      <c r="F31" s="244">
        <v>1</v>
      </c>
      <c r="G31" s="244">
        <v>2700124</v>
      </c>
      <c r="H31" s="254">
        <f t="shared" si="1"/>
        <v>44</v>
      </c>
      <c r="I31" s="255">
        <f t="shared" si="0"/>
        <v>0</v>
      </c>
      <c r="J31" s="269"/>
    </row>
    <row r="32" spans="1:10" ht="12.75" customHeight="1">
      <c r="A32" s="243">
        <v>24</v>
      </c>
      <c r="B32" s="243" t="s">
        <v>54</v>
      </c>
      <c r="C32" s="246">
        <v>2998573</v>
      </c>
      <c r="D32" s="244">
        <v>3160704</v>
      </c>
      <c r="E32" s="244">
        <v>75</v>
      </c>
      <c r="F32" s="244">
        <v>2547123</v>
      </c>
      <c r="G32" s="244">
        <v>613656</v>
      </c>
      <c r="H32" s="254">
        <f t="shared" si="1"/>
        <v>-2547048</v>
      </c>
      <c r="I32" s="255">
        <f t="shared" si="0"/>
        <v>-80.60000000000001</v>
      </c>
      <c r="J32" s="269"/>
    </row>
    <row r="33" spans="1:10" ht="12.75" customHeight="1">
      <c r="A33" s="243">
        <v>25</v>
      </c>
      <c r="B33" s="243" t="s">
        <v>56</v>
      </c>
      <c r="C33" s="246">
        <v>1936071</v>
      </c>
      <c r="D33" s="244">
        <v>1854210</v>
      </c>
      <c r="E33" s="244">
        <v>45</v>
      </c>
      <c r="F33" s="244">
        <v>540536</v>
      </c>
      <c r="G33" s="244">
        <v>1313719</v>
      </c>
      <c r="H33" s="254">
        <f t="shared" si="1"/>
        <v>-540491</v>
      </c>
      <c r="I33" s="255">
        <f t="shared" si="0"/>
        <v>-29.099999999999998</v>
      </c>
      <c r="J33" s="269"/>
    </row>
    <row r="34" spans="1:10" ht="12.75" customHeight="1">
      <c r="A34" s="243">
        <v>26</v>
      </c>
      <c r="B34" s="243" t="s">
        <v>57</v>
      </c>
      <c r="C34" s="246">
        <v>2941205</v>
      </c>
      <c r="D34" s="244">
        <v>7521678</v>
      </c>
      <c r="E34" s="244">
        <v>1</v>
      </c>
      <c r="F34" s="244">
        <v>2931654</v>
      </c>
      <c r="G34" s="244">
        <v>3946946</v>
      </c>
      <c r="H34" s="254">
        <f t="shared" si="1"/>
        <v>-3574732</v>
      </c>
      <c r="I34" s="255">
        <f t="shared" si="0"/>
        <v>-47.5</v>
      </c>
      <c r="J34" s="269"/>
    </row>
    <row r="35" spans="1:10" ht="12.75" customHeight="1">
      <c r="A35" s="243">
        <v>27</v>
      </c>
      <c r="B35" s="243" t="s">
        <v>59</v>
      </c>
      <c r="C35" s="246">
        <v>883280</v>
      </c>
      <c r="D35" s="244">
        <v>1105764</v>
      </c>
      <c r="E35" s="244">
        <v>9</v>
      </c>
      <c r="F35" s="244">
        <v>946284</v>
      </c>
      <c r="G35" s="244">
        <v>309489</v>
      </c>
      <c r="H35" s="254">
        <f t="shared" si="1"/>
        <v>-796275</v>
      </c>
      <c r="I35" s="255">
        <f t="shared" si="0"/>
        <v>-72</v>
      </c>
      <c r="J35" s="269"/>
    </row>
    <row r="36" spans="1:10" ht="12.75" customHeight="1">
      <c r="A36" s="243">
        <v>28</v>
      </c>
      <c r="B36" s="243" t="s">
        <v>176</v>
      </c>
      <c r="C36" s="246">
        <v>3995391</v>
      </c>
      <c r="D36" s="244">
        <v>4168770</v>
      </c>
      <c r="E36" s="244">
        <v>339</v>
      </c>
      <c r="F36" s="244">
        <v>1526618</v>
      </c>
      <c r="G36" s="244">
        <v>3042491</v>
      </c>
      <c r="H36" s="254">
        <f t="shared" si="1"/>
        <v>-1126279</v>
      </c>
      <c r="I36" s="255">
        <f t="shared" si="0"/>
        <v>-27</v>
      </c>
      <c r="J36" s="269"/>
    </row>
    <row r="37" spans="1:10" ht="12.75" customHeight="1">
      <c r="A37" s="243">
        <v>29</v>
      </c>
      <c r="B37" s="243" t="s">
        <v>61</v>
      </c>
      <c r="C37" s="246">
        <v>1422605</v>
      </c>
      <c r="D37" s="244">
        <v>2060667</v>
      </c>
      <c r="E37" s="244">
        <v>643</v>
      </c>
      <c r="F37" s="244">
        <v>783410</v>
      </c>
      <c r="G37" s="244">
        <v>1277900</v>
      </c>
      <c r="H37" s="254">
        <f t="shared" si="1"/>
        <v>-782767</v>
      </c>
      <c r="I37" s="255">
        <f t="shared" si="0"/>
        <v>-38</v>
      </c>
      <c r="J37" s="269"/>
    </row>
    <row r="38" spans="1:10" ht="12.75" customHeight="1">
      <c r="A38" s="243">
        <v>30</v>
      </c>
      <c r="B38" s="243" t="s">
        <v>62</v>
      </c>
      <c r="C38" s="246">
        <v>2783386</v>
      </c>
      <c r="D38" s="244">
        <v>3255518</v>
      </c>
      <c r="E38" s="244">
        <v>32</v>
      </c>
      <c r="F38" s="244">
        <v>1043309</v>
      </c>
      <c r="G38" s="244">
        <v>2811349</v>
      </c>
      <c r="H38" s="254">
        <f t="shared" si="1"/>
        <v>-444169</v>
      </c>
      <c r="I38" s="255">
        <f t="shared" si="0"/>
        <v>-13.600000000000001</v>
      </c>
      <c r="J38" s="269"/>
    </row>
    <row r="39" spans="1:10" ht="12.75" customHeight="1">
      <c r="A39" s="243">
        <v>31</v>
      </c>
      <c r="B39" s="243" t="s">
        <v>63</v>
      </c>
      <c r="C39" s="246">
        <v>4129249</v>
      </c>
      <c r="D39" s="244">
        <v>4079717</v>
      </c>
      <c r="E39" s="244">
        <v>2165</v>
      </c>
      <c r="F39" s="244">
        <v>868017</v>
      </c>
      <c r="G39" s="244">
        <v>3463865</v>
      </c>
      <c r="H39" s="254">
        <f t="shared" si="1"/>
        <v>-615852</v>
      </c>
      <c r="I39" s="255">
        <f t="shared" si="0"/>
        <v>-15.1</v>
      </c>
      <c r="J39" s="269"/>
    </row>
    <row r="40" spans="1:10" ht="12.75" customHeight="1">
      <c r="A40" s="243">
        <v>32</v>
      </c>
      <c r="B40" s="243" t="s">
        <v>64</v>
      </c>
      <c r="C40" s="246">
        <v>2260637</v>
      </c>
      <c r="D40" s="244">
        <v>3839172</v>
      </c>
      <c r="E40" s="244">
        <v>1600</v>
      </c>
      <c r="F40" s="244">
        <v>3410000</v>
      </c>
      <c r="G40" s="244">
        <v>1430772</v>
      </c>
      <c r="H40" s="254">
        <f t="shared" si="1"/>
        <v>-2408400</v>
      </c>
      <c r="I40" s="255">
        <f t="shared" si="0"/>
        <v>-62.7</v>
      </c>
      <c r="J40" s="269"/>
    </row>
    <row r="41" spans="1:10" ht="12.75" customHeight="1">
      <c r="A41" s="243">
        <v>33</v>
      </c>
      <c r="B41" s="243" t="s">
        <v>65</v>
      </c>
      <c r="C41" s="246">
        <v>1627400</v>
      </c>
      <c r="D41" s="244">
        <v>1780664</v>
      </c>
      <c r="E41" s="244">
        <v>1</v>
      </c>
      <c r="F41" s="244">
        <v>850000</v>
      </c>
      <c r="G41" s="244">
        <v>948166</v>
      </c>
      <c r="H41" s="254">
        <f t="shared" si="1"/>
        <v>-832498</v>
      </c>
      <c r="I41" s="255">
        <f t="shared" si="0"/>
        <v>-46.800000000000004</v>
      </c>
      <c r="J41" s="269"/>
    </row>
    <row r="42" spans="1:10" ht="12.75" customHeight="1">
      <c r="A42" s="243">
        <v>34</v>
      </c>
      <c r="B42" s="243" t="s">
        <v>66</v>
      </c>
      <c r="C42" s="246">
        <v>3929599</v>
      </c>
      <c r="D42" s="244">
        <v>4192830</v>
      </c>
      <c r="E42" s="244">
        <v>39</v>
      </c>
      <c r="F42" s="244">
        <v>1400000</v>
      </c>
      <c r="G42" s="244">
        <v>2792869</v>
      </c>
      <c r="H42" s="254">
        <f t="shared" si="1"/>
        <v>-1399961</v>
      </c>
      <c r="I42" s="255">
        <f t="shared" si="0"/>
        <v>-33.4</v>
      </c>
      <c r="J42" s="269"/>
    </row>
    <row r="43" spans="1:10" ht="12.75" customHeight="1">
      <c r="A43" s="243">
        <v>35</v>
      </c>
      <c r="B43" s="243" t="s">
        <v>67</v>
      </c>
      <c r="C43" s="246">
        <v>628631</v>
      </c>
      <c r="D43" s="244">
        <v>1038638</v>
      </c>
      <c r="E43" s="244">
        <v>5</v>
      </c>
      <c r="F43" s="244">
        <v>500000</v>
      </c>
      <c r="G43" s="244">
        <v>538643</v>
      </c>
      <c r="H43" s="254">
        <f t="shared" si="1"/>
        <v>-499995</v>
      </c>
      <c r="I43" s="255">
        <f t="shared" si="0"/>
        <v>-48.1</v>
      </c>
      <c r="J43" s="269"/>
    </row>
    <row r="44" spans="1:10" ht="12.75" customHeight="1">
      <c r="A44" s="243">
        <v>36</v>
      </c>
      <c r="B44" s="243" t="s">
        <v>68</v>
      </c>
      <c r="C44" s="246">
        <v>1373524</v>
      </c>
      <c r="D44" s="244">
        <v>1759234</v>
      </c>
      <c r="E44" s="244">
        <v>3457</v>
      </c>
      <c r="F44" s="244">
        <v>448110</v>
      </c>
      <c r="G44" s="244">
        <v>1714581</v>
      </c>
      <c r="H44" s="254">
        <f t="shared" si="1"/>
        <v>-44653</v>
      </c>
      <c r="I44" s="255">
        <f t="shared" si="0"/>
        <v>-2.5</v>
      </c>
      <c r="J44" s="269"/>
    </row>
    <row r="45" spans="1:10" ht="12.75" customHeight="1">
      <c r="A45" s="243">
        <v>37</v>
      </c>
      <c r="B45" s="243" t="s">
        <v>69</v>
      </c>
      <c r="C45" s="246">
        <v>903033</v>
      </c>
      <c r="D45" s="244">
        <v>1893572</v>
      </c>
      <c r="E45" s="244">
        <v>255013</v>
      </c>
      <c r="F45" s="244">
        <v>715788</v>
      </c>
      <c r="G45" s="244">
        <v>1432797</v>
      </c>
      <c r="H45" s="254">
        <f t="shared" si="1"/>
        <v>-460775</v>
      </c>
      <c r="I45" s="255">
        <f t="shared" si="0"/>
        <v>-24.3</v>
      </c>
      <c r="J45" s="269"/>
    </row>
    <row r="46" spans="1:10" ht="12.75" customHeight="1">
      <c r="A46" s="243">
        <v>38</v>
      </c>
      <c r="B46" s="243" t="s">
        <v>70</v>
      </c>
      <c r="C46" s="246">
        <v>1263041</v>
      </c>
      <c r="D46" s="244">
        <v>2038595</v>
      </c>
      <c r="E46" s="244">
        <v>100</v>
      </c>
      <c r="F46" s="244">
        <v>899561</v>
      </c>
      <c r="G46" s="244">
        <v>1139134</v>
      </c>
      <c r="H46" s="254">
        <f t="shared" si="1"/>
        <v>-899461</v>
      </c>
      <c r="I46" s="255">
        <f t="shared" si="0"/>
        <v>-44.1</v>
      </c>
      <c r="J46" s="269"/>
    </row>
    <row r="47" spans="1:10" ht="12.75" customHeight="1">
      <c r="A47" s="243">
        <v>39</v>
      </c>
      <c r="B47" s="243" t="s">
        <v>71</v>
      </c>
      <c r="C47" s="246">
        <v>3709691</v>
      </c>
      <c r="D47" s="244">
        <v>3668443</v>
      </c>
      <c r="E47" s="244">
        <v>2408</v>
      </c>
      <c r="F47" s="244">
        <v>1095297</v>
      </c>
      <c r="G47" s="244">
        <v>2575554</v>
      </c>
      <c r="H47" s="254">
        <f t="shared" si="1"/>
        <v>-1092889</v>
      </c>
      <c r="I47" s="255">
        <f t="shared" si="0"/>
        <v>-29.799999999999997</v>
      </c>
      <c r="J47" s="269"/>
    </row>
    <row r="48" spans="1:10" ht="12.75" customHeight="1">
      <c r="A48" s="243">
        <v>40</v>
      </c>
      <c r="B48" s="243" t="s">
        <v>177</v>
      </c>
      <c r="C48" s="246">
        <v>946512</v>
      </c>
      <c r="D48" s="244">
        <v>1067977</v>
      </c>
      <c r="E48" s="244">
        <v>3322</v>
      </c>
      <c r="F48" s="244">
        <v>290751</v>
      </c>
      <c r="G48" s="244">
        <v>780548</v>
      </c>
      <c r="H48" s="254">
        <f t="shared" si="1"/>
        <v>-287429</v>
      </c>
      <c r="I48" s="255">
        <f t="shared" si="0"/>
        <v>-26.900000000000002</v>
      </c>
      <c r="J48" s="269"/>
    </row>
    <row r="49" spans="1:10" ht="12.75" customHeight="1">
      <c r="A49" s="243">
        <v>41</v>
      </c>
      <c r="B49" s="243" t="s">
        <v>11</v>
      </c>
      <c r="C49" s="246">
        <v>842151</v>
      </c>
      <c r="D49" s="244">
        <v>939397</v>
      </c>
      <c r="E49" s="244">
        <v>607</v>
      </c>
      <c r="F49" s="244">
        <v>281460</v>
      </c>
      <c r="G49" s="244">
        <v>658544</v>
      </c>
      <c r="H49" s="254">
        <f t="shared" si="1"/>
        <v>-280853</v>
      </c>
      <c r="I49" s="255">
        <f t="shared" si="0"/>
        <v>-29.9</v>
      </c>
      <c r="J49" s="269"/>
    </row>
    <row r="50" spans="1:10" ht="12.75" customHeight="1">
      <c r="A50" s="243">
        <v>42</v>
      </c>
      <c r="B50" s="243" t="s">
        <v>13</v>
      </c>
      <c r="C50" s="246">
        <v>1069176</v>
      </c>
      <c r="D50" s="244">
        <v>1442378</v>
      </c>
      <c r="E50" s="244">
        <v>1</v>
      </c>
      <c r="F50" s="244">
        <v>66134</v>
      </c>
      <c r="G50" s="244">
        <v>1376245</v>
      </c>
      <c r="H50" s="254">
        <f t="shared" si="1"/>
        <v>-66133</v>
      </c>
      <c r="I50" s="255">
        <f t="shared" si="0"/>
        <v>-4.6</v>
      </c>
      <c r="J50" s="269"/>
    </row>
    <row r="51" spans="1:10" ht="12.75" customHeight="1">
      <c r="A51" s="243">
        <v>43</v>
      </c>
      <c r="B51" s="243" t="s">
        <v>15</v>
      </c>
      <c r="C51" s="246">
        <v>591285</v>
      </c>
      <c r="D51" s="244">
        <v>1021344</v>
      </c>
      <c r="E51" s="244">
        <v>213917</v>
      </c>
      <c r="F51" s="244">
        <v>373891</v>
      </c>
      <c r="G51" s="244">
        <v>861370</v>
      </c>
      <c r="H51" s="254">
        <f t="shared" si="1"/>
        <v>-159974</v>
      </c>
      <c r="I51" s="255">
        <f t="shared" si="0"/>
        <v>-15.7</v>
      </c>
      <c r="J51" s="269"/>
    </row>
    <row r="52" spans="1:10" ht="12.75" customHeight="1">
      <c r="A52" s="243">
        <v>44</v>
      </c>
      <c r="B52" s="243" t="s">
        <v>17</v>
      </c>
      <c r="C52" s="246">
        <v>512779</v>
      </c>
      <c r="D52" s="244">
        <v>555162</v>
      </c>
      <c r="E52" s="244">
        <v>1</v>
      </c>
      <c r="F52" s="244">
        <v>134000</v>
      </c>
      <c r="G52" s="244">
        <v>421163</v>
      </c>
      <c r="H52" s="254">
        <f t="shared" si="1"/>
        <v>-133999</v>
      </c>
      <c r="I52" s="255">
        <f t="shared" si="0"/>
        <v>-24.099999999999998</v>
      </c>
      <c r="J52" s="269"/>
    </row>
    <row r="53" spans="1:10" ht="12.75" customHeight="1">
      <c r="A53" s="243">
        <v>45</v>
      </c>
      <c r="B53" s="243" t="s">
        <v>19</v>
      </c>
      <c r="C53" s="246">
        <v>422483</v>
      </c>
      <c r="D53" s="244">
        <v>850753</v>
      </c>
      <c r="E53" s="244">
        <v>5</v>
      </c>
      <c r="F53" s="244">
        <v>10000</v>
      </c>
      <c r="G53" s="244">
        <v>840758</v>
      </c>
      <c r="H53" s="254">
        <f t="shared" si="1"/>
        <v>-9995</v>
      </c>
      <c r="I53" s="255">
        <f t="shared" si="0"/>
        <v>-1.2</v>
      </c>
      <c r="J53" s="269"/>
    </row>
    <row r="54" spans="1:10" ht="12.75" customHeight="1">
      <c r="A54" s="243">
        <v>46</v>
      </c>
      <c r="B54" s="243" t="s">
        <v>21</v>
      </c>
      <c r="C54" s="246">
        <v>350056</v>
      </c>
      <c r="D54" s="244">
        <v>730057</v>
      </c>
      <c r="E54" s="244">
        <v>2</v>
      </c>
      <c r="F54" s="244">
        <v>200000</v>
      </c>
      <c r="G54" s="244">
        <v>530059</v>
      </c>
      <c r="H54" s="254">
        <f t="shared" si="1"/>
        <v>-199998</v>
      </c>
      <c r="I54" s="255">
        <f t="shared" si="0"/>
        <v>-27.400000000000002</v>
      </c>
      <c r="J54" s="269"/>
    </row>
    <row r="55" spans="1:10" ht="12.75" customHeight="1">
      <c r="A55" s="243">
        <v>47</v>
      </c>
      <c r="B55" s="243" t="s">
        <v>23</v>
      </c>
      <c r="C55" s="246">
        <v>843412</v>
      </c>
      <c r="D55" s="244">
        <v>1174207</v>
      </c>
      <c r="E55" s="244">
        <v>11</v>
      </c>
      <c r="F55" s="244">
        <v>384177</v>
      </c>
      <c r="G55" s="244">
        <v>890041</v>
      </c>
      <c r="H55" s="254">
        <f t="shared" si="1"/>
        <v>-284166</v>
      </c>
      <c r="I55" s="255">
        <f t="shared" si="0"/>
        <v>-24.2</v>
      </c>
      <c r="J55" s="269"/>
    </row>
    <row r="56" spans="1:10" ht="12.75" customHeight="1">
      <c r="A56" s="243">
        <v>48</v>
      </c>
      <c r="B56" s="243" t="s">
        <v>25</v>
      </c>
      <c r="C56" s="246">
        <v>878967</v>
      </c>
      <c r="D56" s="244">
        <v>1148479</v>
      </c>
      <c r="E56" s="244">
        <v>254</v>
      </c>
      <c r="F56" s="244">
        <v>242516</v>
      </c>
      <c r="G56" s="244">
        <v>906217</v>
      </c>
      <c r="H56" s="254">
        <f t="shared" si="1"/>
        <v>-242262</v>
      </c>
      <c r="I56" s="255">
        <f t="shared" si="0"/>
        <v>-21.099999999999998</v>
      </c>
      <c r="J56" s="269"/>
    </row>
    <row r="57" spans="1:10" ht="12.75" customHeight="1">
      <c r="A57" s="243">
        <v>49</v>
      </c>
      <c r="B57" s="243" t="s">
        <v>27</v>
      </c>
      <c r="C57" s="246">
        <v>1276686</v>
      </c>
      <c r="D57" s="244">
        <v>1285950</v>
      </c>
      <c r="E57" s="244">
        <v>47</v>
      </c>
      <c r="F57" s="244">
        <v>215000</v>
      </c>
      <c r="G57" s="244">
        <v>1070997</v>
      </c>
      <c r="H57" s="254">
        <f t="shared" si="1"/>
        <v>-214953</v>
      </c>
      <c r="I57" s="255">
        <f t="shared" si="0"/>
        <v>-16.7</v>
      </c>
      <c r="J57" s="269"/>
    </row>
    <row r="58" spans="1:10" ht="12.75" customHeight="1">
      <c r="A58" s="243">
        <v>50</v>
      </c>
      <c r="B58" s="243" t="s">
        <v>29</v>
      </c>
      <c r="C58" s="246">
        <v>321738</v>
      </c>
      <c r="D58" s="244">
        <v>626930</v>
      </c>
      <c r="E58" s="244">
        <v>39</v>
      </c>
      <c r="F58" s="244">
        <v>55112</v>
      </c>
      <c r="G58" s="244">
        <v>571857</v>
      </c>
      <c r="H58" s="254">
        <f t="shared" si="1"/>
        <v>-55073</v>
      </c>
      <c r="I58" s="255">
        <f t="shared" si="0"/>
        <v>-8.799999999999999</v>
      </c>
      <c r="J58" s="269"/>
    </row>
    <row r="59" spans="1:10" ht="12.75" customHeight="1">
      <c r="A59" s="243">
        <v>51</v>
      </c>
      <c r="B59" s="243" t="s">
        <v>31</v>
      </c>
      <c r="C59" s="246">
        <v>886030</v>
      </c>
      <c r="D59" s="244">
        <v>961794</v>
      </c>
      <c r="E59" s="244">
        <v>15</v>
      </c>
      <c r="F59" s="244">
        <v>185116</v>
      </c>
      <c r="G59" s="244">
        <v>776693</v>
      </c>
      <c r="H59" s="254">
        <f t="shared" si="1"/>
        <v>-185101</v>
      </c>
      <c r="I59" s="255">
        <f t="shared" si="0"/>
        <v>-19.2</v>
      </c>
      <c r="J59" s="269"/>
    </row>
    <row r="60" spans="1:10" ht="12.75" customHeight="1">
      <c r="A60" s="243">
        <v>52</v>
      </c>
      <c r="B60" s="243" t="s">
        <v>33</v>
      </c>
      <c r="C60" s="246">
        <v>1073096</v>
      </c>
      <c r="D60" s="244">
        <v>1237096</v>
      </c>
      <c r="E60" s="244">
        <v>15000</v>
      </c>
      <c r="F60" s="244">
        <v>135845</v>
      </c>
      <c r="G60" s="244">
        <v>1116251</v>
      </c>
      <c r="H60" s="254">
        <f t="shared" si="1"/>
        <v>-120845</v>
      </c>
      <c r="I60" s="255">
        <f t="shared" si="0"/>
        <v>-9.8</v>
      </c>
      <c r="J60" s="269"/>
    </row>
    <row r="61" spans="1:10" ht="12.75" customHeight="1">
      <c r="A61" s="243">
        <v>53</v>
      </c>
      <c r="B61" s="243" t="s">
        <v>35</v>
      </c>
      <c r="C61" s="246">
        <v>534983</v>
      </c>
      <c r="D61" s="244">
        <v>1047711</v>
      </c>
      <c r="E61" s="244">
        <v>2007</v>
      </c>
      <c r="F61" s="244">
        <v>122716</v>
      </c>
      <c r="G61" s="244">
        <v>927002</v>
      </c>
      <c r="H61" s="254">
        <f t="shared" si="1"/>
        <v>-120709</v>
      </c>
      <c r="I61" s="255">
        <f t="shared" si="0"/>
        <v>-11.5</v>
      </c>
      <c r="J61" s="269"/>
    </row>
    <row r="62" spans="1:10" ht="12.75" customHeight="1">
      <c r="A62" s="243">
        <v>54</v>
      </c>
      <c r="B62" s="243" t="s">
        <v>37</v>
      </c>
      <c r="C62" s="246">
        <v>466932</v>
      </c>
      <c r="D62" s="244">
        <v>564906</v>
      </c>
      <c r="E62" s="244">
        <v>500</v>
      </c>
      <c r="F62" s="244">
        <v>127664</v>
      </c>
      <c r="G62" s="244">
        <v>437742</v>
      </c>
      <c r="H62" s="254">
        <f t="shared" si="1"/>
        <v>-127164</v>
      </c>
      <c r="I62" s="255">
        <f t="shared" si="0"/>
        <v>-22.5</v>
      </c>
      <c r="J62" s="269"/>
    </row>
    <row r="63" spans="1:10" ht="12.75" customHeight="1">
      <c r="A63" s="243">
        <v>55</v>
      </c>
      <c r="B63" s="243" t="s">
        <v>39</v>
      </c>
      <c r="C63" s="246">
        <v>1068412</v>
      </c>
      <c r="D63" s="244">
        <v>1070812</v>
      </c>
      <c r="E63" s="244">
        <v>2300</v>
      </c>
      <c r="F63" s="244">
        <v>440000</v>
      </c>
      <c r="G63" s="244">
        <v>633112</v>
      </c>
      <c r="H63" s="254">
        <f t="shared" si="1"/>
        <v>-437700</v>
      </c>
      <c r="I63" s="255">
        <f t="shared" si="0"/>
        <v>-40.9</v>
      </c>
      <c r="J63" s="269"/>
    </row>
    <row r="64" spans="1:10" ht="12.75" customHeight="1">
      <c r="A64" s="243">
        <v>56</v>
      </c>
      <c r="B64" s="243" t="s">
        <v>41</v>
      </c>
      <c r="C64" s="246">
        <v>993354</v>
      </c>
      <c r="D64" s="244">
        <v>1047504</v>
      </c>
      <c r="E64" s="244">
        <v>100</v>
      </c>
      <c r="F64" s="244">
        <v>170000</v>
      </c>
      <c r="G64" s="244">
        <v>877604</v>
      </c>
      <c r="H64" s="254">
        <f t="shared" si="1"/>
        <v>-169900</v>
      </c>
      <c r="I64" s="255">
        <f t="shared" si="0"/>
        <v>-16.2</v>
      </c>
      <c r="J64" s="269"/>
    </row>
    <row r="65" spans="1:10" ht="12.75" customHeight="1">
      <c r="A65" s="243">
        <v>57</v>
      </c>
      <c r="B65" s="243" t="s">
        <v>43</v>
      </c>
      <c r="C65" s="246">
        <v>1092812</v>
      </c>
      <c r="D65" s="244">
        <v>1092812</v>
      </c>
      <c r="E65" s="244">
        <v>64</v>
      </c>
      <c r="F65" s="244">
        <v>211091</v>
      </c>
      <c r="G65" s="244">
        <v>1077785</v>
      </c>
      <c r="H65" s="254">
        <f t="shared" si="1"/>
        <v>-15027</v>
      </c>
      <c r="I65" s="255">
        <f t="shared" si="0"/>
        <v>-1.4000000000000001</v>
      </c>
      <c r="J65" s="269"/>
    </row>
    <row r="66" spans="1:10" ht="12.75" customHeight="1">
      <c r="A66" s="243">
        <v>58</v>
      </c>
      <c r="B66" s="243" t="s">
        <v>45</v>
      </c>
      <c r="C66" s="246">
        <v>1350379</v>
      </c>
      <c r="D66" s="244">
        <v>1352304</v>
      </c>
      <c r="E66" s="244">
        <v>1957</v>
      </c>
      <c r="F66" s="244">
        <v>52341</v>
      </c>
      <c r="G66" s="244">
        <v>1301920</v>
      </c>
      <c r="H66" s="254">
        <f t="shared" si="1"/>
        <v>-50384</v>
      </c>
      <c r="I66" s="255">
        <f t="shared" si="0"/>
        <v>-3.6999999999999997</v>
      </c>
      <c r="J66" s="269"/>
    </row>
    <row r="67" spans="1:10" ht="12.75" customHeight="1">
      <c r="A67" s="243">
        <v>59</v>
      </c>
      <c r="B67" s="243" t="s">
        <v>47</v>
      </c>
      <c r="C67" s="246">
        <v>1438117</v>
      </c>
      <c r="D67" s="244">
        <v>1473339</v>
      </c>
      <c r="E67" s="244">
        <v>541</v>
      </c>
      <c r="F67" s="244">
        <v>613948</v>
      </c>
      <c r="G67" s="244">
        <v>1009932</v>
      </c>
      <c r="H67" s="254">
        <f t="shared" si="1"/>
        <v>-463407</v>
      </c>
      <c r="I67" s="255">
        <f t="shared" si="0"/>
        <v>-31.5</v>
      </c>
      <c r="J67" s="269"/>
    </row>
    <row r="68" spans="1:10" ht="12.75" customHeight="1">
      <c r="A68" s="243">
        <v>60</v>
      </c>
      <c r="B68" s="243" t="s">
        <v>49</v>
      </c>
      <c r="C68" s="246">
        <v>1215767</v>
      </c>
      <c r="D68" s="244">
        <v>1370784</v>
      </c>
      <c r="E68" s="244">
        <v>5015</v>
      </c>
      <c r="F68" s="244">
        <v>500000</v>
      </c>
      <c r="G68" s="244">
        <v>875799</v>
      </c>
      <c r="H68" s="254">
        <f t="shared" si="1"/>
        <v>-494985</v>
      </c>
      <c r="I68" s="255">
        <f t="shared" si="0"/>
        <v>-36.1</v>
      </c>
      <c r="J68" s="269"/>
    </row>
    <row r="69" spans="1:10" ht="12.75" customHeight="1">
      <c r="A69" s="243">
        <v>61</v>
      </c>
      <c r="B69" s="243" t="s">
        <v>178</v>
      </c>
      <c r="C69" s="246">
        <v>1084257</v>
      </c>
      <c r="D69" s="244">
        <v>1300035</v>
      </c>
      <c r="E69" s="244">
        <v>121</v>
      </c>
      <c r="F69" s="244">
        <v>481736</v>
      </c>
      <c r="G69" s="244">
        <v>833420</v>
      </c>
      <c r="H69" s="254">
        <f t="shared" si="1"/>
        <v>-466615</v>
      </c>
      <c r="I69" s="255">
        <f t="shared" si="0"/>
        <v>-35.9</v>
      </c>
      <c r="J69" s="269"/>
    </row>
    <row r="70" spans="1:10" ht="12.75" customHeight="1">
      <c r="A70" s="243">
        <v>62</v>
      </c>
      <c r="B70" s="243" t="s">
        <v>52</v>
      </c>
      <c r="C70" s="246">
        <v>992283</v>
      </c>
      <c r="D70" s="244">
        <v>1295271</v>
      </c>
      <c r="E70" s="244">
        <v>4</v>
      </c>
      <c r="F70" s="244">
        <v>475189</v>
      </c>
      <c r="G70" s="244">
        <v>990086</v>
      </c>
      <c r="H70" s="254">
        <f t="shared" si="1"/>
        <v>-305185</v>
      </c>
      <c r="I70" s="255">
        <f t="shared" si="0"/>
        <v>-23.599999999999998</v>
      </c>
      <c r="J70" s="269"/>
    </row>
    <row r="71" spans="1:10" ht="12.75" customHeight="1">
      <c r="A71" s="243">
        <v>63</v>
      </c>
      <c r="B71" s="243" t="s">
        <v>53</v>
      </c>
      <c r="C71" s="246">
        <v>726772</v>
      </c>
      <c r="D71" s="244">
        <v>860882</v>
      </c>
      <c r="E71" s="244">
        <v>15</v>
      </c>
      <c r="F71" s="244">
        <v>470000</v>
      </c>
      <c r="G71" s="244">
        <v>390897</v>
      </c>
      <c r="H71" s="254">
        <f t="shared" si="1"/>
        <v>-469985</v>
      </c>
      <c r="I71" s="255">
        <f>IF(AND(OR($G71=0,$G71=""),OR($D71="",$D71=0)),"-",IF(AND($D71&gt;0,OR($G71=0,$G71="")),"皆増",IF(AND($G71&gt;0,OR($D71="",$D71=0)),"皆減",ROUND($H71/$D71,3))))*100</f>
        <v>-54.6</v>
      </c>
      <c r="J71" s="269"/>
    </row>
    <row r="72" spans="1:9" ht="67.5" customHeight="1">
      <c r="A72" s="344" t="s">
        <v>212</v>
      </c>
      <c r="B72" s="344"/>
      <c r="C72" s="344"/>
      <c r="D72" s="344"/>
      <c r="E72" s="344"/>
      <c r="F72" s="344"/>
      <c r="G72" s="344"/>
      <c r="H72" s="344"/>
      <c r="I72" s="344"/>
    </row>
  </sheetData>
  <sheetProtection/>
  <mergeCells count="11">
    <mergeCell ref="A72:I72"/>
    <mergeCell ref="E3:G3"/>
    <mergeCell ref="A6:B6"/>
    <mergeCell ref="A7:B7"/>
    <mergeCell ref="A8:B8"/>
    <mergeCell ref="A3:A4"/>
    <mergeCell ref="B3:B4"/>
    <mergeCell ref="C3:C4"/>
    <mergeCell ref="D3:D4"/>
    <mergeCell ref="H3:H4"/>
    <mergeCell ref="I3:I4"/>
  </mergeCells>
  <printOptions/>
  <pageMargins left="0.7086614173228347" right="0.7086614173228347" top="0.7480314960629921" bottom="0.7480314960629921" header="0.31496062992125984" footer="0.31496062992125984"/>
  <pageSetup fitToWidth="0" fitToHeight="1" horizontalDpi="600" verticalDpi="600" orientation="portrait" paperSize="9" scale="71"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 </cp:lastModifiedBy>
  <cp:lastPrinted>2022-03-29T06:53:46Z</cp:lastPrinted>
  <dcterms:created xsi:type="dcterms:W3CDTF">2013-03-21T06:27:35Z</dcterms:created>
  <dcterms:modified xsi:type="dcterms:W3CDTF">2023-02-06T08:58:08Z</dcterms:modified>
  <cp:category/>
  <cp:version/>
  <cp:contentType/>
  <cp:contentStatus/>
</cp:coreProperties>
</file>