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25" yWindow="285" windowWidth="9315" windowHeight="8520" activeTab="0"/>
  </bookViews>
  <sheets>
    <sheet name="予算総額" sheetId="1" r:id="rId1"/>
    <sheet name="歳入" sheetId="2" r:id="rId2"/>
    <sheet name="性質別歳出" sheetId="3" r:id="rId3"/>
    <sheet name="目的別歳出" sheetId="4" r:id="rId4"/>
  </sheets>
  <externalReferences>
    <externalReference r:id="rId7"/>
  </externalReferences>
  <definedNames>
    <definedName name="_xlnm.Print_Area" localSheetId="1">'歳入'!$A$1:$I$36</definedName>
    <definedName name="_xlnm.Print_Area" localSheetId="2">'性質別歳出'!$A$1:$K$43</definedName>
    <definedName name="_xlnm.Print_Area" localSheetId="3">'目的別歳出'!$A$1:$I$27</definedName>
    <definedName name="_xlnm.Print_Area" localSheetId="0">'予算総額'!$A$1:$N$46</definedName>
    <definedName name="_xlnm.Print_Titles" localSheetId="0">'予算総額'!$4:$4</definedName>
    <definedName name="前年度数値等">#REF!</definedName>
  </definedNames>
  <calcPr fullCalcOnLoad="1"/>
</workbook>
</file>

<file path=xl/sharedStrings.xml><?xml version="1.0" encoding="utf-8"?>
<sst xmlns="http://schemas.openxmlformats.org/spreadsheetml/2006/main" count="207" uniqueCount="174">
  <si>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</si>
  <si>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</si>
  <si>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</si>
  <si>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</si>
  <si>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</si>
  <si>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</si>
  <si>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</si>
  <si>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</si>
  <si>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</si>
  <si>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</si>
  <si>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</si>
  <si>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</si>
  <si>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</si>
  <si>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</si>
  <si>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</si>
  <si>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</si>
  <si>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</si>
  <si>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</si>
  <si>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</si>
  <si>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</si>
  <si>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</si>
  <si>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</si>
  <si>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</si>
  <si>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</si>
  <si>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</si>
  <si>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</si>
  <si>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</si>
  <si>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</si>
  <si>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</si>
  <si>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</si>
  <si>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</si>
  <si>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</si>
  <si>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</si>
  <si>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</si>
  <si>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</si>
  <si>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</si>
  <si>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</si>
  <si>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</si>
  <si>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</si>
  <si>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</si>
  <si>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</si>
  <si>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</si>
  <si>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</si>
  <si>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</si>
  <si>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</si>
  <si>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</si>
  <si>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</si>
  <si>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</si>
  <si>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</si>
  <si>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</si>
  <si>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</si>
  <si>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</si>
  <si>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</si>
  <si>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</si>
  <si>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</si>
  <si>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</si>
  <si>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</si>
  <si>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</si>
  <si>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</si>
  <si>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</si>
  <si>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</si>
  <si>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</si>
  <si>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</si>
  <si>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</si>
  <si>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</si>
  <si>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</si>
  <si>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</si>
  <si>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</si>
  <si>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</si>
  <si>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</si>
  <si>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</si>
  <si>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</si>
  <si>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</si>
  <si>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</si>
  <si>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</si>
  <si>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</si>
  <si>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</si>
  <si>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</si>
  <si>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</si>
  <si>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</si>
  <si>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</si>
  <si>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</si>
  <si>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</si>
  <si>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</si>
  <si>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</si>
  <si>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</si>
  <si>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</si>
  <si>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</si>
  <si>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</si>
  <si>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</si>
  <si>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</si>
  <si>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</si>
  <si>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震災復興特別交付税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</si>
  <si>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</si>
  <si>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</si>
  <si>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</si>
  <si>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</si>
  <si>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</si>
  <si>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</si>
  <si>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</si>
  <si>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</si>
  <si>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</si>
  <si>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</si>
  <si>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</si>
  <si>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</si>
  <si>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</si>
  <si>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</si>
  <si>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</si>
  <si>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</si>
  <si>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</si>
  <si>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</si>
  <si>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うち生活保護費</t>
  </si>
  <si>
    <t>公債費</t>
  </si>
  <si>
    <t>元金</t>
  </si>
  <si>
    <t>利子</t>
  </si>
  <si>
    <t>義務的経費合計　（A)</t>
  </si>
  <si>
    <t>普通建設事業費</t>
  </si>
  <si>
    <t>国庫補助事業費</t>
  </si>
  <si>
    <t>国直轄事業負担金</t>
  </si>
  <si>
    <t>単独事業費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</si>
  <si>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</si>
  <si>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</si>
  <si>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</si>
  <si>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</si>
  <si>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</si>
  <si>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</si>
  <si>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</si>
  <si>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</si>
  <si>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</si>
  <si>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</si>
  <si>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</si>
  <si>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</si>
  <si>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</si>
  <si>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</si>
  <si>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</si>
  <si>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</si>
  <si>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</si>
  <si>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</si>
  <si>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</si>
  <si>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（単位：千円、％）</t>
  </si>
  <si>
    <t>※１</t>
  </si>
  <si>
    <t>議会費</t>
  </si>
  <si>
    <t>総務費</t>
  </si>
  <si>
    <t>民生費</t>
  </si>
  <si>
    <t>うち生活保護費</t>
  </si>
  <si>
    <t>衛生費</t>
  </si>
  <si>
    <t>労働費</t>
  </si>
  <si>
    <t>農林水産業費</t>
  </si>
  <si>
    <t>商工費</t>
  </si>
  <si>
    <t>土木費</t>
  </si>
  <si>
    <t>消防費</t>
  </si>
  <si>
    <t>教育費</t>
  </si>
  <si>
    <t>災害復旧費</t>
  </si>
  <si>
    <t>公債費</t>
  </si>
  <si>
    <t>諸支出金</t>
  </si>
  <si>
    <t>予備費</t>
  </si>
  <si>
    <t xml:space="preserve"> </t>
  </si>
  <si>
    <t>うち建設地方債</t>
  </si>
  <si>
    <t>うち臨時財政対策債</t>
  </si>
  <si>
    <t>うち借換債</t>
  </si>
  <si>
    <t>平成29年度
当初予算額</t>
  </si>
  <si>
    <t>平成30年度
当初予算額</t>
  </si>
  <si>
    <t>平成30年度</t>
  </si>
  <si>
    <t>平成29年度</t>
  </si>
  <si>
    <t>　「その他税交付金等」は、利子割交付金、配当割交付金、分離課税所得割交付金、道府県民税所得割臨時交付金、株式等譲渡所得割交付金、ゴルフ場利用税交付金、自動車取得税交付金、軽油引取税交付金、国有提供施設等所在市町村助成交付金及び交通安全対策特別交付金の合計額である。</t>
  </si>
  <si>
    <t>平成30年度</t>
  </si>
  <si>
    <t>以下いずれかの交付金を受けて実施する事業</t>
  </si>
  <si>
    <t>社会資本整備総合交付金</t>
  </si>
  <si>
    <t>学校教育施設環境改善交付金</t>
  </si>
  <si>
    <t>公立学校施設整備負担金</t>
  </si>
  <si>
    <t>上記以外</t>
  </si>
  <si>
    <t>国直轄事業負担金</t>
  </si>
  <si>
    <t>単独事業費</t>
  </si>
  <si>
    <t>平成３０年度一般会計当初予算の状況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</si>
</sst>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s>
  <fonts count="57">
    <font>
      <sz val="11"/>
      <name val="ＭＳ Ｐゴシック"/>
      <family val="3"/>
    </font>
    <font>
      <sz val="11"/>
      <color indexed="8"/>
      <name val="ＭＳ Ｐゴシック"/>
      <family val="3"/>
    </font>
    <font>
      <sz val="20"/>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9"/>
      <color indexed="8"/>
      <name val="ＭＳ Ｐゴシック"/>
      <family val="3"/>
    </font>
    <font>
      <sz val="8"/>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
      <sz val="16"/>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8"/>
      <color rgb="FFFF0000"/>
      <name val="ＭＳ Ｐ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thin"/>
      <bottom style="medium"/>
    </border>
    <border>
      <left style="medium"/>
      <right style="thin"/>
      <top style="medium"/>
      <bottom>
        <color indexed="63"/>
      </bottom>
    </border>
    <border>
      <left style="medium"/>
      <right style="thin"/>
      <top style="thin"/>
      <bottom style="dotted"/>
    </border>
    <border>
      <left style="medium"/>
      <right style="thin"/>
      <top style="thin"/>
      <bottom style="hair"/>
    </border>
    <border>
      <left>
        <color indexed="63"/>
      </left>
      <right style="thin"/>
      <top style="thin"/>
      <bottom style="dotted"/>
    </border>
    <border>
      <left style="medium"/>
      <right style="thin"/>
      <top style="dotted"/>
      <bottom style="thin"/>
    </border>
    <border>
      <left style="medium"/>
      <right style="thin"/>
      <top style="hair"/>
      <bottom style="thin"/>
    </border>
    <border>
      <left>
        <color indexed="63"/>
      </left>
      <right style="thin"/>
      <top style="dotted"/>
      <bottom style="thin"/>
    </border>
    <border>
      <left style="medium"/>
      <right style="thin"/>
      <top style="thin"/>
      <bottom style="thin"/>
    </border>
    <border>
      <left style="medium"/>
      <right style="thin"/>
      <top style="dotted"/>
      <bottom style="double"/>
    </border>
    <border>
      <left>
        <color indexed="63"/>
      </left>
      <right style="thin"/>
      <top style="dotted"/>
      <bottom style="double"/>
    </border>
    <border>
      <left style="medium"/>
      <right style="thin"/>
      <top>
        <color indexed="63"/>
      </top>
      <bottom style="medium"/>
    </border>
    <border>
      <left>
        <color indexed="63"/>
      </left>
      <right style="thin"/>
      <top>
        <color indexed="63"/>
      </top>
      <bottom style="medium"/>
    </border>
    <border>
      <left style="medium"/>
      <right style="thin"/>
      <top style="dotted"/>
      <bottom style="dotted"/>
    </border>
    <border>
      <left>
        <color indexed="63"/>
      </left>
      <right style="thin"/>
      <top style="dotted"/>
      <bottom style="dotted"/>
    </border>
    <border>
      <left style="medium"/>
      <right style="thin"/>
      <top style="dotted"/>
      <bottom>
        <color indexed="63"/>
      </bottom>
    </border>
    <border>
      <left>
        <color indexed="63"/>
      </left>
      <right style="thin"/>
      <top style="dotted"/>
      <bottom>
        <color indexed="63"/>
      </bottom>
    </border>
    <border>
      <left style="medium"/>
      <right style="thin"/>
      <top style="double"/>
      <bottom style="medium"/>
    </border>
    <border>
      <left>
        <color indexed="63"/>
      </left>
      <right style="thin"/>
      <top style="double"/>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style="hair"/>
    </border>
    <border>
      <left>
        <color indexed="63"/>
      </left>
      <right>
        <color indexed="63"/>
      </right>
      <top>
        <color indexed="63"/>
      </top>
      <bottom style="medium"/>
    </border>
    <border>
      <left style="thin"/>
      <right style="medium"/>
      <top style="medium"/>
      <bottom>
        <color indexed="63"/>
      </bottom>
    </border>
    <border>
      <left style="thin"/>
      <right style="thin"/>
      <top style="medium"/>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thin"/>
      <top style="double"/>
      <bottom style="medium"/>
    </border>
    <border>
      <left style="thin"/>
      <right style="medium"/>
      <top style="double"/>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dotted"/>
      <bottom>
        <color indexed="63"/>
      </bottom>
    </border>
    <border>
      <left style="thin"/>
      <right style="medium"/>
      <top>
        <color indexed="63"/>
      </top>
      <bottom style="dotted"/>
    </border>
    <border>
      <left style="medium"/>
      <right style="thin"/>
      <top>
        <color indexed="63"/>
      </top>
      <bottom style="double"/>
    </border>
    <border>
      <left style="thin"/>
      <right style="medium"/>
      <top style="dotted"/>
      <bottom style="double"/>
    </border>
    <border>
      <left>
        <color indexed="63"/>
      </left>
      <right>
        <color indexed="63"/>
      </right>
      <top style="medium"/>
      <bottom>
        <color indexed="63"/>
      </bottom>
    </border>
    <border>
      <left style="thin"/>
      <right style="medium"/>
      <top style="thin"/>
      <bottom style="medium"/>
    </border>
    <border>
      <left style="medium"/>
      <right style="thin"/>
      <top>
        <color indexed="63"/>
      </top>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medium"/>
      <top style="dotted"/>
      <bottom style="double"/>
    </border>
    <border>
      <left>
        <color indexed="63"/>
      </left>
      <right style="medium"/>
      <top>
        <color indexed="63"/>
      </top>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otted"/>
      <bottom style="double"/>
    </border>
    <border>
      <left>
        <color indexed="63"/>
      </left>
      <right>
        <color indexed="63"/>
      </right>
      <top style="dotted"/>
      <bottom style="double"/>
    </border>
    <border>
      <left style="medium"/>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double"/>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thin"/>
    </border>
    <border>
      <left>
        <color indexed="63"/>
      </left>
      <right>
        <color indexed="63"/>
      </right>
      <top>
        <color indexed="63"/>
      </top>
      <bottom style="dotted"/>
    </border>
    <border>
      <left style="thin"/>
      <right>
        <color indexed="63"/>
      </right>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dotted"/>
      <top style="thin"/>
      <bottom style="dotted"/>
    </border>
    <border>
      <left>
        <color indexed="63"/>
      </left>
      <right>
        <color indexed="63"/>
      </right>
      <top>
        <color indexed="63"/>
      </top>
      <bottom style="thin"/>
    </border>
    <border>
      <left style="thin"/>
      <right style="dotted"/>
      <top style="dotted"/>
      <bottom style="dotted"/>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s>
  <cellStyleXfs count="14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2"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2"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2"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32"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2"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2"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2"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2"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4" borderId="1" applyNumberFormat="0" applyAlignment="0" applyProtection="0"/>
    <xf numFmtId="0" fontId="7" fillId="45" borderId="2" applyNumberFormat="0" applyAlignment="0" applyProtection="0"/>
    <xf numFmtId="0" fontId="7" fillId="45" borderId="2" applyNumberFormat="0" applyAlignment="0" applyProtection="0"/>
    <xf numFmtId="0" fontId="35" fillId="46"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9" fontId="31" fillId="0" borderId="0" applyFont="0" applyFill="0" applyBorder="0" applyAlignment="0" applyProtection="0"/>
    <xf numFmtId="9" fontId="0" fillId="0" borderId="0" applyFont="0" applyFill="0" applyBorder="0" applyAlignment="0" applyProtection="0"/>
    <xf numFmtId="0" fontId="31"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36"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7" fillId="5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8" fillId="51" borderId="7" applyNumberFormat="0" applyAlignment="0" applyProtection="0"/>
    <xf numFmtId="0" fontId="11" fillId="52" borderId="8" applyNumberFormat="0" applyAlignment="0" applyProtection="0"/>
    <xf numFmtId="0" fontId="11" fillId="52" borderId="8" applyNumberFormat="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38" fontId="0" fillId="0" borderId="0" applyFont="0" applyFill="0" applyBorder="0" applyAlignment="0" applyProtection="0"/>
    <xf numFmtId="0" fontId="40"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1"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2" fillId="0" borderId="13"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44" fillId="51" borderId="17" applyNumberFormat="0" applyAlignment="0" applyProtection="0"/>
    <xf numFmtId="0" fontId="17" fillId="52" borderId="18" applyNumberFormat="0" applyAlignment="0" applyProtection="0"/>
    <xf numFmtId="0" fontId="17" fillId="52" borderId="18" applyNumberFormat="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53" borderId="7" applyNumberFormat="0" applyAlignment="0" applyProtection="0"/>
    <xf numFmtId="0" fontId="19" fillId="13" borderId="8" applyNumberFormat="0" applyAlignment="0" applyProtection="0"/>
    <xf numFmtId="0" fontId="19" fillId="13" borderId="8" applyNumberFormat="0" applyAlignment="0" applyProtection="0"/>
    <xf numFmtId="0" fontId="4" fillId="0" borderId="0">
      <alignment vertical="center"/>
      <protection/>
    </xf>
    <xf numFmtId="0" fontId="0" fillId="0" borderId="0">
      <alignment/>
      <protection/>
    </xf>
    <xf numFmtId="0" fontId="20" fillId="0" borderId="0">
      <alignment/>
      <protection/>
    </xf>
    <xf numFmtId="0" fontId="47" fillId="54"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cellStyleXfs>
  <cellXfs count="305">
    <xf numFmtId="0" fontId="0" fillId="0" borderId="0" xfId="0" applyAlignment="1">
      <alignment/>
    </xf>
    <xf numFmtId="176" fontId="31" fillId="0" borderId="19" xfId="115" applyNumberFormat="1" applyFont="1" applyFill="1" applyBorder="1" applyAlignment="1">
      <alignment horizontal="center" vertical="center"/>
    </xf>
    <xf numFmtId="179" fontId="31" fillId="0" borderId="20" xfId="115" applyNumberFormat="1" applyFont="1" applyFill="1" applyBorder="1" applyAlignment="1">
      <alignment vertical="center"/>
    </xf>
    <xf numFmtId="179" fontId="31" fillId="0" borderId="21" xfId="115" applyNumberFormat="1" applyFont="1" applyFill="1" applyBorder="1" applyAlignment="1">
      <alignment vertical="center"/>
    </xf>
    <xf numFmtId="179" fontId="31" fillId="0" borderId="22" xfId="115" applyNumberFormat="1" applyFont="1" applyFill="1" applyBorder="1" applyAlignment="1">
      <alignment vertical="center"/>
    </xf>
    <xf numFmtId="179" fontId="31" fillId="0" borderId="23" xfId="115" applyNumberFormat="1" applyFont="1" applyFill="1" applyBorder="1" applyAlignment="1">
      <alignment vertical="center"/>
    </xf>
    <xf numFmtId="179" fontId="31" fillId="0" borderId="24" xfId="115" applyNumberFormat="1" applyFont="1" applyFill="1" applyBorder="1" applyAlignment="1">
      <alignment vertical="center"/>
    </xf>
    <xf numFmtId="179" fontId="31" fillId="0" borderId="25" xfId="115" applyNumberFormat="1" applyFont="1" applyFill="1" applyBorder="1" applyAlignment="1">
      <alignment vertical="center"/>
    </xf>
    <xf numFmtId="179" fontId="31" fillId="0" borderId="26" xfId="115" applyNumberFormat="1" applyFont="1" applyFill="1" applyBorder="1" applyAlignment="1">
      <alignment vertical="center"/>
    </xf>
    <xf numFmtId="179" fontId="31" fillId="0" borderId="27" xfId="115" applyNumberFormat="1" applyFont="1" applyFill="1" applyBorder="1" applyAlignment="1">
      <alignment vertical="center"/>
    </xf>
    <xf numFmtId="179" fontId="31" fillId="0" borderId="28" xfId="115" applyNumberFormat="1" applyFont="1" applyFill="1" applyBorder="1" applyAlignment="1">
      <alignment vertical="center"/>
    </xf>
    <xf numFmtId="179" fontId="31" fillId="0" borderId="29" xfId="115" applyNumberFormat="1" applyFont="1" applyFill="1" applyBorder="1" applyAlignment="1">
      <alignment vertical="center"/>
    </xf>
    <xf numFmtId="179" fontId="31" fillId="0" borderId="30" xfId="115" applyNumberFormat="1" applyFont="1" applyFill="1" applyBorder="1" applyAlignment="1">
      <alignment vertical="center"/>
    </xf>
    <xf numFmtId="179" fontId="31" fillId="0" borderId="31" xfId="115" applyNumberFormat="1" applyFont="1" applyFill="1" applyBorder="1" applyAlignment="1">
      <alignment vertical="center"/>
    </xf>
    <xf numFmtId="179" fontId="31" fillId="0" borderId="32" xfId="115" applyNumberFormat="1" applyFont="1" applyFill="1" applyBorder="1" applyAlignment="1">
      <alignment vertical="center"/>
    </xf>
    <xf numFmtId="179" fontId="31" fillId="0" borderId="33" xfId="115" applyNumberFormat="1" applyFont="1" applyFill="1" applyBorder="1" applyAlignment="1">
      <alignment vertical="center"/>
    </xf>
    <xf numFmtId="179" fontId="31" fillId="0" borderId="34" xfId="115" applyNumberFormat="1" applyFont="1" applyFill="1" applyBorder="1" applyAlignment="1">
      <alignment vertical="center"/>
    </xf>
    <xf numFmtId="179" fontId="31" fillId="0" borderId="35" xfId="115" applyNumberFormat="1" applyFont="1" applyFill="1" applyBorder="1" applyAlignment="1">
      <alignment vertical="center"/>
    </xf>
    <xf numFmtId="179" fontId="31" fillId="0" borderId="36" xfId="115" applyNumberFormat="1" applyFont="1" applyFill="1" applyBorder="1" applyAlignment="1">
      <alignment vertical="center"/>
    </xf>
    <xf numFmtId="179" fontId="31" fillId="0" borderId="37" xfId="115" applyNumberFormat="1" applyFont="1" applyFill="1" applyBorder="1" applyAlignment="1">
      <alignment vertical="center"/>
    </xf>
    <xf numFmtId="179" fontId="31" fillId="0" borderId="38" xfId="115" applyNumberFormat="1" applyFont="1" applyFill="1" applyBorder="1" applyAlignment="1">
      <alignment vertical="center"/>
    </xf>
    <xf numFmtId="179" fontId="31" fillId="0" borderId="39" xfId="115" applyNumberFormat="1" applyFont="1" applyFill="1" applyBorder="1" applyAlignment="1">
      <alignment vertical="center"/>
    </xf>
    <xf numFmtId="176" fontId="31" fillId="0" borderId="0" xfId="115" applyNumberFormat="1" applyFont="1" applyFill="1" applyAlignment="1">
      <alignment vertical="center"/>
    </xf>
    <xf numFmtId="179" fontId="31" fillId="0" borderId="40" xfId="115" applyNumberFormat="1" applyFont="1" applyFill="1" applyBorder="1" applyAlignment="1">
      <alignment vertical="center"/>
    </xf>
    <xf numFmtId="179" fontId="31" fillId="0" borderId="41" xfId="115" applyNumberFormat="1" applyFont="1" applyFill="1" applyBorder="1" applyAlignment="1">
      <alignment vertical="center"/>
    </xf>
    <xf numFmtId="0" fontId="39" fillId="0" borderId="0" xfId="0" applyFont="1" applyFill="1" applyAlignment="1">
      <alignment vertical="center"/>
    </xf>
    <xf numFmtId="0" fontId="48" fillId="0" borderId="0" xfId="0" applyFont="1" applyFill="1" applyAlignment="1">
      <alignment vertical="center"/>
    </xf>
    <xf numFmtId="0" fontId="48" fillId="0" borderId="0" xfId="0" applyFont="1" applyFill="1" applyAlignment="1">
      <alignment vertical="top"/>
    </xf>
    <xf numFmtId="0" fontId="48" fillId="0" borderId="0" xfId="0" applyFont="1" applyFill="1" applyBorder="1" applyAlignment="1">
      <alignment vertical="center"/>
    </xf>
    <xf numFmtId="0" fontId="48" fillId="0" borderId="0" xfId="0" applyFont="1" applyFill="1" applyAlignment="1">
      <alignment horizontal="left" vertical="center" wrapText="1"/>
    </xf>
    <xf numFmtId="0" fontId="31" fillId="0" borderId="0" xfId="0" applyFont="1" applyFill="1" applyAlignment="1">
      <alignment vertical="center"/>
    </xf>
    <xf numFmtId="0" fontId="49" fillId="0" borderId="0" xfId="0" applyFont="1" applyFill="1" applyAlignment="1">
      <alignment vertical="center"/>
    </xf>
    <xf numFmtId="176" fontId="49" fillId="0" borderId="0" xfId="113" applyNumberFormat="1" applyFont="1" applyFill="1" applyAlignment="1">
      <alignment vertical="center"/>
    </xf>
    <xf numFmtId="177" fontId="49" fillId="0" borderId="0" xfId="0" applyNumberFormat="1" applyFont="1" applyFill="1" applyAlignment="1">
      <alignment vertical="center"/>
    </xf>
    <xf numFmtId="176" fontId="49" fillId="0" borderId="0" xfId="0" applyNumberFormat="1" applyFont="1" applyFill="1" applyAlignment="1">
      <alignment vertical="center"/>
    </xf>
    <xf numFmtId="0" fontId="50" fillId="0" borderId="0" xfId="0" applyFont="1" applyFill="1" applyAlignment="1">
      <alignment horizontal="center" vertical="center"/>
    </xf>
    <xf numFmtId="0" fontId="50" fillId="0" borderId="0" xfId="0" applyFont="1" applyFill="1" applyAlignment="1">
      <alignment vertical="center"/>
    </xf>
    <xf numFmtId="0" fontId="50" fillId="0" borderId="42" xfId="0" applyFont="1" applyFill="1" applyBorder="1" applyAlignment="1">
      <alignment horizontal="right" vertical="center"/>
    </xf>
    <xf numFmtId="0" fontId="50" fillId="0" borderId="20" xfId="0" applyFont="1" applyFill="1" applyBorder="1" applyAlignment="1">
      <alignment vertical="center"/>
    </xf>
    <xf numFmtId="0" fontId="50" fillId="0" borderId="43" xfId="0" applyFont="1" applyFill="1" applyBorder="1" applyAlignment="1">
      <alignment vertical="center"/>
    </xf>
    <xf numFmtId="0" fontId="50" fillId="0" borderId="20"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0" xfId="0" applyFont="1" applyFill="1" applyAlignment="1">
      <alignment vertical="center" wrapText="1"/>
    </xf>
    <xf numFmtId="0" fontId="50" fillId="0" borderId="30" xfId="0" applyFont="1" applyFill="1" applyBorder="1" applyAlignment="1">
      <alignment vertical="center"/>
    </xf>
    <xf numFmtId="0" fontId="50" fillId="0" borderId="45" xfId="0" applyFont="1" applyFill="1" applyBorder="1" applyAlignment="1">
      <alignment vertical="center"/>
    </xf>
    <xf numFmtId="0" fontId="50" fillId="0" borderId="30" xfId="0" applyFont="1" applyFill="1" applyBorder="1" applyAlignment="1">
      <alignment horizontal="right" vertical="center" wrapText="1"/>
    </xf>
    <xf numFmtId="0" fontId="50" fillId="0" borderId="46" xfId="0" applyFont="1" applyFill="1" applyBorder="1" applyAlignment="1">
      <alignment horizontal="right" vertical="center" wrapText="1"/>
    </xf>
    <xf numFmtId="0" fontId="50" fillId="0" borderId="45" xfId="0" applyFont="1" applyFill="1" applyBorder="1" applyAlignment="1">
      <alignment horizontal="right" vertical="center" wrapText="1"/>
    </xf>
    <xf numFmtId="0" fontId="51" fillId="0" borderId="0" xfId="0" applyFont="1" applyFill="1" applyAlignment="1">
      <alignment vertical="center"/>
    </xf>
    <xf numFmtId="0" fontId="52" fillId="0" borderId="0" xfId="0" applyFont="1" applyFill="1" applyAlignment="1">
      <alignment vertical="center"/>
    </xf>
    <xf numFmtId="0" fontId="50" fillId="0" borderId="47" xfId="0" applyFont="1" applyFill="1" applyBorder="1" applyAlignment="1">
      <alignment horizontal="center" vertical="center"/>
    </xf>
    <xf numFmtId="0" fontId="50" fillId="0" borderId="48" xfId="0" applyFont="1" applyFill="1" applyBorder="1" applyAlignment="1">
      <alignment vertical="center"/>
    </xf>
    <xf numFmtId="0" fontId="50" fillId="0" borderId="27" xfId="0" applyFont="1" applyFill="1" applyBorder="1" applyAlignment="1">
      <alignment horizontal="center" vertical="center"/>
    </xf>
    <xf numFmtId="0" fontId="50" fillId="0" borderId="49" xfId="0" applyFont="1" applyFill="1" applyBorder="1" applyAlignment="1">
      <alignment vertical="center"/>
    </xf>
    <xf numFmtId="0" fontId="50" fillId="0" borderId="39" xfId="0" applyFont="1" applyFill="1" applyBorder="1" applyAlignment="1">
      <alignment horizontal="center" vertical="center"/>
    </xf>
    <xf numFmtId="0" fontId="50" fillId="0" borderId="50" xfId="0" applyFont="1" applyFill="1" applyBorder="1" applyAlignment="1">
      <alignment horizontal="left" vertical="center" wrapText="1"/>
    </xf>
    <xf numFmtId="0" fontId="50" fillId="0" borderId="51" xfId="0" applyFont="1" applyFill="1" applyBorder="1" applyAlignment="1">
      <alignment vertical="center"/>
    </xf>
    <xf numFmtId="0" fontId="50" fillId="0" borderId="52" xfId="0" applyFont="1" applyFill="1" applyBorder="1" applyAlignment="1">
      <alignment vertical="center"/>
    </xf>
    <xf numFmtId="0" fontId="50" fillId="0" borderId="0" xfId="0" applyFont="1" applyFill="1" applyBorder="1" applyAlignment="1">
      <alignment horizontal="center" vertical="center"/>
    </xf>
    <xf numFmtId="0" fontId="50" fillId="0" borderId="0" xfId="0" applyFont="1" applyFill="1" applyBorder="1" applyAlignment="1">
      <alignment horizontal="left" vertical="center" wrapText="1"/>
    </xf>
    <xf numFmtId="0" fontId="50" fillId="0" borderId="53" xfId="0" applyFont="1" applyFill="1" applyBorder="1" applyAlignment="1">
      <alignment vertical="center"/>
    </xf>
    <xf numFmtId="0" fontId="50" fillId="0" borderId="54" xfId="0" applyFont="1" applyFill="1" applyBorder="1" applyAlignment="1">
      <alignment vertical="center"/>
    </xf>
    <xf numFmtId="0" fontId="31" fillId="0" borderId="0" xfId="0" applyFont="1" applyFill="1" applyBorder="1" applyAlignment="1">
      <alignment vertical="center"/>
    </xf>
    <xf numFmtId="0" fontId="50" fillId="0" borderId="0" xfId="0" applyFont="1" applyFill="1" applyAlignment="1">
      <alignment vertical="top"/>
    </xf>
    <xf numFmtId="0" fontId="50" fillId="0" borderId="0" xfId="0" applyFont="1" applyFill="1" applyBorder="1" applyAlignment="1">
      <alignment vertical="center"/>
    </xf>
    <xf numFmtId="0" fontId="50" fillId="0" borderId="55" xfId="0" applyFont="1" applyFill="1" applyBorder="1" applyAlignment="1">
      <alignment horizontal="center" vertical="center"/>
    </xf>
    <xf numFmtId="0" fontId="50" fillId="0" borderId="56" xfId="0" applyFont="1" applyFill="1" applyBorder="1" applyAlignment="1">
      <alignment vertical="center"/>
    </xf>
    <xf numFmtId="0" fontId="50" fillId="0" borderId="57" xfId="0" applyFont="1" applyFill="1" applyBorder="1" applyAlignment="1">
      <alignment vertical="center"/>
    </xf>
    <xf numFmtId="0" fontId="31" fillId="0" borderId="58" xfId="0" applyFont="1" applyFill="1" applyBorder="1" applyAlignment="1">
      <alignment vertical="center"/>
    </xf>
    <xf numFmtId="0" fontId="31" fillId="0" borderId="0" xfId="0" applyFont="1" applyFill="1" applyAlignment="1">
      <alignment horizontal="center" vertical="center"/>
    </xf>
    <xf numFmtId="178" fontId="50" fillId="0" borderId="47" xfId="0" applyNumberFormat="1" applyFont="1" applyFill="1" applyBorder="1" applyAlignment="1">
      <alignment vertical="center"/>
    </xf>
    <xf numFmtId="178" fontId="50" fillId="0" borderId="40" xfId="0" applyNumberFormat="1" applyFont="1" applyFill="1" applyBorder="1" applyAlignment="1">
      <alignment vertical="center"/>
    </xf>
    <xf numFmtId="178" fontId="50" fillId="0" borderId="59" xfId="0" applyNumberFormat="1" applyFont="1" applyFill="1" applyBorder="1" applyAlignment="1">
      <alignment vertical="center"/>
    </xf>
    <xf numFmtId="179" fontId="50" fillId="0" borderId="60" xfId="0" applyNumberFormat="1" applyFont="1" applyFill="1" applyBorder="1" applyAlignment="1">
      <alignment vertical="center"/>
    </xf>
    <xf numFmtId="180" fontId="50" fillId="0" borderId="61" xfId="0" applyNumberFormat="1" applyFont="1" applyFill="1" applyBorder="1" applyAlignment="1">
      <alignment horizontal="right" vertical="center"/>
    </xf>
    <xf numFmtId="178" fontId="50" fillId="0" borderId="62" xfId="0" applyNumberFormat="1" applyFont="1" applyFill="1" applyBorder="1" applyAlignment="1">
      <alignment vertical="center"/>
    </xf>
    <xf numFmtId="178" fontId="50" fillId="0" borderId="63" xfId="0" applyNumberFormat="1" applyFont="1" applyFill="1" applyBorder="1" applyAlignment="1">
      <alignment vertical="center"/>
    </xf>
    <xf numFmtId="179" fontId="50" fillId="0" borderId="63" xfId="0" applyNumberFormat="1" applyFont="1" applyFill="1" applyBorder="1" applyAlignment="1">
      <alignment vertical="center"/>
    </xf>
    <xf numFmtId="180" fontId="50" fillId="0" borderId="64" xfId="0" applyNumberFormat="1" applyFont="1" applyFill="1" applyBorder="1" applyAlignment="1">
      <alignment horizontal="right" vertical="center"/>
    </xf>
    <xf numFmtId="178" fontId="50" fillId="0" borderId="36" xfId="0" applyNumberFormat="1" applyFont="1" applyFill="1" applyBorder="1" applyAlignment="1">
      <alignment vertical="center"/>
    </xf>
    <xf numFmtId="180" fontId="50" fillId="0" borderId="52" xfId="0" applyNumberFormat="1" applyFont="1" applyFill="1" applyBorder="1" applyAlignment="1">
      <alignment horizontal="right" vertical="center"/>
    </xf>
    <xf numFmtId="178" fontId="50" fillId="0" borderId="0" xfId="0" applyNumberFormat="1" applyFont="1" applyFill="1" applyBorder="1" applyAlignment="1">
      <alignment vertical="center"/>
    </xf>
    <xf numFmtId="181" fontId="50" fillId="0" borderId="0" xfId="0" applyNumberFormat="1" applyFont="1" applyFill="1" applyBorder="1" applyAlignment="1">
      <alignment vertical="center"/>
    </xf>
    <xf numFmtId="178" fontId="50" fillId="0" borderId="65" xfId="0" applyNumberFormat="1" applyFont="1" applyFill="1" applyBorder="1" applyAlignment="1">
      <alignment vertical="center"/>
    </xf>
    <xf numFmtId="178" fontId="50" fillId="0" borderId="66" xfId="0" applyNumberFormat="1" applyFont="1" applyFill="1" applyBorder="1" applyAlignment="1">
      <alignment vertical="center"/>
    </xf>
    <xf numFmtId="179" fontId="50" fillId="0" borderId="66" xfId="0" applyNumberFormat="1" applyFont="1" applyFill="1" applyBorder="1" applyAlignment="1">
      <alignment vertical="center"/>
    </xf>
    <xf numFmtId="180" fontId="50" fillId="0" borderId="67" xfId="0" applyNumberFormat="1" applyFont="1" applyFill="1" applyBorder="1" applyAlignment="1">
      <alignment horizontal="right" vertical="center"/>
    </xf>
    <xf numFmtId="0" fontId="53" fillId="0" borderId="0" xfId="0" applyFont="1" applyFill="1" applyAlignment="1">
      <alignment vertical="center"/>
    </xf>
    <xf numFmtId="176" fontId="53" fillId="0" borderId="0" xfId="113" applyNumberFormat="1" applyFont="1" applyFill="1" applyAlignment="1">
      <alignment vertical="center"/>
    </xf>
    <xf numFmtId="177" fontId="53" fillId="0" borderId="0" xfId="0" applyNumberFormat="1" applyFont="1" applyFill="1" applyAlignment="1">
      <alignment vertical="center"/>
    </xf>
    <xf numFmtId="176" fontId="53" fillId="0" borderId="0" xfId="0" applyNumberFormat="1" applyFont="1" applyFill="1" applyAlignment="1">
      <alignment vertical="center"/>
    </xf>
    <xf numFmtId="0" fontId="54" fillId="0" borderId="0" xfId="0" applyFont="1" applyFill="1" applyAlignment="1">
      <alignment vertical="center"/>
    </xf>
    <xf numFmtId="0" fontId="31" fillId="0" borderId="40" xfId="0" applyFont="1" applyFill="1" applyBorder="1" applyAlignment="1">
      <alignment vertical="center"/>
    </xf>
    <xf numFmtId="0" fontId="31" fillId="0" borderId="68" xfId="0" applyFont="1" applyFill="1" applyBorder="1" applyAlignment="1">
      <alignment vertical="center"/>
    </xf>
    <xf numFmtId="0" fontId="31" fillId="0" borderId="69" xfId="0" applyFont="1" applyFill="1" applyBorder="1" applyAlignment="1">
      <alignment vertical="center"/>
    </xf>
    <xf numFmtId="0" fontId="31" fillId="0" borderId="70" xfId="0" applyFont="1" applyFill="1" applyBorder="1" applyAlignment="1">
      <alignment vertical="center"/>
    </xf>
    <xf numFmtId="0" fontId="31" fillId="0" borderId="71" xfId="0" applyFont="1" applyFill="1" applyBorder="1" applyAlignment="1">
      <alignment vertical="center"/>
    </xf>
    <xf numFmtId="0" fontId="31" fillId="0" borderId="47" xfId="0" applyFont="1" applyFill="1" applyBorder="1" applyAlignment="1">
      <alignment vertical="center"/>
    </xf>
    <xf numFmtId="0" fontId="31" fillId="0" borderId="40" xfId="0" applyFont="1" applyFill="1" applyBorder="1" applyAlignment="1">
      <alignment vertical="center" shrinkToFit="1"/>
    </xf>
    <xf numFmtId="0" fontId="31" fillId="0" borderId="68" xfId="0" applyFont="1" applyFill="1" applyBorder="1" applyAlignment="1">
      <alignment vertical="center" shrinkToFit="1"/>
    </xf>
    <xf numFmtId="0" fontId="31" fillId="0" borderId="69" xfId="0" applyFont="1" applyFill="1" applyBorder="1" applyAlignment="1">
      <alignment vertical="center" shrinkToFit="1"/>
    </xf>
    <xf numFmtId="5" fontId="31" fillId="0" borderId="40" xfId="0" applyNumberFormat="1" applyFont="1" applyFill="1" applyBorder="1" applyAlignment="1">
      <alignment vertical="center" shrinkToFit="1"/>
    </xf>
    <xf numFmtId="5" fontId="31" fillId="0" borderId="68" xfId="0" applyNumberFormat="1" applyFont="1" applyFill="1" applyBorder="1" applyAlignment="1">
      <alignment vertical="center" shrinkToFit="1"/>
    </xf>
    <xf numFmtId="5" fontId="31" fillId="0" borderId="72" xfId="0" applyNumberFormat="1" applyFont="1" applyFill="1" applyBorder="1" applyAlignment="1">
      <alignment vertical="center" shrinkToFit="1"/>
    </xf>
    <xf numFmtId="5" fontId="31" fillId="0" borderId="73" xfId="0" applyNumberFormat="1" applyFont="1" applyFill="1" applyBorder="1" applyAlignment="1">
      <alignment vertical="center" shrinkToFit="1"/>
    </xf>
    <xf numFmtId="5" fontId="31" fillId="0" borderId="74" xfId="0" applyNumberFormat="1" applyFont="1" applyFill="1" applyBorder="1" applyAlignment="1">
      <alignment vertical="center" shrinkToFit="1"/>
    </xf>
    <xf numFmtId="0" fontId="31" fillId="0" borderId="75" xfId="0" applyFont="1" applyFill="1" applyBorder="1" applyAlignment="1">
      <alignment horizontal="right" vertical="top" wrapText="1"/>
    </xf>
    <xf numFmtId="0" fontId="31" fillId="0" borderId="0" xfId="0" applyFont="1" applyFill="1" applyBorder="1" applyAlignment="1">
      <alignment horizontal="right" vertical="top" wrapText="1"/>
    </xf>
    <xf numFmtId="176" fontId="31" fillId="0" borderId="19" xfId="113" applyNumberFormat="1" applyFont="1" applyFill="1" applyBorder="1" applyAlignment="1">
      <alignment horizontal="center" vertical="center"/>
    </xf>
    <xf numFmtId="177" fontId="31" fillId="0" borderId="76" xfId="0" applyNumberFormat="1" applyFont="1" applyFill="1" applyBorder="1" applyAlignment="1">
      <alignment horizontal="center" vertical="center"/>
    </xf>
    <xf numFmtId="176" fontId="54" fillId="0" borderId="0" xfId="113" applyNumberFormat="1" applyFont="1" applyFill="1" applyAlignment="1">
      <alignment vertical="center"/>
    </xf>
    <xf numFmtId="177" fontId="54" fillId="0" borderId="0" xfId="0" applyNumberFormat="1" applyFont="1" applyFill="1" applyAlignment="1">
      <alignment vertical="center"/>
    </xf>
    <xf numFmtId="176" fontId="54" fillId="0" borderId="0" xfId="0" applyNumberFormat="1" applyFont="1" applyFill="1" applyAlignment="1">
      <alignment vertical="center"/>
    </xf>
    <xf numFmtId="57" fontId="54" fillId="0" borderId="0" xfId="0" applyNumberFormat="1" applyFont="1" applyFill="1" applyAlignment="1">
      <alignment vertical="center"/>
    </xf>
    <xf numFmtId="177" fontId="31" fillId="0" borderId="0" xfId="0" applyNumberFormat="1" applyFont="1" applyFill="1" applyAlignment="1">
      <alignment horizontal="right" vertical="center"/>
    </xf>
    <xf numFmtId="0" fontId="53" fillId="0" borderId="0" xfId="143" applyFont="1" applyFill="1" applyAlignment="1">
      <alignment vertical="center"/>
      <protection/>
    </xf>
    <xf numFmtId="176" fontId="53" fillId="0" borderId="0" xfId="115" applyNumberFormat="1" applyFont="1" applyFill="1" applyAlignment="1">
      <alignment vertical="center"/>
    </xf>
    <xf numFmtId="177" fontId="53" fillId="0" borderId="0" xfId="143" applyNumberFormat="1" applyFont="1" applyFill="1" applyAlignment="1">
      <alignment vertical="center"/>
      <protection/>
    </xf>
    <xf numFmtId="176" fontId="53" fillId="0" borderId="0" xfId="143" applyNumberFormat="1" applyFont="1" applyFill="1" applyAlignment="1">
      <alignment vertical="center"/>
      <protection/>
    </xf>
    <xf numFmtId="57" fontId="53" fillId="0" borderId="0" xfId="143" applyNumberFormat="1" applyFont="1" applyFill="1" applyAlignment="1">
      <alignment vertical="center"/>
      <protection/>
    </xf>
    <xf numFmtId="0" fontId="39" fillId="0" borderId="0" xfId="143" applyFont="1" applyFill="1" applyAlignment="1">
      <alignment vertical="center"/>
      <protection/>
    </xf>
    <xf numFmtId="179" fontId="53" fillId="0" borderId="0" xfId="143" applyNumberFormat="1" applyFont="1" applyFill="1" applyAlignment="1">
      <alignment vertical="center"/>
      <protection/>
    </xf>
    <xf numFmtId="0" fontId="48" fillId="0" borderId="0" xfId="143" applyFont="1" applyFill="1" applyAlignment="1">
      <alignment vertical="center"/>
      <protection/>
    </xf>
    <xf numFmtId="176" fontId="39" fillId="0" borderId="0" xfId="115" applyNumberFormat="1" applyFont="1" applyFill="1" applyAlignment="1">
      <alignment vertical="center"/>
    </xf>
    <xf numFmtId="177" fontId="39" fillId="0" borderId="0" xfId="143" applyNumberFormat="1" applyFont="1" applyFill="1" applyAlignment="1">
      <alignment vertical="center"/>
      <protection/>
    </xf>
    <xf numFmtId="176" fontId="39" fillId="0" borderId="0" xfId="143" applyNumberFormat="1" applyFont="1" applyFill="1" applyAlignment="1">
      <alignment vertical="center"/>
      <protection/>
    </xf>
    <xf numFmtId="179" fontId="31" fillId="0" borderId="40" xfId="113" applyNumberFormat="1" applyFont="1" applyFill="1" applyBorder="1" applyAlignment="1">
      <alignment vertical="center"/>
    </xf>
    <xf numFmtId="179" fontId="31" fillId="0" borderId="21" xfId="113" applyNumberFormat="1" applyFont="1" applyFill="1" applyBorder="1" applyAlignment="1">
      <alignment vertical="center"/>
    </xf>
    <xf numFmtId="179" fontId="31" fillId="0" borderId="32" xfId="113" applyNumberFormat="1" applyFont="1" applyFill="1" applyBorder="1" applyAlignment="1">
      <alignment vertical="center"/>
    </xf>
    <xf numFmtId="179" fontId="31" fillId="0" borderId="24" xfId="113" applyNumberFormat="1" applyFont="1" applyFill="1" applyBorder="1" applyAlignment="1">
      <alignment vertical="center"/>
    </xf>
    <xf numFmtId="179" fontId="31" fillId="0" borderId="39" xfId="113" applyNumberFormat="1" applyFont="1" applyFill="1" applyBorder="1" applyAlignment="1">
      <alignment vertical="center"/>
    </xf>
    <xf numFmtId="179" fontId="31" fillId="0" borderId="27" xfId="113" applyNumberFormat="1" applyFont="1" applyFill="1" applyBorder="1" applyAlignment="1">
      <alignment vertical="center"/>
    </xf>
    <xf numFmtId="179" fontId="31" fillId="0" borderId="77" xfId="113" applyNumberFormat="1" applyFont="1" applyFill="1" applyBorder="1" applyAlignment="1">
      <alignment vertical="center"/>
    </xf>
    <xf numFmtId="180" fontId="31" fillId="0" borderId="78" xfId="0" applyNumberFormat="1" applyFont="1" applyFill="1" applyBorder="1" applyAlignment="1">
      <alignment vertical="center"/>
    </xf>
    <xf numFmtId="180" fontId="31" fillId="0" borderId="79" xfId="0" applyNumberFormat="1" applyFont="1" applyFill="1" applyBorder="1" applyAlignment="1">
      <alignment vertical="center"/>
    </xf>
    <xf numFmtId="180" fontId="31" fillId="0" borderId="80" xfId="0" applyNumberFormat="1" applyFont="1" applyFill="1" applyBorder="1" applyAlignment="1">
      <alignment vertical="center"/>
    </xf>
    <xf numFmtId="180" fontId="31" fillId="0" borderId="81" xfId="0" applyNumberFormat="1" applyFont="1" applyFill="1" applyBorder="1" applyAlignment="1">
      <alignment vertical="center"/>
    </xf>
    <xf numFmtId="180" fontId="31" fillId="0" borderId="61" xfId="0" applyNumberFormat="1" applyFont="1" applyFill="1" applyBorder="1" applyAlignment="1">
      <alignment vertical="center"/>
    </xf>
    <xf numFmtId="180" fontId="31" fillId="0" borderId="68" xfId="0" applyNumberFormat="1" applyFont="1" applyFill="1" applyBorder="1" applyAlignment="1">
      <alignment vertical="center"/>
    </xf>
    <xf numFmtId="179" fontId="31" fillId="0" borderId="28" xfId="113" applyNumberFormat="1" applyFont="1" applyFill="1" applyBorder="1" applyAlignment="1">
      <alignment vertical="center"/>
    </xf>
    <xf numFmtId="180" fontId="31" fillId="0" borderId="82" xfId="0" applyNumberFormat="1" applyFont="1" applyFill="1" applyBorder="1" applyAlignment="1">
      <alignment vertical="center"/>
    </xf>
    <xf numFmtId="179" fontId="31" fillId="0" borderId="51" xfId="113" applyNumberFormat="1" applyFont="1" applyFill="1" applyBorder="1" applyAlignment="1">
      <alignment vertical="center"/>
    </xf>
    <xf numFmtId="180" fontId="31" fillId="0" borderId="64" xfId="0" applyNumberFormat="1" applyFont="1" applyFill="1" applyBorder="1" applyAlignment="1">
      <alignment vertical="center"/>
    </xf>
    <xf numFmtId="180" fontId="31" fillId="0" borderId="49" xfId="0" applyNumberFormat="1" applyFont="1" applyFill="1" applyBorder="1" applyAlignment="1">
      <alignment vertical="center"/>
    </xf>
    <xf numFmtId="180" fontId="31" fillId="0" borderId="83" xfId="0" applyNumberFormat="1" applyFont="1" applyFill="1" applyBorder="1" applyAlignment="1">
      <alignment vertical="center"/>
    </xf>
    <xf numFmtId="179" fontId="31" fillId="0" borderId="73" xfId="113" applyNumberFormat="1" applyFont="1" applyFill="1" applyBorder="1" applyAlignment="1">
      <alignment vertical="center"/>
    </xf>
    <xf numFmtId="179" fontId="31" fillId="0" borderId="40" xfId="0" applyNumberFormat="1" applyFont="1" applyFill="1" applyBorder="1" applyAlignment="1">
      <alignment vertical="center"/>
    </xf>
    <xf numFmtId="179" fontId="31" fillId="0" borderId="39" xfId="0" applyNumberFormat="1" applyFont="1" applyFill="1" applyBorder="1" applyAlignment="1">
      <alignment vertical="center"/>
    </xf>
    <xf numFmtId="180" fontId="31" fillId="0" borderId="81" xfId="0" applyNumberFormat="1" applyFont="1" applyFill="1" applyBorder="1" applyAlignment="1">
      <alignment horizontal="right" vertical="center"/>
    </xf>
    <xf numFmtId="179" fontId="31" fillId="0" borderId="36" xfId="0" applyNumberFormat="1" applyFont="1" applyFill="1" applyBorder="1" applyAlignment="1">
      <alignment vertical="center"/>
    </xf>
    <xf numFmtId="0" fontId="52" fillId="0" borderId="0" xfId="143" applyFont="1" applyFill="1" applyAlignment="1">
      <alignment vertical="center"/>
      <protection/>
    </xf>
    <xf numFmtId="0" fontId="54" fillId="0" borderId="0" xfId="143" applyFont="1" applyFill="1" applyAlignment="1">
      <alignment vertical="center"/>
      <protection/>
    </xf>
    <xf numFmtId="176" fontId="54" fillId="0" borderId="0" xfId="115" applyNumberFormat="1" applyFont="1" applyFill="1" applyAlignment="1">
      <alignment vertical="center"/>
    </xf>
    <xf numFmtId="177" fontId="54" fillId="0" borderId="0" xfId="143" applyNumberFormat="1" applyFont="1" applyFill="1" applyAlignment="1">
      <alignment vertical="center"/>
      <protection/>
    </xf>
    <xf numFmtId="176" fontId="54" fillId="0" borderId="0" xfId="143" applyNumberFormat="1" applyFont="1" applyFill="1" applyAlignment="1">
      <alignment vertical="center"/>
      <protection/>
    </xf>
    <xf numFmtId="0" fontId="49" fillId="0" borderId="0" xfId="143" applyFont="1" applyFill="1" applyAlignment="1">
      <alignment vertical="center"/>
      <protection/>
    </xf>
    <xf numFmtId="177" fontId="31" fillId="0" borderId="0" xfId="143" applyNumberFormat="1" applyFont="1" applyFill="1" applyAlignment="1">
      <alignment horizontal="right" vertical="center"/>
      <protection/>
    </xf>
    <xf numFmtId="177" fontId="31" fillId="0" borderId="76" xfId="143" applyNumberFormat="1" applyFont="1" applyFill="1" applyBorder="1" applyAlignment="1">
      <alignment horizontal="center" vertical="center"/>
      <protection/>
    </xf>
    <xf numFmtId="0" fontId="31" fillId="0" borderId="84" xfId="143" applyFont="1" applyFill="1" applyBorder="1" applyAlignment="1">
      <alignment vertical="center"/>
      <protection/>
    </xf>
    <xf numFmtId="0" fontId="31" fillId="0" borderId="75" xfId="143" applyFont="1" applyBorder="1" applyAlignment="1">
      <alignment/>
      <protection/>
    </xf>
    <xf numFmtId="0" fontId="31" fillId="0" borderId="85" xfId="143" applyFont="1" applyBorder="1" applyAlignment="1">
      <alignment vertical="center"/>
      <protection/>
    </xf>
    <xf numFmtId="0" fontId="31" fillId="0" borderId="40" xfId="143" applyFont="1" applyFill="1" applyBorder="1" applyAlignment="1">
      <alignment vertical="center"/>
      <protection/>
    </xf>
    <xf numFmtId="0" fontId="31" fillId="0" borderId="86" xfId="143" applyFont="1" applyFill="1" applyBorder="1" applyAlignment="1">
      <alignment vertical="center"/>
      <protection/>
    </xf>
    <xf numFmtId="0" fontId="31" fillId="0" borderId="87" xfId="143" applyFont="1" applyFill="1" applyBorder="1" applyAlignment="1">
      <alignment vertical="center"/>
      <protection/>
    </xf>
    <xf numFmtId="0" fontId="31" fillId="0" borderId="79" xfId="143" applyFont="1" applyFill="1" applyBorder="1" applyAlignment="1">
      <alignment vertical="center"/>
      <protection/>
    </xf>
    <xf numFmtId="0" fontId="31" fillId="0" borderId="47" xfId="143" applyFont="1" applyFill="1" applyBorder="1" applyAlignment="1">
      <alignment vertical="center"/>
      <protection/>
    </xf>
    <xf numFmtId="0" fontId="31" fillId="0" borderId="88" xfId="143" applyFont="1" applyFill="1" applyBorder="1" applyAlignment="1">
      <alignment vertical="center"/>
      <protection/>
    </xf>
    <xf numFmtId="0" fontId="31" fillId="0" borderId="89" xfId="143" applyFont="1" applyFill="1" applyBorder="1" applyAlignment="1">
      <alignment vertical="center"/>
      <protection/>
    </xf>
    <xf numFmtId="0" fontId="31" fillId="0" borderId="81" xfId="143" applyFont="1" applyFill="1" applyBorder="1" applyAlignment="1">
      <alignment vertical="center"/>
      <protection/>
    </xf>
    <xf numFmtId="0" fontId="31" fillId="0" borderId="90" xfId="143" applyFont="1" applyBorder="1" applyAlignment="1">
      <alignment vertical="center"/>
      <protection/>
    </xf>
    <xf numFmtId="0" fontId="31" fillId="0" borderId="91" xfId="143" applyFont="1" applyFill="1" applyBorder="1" applyAlignment="1">
      <alignment vertical="center"/>
      <protection/>
    </xf>
    <xf numFmtId="0" fontId="31" fillId="0" borderId="92" xfId="143" applyFont="1" applyFill="1" applyBorder="1" applyAlignment="1">
      <alignment vertical="center"/>
      <protection/>
    </xf>
    <xf numFmtId="0" fontId="31" fillId="0" borderId="93" xfId="143" applyFont="1" applyFill="1" applyBorder="1" applyAlignment="1">
      <alignment vertical="center"/>
      <protection/>
    </xf>
    <xf numFmtId="0" fontId="31" fillId="0" borderId="73" xfId="143" applyFont="1" applyFill="1" applyBorder="1" applyAlignment="1">
      <alignment vertical="center"/>
      <protection/>
    </xf>
    <xf numFmtId="0" fontId="31" fillId="0" borderId="94" xfId="143" applyFont="1" applyFill="1" applyBorder="1" applyAlignment="1">
      <alignment vertical="center"/>
      <protection/>
    </xf>
    <xf numFmtId="0" fontId="31" fillId="0" borderId="95" xfId="143" applyFont="1" applyFill="1" applyBorder="1" applyAlignment="1">
      <alignment vertical="center"/>
      <protection/>
    </xf>
    <xf numFmtId="0" fontId="31" fillId="0" borderId="82" xfId="143" applyFont="1" applyFill="1" applyBorder="1" applyAlignment="1">
      <alignment vertical="center"/>
      <protection/>
    </xf>
    <xf numFmtId="0" fontId="31" fillId="0" borderId="57" xfId="143" applyFont="1" applyFill="1" applyBorder="1" applyAlignment="1">
      <alignment vertical="center"/>
      <protection/>
    </xf>
    <xf numFmtId="0" fontId="31" fillId="0" borderId="42" xfId="143" applyFont="1" applyFill="1" applyBorder="1" applyAlignment="1">
      <alignment vertical="center"/>
      <protection/>
    </xf>
    <xf numFmtId="0" fontId="31" fillId="0" borderId="58" xfId="143" applyFont="1" applyFill="1" applyBorder="1" applyAlignment="1">
      <alignment vertical="center"/>
      <protection/>
    </xf>
    <xf numFmtId="0" fontId="31" fillId="0" borderId="61" xfId="143" applyFont="1" applyBorder="1" applyAlignment="1">
      <alignment vertical="center"/>
      <protection/>
    </xf>
    <xf numFmtId="0" fontId="31" fillId="0" borderId="96" xfId="143" applyFont="1" applyFill="1" applyBorder="1" applyAlignment="1">
      <alignment vertical="center"/>
      <protection/>
    </xf>
    <xf numFmtId="0" fontId="31" fillId="0" borderId="97" xfId="143" applyFont="1" applyFill="1" applyBorder="1" applyAlignment="1">
      <alignment vertical="center"/>
      <protection/>
    </xf>
    <xf numFmtId="0" fontId="31" fillId="0" borderId="80" xfId="143" applyFont="1" applyFill="1" applyBorder="1" applyAlignment="1">
      <alignment vertical="center"/>
      <protection/>
    </xf>
    <xf numFmtId="0" fontId="31" fillId="0" borderId="98" xfId="143" applyFont="1" applyFill="1" applyBorder="1" applyAlignment="1">
      <alignment vertical="center"/>
      <protection/>
    </xf>
    <xf numFmtId="0" fontId="31" fillId="0" borderId="99" xfId="143" applyFont="1" applyFill="1" applyBorder="1" applyAlignment="1">
      <alignment vertical="center"/>
      <protection/>
    </xf>
    <xf numFmtId="0" fontId="31" fillId="0" borderId="100" xfId="143" applyFont="1" applyFill="1" applyBorder="1" applyAlignment="1">
      <alignment vertical="center"/>
      <protection/>
    </xf>
    <xf numFmtId="0" fontId="31" fillId="0" borderId="101" xfId="143" applyFont="1" applyFill="1" applyBorder="1" applyAlignment="1">
      <alignment vertical="center"/>
      <protection/>
    </xf>
    <xf numFmtId="0" fontId="31" fillId="0" borderId="51" xfId="143" applyFont="1" applyFill="1" applyBorder="1" applyAlignment="1">
      <alignment vertical="center"/>
      <protection/>
    </xf>
    <xf numFmtId="0" fontId="31" fillId="0" borderId="102" xfId="143" applyFont="1" applyFill="1" applyBorder="1" applyAlignment="1">
      <alignment vertical="center"/>
      <protection/>
    </xf>
    <xf numFmtId="0" fontId="31" fillId="0" borderId="52" xfId="143" applyFont="1" applyFill="1" applyBorder="1" applyAlignment="1">
      <alignment vertical="center"/>
      <protection/>
    </xf>
    <xf numFmtId="0" fontId="31" fillId="0" borderId="103" xfId="143" applyFont="1" applyBorder="1" applyAlignment="1">
      <alignment vertical="center"/>
      <protection/>
    </xf>
    <xf numFmtId="0" fontId="31" fillId="0" borderId="104" xfId="143" applyFont="1" applyBorder="1" applyAlignment="1">
      <alignment vertical="center"/>
      <protection/>
    </xf>
    <xf numFmtId="5" fontId="31" fillId="0" borderId="105" xfId="143" applyNumberFormat="1" applyFont="1" applyFill="1" applyBorder="1" applyAlignment="1">
      <alignment horizontal="left" vertical="center"/>
      <protection/>
    </xf>
    <xf numFmtId="5" fontId="31" fillId="0" borderId="106" xfId="143" applyNumberFormat="1" applyFont="1" applyFill="1" applyBorder="1" applyAlignment="1">
      <alignment horizontal="left" vertical="center"/>
      <protection/>
    </xf>
    <xf numFmtId="0" fontId="31" fillId="0" borderId="107" xfId="143" applyFont="1" applyBorder="1" applyAlignment="1">
      <alignment vertical="center"/>
      <protection/>
    </xf>
    <xf numFmtId="0" fontId="31" fillId="0" borderId="42" xfId="143" applyFont="1" applyBorder="1" applyAlignment="1">
      <alignment vertical="center"/>
      <protection/>
    </xf>
    <xf numFmtId="0" fontId="31" fillId="0" borderId="58" xfId="143" applyFont="1" applyBorder="1" applyAlignment="1">
      <alignment vertical="center"/>
      <protection/>
    </xf>
    <xf numFmtId="0" fontId="31" fillId="0" borderId="0" xfId="0" applyFont="1" applyAlignment="1">
      <alignment vertical="center"/>
    </xf>
    <xf numFmtId="0" fontId="31" fillId="0" borderId="0" xfId="143" applyFont="1" applyFill="1" applyAlignment="1">
      <alignment vertical="center"/>
      <protection/>
    </xf>
    <xf numFmtId="180" fontId="31" fillId="0" borderId="85" xfId="143" applyNumberFormat="1" applyFont="1" applyFill="1" applyBorder="1" applyAlignment="1">
      <alignment vertical="center"/>
      <protection/>
    </xf>
    <xf numFmtId="180" fontId="31" fillId="0" borderId="79" xfId="143" applyNumberFormat="1" applyFont="1" applyFill="1" applyBorder="1" applyAlignment="1">
      <alignment vertical="center"/>
      <protection/>
    </xf>
    <xf numFmtId="180" fontId="31" fillId="0" borderId="81" xfId="143" applyNumberFormat="1" applyFont="1" applyFill="1" applyBorder="1" applyAlignment="1">
      <alignment vertical="center"/>
      <protection/>
    </xf>
    <xf numFmtId="180" fontId="31" fillId="0" borderId="61" xfId="143" applyNumberFormat="1" applyFont="1" applyFill="1" applyBorder="1" applyAlignment="1">
      <alignment vertical="center"/>
      <protection/>
    </xf>
    <xf numFmtId="180" fontId="31" fillId="0" borderId="93" xfId="143" applyNumberFormat="1" applyFont="1" applyFill="1" applyBorder="1" applyAlignment="1">
      <alignment vertical="center"/>
      <protection/>
    </xf>
    <xf numFmtId="180" fontId="31" fillId="0" borderId="82" xfId="143" applyNumberFormat="1" applyFont="1" applyFill="1" applyBorder="1" applyAlignment="1">
      <alignment vertical="center"/>
      <protection/>
    </xf>
    <xf numFmtId="180" fontId="31" fillId="0" borderId="58" xfId="143" applyNumberFormat="1" applyFont="1" applyFill="1" applyBorder="1" applyAlignment="1">
      <alignment vertical="center"/>
      <protection/>
    </xf>
    <xf numFmtId="180" fontId="31" fillId="0" borderId="80" xfId="143" applyNumberFormat="1" applyFont="1" applyFill="1" applyBorder="1" applyAlignment="1">
      <alignment vertical="center"/>
      <protection/>
    </xf>
    <xf numFmtId="180" fontId="31" fillId="0" borderId="101" xfId="143" applyNumberFormat="1" applyFont="1" applyFill="1" applyBorder="1" applyAlignment="1">
      <alignment vertical="center"/>
      <protection/>
    </xf>
    <xf numFmtId="180" fontId="31" fillId="0" borderId="108" xfId="143" applyNumberFormat="1" applyFont="1" applyFill="1" applyBorder="1" applyAlignment="1">
      <alignment vertical="center"/>
      <protection/>
    </xf>
    <xf numFmtId="180" fontId="31" fillId="0" borderId="78" xfId="143" applyNumberFormat="1" applyFont="1" applyFill="1" applyBorder="1" applyAlignment="1">
      <alignment vertical="center"/>
      <protection/>
    </xf>
    <xf numFmtId="0" fontId="31" fillId="0" borderId="83" xfId="143" applyFont="1" applyFill="1" applyBorder="1" applyAlignment="1">
      <alignment vertical="center"/>
      <protection/>
    </xf>
    <xf numFmtId="0" fontId="31" fillId="0" borderId="79" xfId="143" applyFont="1" applyBorder="1" applyAlignment="1">
      <alignment vertical="center"/>
      <protection/>
    </xf>
    <xf numFmtId="0" fontId="31" fillId="0" borderId="87" xfId="143" applyFont="1" applyBorder="1" applyAlignment="1">
      <alignment vertical="center"/>
      <protection/>
    </xf>
    <xf numFmtId="0" fontId="31" fillId="0" borderId="109" xfId="143" applyFont="1" applyFill="1" applyBorder="1" applyAlignment="1">
      <alignment vertical="center"/>
      <protection/>
    </xf>
    <xf numFmtId="0" fontId="50" fillId="0" borderId="110" xfId="143" applyFont="1" applyBorder="1" applyAlignment="1">
      <alignment vertical="center"/>
      <protection/>
    </xf>
    <xf numFmtId="0" fontId="31" fillId="0" borderId="111" xfId="143" applyFont="1" applyFill="1" applyBorder="1" applyAlignment="1">
      <alignment vertical="center"/>
      <protection/>
    </xf>
    <xf numFmtId="0" fontId="31" fillId="0" borderId="112" xfId="143" applyFont="1" applyFill="1" applyBorder="1" applyAlignment="1">
      <alignment vertical="center"/>
      <protection/>
    </xf>
    <xf numFmtId="180" fontId="31" fillId="0" borderId="52" xfId="143" applyNumberFormat="1" applyFont="1" applyFill="1" applyBorder="1" applyAlignment="1">
      <alignment vertical="center"/>
      <protection/>
    </xf>
    <xf numFmtId="179" fontId="31" fillId="0" borderId="57" xfId="115" applyNumberFormat="1" applyFont="1" applyFill="1" applyBorder="1" applyAlignment="1">
      <alignment vertical="center"/>
    </xf>
    <xf numFmtId="180" fontId="31" fillId="0" borderId="45" xfId="143" applyNumberFormat="1" applyFont="1" applyFill="1" applyBorder="1" applyAlignment="1">
      <alignment vertical="center"/>
      <protection/>
    </xf>
    <xf numFmtId="179" fontId="31" fillId="0" borderId="113" xfId="143" applyNumberFormat="1" applyFont="1" applyFill="1" applyBorder="1" applyAlignment="1">
      <alignment vertical="center"/>
      <protection/>
    </xf>
    <xf numFmtId="180" fontId="31" fillId="0" borderId="85" xfId="143" applyNumberFormat="1" applyFont="1" applyFill="1" applyBorder="1" applyAlignment="1">
      <alignment horizontal="right" vertical="center"/>
      <protection/>
    </xf>
    <xf numFmtId="180" fontId="31" fillId="0" borderId="79" xfId="143" applyNumberFormat="1" applyFont="1" applyFill="1" applyBorder="1" applyAlignment="1">
      <alignment horizontal="right" vertical="center"/>
      <protection/>
    </xf>
    <xf numFmtId="180" fontId="31" fillId="0" borderId="81" xfId="143" applyNumberFormat="1" applyFont="1" applyFill="1" applyBorder="1" applyAlignment="1">
      <alignment horizontal="right" vertical="center"/>
      <protection/>
    </xf>
    <xf numFmtId="179" fontId="31" fillId="0" borderId="60" xfId="143" applyNumberFormat="1" applyFont="1" applyFill="1" applyBorder="1" applyAlignment="1">
      <alignment vertical="center"/>
      <protection/>
    </xf>
    <xf numFmtId="180" fontId="31" fillId="0" borderId="61" xfId="143" applyNumberFormat="1" applyFont="1" applyFill="1" applyBorder="1" applyAlignment="1">
      <alignment horizontal="right" vertical="center"/>
      <protection/>
    </xf>
    <xf numFmtId="180" fontId="31" fillId="0" borderId="93" xfId="143" applyNumberFormat="1" applyFont="1" applyFill="1" applyBorder="1" applyAlignment="1">
      <alignment horizontal="right" vertical="center"/>
      <protection/>
    </xf>
    <xf numFmtId="180" fontId="31" fillId="0" borderId="82" xfId="143" applyNumberFormat="1" applyFont="1" applyFill="1" applyBorder="1" applyAlignment="1">
      <alignment horizontal="right" vertical="center"/>
      <protection/>
    </xf>
    <xf numFmtId="180" fontId="31" fillId="0" borderId="58" xfId="143" applyNumberFormat="1" applyFont="1" applyFill="1" applyBorder="1" applyAlignment="1">
      <alignment horizontal="right" vertical="center"/>
      <protection/>
    </xf>
    <xf numFmtId="179" fontId="31" fillId="0" borderId="114" xfId="143" applyNumberFormat="1" applyFont="1" applyFill="1" applyBorder="1" applyAlignment="1">
      <alignment vertical="center"/>
      <protection/>
    </xf>
    <xf numFmtId="180" fontId="31" fillId="0" borderId="108" xfId="143" applyNumberFormat="1" applyFont="1" applyFill="1" applyBorder="1" applyAlignment="1">
      <alignment horizontal="right" vertical="center"/>
      <protection/>
    </xf>
    <xf numFmtId="180" fontId="31" fillId="0" borderId="80" xfId="143" applyNumberFormat="1" applyFont="1" applyFill="1" applyBorder="1" applyAlignment="1">
      <alignment horizontal="right" vertical="center"/>
      <protection/>
    </xf>
    <xf numFmtId="180" fontId="31" fillId="0" borderId="101" xfId="143" applyNumberFormat="1" applyFont="1" applyFill="1" applyBorder="1" applyAlignment="1">
      <alignment horizontal="right" vertical="center"/>
      <protection/>
    </xf>
    <xf numFmtId="180" fontId="31" fillId="0" borderId="52" xfId="143" applyNumberFormat="1" applyFont="1" applyFill="1" applyBorder="1" applyAlignment="1">
      <alignment horizontal="right" vertical="center"/>
      <protection/>
    </xf>
    <xf numFmtId="179" fontId="31" fillId="0" borderId="31" xfId="143" applyNumberFormat="1" applyFont="1" applyFill="1" applyBorder="1" applyAlignment="1">
      <alignment vertical="center"/>
      <protection/>
    </xf>
    <xf numFmtId="57" fontId="54" fillId="0" borderId="0" xfId="143" applyNumberFormat="1" applyFont="1" applyFill="1" applyAlignment="1">
      <alignment vertical="center"/>
      <protection/>
    </xf>
    <xf numFmtId="177" fontId="31" fillId="0" borderId="0" xfId="143" applyNumberFormat="1" applyFont="1" applyFill="1" applyAlignment="1">
      <alignment vertical="center"/>
      <protection/>
    </xf>
    <xf numFmtId="176" fontId="31" fillId="0" borderId="0" xfId="143" applyNumberFormat="1" applyFont="1" applyFill="1" applyAlignment="1">
      <alignment vertical="center"/>
      <protection/>
    </xf>
    <xf numFmtId="0" fontId="31" fillId="0" borderId="68" xfId="143" applyFont="1" applyFill="1" applyBorder="1" applyAlignment="1">
      <alignment vertical="center"/>
      <protection/>
    </xf>
    <xf numFmtId="0" fontId="31" fillId="0" borderId="0" xfId="0" applyFont="1" applyAlignment="1">
      <alignment vertical="top"/>
    </xf>
    <xf numFmtId="0" fontId="54" fillId="0" borderId="0" xfId="143" applyFont="1" applyFill="1" applyAlignment="1">
      <alignment horizontal="center" vertical="center"/>
      <protection/>
    </xf>
    <xf numFmtId="179" fontId="31" fillId="0" borderId="51" xfId="115" applyNumberFormat="1" applyFont="1" applyFill="1" applyBorder="1" applyAlignment="1">
      <alignment vertical="center"/>
    </xf>
    <xf numFmtId="180" fontId="31" fillId="0" borderId="64" xfId="143" applyNumberFormat="1" applyFont="1" applyFill="1" applyBorder="1" applyAlignment="1">
      <alignment vertical="center"/>
      <protection/>
    </xf>
    <xf numFmtId="179" fontId="31" fillId="0" borderId="115" xfId="143" applyNumberFormat="1" applyFont="1" applyFill="1" applyBorder="1" applyAlignment="1">
      <alignment vertical="center"/>
      <protection/>
    </xf>
    <xf numFmtId="180" fontId="31" fillId="0" borderId="78" xfId="143" applyNumberFormat="1" applyFont="1" applyFill="1" applyBorder="1" applyAlignment="1">
      <alignment horizontal="right" vertical="center"/>
      <protection/>
    </xf>
    <xf numFmtId="179" fontId="31" fillId="0" borderId="37" xfId="143" applyNumberFormat="1" applyFont="1" applyFill="1" applyBorder="1" applyAlignment="1">
      <alignment vertical="center"/>
      <protection/>
    </xf>
    <xf numFmtId="0" fontId="31" fillId="0" borderId="105" xfId="143" applyFont="1" applyFill="1" applyBorder="1" applyAlignment="1">
      <alignment vertical="center"/>
      <protection/>
    </xf>
    <xf numFmtId="0" fontId="31" fillId="0" borderId="108" xfId="143" applyFont="1" applyBorder="1" applyAlignment="1">
      <alignment vertical="center"/>
      <protection/>
    </xf>
    <xf numFmtId="0" fontId="31" fillId="0" borderId="116" xfId="143" applyFont="1" applyFill="1" applyBorder="1" applyAlignment="1">
      <alignment vertical="center"/>
      <protection/>
    </xf>
    <xf numFmtId="0" fontId="31" fillId="0" borderId="117" xfId="143" applyFont="1" applyFill="1" applyBorder="1" applyAlignment="1">
      <alignment vertical="center"/>
      <protection/>
    </xf>
    <xf numFmtId="0" fontId="31" fillId="0" borderId="118" xfId="143" applyFont="1" applyBorder="1" applyAlignment="1">
      <alignment vertical="center"/>
      <protection/>
    </xf>
    <xf numFmtId="0" fontId="55" fillId="0" borderId="110" xfId="143" applyFont="1" applyBorder="1" applyAlignment="1">
      <alignment vertical="center"/>
      <protection/>
    </xf>
    <xf numFmtId="179" fontId="31" fillId="55" borderId="22" xfId="115" applyNumberFormat="1" applyFont="1" applyFill="1" applyBorder="1" applyAlignment="1">
      <alignment vertical="center"/>
    </xf>
    <xf numFmtId="0" fontId="31" fillId="0" borderId="119" xfId="143" applyFont="1" applyFill="1" applyBorder="1" applyAlignment="1">
      <alignment vertical="center"/>
      <protection/>
    </xf>
    <xf numFmtId="0" fontId="31" fillId="0" borderId="120" xfId="143" applyFont="1" applyFill="1" applyBorder="1" applyAlignment="1">
      <alignment vertical="center"/>
      <protection/>
    </xf>
    <xf numFmtId="0" fontId="31" fillId="0" borderId="121" xfId="143" applyFont="1" applyFill="1" applyBorder="1" applyAlignment="1">
      <alignment vertical="center"/>
      <protection/>
    </xf>
    <xf numFmtId="180" fontId="31" fillId="0" borderId="72" xfId="0" applyNumberFormat="1" applyFont="1" applyFill="1" applyBorder="1" applyAlignment="1">
      <alignment vertical="center"/>
    </xf>
    <xf numFmtId="179" fontId="31" fillId="0" borderId="27" xfId="0" applyNumberFormat="1" applyFont="1" applyFill="1" applyBorder="1" applyAlignment="1">
      <alignment vertical="center"/>
    </xf>
    <xf numFmtId="180" fontId="31" fillId="0" borderId="108" xfId="0" applyNumberFormat="1" applyFont="1" applyFill="1" applyBorder="1" applyAlignment="1">
      <alignment vertical="center"/>
    </xf>
    <xf numFmtId="0" fontId="56" fillId="0" borderId="0" xfId="0" applyFont="1" applyFill="1" applyAlignment="1">
      <alignment vertical="center"/>
    </xf>
    <xf numFmtId="0" fontId="31" fillId="0" borderId="84" xfId="0" applyFont="1" applyFill="1" applyBorder="1" applyAlignment="1">
      <alignment horizontal="center" vertical="center"/>
    </xf>
    <xf numFmtId="0" fontId="31" fillId="0" borderId="85" xfId="0" applyFont="1" applyBorder="1" applyAlignment="1">
      <alignment horizontal="center" vertical="center"/>
    </xf>
    <xf numFmtId="0" fontId="31" fillId="0" borderId="57" xfId="0" applyFont="1" applyFill="1" applyBorder="1" applyAlignment="1">
      <alignment horizontal="center" vertical="center"/>
    </xf>
    <xf numFmtId="0" fontId="31" fillId="0" borderId="58" xfId="0" applyFont="1" applyBorder="1" applyAlignment="1">
      <alignment horizontal="center" vertical="center"/>
    </xf>
    <xf numFmtId="177" fontId="31" fillId="0" borderId="117" xfId="0" applyNumberFormat="1" applyFont="1" applyFill="1" applyBorder="1" applyAlignment="1">
      <alignment horizontal="center" vertical="center"/>
    </xf>
    <xf numFmtId="177" fontId="31" fillId="0" borderId="118" xfId="0" applyNumberFormat="1" applyFont="1" applyFill="1" applyBorder="1" applyAlignment="1">
      <alignment horizontal="center" vertical="center"/>
    </xf>
    <xf numFmtId="176" fontId="31" fillId="0" borderId="38" xfId="0" applyNumberFormat="1" applyFont="1" applyFill="1" applyBorder="1" applyAlignment="1">
      <alignment horizontal="center" vertical="center" wrapText="1"/>
    </xf>
    <xf numFmtId="176" fontId="31" fillId="0" borderId="19" xfId="0" applyNumberFormat="1" applyFont="1" applyFill="1" applyBorder="1" applyAlignment="1">
      <alignment horizontal="center" vertical="center"/>
    </xf>
    <xf numFmtId="177" fontId="31" fillId="0" borderId="85" xfId="0" applyNumberFormat="1" applyFont="1" applyFill="1" applyBorder="1" applyAlignment="1">
      <alignment horizontal="center" vertical="center" wrapText="1"/>
    </xf>
    <xf numFmtId="177" fontId="31" fillId="0" borderId="58" xfId="0" applyNumberFormat="1" applyFont="1" applyFill="1" applyBorder="1" applyAlignment="1">
      <alignment horizontal="center" vertical="center"/>
    </xf>
    <xf numFmtId="0" fontId="31" fillId="0" borderId="84" xfId="0" applyFont="1" applyFill="1" applyBorder="1" applyAlignment="1">
      <alignment vertical="center" shrinkToFit="1"/>
    </xf>
    <xf numFmtId="0" fontId="31" fillId="0" borderId="118" xfId="0" applyFont="1" applyBorder="1" applyAlignment="1">
      <alignment vertical="center" shrinkToFit="1"/>
    </xf>
    <xf numFmtId="0" fontId="31" fillId="0" borderId="105" xfId="0" applyFont="1" applyFill="1" applyBorder="1" applyAlignment="1">
      <alignment vertical="center" shrinkToFit="1"/>
    </xf>
    <xf numFmtId="0" fontId="31" fillId="0" borderId="108" xfId="0" applyFont="1" applyBorder="1" applyAlignment="1">
      <alignment vertical="center" shrinkToFit="1"/>
    </xf>
    <xf numFmtId="0" fontId="31" fillId="0" borderId="116" xfId="0" applyFont="1" applyFill="1" applyBorder="1" applyAlignment="1">
      <alignment vertical="center" shrinkToFit="1"/>
    </xf>
    <xf numFmtId="0" fontId="31" fillId="0" borderId="75" xfId="0" applyFont="1" applyBorder="1" applyAlignment="1">
      <alignment vertical="top" wrapText="1"/>
    </xf>
    <xf numFmtId="0" fontId="31" fillId="0" borderId="0" xfId="0" applyFont="1" applyBorder="1" applyAlignment="1">
      <alignment vertical="top" wrapText="1"/>
    </xf>
    <xf numFmtId="5" fontId="31" fillId="0" borderId="116" xfId="0" applyNumberFormat="1" applyFont="1" applyFill="1" applyBorder="1" applyAlignment="1">
      <alignment vertical="center" shrinkToFit="1"/>
    </xf>
    <xf numFmtId="0" fontId="31" fillId="0" borderId="51" xfId="0" applyFont="1" applyFill="1" applyBorder="1" applyAlignment="1">
      <alignment vertical="center" shrinkToFit="1"/>
    </xf>
    <xf numFmtId="0" fontId="31" fillId="0" borderId="52" xfId="0" applyFont="1" applyBorder="1" applyAlignment="1">
      <alignment vertical="center" shrinkToFit="1"/>
    </xf>
    <xf numFmtId="0" fontId="31" fillId="0" borderId="84" xfId="143" applyFont="1" applyFill="1" applyBorder="1" applyAlignment="1">
      <alignment horizontal="center" vertical="center"/>
      <protection/>
    </xf>
    <xf numFmtId="0" fontId="31" fillId="0" borderId="75" xfId="143" applyFont="1" applyFill="1" applyBorder="1" applyAlignment="1">
      <alignment horizontal="center" vertical="center"/>
      <protection/>
    </xf>
    <xf numFmtId="0" fontId="31" fillId="0" borderId="85" xfId="143" applyFont="1" applyFill="1" applyBorder="1" applyAlignment="1">
      <alignment horizontal="center" vertical="center"/>
      <protection/>
    </xf>
    <xf numFmtId="0" fontId="31" fillId="0" borderId="57" xfId="143" applyFont="1" applyFill="1" applyBorder="1" applyAlignment="1">
      <alignment horizontal="center" vertical="center"/>
      <protection/>
    </xf>
    <xf numFmtId="0" fontId="31" fillId="0" borderId="42" xfId="143" applyFont="1" applyFill="1" applyBorder="1" applyAlignment="1">
      <alignment horizontal="center" vertical="center"/>
      <protection/>
    </xf>
    <xf numFmtId="0" fontId="31" fillId="0" borderId="58" xfId="143" applyFont="1" applyFill="1" applyBorder="1" applyAlignment="1">
      <alignment horizontal="center" vertical="center"/>
      <protection/>
    </xf>
    <xf numFmtId="177" fontId="31" fillId="0" borderId="117" xfId="143" applyNumberFormat="1" applyFont="1" applyFill="1" applyBorder="1" applyAlignment="1">
      <alignment horizontal="center" vertical="center"/>
      <protection/>
    </xf>
    <xf numFmtId="177" fontId="31" fillId="0" borderId="118" xfId="143" applyNumberFormat="1" applyFont="1" applyFill="1" applyBorder="1" applyAlignment="1">
      <alignment horizontal="center" vertical="center"/>
      <protection/>
    </xf>
    <xf numFmtId="176" fontId="31" fillId="0" borderId="122" xfId="143" applyNumberFormat="1" applyFont="1" applyFill="1" applyBorder="1" applyAlignment="1">
      <alignment horizontal="center" vertical="center" wrapText="1"/>
      <protection/>
    </xf>
    <xf numFmtId="176" fontId="31" fillId="0" borderId="123" xfId="143" applyNumberFormat="1" applyFont="1" applyFill="1" applyBorder="1" applyAlignment="1">
      <alignment horizontal="center" vertical="center"/>
      <protection/>
    </xf>
    <xf numFmtId="177" fontId="31" fillId="0" borderId="85" xfId="143" applyNumberFormat="1" applyFont="1" applyFill="1" applyBorder="1" applyAlignment="1">
      <alignment horizontal="center" vertical="center" wrapText="1"/>
      <protection/>
    </xf>
    <xf numFmtId="177" fontId="31" fillId="0" borderId="58" xfId="143" applyNumberFormat="1" applyFont="1" applyFill="1" applyBorder="1" applyAlignment="1">
      <alignment horizontal="center" vertical="center"/>
      <protection/>
    </xf>
    <xf numFmtId="0" fontId="31" fillId="0" borderId="85" xfId="143" applyFont="1" applyBorder="1" applyAlignment="1">
      <alignment horizontal="center" vertical="center"/>
      <protection/>
    </xf>
    <xf numFmtId="0" fontId="31" fillId="0" borderId="58" xfId="143" applyFont="1" applyBorder="1" applyAlignment="1">
      <alignment horizontal="center" vertical="center"/>
      <protection/>
    </xf>
    <xf numFmtId="0" fontId="31" fillId="0" borderId="117" xfId="143" applyFont="1" applyFill="1" applyBorder="1" applyAlignment="1">
      <alignment vertical="center"/>
      <protection/>
    </xf>
    <xf numFmtId="0" fontId="31" fillId="0" borderId="118" xfId="143" applyFont="1" applyBorder="1" applyAlignment="1">
      <alignment vertical="center"/>
      <protection/>
    </xf>
    <xf numFmtId="0" fontId="31" fillId="0" borderId="105" xfId="143" applyFont="1" applyFill="1" applyBorder="1" applyAlignment="1">
      <alignment vertical="center"/>
      <protection/>
    </xf>
    <xf numFmtId="0" fontId="31" fillId="0" borderId="108" xfId="143" applyFont="1" applyBorder="1" applyAlignment="1">
      <alignment vertical="center"/>
      <protection/>
    </xf>
    <xf numFmtId="0" fontId="31" fillId="0" borderId="116" xfId="143" applyFont="1" applyFill="1" applyBorder="1" applyAlignment="1">
      <alignment vertical="center"/>
      <protection/>
    </xf>
    <xf numFmtId="0" fontId="31" fillId="0" borderId="106" xfId="143" applyFont="1" applyFill="1" applyBorder="1" applyAlignment="1">
      <alignment vertical="center"/>
      <protection/>
    </xf>
    <xf numFmtId="0" fontId="31" fillId="0" borderId="124" xfId="143" applyFont="1" applyBorder="1" applyAlignment="1">
      <alignment vertical="center"/>
      <protection/>
    </xf>
    <xf numFmtId="0" fontId="31" fillId="0" borderId="51" xfId="143" applyFont="1" applyFill="1" applyBorder="1" applyAlignment="1">
      <alignment horizontal="left" vertical="center"/>
      <protection/>
    </xf>
    <xf numFmtId="0" fontId="31" fillId="0" borderId="52" xfId="143" applyFont="1" applyBorder="1" applyAlignment="1">
      <alignment horizontal="left" vertical="center"/>
      <protection/>
    </xf>
  </cellXfs>
  <cellStyles count="13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桁区切り 2" xfId="115"/>
    <cellStyle name="見出し 1" xfId="116"/>
    <cellStyle name="見出し 1 2" xfId="117"/>
    <cellStyle name="見出し 1 3" xfId="118"/>
    <cellStyle name="見出し 2" xfId="119"/>
    <cellStyle name="見出し 2 2" xfId="120"/>
    <cellStyle name="見出し 2 3" xfId="121"/>
    <cellStyle name="見出し 3" xfId="122"/>
    <cellStyle name="見出し 3 2" xfId="123"/>
    <cellStyle name="見出し 3 3" xfId="124"/>
    <cellStyle name="見出し 4" xfId="125"/>
    <cellStyle name="見出し 4 2" xfId="126"/>
    <cellStyle name="見出し 4 3" xfId="127"/>
    <cellStyle name="集計" xfId="128"/>
    <cellStyle name="集計 2" xfId="129"/>
    <cellStyle name="集計 3" xfId="130"/>
    <cellStyle name="出力" xfId="131"/>
    <cellStyle name="出力 2" xfId="132"/>
    <cellStyle name="出力 3" xfId="133"/>
    <cellStyle name="説明文" xfId="134"/>
    <cellStyle name="説明文 2" xfId="135"/>
    <cellStyle name="説明文 3" xfId="136"/>
    <cellStyle name="Currency [0]" xfId="137"/>
    <cellStyle name="Currency" xfId="138"/>
    <cellStyle name="入力" xfId="139"/>
    <cellStyle name="入力 2" xfId="140"/>
    <cellStyle name="入力 3" xfId="141"/>
    <cellStyle name="標準 2" xfId="142"/>
    <cellStyle name="標準 3" xfId="143"/>
    <cellStyle name="未定義" xfId="144"/>
    <cellStyle name="良い" xfId="145"/>
    <cellStyle name="良い 2" xfId="146"/>
    <cellStyle name="良い 3"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A1" sqref="A1"/>
    </sheetView>
  </sheetViews>
  <sheetFormatPr defaultColWidth="9.00390625" defaultRowHeight="13.5"/>
  <cols>
    <col min="1" max="1" width="1.37890625" style="25" customWidth="1"/>
    <col min="2" max="2" width="5.625" style="70" customWidth="1"/>
    <col min="3" max="3" width="13.25390625" style="30" customWidth="1"/>
    <col min="4" max="4" width="13.375" style="25" customWidth="1"/>
    <col min="5" max="6" width="13.375" style="30" customWidth="1"/>
    <col min="7" max="7" width="9.125" style="30" customWidth="1"/>
    <col min="8" max="8" width="4.875" style="25" customWidth="1"/>
    <col min="9" max="9" width="4.75390625" style="30" customWidth="1"/>
    <col min="10" max="10" width="13.375" style="30" customWidth="1"/>
    <col min="11" max="13" width="13.375" style="25" customWidth="1"/>
    <col min="14" max="14" width="9.25390625" style="25" customWidth="1"/>
    <col min="15" max="15" width="2.875" style="25" customWidth="1"/>
    <col min="16" max="16384" width="9.00390625" style="25" customWidth="1"/>
  </cols>
  <sheetData>
    <row r="1" s="30" customFormat="1" ht="24.75" customHeight="1">
      <c r="A1" s="49" t="s">
        <v>173</v>
      </c>
    </row>
    <row r="2" spans="1:8" s="30" customFormat="1" ht="17.25" customHeight="1">
      <c r="A2" s="50" t="s">
        <v>0</v>
      </c>
      <c r="B2" s="31"/>
      <c r="C2" s="31"/>
      <c r="D2" s="31"/>
      <c r="E2" s="32"/>
      <c r="F2" s="33"/>
      <c r="G2" s="34"/>
      <c r="H2" s="33"/>
    </row>
    <row r="3" spans="1:14" s="30" customFormat="1" ht="14.25" thickBot="1">
      <c r="A3" s="36"/>
      <c r="B3" s="35"/>
      <c r="C3" s="36"/>
      <c r="D3" s="36"/>
      <c r="E3" s="36"/>
      <c r="G3" s="37" t="s">
        <v>1</v>
      </c>
      <c r="H3" s="36"/>
      <c r="I3" s="35"/>
      <c r="J3" s="36"/>
      <c r="K3" s="36"/>
      <c r="L3" s="36"/>
      <c r="N3" s="37" t="s">
        <v>1</v>
      </c>
    </row>
    <row r="4" spans="1:14" s="30" customFormat="1" ht="27" customHeight="1">
      <c r="A4" s="36"/>
      <c r="B4" s="38" t="s">
        <v>2</v>
      </c>
      <c r="C4" s="39" t="s">
        <v>3</v>
      </c>
      <c r="D4" s="40" t="s">
        <v>161</v>
      </c>
      <c r="E4" s="41" t="s">
        <v>160</v>
      </c>
      <c r="F4" s="41" t="s">
        <v>4</v>
      </c>
      <c r="G4" s="42" t="s">
        <v>5</v>
      </c>
      <c r="H4" s="43"/>
      <c r="I4" s="38" t="s">
        <v>2</v>
      </c>
      <c r="J4" s="39" t="s">
        <v>3</v>
      </c>
      <c r="K4" s="40" t="s">
        <v>161</v>
      </c>
      <c r="L4" s="41" t="s">
        <v>160</v>
      </c>
      <c r="M4" s="41" t="s">
        <v>4</v>
      </c>
      <c r="N4" s="42" t="s">
        <v>5</v>
      </c>
    </row>
    <row r="5" spans="1:14" s="30" customFormat="1" ht="12" customHeight="1" thickBot="1">
      <c r="A5" s="36"/>
      <c r="B5" s="44"/>
      <c r="C5" s="45"/>
      <c r="D5" s="46" t="s">
        <v>6</v>
      </c>
      <c r="E5" s="47" t="s">
        <v>7</v>
      </c>
      <c r="F5" s="47" t="s">
        <v>8</v>
      </c>
      <c r="G5" s="48" t="s">
        <v>9</v>
      </c>
      <c r="H5" s="43"/>
      <c r="I5" s="44"/>
      <c r="J5" s="45"/>
      <c r="K5" s="46" t="s">
        <v>6</v>
      </c>
      <c r="L5" s="47" t="s">
        <v>7</v>
      </c>
      <c r="M5" s="47" t="s">
        <v>8</v>
      </c>
      <c r="N5" s="48" t="s">
        <v>9</v>
      </c>
    </row>
    <row r="6" spans="1:15" ht="12.75" customHeight="1">
      <c r="A6" s="26"/>
      <c r="B6" s="51">
        <v>1</v>
      </c>
      <c r="C6" s="52" t="s">
        <v>10</v>
      </c>
      <c r="D6" s="71">
        <v>554450000</v>
      </c>
      <c r="E6" s="73">
        <v>530100000</v>
      </c>
      <c r="F6" s="74">
        <f>+D6-E6</f>
        <v>24350000</v>
      </c>
      <c r="G6" s="75">
        <f>ROUND(+F6/E6*100,1)</f>
        <v>4.6</v>
      </c>
      <c r="H6" s="26"/>
      <c r="I6" s="51">
        <v>41</v>
      </c>
      <c r="J6" s="52" t="s">
        <v>11</v>
      </c>
      <c r="K6" s="71">
        <v>11365000</v>
      </c>
      <c r="L6" s="73">
        <v>10890000</v>
      </c>
      <c r="M6" s="74">
        <f>+K6-L6</f>
        <v>475000</v>
      </c>
      <c r="N6" s="75">
        <f>ROUND(+M6/L6*100,1)</f>
        <v>4.4</v>
      </c>
      <c r="O6" s="26"/>
    </row>
    <row r="7" spans="1:15" ht="12.75" customHeight="1">
      <c r="A7" s="26"/>
      <c r="B7" s="53">
        <v>2</v>
      </c>
      <c r="C7" s="54" t="s">
        <v>12</v>
      </c>
      <c r="D7" s="71">
        <v>113480000</v>
      </c>
      <c r="E7" s="73">
        <v>110990000</v>
      </c>
      <c r="F7" s="74">
        <f aca="true" t="shared" si="0" ref="F7:F45">+D7-E7</f>
        <v>2490000</v>
      </c>
      <c r="G7" s="75">
        <f aca="true" t="shared" si="1" ref="G7:G45">ROUND(+F7/E7*100,1)</f>
        <v>2.2</v>
      </c>
      <c r="H7" s="26"/>
      <c r="I7" s="53">
        <v>42</v>
      </c>
      <c r="J7" s="54" t="s">
        <v>13</v>
      </c>
      <c r="K7" s="71">
        <v>11800000</v>
      </c>
      <c r="L7" s="73">
        <v>12241635</v>
      </c>
      <c r="M7" s="74">
        <f aca="true" t="shared" si="2" ref="M7:M28">+K7-L7</f>
        <v>-441635</v>
      </c>
      <c r="N7" s="75">
        <f aca="true" t="shared" si="3" ref="N7:N28">ROUND(+M7/L7*100,1)</f>
        <v>-3.6</v>
      </c>
      <c r="O7" s="26"/>
    </row>
    <row r="8" spans="1:15" ht="12.75" customHeight="1">
      <c r="A8" s="26"/>
      <c r="B8" s="53">
        <v>3</v>
      </c>
      <c r="C8" s="54" t="s">
        <v>14</v>
      </c>
      <c r="D8" s="71">
        <v>64300000</v>
      </c>
      <c r="E8" s="73">
        <v>64300000</v>
      </c>
      <c r="F8" s="74">
        <f t="shared" si="0"/>
        <v>0</v>
      </c>
      <c r="G8" s="75">
        <f t="shared" si="1"/>
        <v>0</v>
      </c>
      <c r="H8" s="26"/>
      <c r="I8" s="53">
        <v>43</v>
      </c>
      <c r="J8" s="54" t="s">
        <v>15</v>
      </c>
      <c r="K8" s="71">
        <v>9599000</v>
      </c>
      <c r="L8" s="73">
        <v>9337000</v>
      </c>
      <c r="M8" s="74">
        <f t="shared" si="2"/>
        <v>262000</v>
      </c>
      <c r="N8" s="75">
        <f t="shared" si="3"/>
        <v>2.8</v>
      </c>
      <c r="O8" s="26"/>
    </row>
    <row r="9" spans="1:15" ht="12.75" customHeight="1">
      <c r="A9" s="26"/>
      <c r="B9" s="53">
        <v>4</v>
      </c>
      <c r="C9" s="54" t="s">
        <v>16</v>
      </c>
      <c r="D9" s="71">
        <v>189210000</v>
      </c>
      <c r="E9" s="73">
        <v>191620000</v>
      </c>
      <c r="F9" s="74">
        <f t="shared" si="0"/>
        <v>-2410000</v>
      </c>
      <c r="G9" s="75">
        <f t="shared" si="1"/>
        <v>-1.3</v>
      </c>
      <c r="H9" s="26"/>
      <c r="I9" s="53">
        <v>44</v>
      </c>
      <c r="J9" s="54" t="s">
        <v>17</v>
      </c>
      <c r="K9" s="71">
        <v>4315000</v>
      </c>
      <c r="L9" s="73">
        <v>4128000</v>
      </c>
      <c r="M9" s="74">
        <f t="shared" si="2"/>
        <v>187000</v>
      </c>
      <c r="N9" s="75">
        <f t="shared" si="3"/>
        <v>4.5</v>
      </c>
      <c r="O9" s="26"/>
    </row>
    <row r="10" spans="1:15" ht="12.75" customHeight="1">
      <c r="A10" s="26"/>
      <c r="B10" s="53">
        <v>5</v>
      </c>
      <c r="C10" s="54" t="s">
        <v>18</v>
      </c>
      <c r="D10" s="71">
        <v>25310000</v>
      </c>
      <c r="E10" s="73">
        <v>25210000</v>
      </c>
      <c r="F10" s="74">
        <f t="shared" si="0"/>
        <v>100000</v>
      </c>
      <c r="G10" s="75">
        <f t="shared" si="1"/>
        <v>0.4</v>
      </c>
      <c r="H10" s="26"/>
      <c r="I10" s="53">
        <v>45</v>
      </c>
      <c r="J10" s="54" t="s">
        <v>19</v>
      </c>
      <c r="K10" s="71">
        <v>5822000</v>
      </c>
      <c r="L10" s="73">
        <v>5430000</v>
      </c>
      <c r="M10" s="74">
        <f t="shared" si="2"/>
        <v>392000</v>
      </c>
      <c r="N10" s="75">
        <f t="shared" si="3"/>
        <v>7.2</v>
      </c>
      <c r="O10" s="26"/>
    </row>
    <row r="11" spans="1:15" ht="12.75" customHeight="1">
      <c r="A11" s="26"/>
      <c r="B11" s="53">
        <v>6</v>
      </c>
      <c r="C11" s="54" t="s">
        <v>20</v>
      </c>
      <c r="D11" s="71">
        <v>28380000</v>
      </c>
      <c r="E11" s="73">
        <v>30140000</v>
      </c>
      <c r="F11" s="74">
        <f t="shared" si="0"/>
        <v>-1760000</v>
      </c>
      <c r="G11" s="75">
        <f t="shared" si="1"/>
        <v>-5.8</v>
      </c>
      <c r="H11" s="26"/>
      <c r="I11" s="53">
        <v>46</v>
      </c>
      <c r="J11" s="54" t="s">
        <v>21</v>
      </c>
      <c r="K11" s="71">
        <v>6209000</v>
      </c>
      <c r="L11" s="73">
        <v>5879000</v>
      </c>
      <c r="M11" s="74">
        <f t="shared" si="2"/>
        <v>330000</v>
      </c>
      <c r="N11" s="75">
        <f t="shared" si="3"/>
        <v>5.6</v>
      </c>
      <c r="O11" s="26"/>
    </row>
    <row r="12" spans="1:15" ht="12.75" customHeight="1">
      <c r="A12" s="26"/>
      <c r="B12" s="53">
        <v>7</v>
      </c>
      <c r="C12" s="54" t="s">
        <v>22</v>
      </c>
      <c r="D12" s="71">
        <v>100250000</v>
      </c>
      <c r="E12" s="73">
        <v>96940000</v>
      </c>
      <c r="F12" s="74">
        <f t="shared" si="0"/>
        <v>3310000</v>
      </c>
      <c r="G12" s="75">
        <f t="shared" si="1"/>
        <v>3.4</v>
      </c>
      <c r="H12" s="26"/>
      <c r="I12" s="53">
        <v>47</v>
      </c>
      <c r="J12" s="54" t="s">
        <v>23</v>
      </c>
      <c r="K12" s="71">
        <v>8910000</v>
      </c>
      <c r="L12" s="73">
        <v>8860000</v>
      </c>
      <c r="M12" s="74">
        <f t="shared" si="2"/>
        <v>50000</v>
      </c>
      <c r="N12" s="75">
        <f t="shared" si="3"/>
        <v>0.6</v>
      </c>
      <c r="O12" s="26"/>
    </row>
    <row r="13" spans="1:15" ht="12.75" customHeight="1">
      <c r="A13" s="26"/>
      <c r="B13" s="53">
        <v>8</v>
      </c>
      <c r="C13" s="54" t="s">
        <v>24</v>
      </c>
      <c r="D13" s="71">
        <v>27700000</v>
      </c>
      <c r="E13" s="73">
        <v>32800000</v>
      </c>
      <c r="F13" s="74">
        <f t="shared" si="0"/>
        <v>-5100000</v>
      </c>
      <c r="G13" s="75">
        <f t="shared" si="1"/>
        <v>-15.5</v>
      </c>
      <c r="H13" s="26"/>
      <c r="I13" s="53">
        <v>48</v>
      </c>
      <c r="J13" s="54" t="s">
        <v>25</v>
      </c>
      <c r="K13" s="71">
        <v>6610000</v>
      </c>
      <c r="L13" s="73">
        <v>6680000</v>
      </c>
      <c r="M13" s="74">
        <f t="shared" si="2"/>
        <v>-70000</v>
      </c>
      <c r="N13" s="75">
        <f t="shared" si="3"/>
        <v>-1</v>
      </c>
      <c r="O13" s="26"/>
    </row>
    <row r="14" spans="1:15" ht="12.75" customHeight="1">
      <c r="A14" s="26"/>
      <c r="B14" s="53">
        <v>9</v>
      </c>
      <c r="C14" s="54" t="s">
        <v>26</v>
      </c>
      <c r="D14" s="71">
        <v>35951000</v>
      </c>
      <c r="E14" s="73">
        <v>36715000</v>
      </c>
      <c r="F14" s="74">
        <f t="shared" si="0"/>
        <v>-764000</v>
      </c>
      <c r="G14" s="75">
        <f t="shared" si="1"/>
        <v>-2.1</v>
      </c>
      <c r="H14" s="26"/>
      <c r="I14" s="53">
        <v>49</v>
      </c>
      <c r="J14" s="54" t="s">
        <v>27</v>
      </c>
      <c r="K14" s="71">
        <v>6380000</v>
      </c>
      <c r="L14" s="73">
        <v>6270000</v>
      </c>
      <c r="M14" s="74">
        <f t="shared" si="2"/>
        <v>110000</v>
      </c>
      <c r="N14" s="75">
        <f t="shared" si="3"/>
        <v>1.8</v>
      </c>
      <c r="O14" s="26"/>
    </row>
    <row r="15" spans="1:15" ht="12.75" customHeight="1">
      <c r="A15" s="26"/>
      <c r="B15" s="53">
        <v>10</v>
      </c>
      <c r="C15" s="54" t="s">
        <v>28</v>
      </c>
      <c r="D15" s="71">
        <v>27651000</v>
      </c>
      <c r="E15" s="73">
        <v>28373000</v>
      </c>
      <c r="F15" s="74">
        <f t="shared" si="0"/>
        <v>-722000</v>
      </c>
      <c r="G15" s="75">
        <f t="shared" si="1"/>
        <v>-2.5</v>
      </c>
      <c r="H15" s="26"/>
      <c r="I15" s="53">
        <v>50</v>
      </c>
      <c r="J15" s="54" t="s">
        <v>29</v>
      </c>
      <c r="K15" s="71">
        <v>5293000</v>
      </c>
      <c r="L15" s="73">
        <v>4836000</v>
      </c>
      <c r="M15" s="74">
        <f t="shared" si="2"/>
        <v>457000</v>
      </c>
      <c r="N15" s="75">
        <f t="shared" si="3"/>
        <v>9.4</v>
      </c>
      <c r="O15" s="26"/>
    </row>
    <row r="16" spans="1:15" ht="12.75" customHeight="1">
      <c r="A16" s="26"/>
      <c r="B16" s="53">
        <v>11</v>
      </c>
      <c r="C16" s="54" t="s">
        <v>30</v>
      </c>
      <c r="D16" s="71">
        <v>29990000</v>
      </c>
      <c r="E16" s="73">
        <v>29600000</v>
      </c>
      <c r="F16" s="74">
        <f t="shared" si="0"/>
        <v>390000</v>
      </c>
      <c r="G16" s="75">
        <f t="shared" si="1"/>
        <v>1.3</v>
      </c>
      <c r="H16" s="26"/>
      <c r="I16" s="53">
        <v>51</v>
      </c>
      <c r="J16" s="54" t="s">
        <v>31</v>
      </c>
      <c r="K16" s="71">
        <v>5308214</v>
      </c>
      <c r="L16" s="73">
        <v>5223871</v>
      </c>
      <c r="M16" s="74">
        <f t="shared" si="2"/>
        <v>84343</v>
      </c>
      <c r="N16" s="75">
        <f t="shared" si="3"/>
        <v>1.6</v>
      </c>
      <c r="O16" s="26"/>
    </row>
    <row r="17" spans="1:15" ht="12.75" customHeight="1">
      <c r="A17" s="26"/>
      <c r="B17" s="53">
        <v>12</v>
      </c>
      <c r="C17" s="54" t="s">
        <v>32</v>
      </c>
      <c r="D17" s="71">
        <v>71130000</v>
      </c>
      <c r="E17" s="73">
        <v>70390000</v>
      </c>
      <c r="F17" s="74">
        <f t="shared" si="0"/>
        <v>740000</v>
      </c>
      <c r="G17" s="75">
        <f t="shared" si="1"/>
        <v>1.1</v>
      </c>
      <c r="H17" s="26"/>
      <c r="I17" s="53">
        <v>52</v>
      </c>
      <c r="J17" s="54" t="s">
        <v>33</v>
      </c>
      <c r="K17" s="71">
        <v>3410000</v>
      </c>
      <c r="L17" s="73">
        <v>3400000</v>
      </c>
      <c r="M17" s="74">
        <f t="shared" si="2"/>
        <v>10000</v>
      </c>
      <c r="N17" s="75">
        <f t="shared" si="3"/>
        <v>0.3</v>
      </c>
      <c r="O17" s="26"/>
    </row>
    <row r="18" spans="1:15" ht="12.75" customHeight="1">
      <c r="A18" s="26"/>
      <c r="B18" s="53">
        <v>13</v>
      </c>
      <c r="C18" s="54" t="s">
        <v>34</v>
      </c>
      <c r="D18" s="71">
        <v>43245000</v>
      </c>
      <c r="E18" s="73">
        <v>43016000</v>
      </c>
      <c r="F18" s="74">
        <f t="shared" si="0"/>
        <v>229000</v>
      </c>
      <c r="G18" s="75">
        <f t="shared" si="1"/>
        <v>0.5</v>
      </c>
      <c r="H18" s="26"/>
      <c r="I18" s="53">
        <v>53</v>
      </c>
      <c r="J18" s="54" t="s">
        <v>35</v>
      </c>
      <c r="K18" s="71">
        <v>4029900</v>
      </c>
      <c r="L18" s="73">
        <v>4073300</v>
      </c>
      <c r="M18" s="74">
        <f t="shared" si="2"/>
        <v>-43400</v>
      </c>
      <c r="N18" s="75">
        <f t="shared" si="3"/>
        <v>-1.1</v>
      </c>
      <c r="O18" s="26"/>
    </row>
    <row r="19" spans="1:15" ht="12.75" customHeight="1">
      <c r="A19" s="26"/>
      <c r="B19" s="53">
        <v>14</v>
      </c>
      <c r="C19" s="54" t="s">
        <v>36</v>
      </c>
      <c r="D19" s="71">
        <v>17610000</v>
      </c>
      <c r="E19" s="73">
        <v>17920000</v>
      </c>
      <c r="F19" s="74">
        <f t="shared" si="0"/>
        <v>-310000</v>
      </c>
      <c r="G19" s="75">
        <f t="shared" si="1"/>
        <v>-1.7</v>
      </c>
      <c r="H19" s="26"/>
      <c r="I19" s="53">
        <v>54</v>
      </c>
      <c r="J19" s="54" t="s">
        <v>37</v>
      </c>
      <c r="K19" s="71">
        <v>3231723</v>
      </c>
      <c r="L19" s="73">
        <v>3209109</v>
      </c>
      <c r="M19" s="74">
        <f t="shared" si="2"/>
        <v>22614</v>
      </c>
      <c r="N19" s="75">
        <f t="shared" si="3"/>
        <v>0.7</v>
      </c>
      <c r="O19" s="26"/>
    </row>
    <row r="20" spans="1:15" ht="12.75" customHeight="1">
      <c r="A20" s="26"/>
      <c r="B20" s="53">
        <v>15</v>
      </c>
      <c r="C20" s="54" t="s">
        <v>38</v>
      </c>
      <c r="D20" s="71">
        <v>36900000</v>
      </c>
      <c r="E20" s="73">
        <v>35150000</v>
      </c>
      <c r="F20" s="74">
        <f t="shared" si="0"/>
        <v>1750000</v>
      </c>
      <c r="G20" s="75">
        <f t="shared" si="1"/>
        <v>5</v>
      </c>
      <c r="H20" s="26"/>
      <c r="I20" s="53">
        <v>55</v>
      </c>
      <c r="J20" s="54" t="s">
        <v>39</v>
      </c>
      <c r="K20" s="71">
        <v>7172000</v>
      </c>
      <c r="L20" s="73">
        <v>7194000</v>
      </c>
      <c r="M20" s="74">
        <f t="shared" si="2"/>
        <v>-22000</v>
      </c>
      <c r="N20" s="75">
        <f t="shared" si="3"/>
        <v>-0.3</v>
      </c>
      <c r="O20" s="26"/>
    </row>
    <row r="21" spans="1:15" ht="12.75" customHeight="1">
      <c r="A21" s="26"/>
      <c r="B21" s="53">
        <v>16</v>
      </c>
      <c r="C21" s="54" t="s">
        <v>40</v>
      </c>
      <c r="D21" s="71">
        <v>51610854</v>
      </c>
      <c r="E21" s="73">
        <v>45952490</v>
      </c>
      <c r="F21" s="74">
        <f t="shared" si="0"/>
        <v>5658364</v>
      </c>
      <c r="G21" s="75">
        <f t="shared" si="1"/>
        <v>12.3</v>
      </c>
      <c r="H21" s="26"/>
      <c r="I21" s="53">
        <v>56</v>
      </c>
      <c r="J21" s="54" t="s">
        <v>41</v>
      </c>
      <c r="K21" s="71">
        <v>1924000</v>
      </c>
      <c r="L21" s="73">
        <v>1850000</v>
      </c>
      <c r="M21" s="74">
        <f t="shared" si="2"/>
        <v>74000</v>
      </c>
      <c r="N21" s="75">
        <f t="shared" si="3"/>
        <v>4</v>
      </c>
      <c r="O21" s="26"/>
    </row>
    <row r="22" spans="1:15" ht="12.75" customHeight="1">
      <c r="A22" s="26"/>
      <c r="B22" s="53">
        <v>17</v>
      </c>
      <c r="C22" s="54" t="s">
        <v>42</v>
      </c>
      <c r="D22" s="71">
        <v>63670000</v>
      </c>
      <c r="E22" s="73">
        <v>62710000</v>
      </c>
      <c r="F22" s="74">
        <f t="shared" si="0"/>
        <v>960000</v>
      </c>
      <c r="G22" s="75">
        <f t="shared" si="1"/>
        <v>1.5</v>
      </c>
      <c r="H22" s="26"/>
      <c r="I22" s="53">
        <v>57</v>
      </c>
      <c r="J22" s="54" t="s">
        <v>43</v>
      </c>
      <c r="K22" s="71">
        <v>4665878</v>
      </c>
      <c r="L22" s="73">
        <v>4336986</v>
      </c>
      <c r="M22" s="74">
        <f t="shared" si="2"/>
        <v>328892</v>
      </c>
      <c r="N22" s="75">
        <f t="shared" si="3"/>
        <v>7.6</v>
      </c>
      <c r="O22" s="26"/>
    </row>
    <row r="23" spans="1:15" ht="12.75" customHeight="1">
      <c r="A23" s="26"/>
      <c r="B23" s="53">
        <v>18</v>
      </c>
      <c r="C23" s="54" t="s">
        <v>44</v>
      </c>
      <c r="D23" s="71">
        <v>75360000</v>
      </c>
      <c r="E23" s="73">
        <v>73613000</v>
      </c>
      <c r="F23" s="74">
        <f t="shared" si="0"/>
        <v>1747000</v>
      </c>
      <c r="G23" s="75">
        <f t="shared" si="1"/>
        <v>2.4</v>
      </c>
      <c r="H23" s="26"/>
      <c r="I23" s="53">
        <v>58</v>
      </c>
      <c r="J23" s="54" t="s">
        <v>45</v>
      </c>
      <c r="K23" s="71">
        <v>6798000</v>
      </c>
      <c r="L23" s="73">
        <v>6809200</v>
      </c>
      <c r="M23" s="74">
        <f t="shared" si="2"/>
        <v>-11200</v>
      </c>
      <c r="N23" s="75">
        <f t="shared" si="3"/>
        <v>-0.2</v>
      </c>
      <c r="O23" s="26"/>
    </row>
    <row r="24" spans="1:15" ht="12.75" customHeight="1">
      <c r="A24" s="26"/>
      <c r="B24" s="53">
        <v>19</v>
      </c>
      <c r="C24" s="54" t="s">
        <v>46</v>
      </c>
      <c r="D24" s="71">
        <v>91500000</v>
      </c>
      <c r="E24" s="73">
        <v>90400000</v>
      </c>
      <c r="F24" s="74">
        <f t="shared" si="0"/>
        <v>1100000</v>
      </c>
      <c r="G24" s="75">
        <f t="shared" si="1"/>
        <v>1.2</v>
      </c>
      <c r="H24" s="26"/>
      <c r="I24" s="53">
        <v>59</v>
      </c>
      <c r="J24" s="54" t="s">
        <v>47</v>
      </c>
      <c r="K24" s="71">
        <v>8754300</v>
      </c>
      <c r="L24" s="73">
        <v>8364900</v>
      </c>
      <c r="M24" s="74">
        <f t="shared" si="2"/>
        <v>389400</v>
      </c>
      <c r="N24" s="75">
        <f t="shared" si="3"/>
        <v>4.7</v>
      </c>
      <c r="O24" s="26"/>
    </row>
    <row r="25" spans="1:15" ht="12.75" customHeight="1">
      <c r="A25" s="26"/>
      <c r="B25" s="53">
        <v>20</v>
      </c>
      <c r="C25" s="54" t="s">
        <v>48</v>
      </c>
      <c r="D25" s="71">
        <v>23100000</v>
      </c>
      <c r="E25" s="73">
        <v>23690000</v>
      </c>
      <c r="F25" s="74">
        <f t="shared" si="0"/>
        <v>-590000</v>
      </c>
      <c r="G25" s="75">
        <f t="shared" si="1"/>
        <v>-2.5</v>
      </c>
      <c r="H25" s="26"/>
      <c r="I25" s="53">
        <v>60</v>
      </c>
      <c r="J25" s="54" t="s">
        <v>49</v>
      </c>
      <c r="K25" s="71">
        <v>11678601</v>
      </c>
      <c r="L25" s="73">
        <v>10663437</v>
      </c>
      <c r="M25" s="74">
        <f t="shared" si="2"/>
        <v>1015164</v>
      </c>
      <c r="N25" s="75">
        <f t="shared" si="3"/>
        <v>9.5</v>
      </c>
      <c r="O25" s="26"/>
    </row>
    <row r="26" spans="1:15" ht="12.75" customHeight="1">
      <c r="A26" s="26"/>
      <c r="B26" s="53">
        <v>21</v>
      </c>
      <c r="C26" s="54" t="s">
        <v>50</v>
      </c>
      <c r="D26" s="71">
        <v>50278000</v>
      </c>
      <c r="E26" s="73">
        <v>50030000</v>
      </c>
      <c r="F26" s="74">
        <f t="shared" si="0"/>
        <v>248000</v>
      </c>
      <c r="G26" s="75">
        <f t="shared" si="1"/>
        <v>0.5</v>
      </c>
      <c r="H26" s="26"/>
      <c r="I26" s="53">
        <v>61</v>
      </c>
      <c r="J26" s="54" t="s">
        <v>137</v>
      </c>
      <c r="K26" s="71">
        <v>9628277</v>
      </c>
      <c r="L26" s="73">
        <v>9514000</v>
      </c>
      <c r="M26" s="74">
        <f t="shared" si="2"/>
        <v>114277</v>
      </c>
      <c r="N26" s="75">
        <f t="shared" si="3"/>
        <v>1.2</v>
      </c>
      <c r="O26" s="26"/>
    </row>
    <row r="27" spans="1:15" ht="12.75" customHeight="1">
      <c r="A27" s="26"/>
      <c r="B27" s="53">
        <v>22</v>
      </c>
      <c r="C27" s="54" t="s">
        <v>51</v>
      </c>
      <c r="D27" s="71">
        <v>41315000</v>
      </c>
      <c r="E27" s="73">
        <v>40710000</v>
      </c>
      <c r="F27" s="74">
        <f t="shared" si="0"/>
        <v>605000</v>
      </c>
      <c r="G27" s="75">
        <f t="shared" si="1"/>
        <v>1.5</v>
      </c>
      <c r="H27" s="26"/>
      <c r="I27" s="53">
        <v>62</v>
      </c>
      <c r="J27" s="54" t="s">
        <v>52</v>
      </c>
      <c r="K27" s="71">
        <v>11996000</v>
      </c>
      <c r="L27" s="73">
        <v>11813000</v>
      </c>
      <c r="M27" s="74">
        <f t="shared" si="2"/>
        <v>183000</v>
      </c>
      <c r="N27" s="75">
        <f t="shared" si="3"/>
        <v>1.5</v>
      </c>
      <c r="O27" s="26"/>
    </row>
    <row r="28" spans="1:15" ht="12.75" customHeight="1" thickBot="1">
      <c r="A28" s="26"/>
      <c r="B28" s="53">
        <v>23</v>
      </c>
      <c r="C28" s="54" t="s">
        <v>138</v>
      </c>
      <c r="D28" s="71">
        <v>40810000</v>
      </c>
      <c r="E28" s="73">
        <v>39470000</v>
      </c>
      <c r="F28" s="74">
        <f t="shared" si="0"/>
        <v>1340000</v>
      </c>
      <c r="G28" s="75">
        <f t="shared" si="1"/>
        <v>3.4</v>
      </c>
      <c r="H28" s="26"/>
      <c r="I28" s="55">
        <v>63</v>
      </c>
      <c r="J28" s="56" t="s">
        <v>53</v>
      </c>
      <c r="K28" s="71">
        <v>7913000</v>
      </c>
      <c r="L28" s="73">
        <v>8026000</v>
      </c>
      <c r="M28" s="74">
        <f t="shared" si="2"/>
        <v>-113000</v>
      </c>
      <c r="N28" s="75">
        <f t="shared" si="3"/>
        <v>-1.4</v>
      </c>
      <c r="O28" s="26"/>
    </row>
    <row r="29" spans="1:15" ht="12.75" customHeight="1" thickBot="1" thickTop="1">
      <c r="A29" s="26"/>
      <c r="B29" s="53">
        <v>24</v>
      </c>
      <c r="C29" s="54" t="s">
        <v>54</v>
      </c>
      <c r="D29" s="71">
        <v>23865000</v>
      </c>
      <c r="E29" s="73">
        <v>23228000</v>
      </c>
      <c r="F29" s="74">
        <f t="shared" si="0"/>
        <v>637000</v>
      </c>
      <c r="G29" s="75">
        <f t="shared" si="1"/>
        <v>2.7</v>
      </c>
      <c r="H29" s="26"/>
      <c r="I29" s="57" t="s">
        <v>55</v>
      </c>
      <c r="J29" s="58"/>
      <c r="K29" s="80">
        <f>SUM(K6:K28)</f>
        <v>162812893</v>
      </c>
      <c r="L29" s="77">
        <f>SUM(L6:L28)</f>
        <v>159029438</v>
      </c>
      <c r="M29" s="78">
        <f>K29-L29</f>
        <v>3783455</v>
      </c>
      <c r="N29" s="81">
        <f>ROUND(+M29/L29*100,1)</f>
        <v>2.4</v>
      </c>
      <c r="O29" s="26"/>
    </row>
    <row r="30" spans="1:14" ht="12.75" customHeight="1" thickBot="1">
      <c r="A30" s="26"/>
      <c r="B30" s="53">
        <v>25</v>
      </c>
      <c r="C30" s="54" t="s">
        <v>56</v>
      </c>
      <c r="D30" s="71">
        <v>25666000</v>
      </c>
      <c r="E30" s="73">
        <v>24535000</v>
      </c>
      <c r="F30" s="74">
        <f t="shared" si="0"/>
        <v>1131000</v>
      </c>
      <c r="G30" s="75">
        <f t="shared" si="1"/>
        <v>4.6</v>
      </c>
      <c r="H30" s="26"/>
      <c r="I30" s="59"/>
      <c r="J30" s="60"/>
      <c r="K30" s="82"/>
      <c r="L30" s="82"/>
      <c r="M30" s="82"/>
      <c r="N30" s="83"/>
    </row>
    <row r="31" spans="1:14" ht="12.75" customHeight="1" thickBot="1">
      <c r="A31" s="26"/>
      <c r="B31" s="53">
        <v>26</v>
      </c>
      <c r="C31" s="54" t="s">
        <v>57</v>
      </c>
      <c r="D31" s="71">
        <v>49538000</v>
      </c>
      <c r="E31" s="73">
        <v>49948000</v>
      </c>
      <c r="F31" s="74">
        <f t="shared" si="0"/>
        <v>-410000</v>
      </c>
      <c r="G31" s="75">
        <f t="shared" si="1"/>
        <v>-0.8</v>
      </c>
      <c r="H31" s="26"/>
      <c r="I31" s="61" t="s">
        <v>58</v>
      </c>
      <c r="J31" s="62"/>
      <c r="K31" s="84">
        <f>+D46+K29</f>
        <v>2445793829</v>
      </c>
      <c r="L31" s="85">
        <f>+E46+L29</f>
        <v>2409109748</v>
      </c>
      <c r="M31" s="86">
        <f>K31-L31</f>
        <v>36684081</v>
      </c>
      <c r="N31" s="87">
        <f>ROUND(+M31/L31*100,1)</f>
        <v>1.5</v>
      </c>
    </row>
    <row r="32" spans="1:14" ht="12.75" customHeight="1">
      <c r="A32" s="26"/>
      <c r="B32" s="53">
        <v>27</v>
      </c>
      <c r="C32" s="54" t="s">
        <v>59</v>
      </c>
      <c r="D32" s="71">
        <v>22993000</v>
      </c>
      <c r="E32" s="73">
        <v>26831000</v>
      </c>
      <c r="F32" s="74">
        <f t="shared" si="0"/>
        <v>-3838000</v>
      </c>
      <c r="G32" s="75">
        <f t="shared" si="1"/>
        <v>-14.3</v>
      </c>
      <c r="H32" s="26"/>
      <c r="I32" s="36"/>
      <c r="J32" s="36"/>
      <c r="K32" s="26"/>
      <c r="L32" s="26"/>
      <c r="M32" s="26"/>
      <c r="N32" s="26"/>
    </row>
    <row r="33" spans="1:14" ht="12.75" customHeight="1">
      <c r="A33" s="26"/>
      <c r="B33" s="53">
        <v>28</v>
      </c>
      <c r="C33" s="54" t="s">
        <v>60</v>
      </c>
      <c r="D33" s="71">
        <v>49913000</v>
      </c>
      <c r="E33" s="73">
        <v>49150000</v>
      </c>
      <c r="F33" s="74">
        <f t="shared" si="0"/>
        <v>763000</v>
      </c>
      <c r="G33" s="75">
        <f t="shared" si="1"/>
        <v>1.6</v>
      </c>
      <c r="H33" s="26"/>
      <c r="I33" s="261"/>
      <c r="J33" s="261"/>
      <c r="K33" s="261"/>
      <c r="L33" s="261"/>
      <c r="M33" s="261"/>
      <c r="N33" s="261"/>
    </row>
    <row r="34" spans="1:16" ht="12.75" customHeight="1">
      <c r="A34" s="26"/>
      <c r="B34" s="53">
        <v>29</v>
      </c>
      <c r="C34" s="54" t="s">
        <v>61</v>
      </c>
      <c r="D34" s="71">
        <v>19594000</v>
      </c>
      <c r="E34" s="73">
        <v>19527900</v>
      </c>
      <c r="F34" s="74">
        <f>+D34-E34</f>
        <v>66100</v>
      </c>
      <c r="G34" s="75">
        <f>(+F34/E34)*100</f>
        <v>0.3384900578147164</v>
      </c>
      <c r="H34" s="26"/>
      <c r="I34" s="63"/>
      <c r="J34" s="64"/>
      <c r="K34" s="27"/>
      <c r="L34" s="27"/>
      <c r="M34" s="27"/>
      <c r="N34" s="27"/>
      <c r="P34" s="26"/>
    </row>
    <row r="35" spans="1:8" ht="12.75" customHeight="1">
      <c r="A35" s="26"/>
      <c r="B35" s="53">
        <v>30</v>
      </c>
      <c r="C35" s="54" t="s">
        <v>62</v>
      </c>
      <c r="D35" s="71">
        <v>28940000</v>
      </c>
      <c r="E35" s="73">
        <v>28450000</v>
      </c>
      <c r="F35" s="74">
        <f t="shared" si="0"/>
        <v>490000</v>
      </c>
      <c r="G35" s="75">
        <f t="shared" si="1"/>
        <v>1.7</v>
      </c>
      <c r="H35" s="26"/>
    </row>
    <row r="36" spans="1:8" ht="12.75" customHeight="1">
      <c r="A36" s="26"/>
      <c r="B36" s="53">
        <v>31</v>
      </c>
      <c r="C36" s="54" t="s">
        <v>63</v>
      </c>
      <c r="D36" s="71">
        <v>32428390</v>
      </c>
      <c r="E36" s="73">
        <v>34029169</v>
      </c>
      <c r="F36" s="74">
        <f t="shared" si="0"/>
        <v>-1600779</v>
      </c>
      <c r="G36" s="75">
        <f t="shared" si="1"/>
        <v>-4.7</v>
      </c>
      <c r="H36" s="26"/>
    </row>
    <row r="37" spans="1:8" ht="12.75" customHeight="1">
      <c r="A37" s="26"/>
      <c r="B37" s="53">
        <v>32</v>
      </c>
      <c r="C37" s="54" t="s">
        <v>64</v>
      </c>
      <c r="D37" s="71">
        <v>46100000</v>
      </c>
      <c r="E37" s="73">
        <v>45910000</v>
      </c>
      <c r="F37" s="74">
        <f t="shared" si="0"/>
        <v>190000</v>
      </c>
      <c r="G37" s="75">
        <f t="shared" si="1"/>
        <v>0.4</v>
      </c>
      <c r="H37" s="26"/>
    </row>
    <row r="38" spans="1:8" ht="12.75" customHeight="1">
      <c r="A38" s="26"/>
      <c r="B38" s="53">
        <v>33</v>
      </c>
      <c r="C38" s="54" t="s">
        <v>65</v>
      </c>
      <c r="D38" s="71">
        <v>17688000</v>
      </c>
      <c r="E38" s="73">
        <v>17050000</v>
      </c>
      <c r="F38" s="74">
        <f t="shared" si="0"/>
        <v>638000</v>
      </c>
      <c r="G38" s="75">
        <f t="shared" si="1"/>
        <v>3.7</v>
      </c>
      <c r="H38" s="26"/>
    </row>
    <row r="39" spans="1:8" ht="12.75" customHeight="1">
      <c r="A39" s="26"/>
      <c r="B39" s="53">
        <v>34</v>
      </c>
      <c r="C39" s="54" t="s">
        <v>66</v>
      </c>
      <c r="D39" s="71">
        <v>29611000</v>
      </c>
      <c r="E39" s="73">
        <v>28210000</v>
      </c>
      <c r="F39" s="74">
        <f t="shared" si="0"/>
        <v>1401000</v>
      </c>
      <c r="G39" s="75">
        <f t="shared" si="1"/>
        <v>5</v>
      </c>
      <c r="H39" s="26"/>
    </row>
    <row r="40" spans="1:8" ht="12.75" customHeight="1">
      <c r="A40" s="26"/>
      <c r="B40" s="53">
        <v>35</v>
      </c>
      <c r="C40" s="54" t="s">
        <v>67</v>
      </c>
      <c r="D40" s="71">
        <v>17550000</v>
      </c>
      <c r="E40" s="73">
        <v>16660000</v>
      </c>
      <c r="F40" s="74">
        <f t="shared" si="0"/>
        <v>890000</v>
      </c>
      <c r="G40" s="75">
        <f t="shared" si="1"/>
        <v>5.3</v>
      </c>
      <c r="H40" s="26"/>
    </row>
    <row r="41" spans="1:14" ht="12.75" customHeight="1">
      <c r="A41" s="26"/>
      <c r="B41" s="53">
        <v>36</v>
      </c>
      <c r="C41" s="54" t="s">
        <v>68</v>
      </c>
      <c r="D41" s="71">
        <v>20640000</v>
      </c>
      <c r="E41" s="73">
        <v>19990000</v>
      </c>
      <c r="F41" s="74">
        <f t="shared" si="0"/>
        <v>650000</v>
      </c>
      <c r="G41" s="75">
        <f t="shared" si="1"/>
        <v>3.3</v>
      </c>
      <c r="H41" s="26"/>
      <c r="I41" s="65"/>
      <c r="J41" s="65"/>
      <c r="K41" s="28"/>
      <c r="L41" s="28"/>
      <c r="M41" s="28"/>
      <c r="N41" s="26"/>
    </row>
    <row r="42" spans="1:14" ht="12.75" customHeight="1">
      <c r="A42" s="26"/>
      <c r="B42" s="53">
        <v>37</v>
      </c>
      <c r="C42" s="54" t="s">
        <v>69</v>
      </c>
      <c r="D42" s="71">
        <v>17550000</v>
      </c>
      <c r="E42" s="73">
        <v>18050000</v>
      </c>
      <c r="F42" s="74">
        <f t="shared" si="0"/>
        <v>-500000</v>
      </c>
      <c r="G42" s="75">
        <f t="shared" si="1"/>
        <v>-2.8</v>
      </c>
      <c r="H42" s="26"/>
      <c r="J42" s="36"/>
      <c r="K42" s="26"/>
      <c r="L42" s="26"/>
      <c r="M42" s="26"/>
      <c r="N42" s="26"/>
    </row>
    <row r="43" spans="1:14" ht="12.75" customHeight="1">
      <c r="A43" s="26"/>
      <c r="B43" s="53">
        <v>38</v>
      </c>
      <c r="C43" s="54" t="s">
        <v>70</v>
      </c>
      <c r="D43" s="71">
        <v>22896962</v>
      </c>
      <c r="E43" s="73">
        <v>25747000</v>
      </c>
      <c r="F43" s="74">
        <f>+D43-E43</f>
        <v>-2850038</v>
      </c>
      <c r="G43" s="75">
        <f>ROUND(+F43/E43*100,1)</f>
        <v>-11.1</v>
      </c>
      <c r="H43" s="26"/>
      <c r="I43" s="36"/>
      <c r="L43" s="26"/>
      <c r="M43" s="26"/>
      <c r="N43" s="26"/>
    </row>
    <row r="44" spans="1:14" ht="12.75" customHeight="1">
      <c r="A44" s="26"/>
      <c r="B44" s="53">
        <v>39</v>
      </c>
      <c r="C44" s="54" t="s">
        <v>71</v>
      </c>
      <c r="D44" s="71">
        <v>40416730</v>
      </c>
      <c r="E44" s="73">
        <v>37924751</v>
      </c>
      <c r="F44" s="74">
        <f t="shared" si="0"/>
        <v>2491979</v>
      </c>
      <c r="G44" s="75">
        <f t="shared" si="1"/>
        <v>6.6</v>
      </c>
      <c r="H44" s="26"/>
      <c r="L44" s="26"/>
      <c r="M44" s="26"/>
      <c r="N44" s="26"/>
    </row>
    <row r="45" spans="1:8" ht="12.75" customHeight="1" thickBot="1">
      <c r="A45" s="26"/>
      <c r="B45" s="66">
        <v>40</v>
      </c>
      <c r="C45" s="67" t="s">
        <v>72</v>
      </c>
      <c r="D45" s="72">
        <v>14390000</v>
      </c>
      <c r="E45" s="76">
        <v>15000000</v>
      </c>
      <c r="F45" s="74">
        <f t="shared" si="0"/>
        <v>-610000</v>
      </c>
      <c r="G45" s="75">
        <f t="shared" si="1"/>
        <v>-4.1</v>
      </c>
      <c r="H45" s="26"/>
    </row>
    <row r="46" spans="1:8" ht="12.75" customHeight="1" thickBot="1" thickTop="1">
      <c r="A46" s="26"/>
      <c r="B46" s="68" t="s">
        <v>73</v>
      </c>
      <c r="C46" s="69"/>
      <c r="D46" s="80">
        <f>SUM(D6:D45)</f>
        <v>2282980936</v>
      </c>
      <c r="E46" s="77">
        <f>SUM(E6:E45)</f>
        <v>2250080310</v>
      </c>
      <c r="F46" s="78">
        <f>D46-E46</f>
        <v>32900626</v>
      </c>
      <c r="G46" s="79">
        <f>ROUND(+F46/E46*100,1)</f>
        <v>1.5</v>
      </c>
      <c r="H46" s="29"/>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N35"/>
  <sheetViews>
    <sheetView view="pageBreakPreview" zoomScaleSheetLayoutView="100" zoomScalePageLayoutView="0" workbookViewId="0" topLeftCell="A1">
      <pane xSplit="3" ySplit="5" topLeftCell="D6" activePane="bottomRight" state="frozen"/>
      <selection pane="topLeft" activeCell="H1" sqref="H1"/>
      <selection pane="topRight" activeCell="H1" sqref="H1"/>
      <selection pane="bottomLeft" activeCell="H1" sqref="H1"/>
      <selection pane="bottomRight" activeCell="A1" sqref="A1"/>
    </sheetView>
  </sheetViews>
  <sheetFormatPr defaultColWidth="9.00390625" defaultRowHeight="13.5"/>
  <cols>
    <col min="1" max="1" width="2.00390625" style="92" customWidth="1"/>
    <col min="2" max="2" width="5.625" style="92" customWidth="1"/>
    <col min="3" max="3" width="36.00390625" style="92" customWidth="1"/>
    <col min="4" max="4" width="20.00390625" style="88" customWidth="1"/>
    <col min="5" max="5" width="10.625" style="88" customWidth="1"/>
    <col min="6" max="6" width="20.00390625" style="89" customWidth="1"/>
    <col min="7" max="7" width="10.625" style="90" customWidth="1"/>
    <col min="8" max="8" width="20.00390625" style="91" customWidth="1"/>
    <col min="9" max="9" width="12.125" style="90" customWidth="1"/>
    <col min="10" max="10" width="7.875" style="88" customWidth="1"/>
    <col min="11" max="16384" width="9.00390625" style="88" customWidth="1"/>
  </cols>
  <sheetData>
    <row r="1" spans="1:14" s="92" customFormat="1" ht="21" customHeight="1">
      <c r="A1" s="50" t="s">
        <v>74</v>
      </c>
      <c r="F1" s="111"/>
      <c r="G1" s="112"/>
      <c r="H1" s="113"/>
      <c r="I1" s="112"/>
      <c r="N1" s="114"/>
    </row>
    <row r="2" spans="1:9" s="92" customFormat="1" ht="3" customHeight="1">
      <c r="A2" s="31"/>
      <c r="F2" s="111"/>
      <c r="G2" s="112"/>
      <c r="H2" s="113"/>
      <c r="I2" s="112"/>
    </row>
    <row r="3" spans="6:9" s="92" customFormat="1" ht="13.5" customHeight="1" thickBot="1">
      <c r="F3" s="111"/>
      <c r="G3" s="112"/>
      <c r="H3" s="113"/>
      <c r="I3" s="115" t="s">
        <v>139</v>
      </c>
    </row>
    <row r="4" spans="2:9" s="92" customFormat="1" ht="17.25" customHeight="1">
      <c r="B4" s="262" t="s">
        <v>75</v>
      </c>
      <c r="C4" s="263"/>
      <c r="D4" s="266" t="s">
        <v>162</v>
      </c>
      <c r="E4" s="267"/>
      <c r="F4" s="266" t="s">
        <v>163</v>
      </c>
      <c r="G4" s="267"/>
      <c r="H4" s="268" t="s">
        <v>76</v>
      </c>
      <c r="I4" s="270" t="s">
        <v>77</v>
      </c>
    </row>
    <row r="5" spans="2:9" s="92" customFormat="1" ht="17.25" customHeight="1" thickBot="1">
      <c r="B5" s="264"/>
      <c r="C5" s="265"/>
      <c r="D5" s="109" t="s">
        <v>78</v>
      </c>
      <c r="E5" s="110" t="s">
        <v>79</v>
      </c>
      <c r="F5" s="109" t="s">
        <v>80</v>
      </c>
      <c r="G5" s="110" t="s">
        <v>79</v>
      </c>
      <c r="H5" s="269"/>
      <c r="I5" s="271"/>
    </row>
    <row r="6" spans="2:9" ht="17.25" customHeight="1">
      <c r="B6" s="272" t="s">
        <v>81</v>
      </c>
      <c r="C6" s="273"/>
      <c r="D6" s="127">
        <v>1129807438</v>
      </c>
      <c r="E6" s="134">
        <f>ROUND(D6/D$33*100,1)</f>
        <v>46.2</v>
      </c>
      <c r="F6" s="127">
        <v>1094177610</v>
      </c>
      <c r="G6" s="134">
        <f>ROUND(F6/F$33*100,1)</f>
        <v>45.4</v>
      </c>
      <c r="H6" s="147">
        <f>+D6-F6</f>
        <v>35629828</v>
      </c>
      <c r="I6" s="134">
        <f>IF(AND(OR(F6=0,F6=""),OR(D6="",D6=0)),"-",IF(AND(D6&gt;0,OR(F6=0,F6="")),"皆増",IF(AND(F6&gt;0,OR(D6="",D6=0)),"皆減",ROUND(H6/F6*100,1))))</f>
        <v>3.3</v>
      </c>
    </row>
    <row r="7" spans="2:9" ht="17.25" customHeight="1">
      <c r="B7" s="93"/>
      <c r="C7" s="94" t="s">
        <v>82</v>
      </c>
      <c r="D7" s="128">
        <v>476958828</v>
      </c>
      <c r="E7" s="135">
        <f>ROUND(D7/D$33*100,1)</f>
        <v>19.5</v>
      </c>
      <c r="F7" s="128">
        <v>441865813</v>
      </c>
      <c r="G7" s="135">
        <f aca="true" t="shared" si="0" ref="G7:G32">ROUND(F7/F$33*100,1)</f>
        <v>18.3</v>
      </c>
      <c r="H7" s="128">
        <f>+D7-F7</f>
        <v>35093015</v>
      </c>
      <c r="I7" s="135">
        <f>IF(AND(OR(F7=0,F7=""),OR(D7="",D7=0)),"-",IF(AND(D7&gt;0,OR(F7=0,F7="")),"皆増",IF(AND(F7&gt;0,OR(D7="",D7=0)),"皆減",ROUND(H7/F7*100,1))))</f>
        <v>7.9</v>
      </c>
    </row>
    <row r="8" spans="2:9" ht="17.25" customHeight="1">
      <c r="B8" s="93"/>
      <c r="C8" s="95" t="s">
        <v>83</v>
      </c>
      <c r="D8" s="129">
        <v>74380838</v>
      </c>
      <c r="E8" s="136">
        <f>ROUND(D8/D$33*100,1)</f>
        <v>3</v>
      </c>
      <c r="F8" s="129">
        <v>70799995</v>
      </c>
      <c r="G8" s="136">
        <f t="shared" si="0"/>
        <v>2.9</v>
      </c>
      <c r="H8" s="129">
        <f>+D8-F8</f>
        <v>3580843</v>
      </c>
      <c r="I8" s="136">
        <f>IF(AND(OR(F8=0,F8=""),OR(D8="",D8=0)),"-",IF(AND(D8&gt;0,OR(F8=0,F8="")),"皆増",IF(AND(F8&gt;0,OR(D8="",D8=0)),"皆減",ROUND(H8/F8*100,1))))</f>
        <v>5.1</v>
      </c>
    </row>
    <row r="9" spans="2:9" ht="17.25" customHeight="1">
      <c r="B9" s="93"/>
      <c r="C9" s="96" t="s">
        <v>84</v>
      </c>
      <c r="D9" s="130">
        <v>445640227</v>
      </c>
      <c r="E9" s="137">
        <f>ROUND(D9/D$33*100,1)</f>
        <v>18.2</v>
      </c>
      <c r="F9" s="130">
        <v>446341263</v>
      </c>
      <c r="G9" s="137">
        <f t="shared" si="0"/>
        <v>18.5</v>
      </c>
      <c r="H9" s="130">
        <f>+D9-F9</f>
        <v>-701036</v>
      </c>
      <c r="I9" s="137">
        <f>IF(AND(OR(F9=0,F9=""),OR(D9="",D9=0)),"-",IF(AND(D9&gt;0,OR(F9=0,F9="")),"皆増",IF(AND(F9&gt;0,OR(D9="",D9=0)),"皆減",ROUND(H9/F9*100,1))))</f>
        <v>-0.2</v>
      </c>
    </row>
    <row r="10" spans="2:9" ht="17.25" customHeight="1">
      <c r="B10" s="274" t="s">
        <v>85</v>
      </c>
      <c r="C10" s="275"/>
      <c r="D10" s="131">
        <v>16837879</v>
      </c>
      <c r="E10" s="138">
        <f aca="true" t="shared" si="1" ref="E10:E32">ROUND(D10/D$33*100,1)</f>
        <v>0.7</v>
      </c>
      <c r="F10" s="131">
        <v>16328431</v>
      </c>
      <c r="G10" s="138">
        <f t="shared" si="0"/>
        <v>0.7</v>
      </c>
      <c r="H10" s="148">
        <f aca="true" t="shared" si="2" ref="H10:H33">+D10-F10</f>
        <v>509448</v>
      </c>
      <c r="I10" s="138">
        <f aca="true" t="shared" si="3" ref="I10:I33">IF(AND(OR(F10=0,F10=""),OR(D10="",D10=0)),"-",IF(AND(D10&gt;0,OR(F10=0,F10="")),"皆増",IF(AND(F10&gt;0,OR(D10="",D10=0)),"皆減",ROUND(H10/F10*100,1))))</f>
        <v>3.1</v>
      </c>
    </row>
    <row r="11" spans="2:9" ht="17.25" customHeight="1">
      <c r="B11" s="274" t="s">
        <v>86</v>
      </c>
      <c r="C11" s="275"/>
      <c r="D11" s="132">
        <v>119097740</v>
      </c>
      <c r="E11" s="138">
        <f t="shared" si="1"/>
        <v>4.9</v>
      </c>
      <c r="F11" s="132">
        <v>105476350</v>
      </c>
      <c r="G11" s="138">
        <f t="shared" si="0"/>
        <v>4.4</v>
      </c>
      <c r="H11" s="148">
        <f t="shared" si="2"/>
        <v>13621390</v>
      </c>
      <c r="I11" s="138">
        <f t="shared" si="3"/>
        <v>12.9</v>
      </c>
    </row>
    <row r="12" spans="2:9" ht="17.25" customHeight="1">
      <c r="B12" s="274" t="s">
        <v>87</v>
      </c>
      <c r="C12" s="275"/>
      <c r="D12" s="132">
        <v>31317639</v>
      </c>
      <c r="E12" s="138">
        <f t="shared" si="1"/>
        <v>1.3</v>
      </c>
      <c r="F12" s="132">
        <v>56589334</v>
      </c>
      <c r="G12" s="138">
        <f t="shared" si="0"/>
        <v>2.3</v>
      </c>
      <c r="H12" s="148">
        <f>+D12-F12</f>
        <v>-25271695</v>
      </c>
      <c r="I12" s="138">
        <f>IF(AND(OR(F12=0,F12=""),OR(D12="",D12=0)),"-",IF(AND(D12&gt;0,OR(F12=0,F12="")),"皆増",IF(AND(F12&gt;0,OR(D12="",D12=0)),"皆減",ROUND(H12/F12*100,1))))</f>
        <v>-44.7</v>
      </c>
    </row>
    <row r="13" spans="2:9" ht="17.25" customHeight="1">
      <c r="B13" s="274" t="s">
        <v>88</v>
      </c>
      <c r="C13" s="275"/>
      <c r="D13" s="132">
        <v>6543243</v>
      </c>
      <c r="E13" s="138">
        <f t="shared" si="1"/>
        <v>0.3</v>
      </c>
      <c r="F13" s="132">
        <v>5657789</v>
      </c>
      <c r="G13" s="138">
        <f t="shared" si="0"/>
        <v>0.2</v>
      </c>
      <c r="H13" s="148">
        <f t="shared" si="2"/>
        <v>885454</v>
      </c>
      <c r="I13" s="138">
        <f t="shared" si="3"/>
        <v>15.7</v>
      </c>
    </row>
    <row r="14" spans="2:9" ht="17.25" customHeight="1">
      <c r="B14" s="276" t="s">
        <v>89</v>
      </c>
      <c r="C14" s="275"/>
      <c r="D14" s="132">
        <v>134068638</v>
      </c>
      <c r="E14" s="138">
        <f t="shared" si="1"/>
        <v>5.5</v>
      </c>
      <c r="F14" s="132">
        <v>140398600</v>
      </c>
      <c r="G14" s="138">
        <f t="shared" si="0"/>
        <v>5.8</v>
      </c>
      <c r="H14" s="148">
        <f t="shared" si="2"/>
        <v>-6329962</v>
      </c>
      <c r="I14" s="138">
        <f t="shared" si="3"/>
        <v>-4.5</v>
      </c>
    </row>
    <row r="15" spans="2:9" ht="17.25" customHeight="1">
      <c r="B15" s="93"/>
      <c r="C15" s="94" t="s">
        <v>90</v>
      </c>
      <c r="D15" s="128">
        <v>119889600</v>
      </c>
      <c r="E15" s="135">
        <f t="shared" si="1"/>
        <v>4.9</v>
      </c>
      <c r="F15" s="128">
        <v>126147000</v>
      </c>
      <c r="G15" s="135">
        <f t="shared" si="0"/>
        <v>5.2</v>
      </c>
      <c r="H15" s="128">
        <f>+D15-F15</f>
        <v>-6257400</v>
      </c>
      <c r="I15" s="135">
        <f>IF(AND(OR(F15=0,F15=""),OR(D15="",D15=0)),"-",IF(AND(D15&gt;0,OR(F15=0,F15="")),"皆増",IF(AND(F15&gt;0,OR(D15="",D15=0)),"皆減",ROUND(H15/F15*100,1))))</f>
        <v>-5</v>
      </c>
    </row>
    <row r="16" spans="2:9" ht="17.25" customHeight="1">
      <c r="B16" s="93"/>
      <c r="C16" s="97" t="s">
        <v>91</v>
      </c>
      <c r="D16" s="129">
        <v>14179038</v>
      </c>
      <c r="E16" s="136">
        <f t="shared" si="1"/>
        <v>0.6</v>
      </c>
      <c r="F16" s="129">
        <v>14251600</v>
      </c>
      <c r="G16" s="136">
        <f t="shared" si="0"/>
        <v>0.6</v>
      </c>
      <c r="H16" s="129">
        <f>+D16-F16</f>
        <v>-72562</v>
      </c>
      <c r="I16" s="136">
        <f>IF(AND(OR(F16=0,F16=""),OR(D16="",D16=0)),"-",IF(AND(D16&gt;0,OR(F16=0,F16="")),"皆増",IF(AND(F16&gt;0,OR(D16="",D16=0)),"皆減",ROUND(H16/F16*100,1))))</f>
        <v>-0.5</v>
      </c>
    </row>
    <row r="17" spans="2:9" ht="17.25" customHeight="1" hidden="1">
      <c r="B17" s="98"/>
      <c r="C17" s="96" t="s">
        <v>92</v>
      </c>
      <c r="D17" s="130">
        <v>0</v>
      </c>
      <c r="E17" s="137">
        <f t="shared" si="1"/>
        <v>0</v>
      </c>
      <c r="F17" s="130">
        <v>0</v>
      </c>
      <c r="G17" s="137">
        <f t="shared" si="0"/>
        <v>0</v>
      </c>
      <c r="H17" s="130">
        <f>+D17-F17</f>
        <v>0</v>
      </c>
      <c r="I17" s="149" t="str">
        <f>IF(AND(OR(F17=0,F17=""),OR(D17="",D17=0)),"-",IF(AND(D17&gt;0,OR(F17=0,F17="")),"皆増",IF(AND(F17&gt;0,OR(D17="",D17=0)),"皆減",ROUND(H17/F17*100,1))))</f>
        <v>-</v>
      </c>
    </row>
    <row r="18" spans="2:9" ht="17.25" customHeight="1">
      <c r="B18" s="274" t="s">
        <v>93</v>
      </c>
      <c r="C18" s="275"/>
      <c r="D18" s="132">
        <v>30006286</v>
      </c>
      <c r="E18" s="138">
        <f t="shared" si="1"/>
        <v>1.2</v>
      </c>
      <c r="F18" s="132">
        <v>28288065</v>
      </c>
      <c r="G18" s="138">
        <f t="shared" si="0"/>
        <v>1.2</v>
      </c>
      <c r="H18" s="148">
        <f t="shared" si="2"/>
        <v>1718221</v>
      </c>
      <c r="I18" s="138">
        <f t="shared" si="3"/>
        <v>6.1</v>
      </c>
    </row>
    <row r="19" spans="2:9" ht="17.25" customHeight="1">
      <c r="B19" s="274" t="s">
        <v>94</v>
      </c>
      <c r="C19" s="275"/>
      <c r="D19" s="132">
        <v>36228054</v>
      </c>
      <c r="E19" s="138">
        <f t="shared" si="1"/>
        <v>1.5</v>
      </c>
      <c r="F19" s="132">
        <v>35781350</v>
      </c>
      <c r="G19" s="138">
        <f t="shared" si="0"/>
        <v>1.5</v>
      </c>
      <c r="H19" s="148">
        <f t="shared" si="2"/>
        <v>446704</v>
      </c>
      <c r="I19" s="138">
        <f t="shared" si="3"/>
        <v>1.2</v>
      </c>
    </row>
    <row r="20" spans="2:9" ht="17.25" customHeight="1">
      <c r="B20" s="276" t="s">
        <v>95</v>
      </c>
      <c r="C20" s="275"/>
      <c r="D20" s="132">
        <v>395206907</v>
      </c>
      <c r="E20" s="138">
        <f t="shared" si="1"/>
        <v>16.2</v>
      </c>
      <c r="F20" s="132">
        <v>382699436</v>
      </c>
      <c r="G20" s="138">
        <f t="shared" si="0"/>
        <v>15.9</v>
      </c>
      <c r="H20" s="148">
        <f t="shared" si="2"/>
        <v>12507471</v>
      </c>
      <c r="I20" s="138">
        <f t="shared" si="3"/>
        <v>3.3</v>
      </c>
    </row>
    <row r="21" spans="2:9" ht="17.25" customHeight="1">
      <c r="B21" s="99"/>
      <c r="C21" s="100" t="s">
        <v>96</v>
      </c>
      <c r="D21" s="128">
        <v>39895433</v>
      </c>
      <c r="E21" s="135">
        <f t="shared" si="1"/>
        <v>1.6</v>
      </c>
      <c r="F21" s="128">
        <v>42111653</v>
      </c>
      <c r="G21" s="135">
        <f t="shared" si="0"/>
        <v>1.7</v>
      </c>
      <c r="H21" s="128">
        <f t="shared" si="2"/>
        <v>-2216220</v>
      </c>
      <c r="I21" s="135">
        <f t="shared" si="3"/>
        <v>-5.3</v>
      </c>
    </row>
    <row r="22" spans="2:9" ht="17.25" customHeight="1">
      <c r="B22" s="99"/>
      <c r="C22" s="101" t="s">
        <v>97</v>
      </c>
      <c r="D22" s="129">
        <v>355311474</v>
      </c>
      <c r="E22" s="136">
        <f t="shared" si="1"/>
        <v>14.5</v>
      </c>
      <c r="F22" s="133">
        <v>340587783</v>
      </c>
      <c r="G22" s="136">
        <f t="shared" si="0"/>
        <v>14.1</v>
      </c>
      <c r="H22" s="129">
        <f t="shared" si="2"/>
        <v>14723691</v>
      </c>
      <c r="I22" s="136">
        <f t="shared" si="3"/>
        <v>4.3</v>
      </c>
    </row>
    <row r="23" spans="2:9" ht="17.25" customHeight="1">
      <c r="B23" s="274" t="s">
        <v>98</v>
      </c>
      <c r="C23" s="275"/>
      <c r="D23" s="132">
        <v>137556810</v>
      </c>
      <c r="E23" s="138">
        <f t="shared" si="1"/>
        <v>5.6</v>
      </c>
      <c r="F23" s="132">
        <v>129956348</v>
      </c>
      <c r="G23" s="138">
        <f t="shared" si="0"/>
        <v>5.4</v>
      </c>
      <c r="H23" s="148">
        <f t="shared" si="2"/>
        <v>7600462</v>
      </c>
      <c r="I23" s="138">
        <f t="shared" si="3"/>
        <v>5.8</v>
      </c>
    </row>
    <row r="24" spans="2:9" ht="17.25" customHeight="1">
      <c r="B24" s="274" t="s">
        <v>99</v>
      </c>
      <c r="C24" s="275"/>
      <c r="D24" s="132">
        <v>5137220</v>
      </c>
      <c r="E24" s="138">
        <f t="shared" si="1"/>
        <v>0.2</v>
      </c>
      <c r="F24" s="132">
        <v>5962636</v>
      </c>
      <c r="G24" s="138">
        <f t="shared" si="0"/>
        <v>0.2</v>
      </c>
      <c r="H24" s="148">
        <f t="shared" si="2"/>
        <v>-825416</v>
      </c>
      <c r="I24" s="138">
        <f t="shared" si="3"/>
        <v>-13.8</v>
      </c>
    </row>
    <row r="25" spans="2:9" ht="17.25" customHeight="1">
      <c r="B25" s="274" t="s">
        <v>100</v>
      </c>
      <c r="C25" s="275"/>
      <c r="D25" s="132">
        <v>2304082</v>
      </c>
      <c r="E25" s="138">
        <f t="shared" si="1"/>
        <v>0.1</v>
      </c>
      <c r="F25" s="132">
        <v>2173486</v>
      </c>
      <c r="G25" s="138">
        <f t="shared" si="0"/>
        <v>0.1</v>
      </c>
      <c r="H25" s="148">
        <f t="shared" si="2"/>
        <v>130596</v>
      </c>
      <c r="I25" s="138">
        <f t="shared" si="3"/>
        <v>6</v>
      </c>
    </row>
    <row r="26" spans="2:9" ht="17.25" customHeight="1">
      <c r="B26" s="274" t="s">
        <v>101</v>
      </c>
      <c r="C26" s="275"/>
      <c r="D26" s="132">
        <v>88399052</v>
      </c>
      <c r="E26" s="138">
        <f t="shared" si="1"/>
        <v>3.6</v>
      </c>
      <c r="F26" s="132">
        <v>94701964</v>
      </c>
      <c r="G26" s="138">
        <f t="shared" si="0"/>
        <v>3.9</v>
      </c>
      <c r="H26" s="148">
        <f t="shared" si="2"/>
        <v>-6302912</v>
      </c>
      <c r="I26" s="138">
        <f t="shared" si="3"/>
        <v>-6.7</v>
      </c>
    </row>
    <row r="27" spans="2:9" ht="17.25" customHeight="1">
      <c r="B27" s="274" t="s">
        <v>102</v>
      </c>
      <c r="C27" s="275"/>
      <c r="D27" s="132">
        <v>27215549</v>
      </c>
      <c r="E27" s="138">
        <f t="shared" si="1"/>
        <v>1.1</v>
      </c>
      <c r="F27" s="132">
        <v>27200310</v>
      </c>
      <c r="G27" s="138">
        <f t="shared" si="0"/>
        <v>1.1</v>
      </c>
      <c r="H27" s="148">
        <f t="shared" si="2"/>
        <v>15239</v>
      </c>
      <c r="I27" s="138">
        <f t="shared" si="3"/>
        <v>0.1</v>
      </c>
    </row>
    <row r="28" spans="2:9" ht="17.25" customHeight="1">
      <c r="B28" s="274" t="s">
        <v>103</v>
      </c>
      <c r="C28" s="275"/>
      <c r="D28" s="132">
        <v>69973096</v>
      </c>
      <c r="E28" s="138">
        <f t="shared" si="1"/>
        <v>2.9</v>
      </c>
      <c r="F28" s="132">
        <v>70930904</v>
      </c>
      <c r="G28" s="138">
        <f t="shared" si="0"/>
        <v>2.9</v>
      </c>
      <c r="H28" s="148">
        <f t="shared" si="2"/>
        <v>-957808</v>
      </c>
      <c r="I28" s="138">
        <f t="shared" si="3"/>
        <v>-1.4</v>
      </c>
    </row>
    <row r="29" spans="2:9" ht="17.25" customHeight="1">
      <c r="B29" s="279" t="s">
        <v>104</v>
      </c>
      <c r="C29" s="275"/>
      <c r="D29" s="132">
        <v>216094196</v>
      </c>
      <c r="E29" s="144">
        <f t="shared" si="1"/>
        <v>8.8</v>
      </c>
      <c r="F29" s="132">
        <v>212787135</v>
      </c>
      <c r="G29" s="144">
        <f t="shared" si="0"/>
        <v>8.8</v>
      </c>
      <c r="H29" s="259">
        <f t="shared" si="2"/>
        <v>3307061</v>
      </c>
      <c r="I29" s="260">
        <f t="shared" si="3"/>
        <v>1.6</v>
      </c>
    </row>
    <row r="30" spans="2:9" ht="17.25" customHeight="1" hidden="1">
      <c r="B30" s="102"/>
      <c r="C30" s="103" t="s">
        <v>157</v>
      </c>
      <c r="D30" s="128">
        <v>76058171</v>
      </c>
      <c r="E30" s="139">
        <f t="shared" si="1"/>
        <v>3.1</v>
      </c>
      <c r="F30" s="128">
        <v>78475833</v>
      </c>
      <c r="G30" s="135">
        <f t="shared" si="0"/>
        <v>3.3</v>
      </c>
      <c r="H30" s="128">
        <f>+D30-F30</f>
        <v>-2417662</v>
      </c>
      <c r="I30" s="135">
        <f>IF(AND(OR(F30=0,F30=""),OR(D30="",D30=0)),"-",IF(AND(D30&gt;0,OR(F30=0,F30="")),"皆増",IF(AND(F30&gt;0,OR(D30="",D30=0)),"皆減",ROUND(H30/F30*100,1))))</f>
        <v>-3.1</v>
      </c>
    </row>
    <row r="31" spans="2:9" ht="17.25" customHeight="1" thickBot="1">
      <c r="B31" s="102"/>
      <c r="C31" s="104" t="s">
        <v>158</v>
      </c>
      <c r="D31" s="133">
        <v>76058171</v>
      </c>
      <c r="E31" s="258">
        <f t="shared" si="1"/>
        <v>3.1</v>
      </c>
      <c r="F31" s="133">
        <v>78475833</v>
      </c>
      <c r="G31" s="145">
        <f t="shared" si="0"/>
        <v>3.3</v>
      </c>
      <c r="H31" s="133">
        <f>+D31-F31</f>
        <v>-2417662</v>
      </c>
      <c r="I31" s="145">
        <f>IF(AND(OR(F31=0,F31=""),OR(D31="",D31=0)),"-",IF(AND(D31&gt;0,OR(F31=0,F31="")),"皆増",IF(AND(F31&gt;0,OR(D31="",D31=0)),"皆減",ROUND(H31/F31*100,1))))</f>
        <v>-3.1</v>
      </c>
    </row>
    <row r="32" spans="2:9" ht="17.25" customHeight="1" hidden="1" thickBot="1">
      <c r="B32" s="105"/>
      <c r="C32" s="106" t="s">
        <v>159</v>
      </c>
      <c r="D32" s="140">
        <v>173100</v>
      </c>
      <c r="E32" s="141">
        <f t="shared" si="1"/>
        <v>0</v>
      </c>
      <c r="F32" s="146">
        <v>667200</v>
      </c>
      <c r="G32" s="141">
        <f t="shared" si="0"/>
        <v>0</v>
      </c>
      <c r="H32" s="140">
        <f>+D32-F32</f>
        <v>-494100</v>
      </c>
      <c r="I32" s="141">
        <f t="shared" si="3"/>
        <v>-74.1</v>
      </c>
    </row>
    <row r="33" spans="2:9" ht="17.25" customHeight="1" thickBot="1" thickTop="1">
      <c r="B33" s="280" t="s">
        <v>105</v>
      </c>
      <c r="C33" s="281"/>
      <c r="D33" s="142">
        <f>SUM(D6,D10:D14,D18:D20,D23:D29)</f>
        <v>2445793829</v>
      </c>
      <c r="E33" s="143">
        <f>D33/D$33*100</f>
        <v>100</v>
      </c>
      <c r="F33" s="142">
        <f>SUM(F6,F10:F14,F18:F20,F23:F29)</f>
        <v>2409109748</v>
      </c>
      <c r="G33" s="143">
        <f>F33/F$33*100</f>
        <v>100</v>
      </c>
      <c r="H33" s="150">
        <f t="shared" si="2"/>
        <v>36684081</v>
      </c>
      <c r="I33" s="143">
        <f t="shared" si="3"/>
        <v>1.5</v>
      </c>
    </row>
    <row r="34" spans="2:10" ht="31.5" customHeight="1">
      <c r="B34" s="107" t="s">
        <v>140</v>
      </c>
      <c r="C34" s="277" t="s">
        <v>164</v>
      </c>
      <c r="D34" s="277"/>
      <c r="E34" s="277"/>
      <c r="F34" s="277"/>
      <c r="G34" s="277"/>
      <c r="H34" s="277"/>
      <c r="I34" s="277"/>
      <c r="J34" s="26"/>
    </row>
    <row r="35" spans="2:9" ht="14.25">
      <c r="B35" s="108"/>
      <c r="C35" s="278"/>
      <c r="D35" s="278"/>
      <c r="E35" s="278"/>
      <c r="F35" s="278"/>
      <c r="G35" s="278"/>
      <c r="H35" s="278"/>
      <c r="I35" s="278"/>
    </row>
  </sheetData>
  <sheetProtection/>
  <mergeCells count="23">
    <mergeCell ref="C34:I35"/>
    <mergeCell ref="B27:C27"/>
    <mergeCell ref="B28:C28"/>
    <mergeCell ref="B29:C29"/>
    <mergeCell ref="B33:C33"/>
    <mergeCell ref="B19:C19"/>
    <mergeCell ref="B20:C20"/>
    <mergeCell ref="B23:C23"/>
    <mergeCell ref="B24:C24"/>
    <mergeCell ref="B25:C25"/>
    <mergeCell ref="B26:C26"/>
    <mergeCell ref="B10:C10"/>
    <mergeCell ref="B11:C11"/>
    <mergeCell ref="B12:C12"/>
    <mergeCell ref="B13:C13"/>
    <mergeCell ref="B14:C14"/>
    <mergeCell ref="B18:C18"/>
    <mergeCell ref="B4:C5"/>
    <mergeCell ref="D4:E4"/>
    <mergeCell ref="F4:G4"/>
    <mergeCell ref="H4:H5"/>
    <mergeCell ref="I4:I5"/>
    <mergeCell ref="B6:C6"/>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75390625" style="152" customWidth="1"/>
    <col min="2" max="2" width="5.625" style="152" customWidth="1"/>
    <col min="3" max="4" width="3.625" style="152" customWidth="1"/>
    <col min="5" max="5" width="25.625" style="152" customWidth="1"/>
    <col min="6" max="6" width="20.625" style="116" customWidth="1"/>
    <col min="7" max="7" width="11.625" style="116" customWidth="1"/>
    <col min="8" max="8" width="20.625" style="117" customWidth="1"/>
    <col min="9" max="9" width="11.625" style="154" customWidth="1"/>
    <col min="10" max="10" width="20.625" style="155" customWidth="1"/>
    <col min="11" max="11" width="11.625" style="154" customWidth="1"/>
    <col min="12" max="12" width="1.00390625" style="116" customWidth="1"/>
    <col min="13" max="16384" width="9.00390625" style="116" customWidth="1"/>
  </cols>
  <sheetData>
    <row r="1" spans="1:14" ht="21" customHeight="1">
      <c r="A1" s="151" t="s">
        <v>106</v>
      </c>
      <c r="F1" s="152"/>
      <c r="G1" s="152"/>
      <c r="H1" s="153"/>
      <c r="N1" s="120"/>
    </row>
    <row r="2" spans="1:8" ht="5.25" customHeight="1">
      <c r="A2" s="156"/>
      <c r="F2" s="152"/>
      <c r="G2" s="152"/>
      <c r="H2" s="153"/>
    </row>
    <row r="3" spans="6:11" ht="15.75" customHeight="1" thickBot="1">
      <c r="F3" s="152"/>
      <c r="G3" s="152"/>
      <c r="H3" s="153"/>
      <c r="K3" s="157" t="s">
        <v>139</v>
      </c>
    </row>
    <row r="4" spans="2:11" ht="16.5" customHeight="1">
      <c r="B4" s="282" t="s">
        <v>75</v>
      </c>
      <c r="C4" s="283"/>
      <c r="D4" s="283"/>
      <c r="E4" s="284"/>
      <c r="F4" s="288" t="s">
        <v>165</v>
      </c>
      <c r="G4" s="289"/>
      <c r="H4" s="288" t="s">
        <v>163</v>
      </c>
      <c r="I4" s="289"/>
      <c r="J4" s="290" t="s">
        <v>76</v>
      </c>
      <c r="K4" s="292" t="s">
        <v>77</v>
      </c>
    </row>
    <row r="5" spans="2:11" ht="16.5" customHeight="1" thickBot="1">
      <c r="B5" s="285"/>
      <c r="C5" s="286"/>
      <c r="D5" s="286"/>
      <c r="E5" s="287"/>
      <c r="F5" s="1" t="s">
        <v>78</v>
      </c>
      <c r="G5" s="158" t="s">
        <v>79</v>
      </c>
      <c r="H5" s="1" t="s">
        <v>80</v>
      </c>
      <c r="I5" s="158" t="s">
        <v>79</v>
      </c>
      <c r="J5" s="291"/>
      <c r="K5" s="293"/>
    </row>
    <row r="6" spans="2:11" ht="15" customHeight="1">
      <c r="B6" s="159" t="s">
        <v>107</v>
      </c>
      <c r="C6" s="160"/>
      <c r="D6" s="160"/>
      <c r="E6" s="161"/>
      <c r="F6" s="2">
        <v>444495755</v>
      </c>
      <c r="G6" s="201">
        <f aca="true" t="shared" si="0" ref="G6:G40">ROUND(F6/F$41*100,1)</f>
        <v>18.2</v>
      </c>
      <c r="H6" s="2">
        <v>441146542</v>
      </c>
      <c r="I6" s="201">
        <f aca="true" t="shared" si="1" ref="I6:I40">ROUND(H6/H$41*100,1)</f>
        <v>18.3</v>
      </c>
      <c r="J6" s="222">
        <f>+F6-H6</f>
        <v>3349213</v>
      </c>
      <c r="K6" s="223">
        <f aca="true" t="shared" si="2" ref="K6:K41">IF(AND(OR(H6=0,H6=""),OR(F6="",F6=0)),"-",IF(AND(F6&gt;0,OR(H6=0,H6="")),"皆増",IF(AND(H6&gt;0,OR(F6="",F6=0)),"皆減",ROUND(J6/H6*100,1))))</f>
        <v>0.8</v>
      </c>
    </row>
    <row r="7" spans="2:11" ht="15" customHeight="1">
      <c r="B7" s="162"/>
      <c r="C7" s="163" t="s">
        <v>108</v>
      </c>
      <c r="D7" s="164"/>
      <c r="E7" s="165"/>
      <c r="F7" s="3">
        <v>315125200</v>
      </c>
      <c r="G7" s="202">
        <f>ROUND(F7/F$41*100,1)</f>
        <v>12.9</v>
      </c>
      <c r="H7" s="4">
        <v>312226147</v>
      </c>
      <c r="I7" s="202">
        <f t="shared" si="1"/>
        <v>13</v>
      </c>
      <c r="J7" s="5">
        <f aca="true" t="shared" si="3" ref="J7:J41">+F7-H7</f>
        <v>2899053</v>
      </c>
      <c r="K7" s="224">
        <f t="shared" si="2"/>
        <v>0.9</v>
      </c>
    </row>
    <row r="8" spans="2:11" ht="15" customHeight="1">
      <c r="B8" s="166"/>
      <c r="C8" s="167" t="s">
        <v>109</v>
      </c>
      <c r="D8" s="168"/>
      <c r="E8" s="169"/>
      <c r="F8" s="6">
        <v>30867243</v>
      </c>
      <c r="G8" s="203">
        <f t="shared" si="0"/>
        <v>1.3</v>
      </c>
      <c r="H8" s="7">
        <v>32981655</v>
      </c>
      <c r="I8" s="203">
        <f t="shared" si="1"/>
        <v>1.4</v>
      </c>
      <c r="J8" s="8">
        <f t="shared" si="3"/>
        <v>-2114412</v>
      </c>
      <c r="K8" s="225">
        <f t="shared" si="2"/>
        <v>-6.4</v>
      </c>
    </row>
    <row r="9" spans="2:11" ht="15" customHeight="1">
      <c r="B9" s="250" t="s">
        <v>110</v>
      </c>
      <c r="C9" s="170"/>
      <c r="D9" s="170"/>
      <c r="E9" s="249"/>
      <c r="F9" s="9">
        <v>619600824</v>
      </c>
      <c r="G9" s="204">
        <f t="shared" si="0"/>
        <v>25.3</v>
      </c>
      <c r="H9" s="9">
        <v>589038751</v>
      </c>
      <c r="I9" s="204">
        <f t="shared" si="1"/>
        <v>24.5</v>
      </c>
      <c r="J9" s="226">
        <f t="shared" si="3"/>
        <v>30562073</v>
      </c>
      <c r="K9" s="227">
        <f t="shared" si="2"/>
        <v>5.2</v>
      </c>
    </row>
    <row r="10" spans="2:11" ht="15" customHeight="1" hidden="1">
      <c r="B10" s="162"/>
      <c r="C10" s="171" t="s">
        <v>111</v>
      </c>
      <c r="D10" s="172"/>
      <c r="E10" s="173"/>
      <c r="F10" s="254">
        <v>163567577</v>
      </c>
      <c r="G10" s="205">
        <f t="shared" si="0"/>
        <v>6.7</v>
      </c>
      <c r="H10" s="254">
        <v>162564562</v>
      </c>
      <c r="I10" s="205">
        <f t="shared" si="1"/>
        <v>6.7</v>
      </c>
      <c r="J10" s="24">
        <f t="shared" si="3"/>
        <v>1003015</v>
      </c>
      <c r="K10" s="228">
        <f t="shared" si="2"/>
        <v>0.6</v>
      </c>
    </row>
    <row r="11" spans="2:11" ht="15" customHeight="1">
      <c r="B11" s="250" t="s">
        <v>112</v>
      </c>
      <c r="C11" s="170"/>
      <c r="D11" s="170"/>
      <c r="E11" s="249"/>
      <c r="F11" s="9">
        <v>212134793</v>
      </c>
      <c r="G11" s="204">
        <f t="shared" si="0"/>
        <v>8.7</v>
      </c>
      <c r="H11" s="9">
        <v>211800173</v>
      </c>
      <c r="I11" s="204">
        <f t="shared" si="1"/>
        <v>8.8</v>
      </c>
      <c r="J11" s="226">
        <f>+F11-H11</f>
        <v>334620</v>
      </c>
      <c r="K11" s="227">
        <f t="shared" si="2"/>
        <v>0.2</v>
      </c>
    </row>
    <row r="12" spans="2:11" ht="15" customHeight="1">
      <c r="B12" s="162"/>
      <c r="C12" s="163" t="s">
        <v>113</v>
      </c>
      <c r="D12" s="164"/>
      <c r="E12" s="165"/>
      <c r="F12" s="3">
        <v>196853211</v>
      </c>
      <c r="G12" s="202">
        <f t="shared" si="0"/>
        <v>8</v>
      </c>
      <c r="H12" s="3">
        <v>194589666</v>
      </c>
      <c r="I12" s="202">
        <f t="shared" si="1"/>
        <v>8.1</v>
      </c>
      <c r="J12" s="5">
        <f t="shared" si="3"/>
        <v>2263545</v>
      </c>
      <c r="K12" s="224">
        <f t="shared" si="2"/>
        <v>1.2</v>
      </c>
    </row>
    <row r="13" spans="2:11" ht="15" customHeight="1" thickBot="1">
      <c r="B13" s="174"/>
      <c r="C13" s="175" t="s">
        <v>114</v>
      </c>
      <c r="D13" s="176"/>
      <c r="E13" s="177"/>
      <c r="F13" s="10">
        <v>15281582</v>
      </c>
      <c r="G13" s="206">
        <f t="shared" si="0"/>
        <v>0.6</v>
      </c>
      <c r="H13" s="10">
        <v>17210507</v>
      </c>
      <c r="I13" s="206">
        <f t="shared" si="1"/>
        <v>0.7</v>
      </c>
      <c r="J13" s="11">
        <f t="shared" si="3"/>
        <v>-1928925</v>
      </c>
      <c r="K13" s="229">
        <f t="shared" si="2"/>
        <v>-11.2</v>
      </c>
    </row>
    <row r="14" spans="2:11" ht="15" customHeight="1" thickBot="1" thickTop="1">
      <c r="B14" s="178" t="s">
        <v>115</v>
      </c>
      <c r="C14" s="179"/>
      <c r="D14" s="179"/>
      <c r="E14" s="180"/>
      <c r="F14" s="12">
        <f>SUM(F6,F9,F11)</f>
        <v>1276231372</v>
      </c>
      <c r="G14" s="207">
        <f t="shared" si="0"/>
        <v>52.2</v>
      </c>
      <c r="H14" s="12">
        <f>SUM(H6,H9,H11)</f>
        <v>1241985466</v>
      </c>
      <c r="I14" s="207">
        <f t="shared" si="1"/>
        <v>51.6</v>
      </c>
      <c r="J14" s="13">
        <f>+F14-H14</f>
        <v>34245906</v>
      </c>
      <c r="K14" s="230">
        <f t="shared" si="2"/>
        <v>2.8</v>
      </c>
    </row>
    <row r="15" spans="2:11" ht="15" customHeight="1">
      <c r="B15" s="250" t="s">
        <v>116</v>
      </c>
      <c r="C15" s="170"/>
      <c r="D15" s="170"/>
      <c r="E15" s="181"/>
      <c r="F15" s="9">
        <v>261787205</v>
      </c>
      <c r="G15" s="210">
        <f t="shared" si="0"/>
        <v>10.7</v>
      </c>
      <c r="H15" s="9">
        <v>262281798</v>
      </c>
      <c r="I15" s="210">
        <f t="shared" si="1"/>
        <v>10.9</v>
      </c>
      <c r="J15" s="231">
        <f t="shared" si="3"/>
        <v>-494593</v>
      </c>
      <c r="K15" s="232">
        <f t="shared" si="2"/>
        <v>-0.2</v>
      </c>
    </row>
    <row r="16" spans="2:11" ht="15" customHeight="1" hidden="1">
      <c r="B16" s="182"/>
      <c r="C16" s="253" t="s">
        <v>166</v>
      </c>
      <c r="D16" s="214"/>
      <c r="E16" s="213"/>
      <c r="F16" s="23">
        <v>58442240</v>
      </c>
      <c r="G16" s="208">
        <f>ROUND(F16/F$41*100,1)</f>
        <v>2.4</v>
      </c>
      <c r="H16" s="14">
        <v>58410535</v>
      </c>
      <c r="I16" s="208">
        <f>ROUND(H16/H$41*100,1)</f>
        <v>2.4</v>
      </c>
      <c r="J16" s="15">
        <f>+F16-H16</f>
        <v>31705</v>
      </c>
      <c r="K16" s="233">
        <f>IF(AND(OR(H16=0,H16=""),OR(F16="",F16=0)),"-",IF(AND(F16&gt;0,OR(H16=0,H16="")),"皆増",IF(AND(H16&gt;0,OR(F16="",F16=0)),"皆減",ROUND(J16/H16*100,1))))</f>
        <v>0.1</v>
      </c>
    </row>
    <row r="17" spans="2:11" ht="15" customHeight="1" hidden="1">
      <c r="B17" s="182"/>
      <c r="C17" s="217"/>
      <c r="D17" s="215" t="s">
        <v>167</v>
      </c>
      <c r="E17" s="212"/>
      <c r="F17" s="14">
        <v>50582667</v>
      </c>
      <c r="G17" s="208">
        <f>ROUND(F17/F$41*100,1)</f>
        <v>2.1</v>
      </c>
      <c r="H17" s="14">
        <v>55900445</v>
      </c>
      <c r="I17" s="208">
        <f t="shared" si="1"/>
        <v>2.3</v>
      </c>
      <c r="J17" s="15">
        <f t="shared" si="3"/>
        <v>-5317778</v>
      </c>
      <c r="K17" s="233">
        <f t="shared" si="2"/>
        <v>-9.5</v>
      </c>
    </row>
    <row r="18" spans="2:11" ht="15" customHeight="1" hidden="1">
      <c r="B18" s="182"/>
      <c r="C18" s="217"/>
      <c r="D18" s="185" t="s">
        <v>168</v>
      </c>
      <c r="E18" s="184"/>
      <c r="F18" s="14">
        <v>3924824</v>
      </c>
      <c r="G18" s="208">
        <f t="shared" si="0"/>
        <v>0.2</v>
      </c>
      <c r="H18" s="14">
        <v>1402036</v>
      </c>
      <c r="I18" s="208">
        <f t="shared" si="1"/>
        <v>0.1</v>
      </c>
      <c r="J18" s="15">
        <f t="shared" si="3"/>
        <v>2522788</v>
      </c>
      <c r="K18" s="233">
        <f t="shared" si="2"/>
        <v>179.9</v>
      </c>
    </row>
    <row r="19" spans="2:11" ht="15" customHeight="1" hidden="1">
      <c r="B19" s="182"/>
      <c r="C19" s="218"/>
      <c r="D19" s="168" t="s">
        <v>169</v>
      </c>
      <c r="E19" s="169"/>
      <c r="F19" s="6">
        <v>3934749</v>
      </c>
      <c r="G19" s="203">
        <f t="shared" si="0"/>
        <v>0.2</v>
      </c>
      <c r="H19" s="6">
        <v>1108054</v>
      </c>
      <c r="I19" s="203">
        <f t="shared" si="1"/>
        <v>0</v>
      </c>
      <c r="J19" s="8">
        <f t="shared" si="3"/>
        <v>2826695</v>
      </c>
      <c r="K19" s="225">
        <f t="shared" si="2"/>
        <v>255.1</v>
      </c>
    </row>
    <row r="20" spans="2:11" ht="15" customHeight="1" hidden="1">
      <c r="B20" s="182"/>
      <c r="C20" s="216" t="s">
        <v>170</v>
      </c>
      <c r="D20" s="170"/>
      <c r="E20" s="181"/>
      <c r="F20" s="23">
        <v>203344965</v>
      </c>
      <c r="G20" s="208">
        <f>ROUND(F20/F$41*100,1)</f>
        <v>8.3</v>
      </c>
      <c r="H20" s="14">
        <v>203871263</v>
      </c>
      <c r="I20" s="208">
        <f t="shared" si="1"/>
        <v>8.5</v>
      </c>
      <c r="J20" s="15">
        <f t="shared" si="3"/>
        <v>-526298</v>
      </c>
      <c r="K20" s="233">
        <f t="shared" si="2"/>
        <v>-0.3</v>
      </c>
    </row>
    <row r="21" spans="2:11" ht="15" customHeight="1">
      <c r="B21" s="182"/>
      <c r="C21" s="255" t="s">
        <v>117</v>
      </c>
      <c r="D21" s="164"/>
      <c r="E21" s="165"/>
      <c r="F21" s="14">
        <f>25339774+58442240</f>
        <v>83782014</v>
      </c>
      <c r="G21" s="208">
        <f>ROUND(F21/F$41*100,1)</f>
        <v>3.4</v>
      </c>
      <c r="H21" s="14">
        <f>29784796+58410535</f>
        <v>88195331</v>
      </c>
      <c r="I21" s="208">
        <f>ROUND(H21/H$41*100,1)</f>
        <v>3.7</v>
      </c>
      <c r="J21" s="15">
        <f>+F21-H21</f>
        <v>-4413317</v>
      </c>
      <c r="K21" s="233">
        <f>IF(AND(OR(H21=0,H21=""),OR(F21="",F21=0)),"-",IF(AND(F21&gt;0,OR(H21=0,H21="")),"皆増",IF(AND(H21&gt;0,OR(F21="",F21=0)),"皆減",ROUND(J21/H21*100,1))))</f>
        <v>-5</v>
      </c>
    </row>
    <row r="22" spans="2:11" ht="15" customHeight="1">
      <c r="B22" s="182"/>
      <c r="C22" s="257" t="s">
        <v>171</v>
      </c>
      <c r="D22" s="185"/>
      <c r="E22" s="184"/>
      <c r="F22" s="14">
        <v>600000</v>
      </c>
      <c r="G22" s="208">
        <f>ROUND(F22/F$41*100,1)</f>
        <v>0</v>
      </c>
      <c r="H22" s="14">
        <v>550000</v>
      </c>
      <c r="I22" s="208">
        <f>ROUND(H22/H$41*100,1)</f>
        <v>0</v>
      </c>
      <c r="J22" s="15">
        <f>+F22-H22</f>
        <v>50000</v>
      </c>
      <c r="K22" s="233">
        <f>IF(AND(OR(H22=0,H22=""),OR(F22="",F22=0)),"-",IF(AND(F22&gt;0,OR(H22=0,H22="")),"皆増",IF(AND(H22&gt;0,OR(F22="",F22=0)),"皆減",ROUND(J22/H22*100,1))))</f>
        <v>9.1</v>
      </c>
    </row>
    <row r="23" spans="2:11" ht="15" customHeight="1">
      <c r="B23" s="182"/>
      <c r="C23" s="218" t="s">
        <v>172</v>
      </c>
      <c r="D23" s="256"/>
      <c r="E23" s="169"/>
      <c r="F23" s="6">
        <v>177405191</v>
      </c>
      <c r="G23" s="203">
        <f>ROUND(F23/F$41*100,1)</f>
        <v>7.3</v>
      </c>
      <c r="H23" s="6">
        <v>173536467</v>
      </c>
      <c r="I23" s="203">
        <f>ROUND(H23/H$41*100,1)</f>
        <v>7.2</v>
      </c>
      <c r="J23" s="8">
        <f>+F23-H23</f>
        <v>3868724</v>
      </c>
      <c r="K23" s="225">
        <f>IF(AND(OR(H23=0,H23=""),OR(F23="",F23=0)),"-",IF(AND(F23&gt;0,OR(H23=0,H23="")),"皆増",IF(AND(H23&gt;0,OR(F23="",F23=0)),"皆減",ROUND(J23/H23*100,1))))</f>
        <v>2.2</v>
      </c>
    </row>
    <row r="24" spans="2:11" ht="15" customHeight="1" thickBot="1">
      <c r="B24" s="250" t="s">
        <v>120</v>
      </c>
      <c r="C24" s="170"/>
      <c r="D24" s="170"/>
      <c r="E24" s="249"/>
      <c r="F24" s="9">
        <v>8308</v>
      </c>
      <c r="G24" s="204">
        <f t="shared" si="0"/>
        <v>0</v>
      </c>
      <c r="H24" s="9">
        <v>2304</v>
      </c>
      <c r="I24" s="204">
        <f t="shared" si="1"/>
        <v>0</v>
      </c>
      <c r="J24" s="226">
        <f t="shared" si="3"/>
        <v>6004</v>
      </c>
      <c r="K24" s="227">
        <f t="shared" si="2"/>
        <v>260.6</v>
      </c>
    </row>
    <row r="25" spans="2:11" ht="15" customHeight="1" hidden="1">
      <c r="B25" s="162"/>
      <c r="C25" s="163" t="s">
        <v>117</v>
      </c>
      <c r="D25" s="164"/>
      <c r="E25" s="165"/>
      <c r="F25" s="3">
        <v>65</v>
      </c>
      <c r="G25" s="202">
        <f t="shared" si="0"/>
        <v>0</v>
      </c>
      <c r="H25" s="3">
        <v>65</v>
      </c>
      <c r="I25" s="202">
        <f t="shared" si="1"/>
        <v>0</v>
      </c>
      <c r="J25" s="5">
        <f t="shared" si="3"/>
        <v>0</v>
      </c>
      <c r="K25" s="224">
        <f t="shared" si="2"/>
        <v>0</v>
      </c>
    </row>
    <row r="26" spans="2:11" ht="15" customHeight="1" hidden="1">
      <c r="B26" s="162"/>
      <c r="C26" s="183" t="s">
        <v>118</v>
      </c>
      <c r="D26" s="185"/>
      <c r="E26" s="184"/>
      <c r="F26" s="14">
        <v>0</v>
      </c>
      <c r="G26" s="208">
        <f t="shared" si="0"/>
        <v>0</v>
      </c>
      <c r="H26" s="14">
        <v>0</v>
      </c>
      <c r="I26" s="208">
        <f t="shared" si="1"/>
        <v>0</v>
      </c>
      <c r="J26" s="15">
        <f t="shared" si="3"/>
        <v>0</v>
      </c>
      <c r="K26" s="233" t="str">
        <f t="shared" si="2"/>
        <v>-</v>
      </c>
    </row>
    <row r="27" spans="2:11" ht="15" customHeight="1" hidden="1" thickBot="1">
      <c r="B27" s="162"/>
      <c r="C27" s="186" t="s">
        <v>119</v>
      </c>
      <c r="D27" s="187"/>
      <c r="E27" s="188"/>
      <c r="F27" s="16">
        <v>8243</v>
      </c>
      <c r="G27" s="209">
        <f t="shared" si="0"/>
        <v>0</v>
      </c>
      <c r="H27" s="16">
        <v>2239</v>
      </c>
      <c r="I27" s="209">
        <f t="shared" si="1"/>
        <v>0</v>
      </c>
      <c r="J27" s="17">
        <f t="shared" si="3"/>
        <v>6004</v>
      </c>
      <c r="K27" s="234">
        <f t="shared" si="2"/>
        <v>268.2</v>
      </c>
    </row>
    <row r="28" spans="2:11" ht="15" customHeight="1" thickBot="1" thickTop="1">
      <c r="B28" s="189" t="s">
        <v>121</v>
      </c>
      <c r="C28" s="190"/>
      <c r="D28" s="190"/>
      <c r="E28" s="191"/>
      <c r="F28" s="18">
        <f>SUM(F15,F24)</f>
        <v>261795513</v>
      </c>
      <c r="G28" s="219">
        <f t="shared" si="0"/>
        <v>10.7</v>
      </c>
      <c r="H28" s="18">
        <f>SUM(H15,H24)</f>
        <v>262284102</v>
      </c>
      <c r="I28" s="219">
        <f t="shared" si="1"/>
        <v>10.9</v>
      </c>
      <c r="J28" s="19">
        <f t="shared" si="3"/>
        <v>-488589</v>
      </c>
      <c r="K28" s="235">
        <f t="shared" si="2"/>
        <v>-0.2</v>
      </c>
    </row>
    <row r="29" spans="2:11" ht="15" customHeight="1">
      <c r="B29" s="251" t="s">
        <v>122</v>
      </c>
      <c r="C29" s="192"/>
      <c r="D29" s="192"/>
      <c r="E29" s="252"/>
      <c r="F29" s="20">
        <v>393522946</v>
      </c>
      <c r="G29" s="201">
        <f t="shared" si="0"/>
        <v>16.1</v>
      </c>
      <c r="H29" s="20">
        <v>385630649</v>
      </c>
      <c r="I29" s="201">
        <f t="shared" si="1"/>
        <v>16</v>
      </c>
      <c r="J29" s="222">
        <f t="shared" si="3"/>
        <v>7892297</v>
      </c>
      <c r="K29" s="223">
        <f t="shared" si="2"/>
        <v>2</v>
      </c>
    </row>
    <row r="30" spans="2:11" ht="15" customHeight="1">
      <c r="B30" s="248" t="s">
        <v>123</v>
      </c>
      <c r="C30" s="193"/>
      <c r="D30" s="193"/>
      <c r="E30" s="249"/>
      <c r="F30" s="9">
        <v>22718237</v>
      </c>
      <c r="G30" s="204">
        <f t="shared" si="0"/>
        <v>0.9</v>
      </c>
      <c r="H30" s="9">
        <v>22303818</v>
      </c>
      <c r="I30" s="204">
        <f t="shared" si="1"/>
        <v>0.9</v>
      </c>
      <c r="J30" s="226">
        <f t="shared" si="3"/>
        <v>414419</v>
      </c>
      <c r="K30" s="227">
        <f t="shared" si="2"/>
        <v>1.9</v>
      </c>
    </row>
    <row r="31" spans="2:11" ht="15" customHeight="1">
      <c r="B31" s="248" t="s">
        <v>124</v>
      </c>
      <c r="C31" s="193"/>
      <c r="D31" s="193"/>
      <c r="E31" s="249"/>
      <c r="F31" s="9">
        <v>213598495</v>
      </c>
      <c r="G31" s="204">
        <f t="shared" si="0"/>
        <v>8.7</v>
      </c>
      <c r="H31" s="9">
        <v>209472469</v>
      </c>
      <c r="I31" s="204">
        <f t="shared" si="1"/>
        <v>8.7</v>
      </c>
      <c r="J31" s="226">
        <f t="shared" si="3"/>
        <v>4126026</v>
      </c>
      <c r="K31" s="227">
        <f t="shared" si="2"/>
        <v>2</v>
      </c>
    </row>
    <row r="32" spans="2:11" ht="15" customHeight="1">
      <c r="B32" s="250" t="s">
        <v>125</v>
      </c>
      <c r="C32" s="170"/>
      <c r="D32" s="170"/>
      <c r="E32" s="249"/>
      <c r="F32" s="9">
        <v>9344738</v>
      </c>
      <c r="G32" s="204">
        <f t="shared" si="0"/>
        <v>0.4</v>
      </c>
      <c r="H32" s="9">
        <v>8109794</v>
      </c>
      <c r="I32" s="204">
        <f t="shared" si="1"/>
        <v>0.3</v>
      </c>
      <c r="J32" s="226">
        <f t="shared" si="3"/>
        <v>1234944</v>
      </c>
      <c r="K32" s="227">
        <f t="shared" si="2"/>
        <v>15.2</v>
      </c>
    </row>
    <row r="33" spans="2:11" ht="15" customHeight="1">
      <c r="B33" s="162"/>
      <c r="C33" s="163" t="s">
        <v>126</v>
      </c>
      <c r="D33" s="164"/>
      <c r="E33" s="165"/>
      <c r="F33" s="3">
        <v>609484</v>
      </c>
      <c r="G33" s="202">
        <f t="shared" si="0"/>
        <v>0</v>
      </c>
      <c r="H33" s="3">
        <v>1006622</v>
      </c>
      <c r="I33" s="202">
        <f t="shared" si="1"/>
        <v>0</v>
      </c>
      <c r="J33" s="5">
        <f t="shared" si="3"/>
        <v>-397138</v>
      </c>
      <c r="K33" s="224">
        <f t="shared" si="2"/>
        <v>-39.5</v>
      </c>
    </row>
    <row r="34" spans="2:11" ht="15" customHeight="1">
      <c r="B34" s="162"/>
      <c r="C34" s="183" t="s">
        <v>127</v>
      </c>
      <c r="D34" s="185"/>
      <c r="E34" s="184"/>
      <c r="F34" s="14">
        <v>448234</v>
      </c>
      <c r="G34" s="208">
        <f t="shared" si="0"/>
        <v>0</v>
      </c>
      <c r="H34" s="14">
        <v>386295</v>
      </c>
      <c r="I34" s="208">
        <f t="shared" si="1"/>
        <v>0</v>
      </c>
      <c r="J34" s="15">
        <f t="shared" si="3"/>
        <v>61939</v>
      </c>
      <c r="K34" s="233">
        <f t="shared" si="2"/>
        <v>16</v>
      </c>
    </row>
    <row r="35" spans="2:11" ht="15" customHeight="1">
      <c r="B35" s="166"/>
      <c r="C35" s="167" t="s">
        <v>128</v>
      </c>
      <c r="D35" s="168"/>
      <c r="E35" s="169"/>
      <c r="F35" s="6">
        <v>8287020</v>
      </c>
      <c r="G35" s="203">
        <f t="shared" si="0"/>
        <v>0.3</v>
      </c>
      <c r="H35" s="6">
        <v>6716877</v>
      </c>
      <c r="I35" s="203">
        <f t="shared" si="1"/>
        <v>0.3</v>
      </c>
      <c r="J35" s="8">
        <f t="shared" si="3"/>
        <v>1570143</v>
      </c>
      <c r="K35" s="225">
        <f t="shared" si="2"/>
        <v>23.4</v>
      </c>
    </row>
    <row r="36" spans="2:11" ht="15" customHeight="1">
      <c r="B36" s="248" t="s">
        <v>129</v>
      </c>
      <c r="C36" s="193"/>
      <c r="D36" s="193"/>
      <c r="E36" s="249"/>
      <c r="F36" s="9">
        <v>1826244</v>
      </c>
      <c r="G36" s="204">
        <f t="shared" si="0"/>
        <v>0.1</v>
      </c>
      <c r="H36" s="9">
        <v>1349846</v>
      </c>
      <c r="I36" s="204">
        <f t="shared" si="1"/>
        <v>0.1</v>
      </c>
      <c r="J36" s="226">
        <f t="shared" si="3"/>
        <v>476398</v>
      </c>
      <c r="K36" s="227">
        <f t="shared" si="2"/>
        <v>35.3</v>
      </c>
    </row>
    <row r="37" spans="2:11" ht="15" customHeight="1">
      <c r="B37" s="248" t="s">
        <v>130</v>
      </c>
      <c r="C37" s="193"/>
      <c r="D37" s="193"/>
      <c r="E37" s="249"/>
      <c r="F37" s="9">
        <v>26503180</v>
      </c>
      <c r="G37" s="204">
        <f t="shared" si="0"/>
        <v>1.1</v>
      </c>
      <c r="H37" s="9">
        <v>27891824</v>
      </c>
      <c r="I37" s="204">
        <f t="shared" si="1"/>
        <v>1.2</v>
      </c>
      <c r="J37" s="226">
        <f t="shared" si="3"/>
        <v>-1388644</v>
      </c>
      <c r="K37" s="227">
        <f t="shared" si="2"/>
        <v>-5</v>
      </c>
    </row>
    <row r="38" spans="2:11" ht="15" customHeight="1">
      <c r="B38" s="194" t="s">
        <v>131</v>
      </c>
      <c r="C38" s="193"/>
      <c r="D38" s="193"/>
      <c r="E38" s="249"/>
      <c r="F38" s="9">
        <v>237439018</v>
      </c>
      <c r="G38" s="204">
        <f t="shared" si="0"/>
        <v>9.7</v>
      </c>
      <c r="H38" s="9">
        <v>247242786</v>
      </c>
      <c r="I38" s="204">
        <f t="shared" si="1"/>
        <v>10.3</v>
      </c>
      <c r="J38" s="226">
        <f t="shared" si="3"/>
        <v>-9803768</v>
      </c>
      <c r="K38" s="227">
        <f t="shared" si="2"/>
        <v>-4</v>
      </c>
    </row>
    <row r="39" spans="2:11" ht="15" customHeight="1" thickBot="1">
      <c r="B39" s="195" t="s">
        <v>132</v>
      </c>
      <c r="C39" s="196"/>
      <c r="D39" s="170"/>
      <c r="E39" s="181"/>
      <c r="F39" s="21">
        <v>2814086</v>
      </c>
      <c r="G39" s="204">
        <f t="shared" si="0"/>
        <v>0.1</v>
      </c>
      <c r="H39" s="21">
        <v>2838994</v>
      </c>
      <c r="I39" s="204">
        <f t="shared" si="1"/>
        <v>0.1</v>
      </c>
      <c r="J39" s="226">
        <f t="shared" si="3"/>
        <v>-24908</v>
      </c>
      <c r="K39" s="227">
        <f t="shared" si="2"/>
        <v>-0.9</v>
      </c>
    </row>
    <row r="40" spans="2:11" ht="15" customHeight="1" thickBot="1" thickTop="1">
      <c r="B40" s="189" t="s">
        <v>133</v>
      </c>
      <c r="C40" s="190"/>
      <c r="D40" s="190"/>
      <c r="E40" s="191"/>
      <c r="F40" s="18">
        <f>SUM(F29:F32,F36:F39)</f>
        <v>907766944</v>
      </c>
      <c r="G40" s="219">
        <f t="shared" si="0"/>
        <v>37.1</v>
      </c>
      <c r="H40" s="18">
        <f>SUM(H29:H32,H36:H39)</f>
        <v>904840180</v>
      </c>
      <c r="I40" s="219">
        <f t="shared" si="1"/>
        <v>37.6</v>
      </c>
      <c r="J40" s="19">
        <f t="shared" si="3"/>
        <v>2926764</v>
      </c>
      <c r="K40" s="235">
        <f t="shared" si="2"/>
        <v>0.3</v>
      </c>
    </row>
    <row r="41" spans="2:11" ht="15" customHeight="1" thickBot="1">
      <c r="B41" s="178" t="s">
        <v>134</v>
      </c>
      <c r="C41" s="197"/>
      <c r="D41" s="197"/>
      <c r="E41" s="198"/>
      <c r="F41" s="220">
        <f>SUM(F6,F29,F30,F9,F31,F15,F24,F11,F32,F36:F39)</f>
        <v>2445793829</v>
      </c>
      <c r="G41" s="221">
        <f>F41/F$41*100</f>
        <v>100</v>
      </c>
      <c r="H41" s="220">
        <f>SUM(H6,H29,H30,H9,H31,H15,H24,H11,H32,H36:H39)</f>
        <v>2409109748</v>
      </c>
      <c r="I41" s="221">
        <f>H41/H$41*100</f>
        <v>100</v>
      </c>
      <c r="J41" s="236">
        <f t="shared" si="3"/>
        <v>36684081</v>
      </c>
      <c r="K41" s="230">
        <f t="shared" si="2"/>
        <v>1.5</v>
      </c>
    </row>
    <row r="42" spans="2:8" ht="15" customHeight="1">
      <c r="B42" s="108"/>
      <c r="C42" s="199"/>
      <c r="D42" s="200"/>
      <c r="E42" s="200"/>
      <c r="F42" s="122"/>
      <c r="H42" s="122"/>
    </row>
    <row r="43" spans="2:5" ht="14.25">
      <c r="B43" s="108"/>
      <c r="C43" s="199"/>
      <c r="D43" s="200"/>
      <c r="E43" s="200"/>
    </row>
    <row r="46" ht="14.25">
      <c r="L46" s="123"/>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view="pageBreakPreview" zoomScaleNormal="75" zoomScaleSheetLayoutView="100" zoomScalePageLayoutView="0" workbookViewId="0" topLeftCell="A1">
      <pane xSplit="3" ySplit="5" topLeftCell="D13" activePane="bottomRight" state="frozen"/>
      <selection pane="topLeft" activeCell="H1" sqref="H1"/>
      <selection pane="topRight" activeCell="H1" sqref="H1"/>
      <selection pane="bottomLeft" activeCell="H1" sqref="H1"/>
      <selection pane="bottomRight" activeCell="A1" sqref="A1"/>
    </sheetView>
  </sheetViews>
  <sheetFormatPr defaultColWidth="9.00390625" defaultRowHeight="13.5"/>
  <cols>
    <col min="1" max="1" width="1.75390625" style="116" customWidth="1"/>
    <col min="2" max="2" width="5.625" style="152" customWidth="1"/>
    <col min="3" max="3" width="28.625" style="152" customWidth="1"/>
    <col min="4" max="4" width="20.625" style="116" customWidth="1"/>
    <col min="5" max="5" width="11.125" style="116" customWidth="1"/>
    <col min="6" max="6" width="20.625" style="117" customWidth="1"/>
    <col min="7" max="7" width="11.00390625" style="118" customWidth="1"/>
    <col min="8" max="8" width="20.625" style="119" customWidth="1"/>
    <col min="9" max="9" width="11.875" style="118" customWidth="1"/>
    <col min="10" max="10" width="1.4921875" style="116" customWidth="1"/>
    <col min="11" max="16384" width="9.00390625" style="116" customWidth="1"/>
  </cols>
  <sheetData>
    <row r="1" spans="1:12" s="152" customFormat="1" ht="21" customHeight="1">
      <c r="A1" s="151" t="s">
        <v>135</v>
      </c>
      <c r="F1" s="153"/>
      <c r="G1" s="154"/>
      <c r="H1" s="155"/>
      <c r="I1" s="154"/>
      <c r="L1" s="237"/>
    </row>
    <row r="2" spans="6:9" s="152" customFormat="1" ht="8.25" customHeight="1">
      <c r="F2" s="153"/>
      <c r="G2" s="154"/>
      <c r="H2" s="155"/>
      <c r="I2" s="154"/>
    </row>
    <row r="3" spans="2:9" s="152" customFormat="1" ht="14.25" customHeight="1" thickBot="1">
      <c r="B3" s="200"/>
      <c r="C3" s="200"/>
      <c r="D3" s="200"/>
      <c r="E3" s="200"/>
      <c r="F3" s="22"/>
      <c r="G3" s="238"/>
      <c r="H3" s="239"/>
      <c r="I3" s="157" t="s">
        <v>139</v>
      </c>
    </row>
    <row r="4" spans="2:9" s="152" customFormat="1" ht="21.75" customHeight="1">
      <c r="B4" s="282" t="s">
        <v>75</v>
      </c>
      <c r="C4" s="294"/>
      <c r="D4" s="288" t="s">
        <v>165</v>
      </c>
      <c r="E4" s="289"/>
      <c r="F4" s="288" t="s">
        <v>163</v>
      </c>
      <c r="G4" s="289"/>
      <c r="H4" s="290" t="s">
        <v>76</v>
      </c>
      <c r="I4" s="292" t="s">
        <v>77</v>
      </c>
    </row>
    <row r="5" spans="2:9" s="152" customFormat="1" ht="21.75" customHeight="1" thickBot="1">
      <c r="B5" s="285"/>
      <c r="C5" s="295"/>
      <c r="D5" s="1" t="s">
        <v>78</v>
      </c>
      <c r="E5" s="158" t="s">
        <v>79</v>
      </c>
      <c r="F5" s="1" t="s">
        <v>80</v>
      </c>
      <c r="G5" s="158" t="s">
        <v>79</v>
      </c>
      <c r="H5" s="291"/>
      <c r="I5" s="293"/>
    </row>
    <row r="6" spans="2:9" ht="24.75" customHeight="1">
      <c r="B6" s="296" t="s">
        <v>141</v>
      </c>
      <c r="C6" s="297"/>
      <c r="D6" s="23">
        <v>16349026</v>
      </c>
      <c r="E6" s="211">
        <f aca="true" t="shared" si="0" ref="E6:E20">ROUND(D6/D$21*100,1)</f>
        <v>0.7</v>
      </c>
      <c r="F6" s="23">
        <v>16337258</v>
      </c>
      <c r="G6" s="211">
        <f aca="true" t="shared" si="1" ref="G6:G20">ROUND(F6/F$21*100,1)</f>
        <v>0.7</v>
      </c>
      <c r="H6" s="245">
        <f aca="true" t="shared" si="2" ref="H6:H20">+D6-F6</f>
        <v>11768</v>
      </c>
      <c r="I6" s="246">
        <f aca="true" t="shared" si="3" ref="I6:I14">IF(AND(OR(F6=0,F6=""),OR(D6="",D6=0)),"-",IF(AND(D6&gt;0,OR(F6=0,F6="")),"皆増",IF(AND(F6&gt;0,OR(D6="",D6=0)),"皆減",ROUND(H6/F6*100,1))))</f>
        <v>0.1</v>
      </c>
    </row>
    <row r="7" spans="2:9" ht="24.75" customHeight="1">
      <c r="B7" s="298" t="s">
        <v>142</v>
      </c>
      <c r="C7" s="299"/>
      <c r="D7" s="21">
        <v>261404839</v>
      </c>
      <c r="E7" s="204">
        <f t="shared" si="0"/>
        <v>10.7</v>
      </c>
      <c r="F7" s="21">
        <v>253752962</v>
      </c>
      <c r="G7" s="204">
        <f t="shared" si="1"/>
        <v>10.5</v>
      </c>
      <c r="H7" s="226">
        <f t="shared" si="2"/>
        <v>7651877</v>
      </c>
      <c r="I7" s="227">
        <f t="shared" si="3"/>
        <v>3</v>
      </c>
    </row>
    <row r="8" spans="2:9" ht="24.75" customHeight="1">
      <c r="B8" s="300" t="s">
        <v>143</v>
      </c>
      <c r="C8" s="299"/>
      <c r="D8" s="21">
        <v>1023847014</v>
      </c>
      <c r="E8" s="204">
        <f t="shared" si="0"/>
        <v>41.9</v>
      </c>
      <c r="F8" s="21">
        <v>1004389770</v>
      </c>
      <c r="G8" s="204">
        <f t="shared" si="1"/>
        <v>41.7</v>
      </c>
      <c r="H8" s="226">
        <f t="shared" si="2"/>
        <v>19457244</v>
      </c>
      <c r="I8" s="227">
        <f t="shared" si="3"/>
        <v>1.9</v>
      </c>
    </row>
    <row r="9" spans="2:9" ht="24.75" customHeight="1" hidden="1">
      <c r="B9" s="162"/>
      <c r="C9" s="240" t="s">
        <v>144</v>
      </c>
      <c r="D9" s="3">
        <v>166353488</v>
      </c>
      <c r="E9" s="202">
        <f t="shared" si="0"/>
        <v>6.8</v>
      </c>
      <c r="F9" s="3">
        <v>166676882</v>
      </c>
      <c r="G9" s="202">
        <f t="shared" si="1"/>
        <v>6.9</v>
      </c>
      <c r="H9" s="5">
        <f t="shared" si="2"/>
        <v>-323394</v>
      </c>
      <c r="I9" s="224">
        <f t="shared" si="3"/>
        <v>-0.2</v>
      </c>
    </row>
    <row r="10" spans="2:9" ht="24.75" customHeight="1">
      <c r="B10" s="300" t="s">
        <v>145</v>
      </c>
      <c r="C10" s="299"/>
      <c r="D10" s="9">
        <v>199531273</v>
      </c>
      <c r="E10" s="204">
        <f t="shared" si="0"/>
        <v>8.2</v>
      </c>
      <c r="F10" s="9">
        <v>202274294</v>
      </c>
      <c r="G10" s="204">
        <f t="shared" si="1"/>
        <v>8.4</v>
      </c>
      <c r="H10" s="226">
        <f t="shared" si="2"/>
        <v>-2743021</v>
      </c>
      <c r="I10" s="227">
        <f t="shared" si="3"/>
        <v>-1.4</v>
      </c>
    </row>
    <row r="11" spans="2:9" ht="24.75" customHeight="1">
      <c r="B11" s="298" t="s">
        <v>146</v>
      </c>
      <c r="C11" s="299"/>
      <c r="D11" s="9">
        <v>3302002</v>
      </c>
      <c r="E11" s="204">
        <f t="shared" si="0"/>
        <v>0.1</v>
      </c>
      <c r="F11" s="9">
        <v>3511822</v>
      </c>
      <c r="G11" s="204">
        <f t="shared" si="1"/>
        <v>0.1</v>
      </c>
      <c r="H11" s="226">
        <f t="shared" si="2"/>
        <v>-209820</v>
      </c>
      <c r="I11" s="227">
        <f t="shared" si="3"/>
        <v>-6</v>
      </c>
    </row>
    <row r="12" spans="2:9" ht="24.75" customHeight="1">
      <c r="B12" s="298" t="s">
        <v>147</v>
      </c>
      <c r="C12" s="299"/>
      <c r="D12" s="21">
        <v>18568639</v>
      </c>
      <c r="E12" s="204">
        <f t="shared" si="0"/>
        <v>0.8</v>
      </c>
      <c r="F12" s="9">
        <v>17362757</v>
      </c>
      <c r="G12" s="204">
        <f t="shared" si="1"/>
        <v>0.7</v>
      </c>
      <c r="H12" s="226">
        <f t="shared" si="2"/>
        <v>1205882</v>
      </c>
      <c r="I12" s="227">
        <f t="shared" si="3"/>
        <v>6.9</v>
      </c>
    </row>
    <row r="13" spans="2:9" ht="24.75" customHeight="1">
      <c r="B13" s="298" t="s">
        <v>148</v>
      </c>
      <c r="C13" s="299"/>
      <c r="D13" s="9">
        <v>33762152</v>
      </c>
      <c r="E13" s="204">
        <f t="shared" si="0"/>
        <v>1.4</v>
      </c>
      <c r="F13" s="9">
        <v>33762020</v>
      </c>
      <c r="G13" s="204">
        <f t="shared" si="1"/>
        <v>1.4</v>
      </c>
      <c r="H13" s="226">
        <f t="shared" si="2"/>
        <v>132</v>
      </c>
      <c r="I13" s="227">
        <f t="shared" si="3"/>
        <v>0</v>
      </c>
    </row>
    <row r="14" spans="2:9" ht="24.75" customHeight="1">
      <c r="B14" s="298" t="s">
        <v>149</v>
      </c>
      <c r="C14" s="299"/>
      <c r="D14" s="9">
        <v>273919987</v>
      </c>
      <c r="E14" s="204">
        <f t="shared" si="0"/>
        <v>11.2</v>
      </c>
      <c r="F14" s="9">
        <v>272449508</v>
      </c>
      <c r="G14" s="204">
        <f t="shared" si="1"/>
        <v>11.3</v>
      </c>
      <c r="H14" s="226">
        <f t="shared" si="2"/>
        <v>1470479</v>
      </c>
      <c r="I14" s="227">
        <f t="shared" si="3"/>
        <v>0.5</v>
      </c>
    </row>
    <row r="15" spans="2:9" ht="24.75" customHeight="1">
      <c r="B15" s="298" t="s">
        <v>150</v>
      </c>
      <c r="C15" s="299"/>
      <c r="D15" s="9">
        <v>98718561</v>
      </c>
      <c r="E15" s="204">
        <f t="shared" si="0"/>
        <v>4</v>
      </c>
      <c r="F15" s="9">
        <v>96117583</v>
      </c>
      <c r="G15" s="204">
        <f t="shared" si="1"/>
        <v>4</v>
      </c>
      <c r="H15" s="226">
        <f t="shared" si="2"/>
        <v>2600978</v>
      </c>
      <c r="I15" s="227">
        <f aca="true" t="shared" si="4" ref="I15:I21">IF(AND(OR(F15=0,F15=""),OR(D15="",D15=0)),"-",IF(AND(D15&gt;0,OR(F15=0,F15="")),"皆増",IF(AND(F15&gt;0,OR(D15="",D15=0)),"皆減",ROUND(H15/F15*100,1))))</f>
        <v>2.7</v>
      </c>
    </row>
    <row r="16" spans="2:9" ht="24.75" customHeight="1">
      <c r="B16" s="298" t="s">
        <v>151</v>
      </c>
      <c r="C16" s="299"/>
      <c r="D16" s="9">
        <v>296782550</v>
      </c>
      <c r="E16" s="204">
        <f t="shared" si="0"/>
        <v>12.1</v>
      </c>
      <c r="F16" s="9">
        <v>290786095</v>
      </c>
      <c r="G16" s="204">
        <f t="shared" si="1"/>
        <v>12.1</v>
      </c>
      <c r="H16" s="226">
        <f t="shared" si="2"/>
        <v>5996455</v>
      </c>
      <c r="I16" s="227">
        <f t="shared" si="4"/>
        <v>2.1</v>
      </c>
    </row>
    <row r="17" spans="2:9" ht="24.75" customHeight="1">
      <c r="B17" s="298" t="s">
        <v>152</v>
      </c>
      <c r="C17" s="299"/>
      <c r="D17" s="9">
        <v>8311</v>
      </c>
      <c r="E17" s="204">
        <f t="shared" si="0"/>
        <v>0</v>
      </c>
      <c r="F17" s="9">
        <v>2307</v>
      </c>
      <c r="G17" s="204">
        <f t="shared" si="1"/>
        <v>0</v>
      </c>
      <c r="H17" s="226">
        <f t="shared" si="2"/>
        <v>6004</v>
      </c>
      <c r="I17" s="227">
        <f t="shared" si="4"/>
        <v>260.3</v>
      </c>
    </row>
    <row r="18" spans="2:9" ht="24.75" customHeight="1">
      <c r="B18" s="298" t="s">
        <v>153</v>
      </c>
      <c r="C18" s="299"/>
      <c r="D18" s="9">
        <v>212195265</v>
      </c>
      <c r="E18" s="204">
        <f t="shared" si="0"/>
        <v>8.7</v>
      </c>
      <c r="F18" s="9">
        <v>211864701</v>
      </c>
      <c r="G18" s="204">
        <f t="shared" si="1"/>
        <v>8.8</v>
      </c>
      <c r="H18" s="226">
        <f t="shared" si="2"/>
        <v>330564</v>
      </c>
      <c r="I18" s="227">
        <f t="shared" si="4"/>
        <v>0.2</v>
      </c>
    </row>
    <row r="19" spans="2:9" ht="24.75" customHeight="1">
      <c r="B19" s="298" t="s">
        <v>154</v>
      </c>
      <c r="C19" s="299"/>
      <c r="D19" s="9">
        <v>4592624</v>
      </c>
      <c r="E19" s="204">
        <f t="shared" si="0"/>
        <v>0.2</v>
      </c>
      <c r="F19" s="9">
        <v>3659677</v>
      </c>
      <c r="G19" s="204">
        <f t="shared" si="1"/>
        <v>0.2</v>
      </c>
      <c r="H19" s="226">
        <f t="shared" si="2"/>
        <v>932947</v>
      </c>
      <c r="I19" s="227">
        <f t="shared" si="4"/>
        <v>25.5</v>
      </c>
    </row>
    <row r="20" spans="2:9" ht="24.75" customHeight="1" thickBot="1">
      <c r="B20" s="301" t="s">
        <v>155</v>
      </c>
      <c r="C20" s="302"/>
      <c r="D20" s="9">
        <v>2811586</v>
      </c>
      <c r="E20" s="204">
        <f t="shared" si="0"/>
        <v>0.1</v>
      </c>
      <c r="F20" s="9">
        <v>2838994</v>
      </c>
      <c r="G20" s="204">
        <f t="shared" si="1"/>
        <v>0.1</v>
      </c>
      <c r="H20" s="226">
        <f t="shared" si="2"/>
        <v>-27408</v>
      </c>
      <c r="I20" s="227">
        <f t="shared" si="4"/>
        <v>-1</v>
      </c>
    </row>
    <row r="21" spans="2:9" ht="24.75" customHeight="1" thickBot="1" thickTop="1">
      <c r="B21" s="303" t="s">
        <v>136</v>
      </c>
      <c r="C21" s="304"/>
      <c r="D21" s="243">
        <f>SUM(D6:D20)-D9</f>
        <v>2445793829</v>
      </c>
      <c r="E21" s="244">
        <f>D21/D$21*100</f>
        <v>100</v>
      </c>
      <c r="F21" s="243">
        <f>SUM(F6:F20)-F9</f>
        <v>2409109748</v>
      </c>
      <c r="G21" s="244">
        <f>F21/F$21*100</f>
        <v>100</v>
      </c>
      <c r="H21" s="247">
        <f>+D21-F21</f>
        <v>36684081</v>
      </c>
      <c r="I21" s="235">
        <f t="shared" si="4"/>
        <v>1.5</v>
      </c>
    </row>
    <row r="22" spans="2:9" ht="11.25" customHeight="1">
      <c r="B22" s="200"/>
      <c r="C22" s="200"/>
      <c r="D22" s="121"/>
      <c r="E22" s="121"/>
      <c r="F22" s="124"/>
      <c r="G22" s="125"/>
      <c r="H22" s="126"/>
      <c r="I22" s="125"/>
    </row>
    <row r="23" spans="2:3" ht="15" customHeight="1">
      <c r="B23" s="108"/>
      <c r="C23" s="241"/>
    </row>
    <row r="27" spans="2:3" ht="14.25">
      <c r="B27" s="152" t="s">
        <v>156</v>
      </c>
      <c r="C27" s="152" t="s">
        <v>156</v>
      </c>
    </row>
    <row r="33" ht="14.25">
      <c r="B33" s="242"/>
    </row>
    <row r="34" spans="2:10" ht="14.25">
      <c r="B34" s="242"/>
      <c r="J34" s="123"/>
    </row>
  </sheetData>
  <sheetProtection/>
  <mergeCells count="20">
    <mergeCell ref="B20:C20"/>
    <mergeCell ref="B21:C21"/>
    <mergeCell ref="B14:C14"/>
    <mergeCell ref="B15:C15"/>
    <mergeCell ref="B16:C16"/>
    <mergeCell ref="B17:C17"/>
    <mergeCell ref="B18:C18"/>
    <mergeCell ref="B19:C19"/>
    <mergeCell ref="B7:C7"/>
    <mergeCell ref="B8:C8"/>
    <mergeCell ref="B10:C10"/>
    <mergeCell ref="B11:C11"/>
    <mergeCell ref="B12:C12"/>
    <mergeCell ref="B13:C13"/>
    <mergeCell ref="B4:C5"/>
    <mergeCell ref="D4:E4"/>
    <mergeCell ref="F4:G4"/>
    <mergeCell ref="H4:H5"/>
    <mergeCell ref="I4:I5"/>
    <mergeCell ref="B6:C6"/>
  </mergeCells>
  <printOptions horizontalCentered="1"/>
  <pageMargins left="0.3937007874015748" right="0.3937007874015748" top="0.7874015748031497" bottom="0.5905511811023623" header="0.5118110236220472"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2018-03-22T10:05:50Z</cp:lastPrinted>
  <dcterms:created xsi:type="dcterms:W3CDTF">2013-03-21T06:27:35Z</dcterms:created>
  <dcterms:modified xsi:type="dcterms:W3CDTF">2018-03-29T01:13:26Z</dcterms:modified>
  <cp:category/>
  <cp:version/>
  <cp:contentType/>
  <cp:contentStatus/>
</cp:coreProperties>
</file>